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44528710-448B-47DE-9C41-EC254B6C120A}" xr6:coauthVersionLast="36" xr6:coauthVersionMax="36" xr10:uidLastSave="{00000000-0000-0000-0000-000000000000}"/>
  <bookViews>
    <workbookView xWindow="240" yWindow="72" windowWidth="16608" windowHeight="7932" xr2:uid="{00000000-000D-0000-FFFF-FFFF00000000}"/>
  </bookViews>
  <sheets>
    <sheet name="SIM-PAID" sheetId="2" r:id="rId1"/>
    <sheet name="SIM-CEAMIVIDA" sheetId="3" r:id="rId2"/>
    <sheet name="SIM-CAIPED" sheetId="1" r:id="rId3"/>
    <sheet name="SIM-CEE" sheetId="4" r:id="rId4"/>
    <sheet name="Hoja1" sheetId="5" r:id="rId5"/>
  </sheets>
  <definedNames>
    <definedName name="_xlnm.Print_Area" localSheetId="2">'SIM-CAIPED'!$A$1:$CH$27</definedName>
    <definedName name="_xlnm.Print_Area" localSheetId="1">'SIM-CEAMIVIDA'!$A$1:$CH$23</definedName>
    <definedName name="_xlnm.Print_Area" localSheetId="3">'SIM-CEE'!$A$1:$CH$27</definedName>
    <definedName name="_xlnm.Print_Area" localSheetId="0">'SIM-PAID'!$A$1:$CH$28</definedName>
  </definedNames>
  <calcPr calcId="191029"/>
</workbook>
</file>

<file path=xl/calcChain.xml><?xml version="1.0" encoding="utf-8"?>
<calcChain xmlns="http://schemas.openxmlformats.org/spreadsheetml/2006/main">
  <c r="N25" i="4" l="1"/>
  <c r="BE29" i="4" l="1"/>
  <c r="AY30" i="1"/>
  <c r="BE30" i="1"/>
  <c r="AA29" i="4" l="1"/>
  <c r="AY29" i="4"/>
  <c r="AM29" i="4"/>
  <c r="BQ30" i="1"/>
  <c r="BK30" i="1"/>
  <c r="H30" i="2"/>
  <c r="O30" i="1"/>
  <c r="U30" i="1"/>
  <c r="N15" i="1"/>
  <c r="R36" i="1"/>
  <c r="O31" i="1"/>
  <c r="G30" i="4"/>
  <c r="G29" i="4"/>
  <c r="H30" i="4"/>
  <c r="H29" i="4"/>
  <c r="G26" i="3"/>
  <c r="G25" i="3"/>
  <c r="H26" i="3"/>
  <c r="H25" i="3"/>
  <c r="G31" i="2"/>
  <c r="G30" i="2"/>
  <c r="H31" i="2"/>
  <c r="CC30" i="1"/>
  <c r="BW30" i="1"/>
  <c r="N17" i="2"/>
  <c r="U30" i="2"/>
  <c r="AA30" i="2"/>
  <c r="AG30" i="2"/>
  <c r="AM30" i="2"/>
  <c r="AS30" i="2"/>
  <c r="AY30" i="2"/>
  <c r="BE30" i="2"/>
  <c r="BK30" i="2"/>
  <c r="BQ30" i="2"/>
  <c r="BW30" i="2"/>
  <c r="CC30" i="2"/>
  <c r="O30" i="2"/>
  <c r="R34" i="4"/>
  <c r="O29" i="4"/>
  <c r="N27" i="4" l="1"/>
  <c r="AM30" i="1"/>
  <c r="AS30" i="1"/>
  <c r="AG30" i="1"/>
  <c r="N38" i="1"/>
  <c r="N37" i="1"/>
  <c r="N36" i="1"/>
  <c r="N35" i="1"/>
  <c r="N34" i="1"/>
  <c r="N33" i="1"/>
  <c r="AA30" i="1" l="1"/>
  <c r="N24" i="4"/>
  <c r="J24" i="4"/>
  <c r="K24" i="4" s="1"/>
  <c r="N26" i="1"/>
  <c r="J26" i="1"/>
  <c r="K26" i="1" s="1"/>
  <c r="J27" i="2"/>
  <c r="K27" i="2" s="1"/>
  <c r="N27" i="2"/>
  <c r="N26" i="2"/>
  <c r="J26" i="2"/>
  <c r="K26" i="2" s="1"/>
  <c r="BL30" i="3" l="1"/>
  <c r="BK32" i="3" s="1"/>
  <c r="BK29" i="4" l="1"/>
  <c r="BW29" i="4"/>
  <c r="CC29" i="4"/>
  <c r="BQ29" i="4"/>
  <c r="N33" i="4"/>
  <c r="N32" i="4"/>
  <c r="U30" i="4"/>
  <c r="AA30" i="4"/>
  <c r="AG30" i="4"/>
  <c r="AM30" i="4"/>
  <c r="AS30" i="4"/>
  <c r="AY30" i="4"/>
  <c r="BE30" i="4"/>
  <c r="BK30" i="4"/>
  <c r="BQ30" i="4"/>
  <c r="BW30" i="4"/>
  <c r="CC30" i="4"/>
  <c r="O30" i="4"/>
  <c r="BE31" i="1"/>
  <c r="N37" i="4"/>
  <c r="N36" i="4"/>
  <c r="N35" i="4"/>
  <c r="N34" i="4"/>
  <c r="N15" i="4" l="1"/>
  <c r="J15" i="4"/>
  <c r="K15" i="4" s="1"/>
  <c r="P28" i="3"/>
  <c r="P33" i="3"/>
  <c r="P32" i="3"/>
  <c r="P31" i="3"/>
  <c r="P30" i="3"/>
  <c r="P29" i="3"/>
  <c r="AG29" i="4" l="1"/>
  <c r="U29" i="4"/>
  <c r="AS29" i="4"/>
  <c r="N26" i="4"/>
  <c r="I31" i="1"/>
  <c r="I30" i="1"/>
  <c r="U31" i="1"/>
  <c r="I26" i="3"/>
  <c r="I25" i="3"/>
  <c r="I31" i="2"/>
  <c r="I30" i="2"/>
  <c r="C52" i="5"/>
  <c r="C53" i="5"/>
  <c r="C40" i="5"/>
  <c r="C39" i="5"/>
  <c r="C38" i="5"/>
  <c r="C37" i="5"/>
  <c r="C36" i="5"/>
  <c r="C35" i="5"/>
  <c r="N29" i="4" l="1"/>
  <c r="D70" i="5"/>
  <c r="D54" i="5"/>
  <c r="D52" i="5"/>
  <c r="C43" i="5"/>
  <c r="D41" i="5"/>
  <c r="D39" i="5"/>
  <c r="D37" i="5"/>
  <c r="D35" i="5"/>
  <c r="D28" i="5"/>
  <c r="D15" i="5"/>
  <c r="C50" i="5" l="1"/>
  <c r="C51" i="5"/>
  <c r="C49" i="5"/>
  <c r="C48" i="5"/>
  <c r="D50" i="5" l="1"/>
  <c r="C56" i="5"/>
  <c r="D48" i="5"/>
  <c r="N33" i="3"/>
  <c r="C27" i="5" s="1"/>
  <c r="N32" i="3"/>
  <c r="C26" i="5" s="1"/>
  <c r="N30" i="3"/>
  <c r="C24" i="5" s="1"/>
  <c r="N31" i="3"/>
  <c r="C25" i="5" s="1"/>
  <c r="N29" i="3"/>
  <c r="C23" i="5" s="1"/>
  <c r="N28" i="3"/>
  <c r="C22" i="5" s="1"/>
  <c r="N38" i="2"/>
  <c r="C14" i="5" s="1"/>
  <c r="N37" i="2"/>
  <c r="C13" i="5" s="1"/>
  <c r="N36" i="2"/>
  <c r="C12" i="5" s="1"/>
  <c r="D26" i="5" l="1"/>
  <c r="C69" i="5"/>
  <c r="D24" i="5"/>
  <c r="C67" i="5"/>
  <c r="C30" i="5"/>
  <c r="D22" i="5"/>
  <c r="D13" i="5"/>
  <c r="C68" i="5"/>
  <c r="N35" i="2"/>
  <c r="C11" i="5" s="1"/>
  <c r="N34" i="2"/>
  <c r="C10" i="5" s="1"/>
  <c r="C65" i="5" s="1"/>
  <c r="N33" i="2"/>
  <c r="C9" i="5" s="1"/>
  <c r="AG31" i="1"/>
  <c r="AM31" i="1"/>
  <c r="AS31" i="1"/>
  <c r="AY31" i="1"/>
  <c r="BK31" i="1"/>
  <c r="BQ31" i="1"/>
  <c r="BW31" i="1"/>
  <c r="CC31" i="1"/>
  <c r="AA31" i="1"/>
  <c r="AG25" i="3"/>
  <c r="AM25" i="3"/>
  <c r="AS25" i="3"/>
  <c r="AY25" i="3"/>
  <c r="BE25" i="3"/>
  <c r="BK25" i="3"/>
  <c r="BQ25" i="3"/>
  <c r="BW25" i="3"/>
  <c r="CC25" i="3"/>
  <c r="AA25" i="3"/>
  <c r="U25" i="3"/>
  <c r="AA26" i="3"/>
  <c r="AG26" i="3"/>
  <c r="AM26" i="3"/>
  <c r="AS26" i="3"/>
  <c r="AY26" i="3"/>
  <c r="BE26" i="3"/>
  <c r="BK26" i="3"/>
  <c r="BQ26" i="3"/>
  <c r="BW26" i="3"/>
  <c r="CC26" i="3"/>
  <c r="U26" i="3"/>
  <c r="O26" i="3"/>
  <c r="O25" i="3"/>
  <c r="U31" i="2"/>
  <c r="AA31" i="2"/>
  <c r="AG31" i="2"/>
  <c r="AM31" i="2"/>
  <c r="AS31" i="2"/>
  <c r="AY31" i="2"/>
  <c r="BE31" i="2"/>
  <c r="BK31" i="2"/>
  <c r="BQ31" i="2"/>
  <c r="BW31" i="2"/>
  <c r="CC31" i="2"/>
  <c r="O31" i="2"/>
  <c r="D68" i="5" l="1"/>
  <c r="C66" i="5"/>
  <c r="D66" i="5" s="1"/>
  <c r="D11" i="5"/>
  <c r="D9" i="5"/>
  <c r="C64" i="5"/>
  <c r="C17" i="5"/>
  <c r="J22" i="4"/>
  <c r="K22" i="4" s="1"/>
  <c r="J27" i="4"/>
  <c r="K27" i="4" s="1"/>
  <c r="J26" i="4"/>
  <c r="K26" i="4" s="1"/>
  <c r="J25" i="4"/>
  <c r="K25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N24" i="2"/>
  <c r="N22" i="4"/>
  <c r="R32" i="4" s="1"/>
  <c r="N21" i="4"/>
  <c r="N20" i="4"/>
  <c r="N19" i="4"/>
  <c r="N18" i="4"/>
  <c r="N17" i="4"/>
  <c r="N16" i="4"/>
  <c r="J18" i="1"/>
  <c r="K18" i="1" s="1"/>
  <c r="J19" i="3"/>
  <c r="K19" i="3" s="1"/>
  <c r="J23" i="3"/>
  <c r="K23" i="3" s="1"/>
  <c r="J22" i="3"/>
  <c r="K22" i="3" s="1"/>
  <c r="J21" i="3"/>
  <c r="K21" i="3" s="1"/>
  <c r="J16" i="3"/>
  <c r="K16" i="3" s="1"/>
  <c r="J17" i="3"/>
  <c r="K17" i="3" s="1"/>
  <c r="J18" i="3"/>
  <c r="K18" i="3" s="1"/>
  <c r="J15" i="3"/>
  <c r="K15" i="3" s="1"/>
  <c r="J22" i="1"/>
  <c r="K22" i="1" s="1"/>
  <c r="J20" i="1"/>
  <c r="K20" i="1" s="1"/>
  <c r="J23" i="1"/>
  <c r="K23" i="1" s="1"/>
  <c r="J25" i="1"/>
  <c r="K25" i="1" s="1"/>
  <c r="J21" i="1"/>
  <c r="K21" i="1" s="1"/>
  <c r="J19" i="1"/>
  <c r="K19" i="1" s="1"/>
  <c r="J17" i="1"/>
  <c r="K17" i="1" s="1"/>
  <c r="J16" i="1"/>
  <c r="K16" i="1" s="1"/>
  <c r="J28" i="2"/>
  <c r="K28" i="2" s="1"/>
  <c r="J24" i="2"/>
  <c r="K24" i="2" s="1"/>
  <c r="J21" i="2"/>
  <c r="K21" i="2" s="1"/>
  <c r="J20" i="2"/>
  <c r="J19" i="2"/>
  <c r="K19" i="2" s="1"/>
  <c r="J18" i="2"/>
  <c r="K18" i="2" s="1"/>
  <c r="J17" i="2"/>
  <c r="K17" i="2" s="1"/>
  <c r="J16" i="2"/>
  <c r="K16" i="2" s="1"/>
  <c r="N23" i="3"/>
  <c r="N22" i="3"/>
  <c r="N21" i="3"/>
  <c r="N19" i="3"/>
  <c r="N18" i="3"/>
  <c r="T31" i="3" s="1"/>
  <c r="N17" i="3"/>
  <c r="N16" i="3"/>
  <c r="N15" i="3"/>
  <c r="N28" i="2"/>
  <c r="N22" i="2"/>
  <c r="N21" i="2"/>
  <c r="N20" i="2"/>
  <c r="N19" i="2"/>
  <c r="N18" i="2"/>
  <c r="N16" i="2"/>
  <c r="N15" i="2"/>
  <c r="N20" i="1"/>
  <c r="N19" i="1"/>
  <c r="N21" i="1"/>
  <c r="N25" i="1"/>
  <c r="N27" i="1"/>
  <c r="N23" i="1"/>
  <c r="N16" i="1"/>
  <c r="N17" i="1"/>
  <c r="N18" i="1"/>
  <c r="N22" i="1"/>
  <c r="N30" i="1" l="1"/>
  <c r="N30" i="2"/>
  <c r="N25" i="3"/>
  <c r="N30" i="4"/>
  <c r="C57" i="5" s="1"/>
  <c r="N31" i="1"/>
  <c r="C44" i="5" s="1"/>
  <c r="N26" i="3"/>
  <c r="C31" i="5" s="1"/>
  <c r="C73" i="5"/>
  <c r="D64" i="5"/>
  <c r="N31" i="2"/>
  <c r="C18" i="5" s="1"/>
  <c r="C7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pilar.luna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BITACORA DE SERVICIOS, RECIBOS, HOJA DE RUTA, ETC.</t>
        </r>
      </text>
    </comment>
    <comment ref="G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TERMINO CON 743 GESTIONES</t>
        </r>
      </text>
    </comment>
    <comment ref="G1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491</t>
        </r>
      </text>
    </comment>
    <comment ref="G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448</t>
        </r>
      </text>
    </comment>
    <comment ref="G2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TERMINO CON 2196 PERSONAS ATENDIDAS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pilar.luna</author>
  </authors>
  <commentList>
    <comment ref="G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2323</t>
        </r>
      </text>
    </comment>
    <comment ref="I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2323</t>
        </r>
      </text>
    </comment>
    <comment ref="L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NO SE INTEGRAN CONSULTAS MÉDICAS, XQ EL ÁREA MEDICA LOS REPORTA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pilar.luna</author>
  </authors>
  <commentList>
    <comment ref="B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INDICADORES</t>
        </r>
      </text>
    </comment>
    <comment ref="F1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Temporalidad del concepto o indicador (tiempo en la que  atienden a la población)</t>
        </r>
      </text>
    </comment>
    <comment ref="L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BITACORA DE SERVICIOS, RECIBOS, HOJA DE RUTA, ETC.</t>
        </r>
      </text>
    </comment>
    <comment ref="I18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5313 SERVICIOS. SUMANDO SERVICIOS MEDICOS, PODOLOGIA Y ALTERNATIVA DAN UN TOTAL DE 3,100 SERVICIOS</t>
        </r>
      </text>
    </comment>
    <comment ref="I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2015, TERMINARON CON 19083 SERVICIOS</t>
        </r>
      </text>
    </comment>
    <comment ref="I25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5426 PERSONAS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pilar.luna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1,650</t>
        </r>
      </text>
    </comment>
    <comment ref="I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1,650</t>
        </r>
      </text>
    </comment>
    <comment ref="G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257</t>
        </r>
      </text>
    </comment>
    <comment ref="I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257</t>
        </r>
      </text>
    </comment>
    <comment ref="G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492</t>
        </r>
      </text>
    </comment>
    <comment ref="I1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492</t>
        </r>
      </text>
    </comment>
    <comment ref="G19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4963</t>
        </r>
      </text>
    </comment>
    <comment ref="I1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4963</t>
        </r>
      </text>
    </comment>
    <comment ref="G2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5277</t>
        </r>
      </text>
    </comment>
    <comment ref="I2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5277</t>
        </r>
      </text>
    </comment>
    <comment ref="G2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2462</t>
        </r>
      </text>
    </comment>
    <comment ref="I2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2462</t>
        </r>
      </text>
    </comment>
    <comment ref="G2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667</t>
        </r>
      </text>
    </comment>
    <comment ref="I2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667</t>
        </r>
      </text>
    </comment>
    <comment ref="CG25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EL CEE 18 DE MARZO INFORMA QUE EN TODO EL AÑO ATENDIO A 982 PERSONAS, REVISAR ESTE DATO</t>
        </r>
      </text>
    </comment>
    <comment ref="G27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4741</t>
        </r>
      </text>
    </comment>
    <comment ref="I27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EN 2015 TERMINARON CON 4741</t>
        </r>
      </text>
    </comment>
    <comment ref="N2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suma población abierta mas nuevos ingresos (ciclo escolar) mas maximo de padres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pilar.luna</author>
  </authors>
  <commentList>
    <comment ref="C4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HACERLO MANUALMENTE MES CON MES</t>
        </r>
      </text>
    </comment>
  </commentList>
</comments>
</file>

<file path=xl/sharedStrings.xml><?xml version="1.0" encoding="utf-8"?>
<sst xmlns="http://schemas.openxmlformats.org/spreadsheetml/2006/main" count="901" uniqueCount="184">
  <si>
    <t>PROGRAMA OPERATIVO</t>
  </si>
  <si>
    <t xml:space="preserve">  </t>
  </si>
  <si>
    <t>Concepto</t>
  </si>
  <si>
    <t>Unidad de Medida</t>
  </si>
  <si>
    <t>Fórmula</t>
  </si>
  <si>
    <t>Evidencias de Evaluación</t>
  </si>
  <si>
    <t>Avance Enero</t>
  </si>
  <si>
    <t>Avance Febrero</t>
  </si>
  <si>
    <t>Avance Marzo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</si>
  <si>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</si>
  <si>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</si>
  <si>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</si>
  <si>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</si>
  <si>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</si>
  <si>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</si>
  <si>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</si>
  <si>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</si>
  <si>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</si>
  <si>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Personas atendidas y/o beneficiadas</t>
  </si>
  <si>
    <t>NIÑOS</t>
  </si>
  <si>
    <t>NIÑAS</t>
  </si>
  <si>
    <t>Meta 2018</t>
  </si>
  <si>
    <t>SUB-PROGRAMA OPERATIVO</t>
  </si>
  <si>
    <t>COORDINACIÓN:</t>
  </si>
  <si>
    <t>JEFATURA Y ÁREA:</t>
  </si>
  <si>
    <t>OBJETIVO:</t>
  </si>
  <si>
    <t>Avance Abril</t>
  </si>
  <si>
    <t>AJM</t>
  </si>
  <si>
    <t>AJH</t>
  </si>
  <si>
    <t>ADULTOS MUJERES</t>
  </si>
  <si>
    <t>ADULTOS HOMBRES</t>
  </si>
  <si>
    <t>NAS</t>
  </si>
  <si>
    <t>NOS</t>
  </si>
  <si>
    <t>MUJ</t>
  </si>
  <si>
    <t>HOM</t>
  </si>
  <si>
    <t>HO</t>
  </si>
  <si>
    <t>Temporalidad</t>
  </si>
  <si>
    <t>INCLUSIÓN/ATENCIÓN INTEGRAL A LA DISCAPACIDAD</t>
  </si>
  <si>
    <t>PROGRAMAS</t>
  </si>
  <si>
    <t>CENTRO DE ATENCIÓN INTEGRAL A PERSONAS CON DISCAPACIDAD (CAIPED)</t>
  </si>
  <si>
    <t>Número de canalizaciones  y derivaciones</t>
  </si>
  <si>
    <t>Canalización</t>
  </si>
  <si>
    <t>Suma mensual</t>
  </si>
  <si>
    <t>Mensual</t>
  </si>
  <si>
    <t>Intervenciones</t>
  </si>
  <si>
    <t>Terapias</t>
  </si>
  <si>
    <t>Número de intervenciones de Trabajo Social</t>
  </si>
  <si>
    <t>Número de servicios Médicos Técnicos y Especializados en el Primer Nivel de la Discapacidad Física</t>
  </si>
  <si>
    <t>Número de terapias de rehabilitación, en el Primer Nivel de la Discapacidad Física</t>
  </si>
  <si>
    <t>Número de personas que reciben terapias de rehabilitación (nuevo registro)</t>
  </si>
  <si>
    <t>Personas</t>
  </si>
  <si>
    <t xml:space="preserve">Total de personas atendidas  con servicios en el mes (población abierta) </t>
  </si>
  <si>
    <t xml:space="preserve">Total de población semi-cautiva atendida en el mes </t>
  </si>
  <si>
    <t>Máximo bimestral</t>
  </si>
  <si>
    <t>2 meses</t>
  </si>
  <si>
    <t>Brindar atención médica especializada en Ortopedia y traumatologia,  rehabilitación fisica, mecanoterapia, termoterapia, hidroterapia, electroterapia y estimulación temprana.</t>
  </si>
  <si>
    <t>Número de Consultas en Podología</t>
  </si>
  <si>
    <t>Número de terapias alternativas</t>
  </si>
  <si>
    <t>Consultas</t>
  </si>
  <si>
    <t xml:space="preserve">Informe diario de actividades </t>
  </si>
  <si>
    <t>Número de traslados de transporte adaptado</t>
  </si>
  <si>
    <t>Traslados</t>
  </si>
  <si>
    <t>Expediente</t>
  </si>
  <si>
    <t>Carnet</t>
  </si>
  <si>
    <t xml:space="preserve">Registro diario </t>
  </si>
  <si>
    <t xml:space="preserve">Cronograma </t>
  </si>
  <si>
    <t>Carta de consentimiento y estudio socioeconomico</t>
  </si>
  <si>
    <t xml:space="preserve">Entrevista inicial </t>
  </si>
  <si>
    <t>AM</t>
  </si>
  <si>
    <t>AH</t>
  </si>
  <si>
    <t>ADOLESCENTES MUJERES</t>
  </si>
  <si>
    <t>ADOLESCENTES HOMBRES</t>
  </si>
  <si>
    <t xml:space="preserve">Llevar a cabo planes, programas y acciones para la inclusión, el respeto y la igualdad de oportunidades, en la educación, empleo, cultura, recreación y deporte para las personas con discapacidad. </t>
  </si>
  <si>
    <t>Número de gestiones de becas entregadas a niños con discapacidad.</t>
  </si>
  <si>
    <t>Gestiones</t>
  </si>
  <si>
    <t>Apoyos</t>
  </si>
  <si>
    <t>Número de gestiones y apoyos diversos a A. C. y particulares.</t>
  </si>
  <si>
    <t>Fichas informativas act. Realizadas</t>
  </si>
  <si>
    <t>Número de canalizaciones y promociones para el empleo a personas con discapacidad</t>
  </si>
  <si>
    <t xml:space="preserve">canalizaciones </t>
  </si>
  <si>
    <t>mensual</t>
  </si>
  <si>
    <t xml:space="preserve">libreta de Registro de usurarios </t>
  </si>
  <si>
    <t>Eventos deportivos, recreativos y Culturales</t>
  </si>
  <si>
    <t>Eventos</t>
  </si>
  <si>
    <t>fotografias, fichas informativas</t>
  </si>
  <si>
    <t>Número asesorías, canalizaciones y derivaciones</t>
  </si>
  <si>
    <t>Asesorías</t>
  </si>
  <si>
    <t>Número de talleres de sensibilizacion vivenciales impartidos.</t>
  </si>
  <si>
    <t>Talleres</t>
  </si>
  <si>
    <t>Fotografias, fichas informativas</t>
  </si>
  <si>
    <t>Número de traslados de servicio de transporte adaptado</t>
  </si>
  <si>
    <r>
      <t>Total de Personas beneficiadas con becas escolares PAD</t>
    </r>
    <r>
      <rPr>
        <sz val="10"/>
        <color indexed="10"/>
        <rFont val="Calibri"/>
        <family val="2"/>
      </rPr>
      <t xml:space="preserve"> </t>
    </r>
  </si>
  <si>
    <t>Máximo anual</t>
  </si>
  <si>
    <t>Anual</t>
  </si>
  <si>
    <t>Número de Personas asistentes al taller de sensibilización (nuevo registro)</t>
  </si>
  <si>
    <t>Número de personas con discapacidad beneficiadas en expo-ventas (nuevo registro)</t>
  </si>
  <si>
    <t>Hoja Inscripcion de Expos, fotografías.</t>
  </si>
  <si>
    <t>Número de población abierta atendida</t>
  </si>
  <si>
    <t>Registro de usuarios.</t>
  </si>
  <si>
    <t>ADOLESCENTES  MUJERES</t>
  </si>
  <si>
    <t xml:space="preserve">Número de pláticas formativas e informativas para familiares de personas con discapacidad </t>
  </si>
  <si>
    <t>Pláticas</t>
  </si>
  <si>
    <t>Número de intervenciones de trabajo social</t>
  </si>
  <si>
    <t>Intervención</t>
  </si>
  <si>
    <t>Número de intervenciones psicológicas</t>
  </si>
  <si>
    <t>Número de sesiones de Talleres recreativos-culturales</t>
  </si>
  <si>
    <t>Sesiones</t>
  </si>
  <si>
    <t>Número de personas con discapacidad (nuevo registro)</t>
  </si>
  <si>
    <t>Total de personas con discapacidad atendidas en el mes</t>
  </si>
  <si>
    <t>Total de personas atendidas en el mes (población abierta)</t>
  </si>
  <si>
    <t>Brindar atención a personas con discapacidad intelectual en un  espacio recreativo y formativo, donde se promueven sus propias capacidades, realizando actividades recreativas, artísticas y deportivas, elegidas libremente, potencializando su autoestima, sus relaciones personales y la integración social, mejorando así su calidad de vida y la de sus familias.</t>
  </si>
  <si>
    <t>listas asistencia</t>
  </si>
  <si>
    <t>expedientes,listas de asisrencia</t>
  </si>
  <si>
    <t>listas,fotografias</t>
  </si>
  <si>
    <t xml:space="preserve">Expedientes </t>
  </si>
  <si>
    <t>Informes, Expedientes</t>
  </si>
  <si>
    <t>Lista de asistencia</t>
  </si>
  <si>
    <t>Registro, fotografías</t>
  </si>
  <si>
    <t>PROGRAMA DE ATENCIÓN INTEGRAL A LA DISCAPACIDAD (PAID)</t>
  </si>
  <si>
    <t>CENTROS DE EDUCACIÓN ESPECIAL "LA AURORA Y 18 DE MARZO"</t>
  </si>
  <si>
    <t>Proporcionar apoyo psicológico a niños y niñas de 6 a 11 años que cursan educación primaria regular y que presentan problemas de; Conducta, Aprendizaje y / o Lenguaje, así como orientar a los padres de familia sobre las formas de ayudar a sus hijos.</t>
  </si>
  <si>
    <t>Número de sesiones en talleres, grupos.</t>
  </si>
  <si>
    <t>Número de sesiones de terapia grupal</t>
  </si>
  <si>
    <t>Número de sesiones de terapia de aprendizaje impartidas</t>
  </si>
  <si>
    <t>Número de sesiones de terapia de conducta, impartidas</t>
  </si>
  <si>
    <t>Número de sesiones de terapia de lenguaje impartidas</t>
  </si>
  <si>
    <t>Total de niños atendidos de Nuevo ingreso</t>
  </si>
  <si>
    <t>Niños</t>
  </si>
  <si>
    <t>Total de niños atendidos (población semicautiva)</t>
  </si>
  <si>
    <t>Máximos mensuales</t>
  </si>
  <si>
    <t>Total de padres de familia atendidos con terapia (población semicautiva).</t>
  </si>
  <si>
    <t>Total de población abierta</t>
  </si>
  <si>
    <t>PERSONAS</t>
  </si>
  <si>
    <t>SERVICIOS</t>
  </si>
  <si>
    <t>Total de familiares que asistieron a los talleres de sensibilización</t>
  </si>
  <si>
    <t>SISTEMA DE INFORMACIÓN POR METAS "SIM"</t>
  </si>
  <si>
    <t>PROGRAMAS OPERATIVOS 2016</t>
  </si>
  <si>
    <t>DIF GUADALAJARA</t>
  </si>
  <si>
    <t>ACUMULADO</t>
  </si>
  <si>
    <t>TOTAL</t>
  </si>
  <si>
    <t>MUJERES</t>
  </si>
  <si>
    <t>HOMBRES</t>
  </si>
  <si>
    <t>ADULTOS MAYORES MUJERES</t>
  </si>
  <si>
    <t>ADULTOS MAYORES HOMBRES</t>
  </si>
  <si>
    <t>TOTAL DE PERSONAS</t>
  </si>
  <si>
    <t>SERVICIOS Y APOYOS</t>
  </si>
  <si>
    <t xml:space="preserve">SUB-TOTAL DE PERSONAS </t>
  </si>
  <si>
    <t>NÚMERO</t>
  </si>
  <si>
    <t>ADOLESCENTES</t>
  </si>
  <si>
    <t>ADULTOS</t>
  </si>
  <si>
    <t>ADULTOS MAYORES</t>
  </si>
  <si>
    <t xml:space="preserve">TOTAL DE PERSONAS </t>
  </si>
  <si>
    <t>TOTAL DE SERVICIOS</t>
  </si>
  <si>
    <t>ATENCIÓN INTEGRAL A LA DISCAPACIDAD</t>
  </si>
  <si>
    <t>CENTRO DE ATENCIÓN MUNICIPAL INTEGRAL, PARA UNA VIDA CON DISCAPACIDAD (CEAMIVIDA)</t>
  </si>
  <si>
    <t>ATENCIÓN PSICOLÓGICA ESPECIALIZADA</t>
  </si>
  <si>
    <t>CENTRO DE ATENCIÓN MUNICIPAL INTEGRAL, PARA UNA VIDA DIGNA CON DISCAPACIDAD (CEAMIVIDA)</t>
  </si>
  <si>
    <t>ADOLESC.MUJ.</t>
  </si>
  <si>
    <t>ADOLESC.HOM.</t>
  </si>
  <si>
    <t>Número de  valoraciones psicológicas</t>
  </si>
  <si>
    <t>Número de Canalizaciones, derivaciones y asesoría</t>
  </si>
  <si>
    <t>Valoraciones</t>
  </si>
  <si>
    <t xml:space="preserve">Número de personas con discapacidad atendidas  (nuevo registro). </t>
  </si>
  <si>
    <t>SIN META</t>
  </si>
  <si>
    <t>NUEVO</t>
  </si>
  <si>
    <t>Total de niños con discapacidad atendidos de (nuevo ingreso)</t>
  </si>
  <si>
    <t>ANEXAR POB. MAX CADA DOS MESES EN TODOS FILA 25</t>
  </si>
  <si>
    <t>Acumulado 2017</t>
  </si>
  <si>
    <t>Proyección  2016</t>
  </si>
  <si>
    <t>Acumulado 2018</t>
  </si>
  <si>
    <t>Proyección  2017</t>
  </si>
  <si>
    <t>Proyección  2018</t>
  </si>
  <si>
    <t>% de incremento anual</t>
  </si>
  <si>
    <t>Proyección 2016</t>
  </si>
  <si>
    <t>Proyección 2017</t>
  </si>
  <si>
    <t>Proyección 2018</t>
  </si>
  <si>
    <t>valoraciones, informes</t>
  </si>
  <si>
    <t xml:space="preserve">bitacora, listados. </t>
  </si>
  <si>
    <t>Listados, informes</t>
  </si>
  <si>
    <t>DEFINIR META</t>
  </si>
  <si>
    <t>Número de apoyos otorgados a personas con discapacidad</t>
  </si>
  <si>
    <t xml:space="preserve">Total de personas con discapacidad auditiva y motora atendidas en el mes (población abierta) </t>
  </si>
  <si>
    <t>de julio a septiembre se reportaron 35 ingresos verificar cifra, solo se dejaron las de julio</t>
  </si>
  <si>
    <t>nuevo concepto 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</si>
</sst>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6" tint="-0.249977111117893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color indexed="10"/>
      <name val="Calibri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rgb="FF31B8B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52">
    <xf numFmtId="0" fontId="0" fillId="0" borderId="0"/>
    <xf numFmtId="9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3" borderId="1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Fill="1"/>
    <xf numFmtId="0" fontId="7" fillId="0" borderId="0" xfId="0" applyFont="1" applyProtection="1"/>
    <xf numFmtId="0" fontId="3" fillId="0" borderId="2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vertical="center" wrapText="1"/>
      <protection locked="0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/>
    <xf numFmtId="0" fontId="7" fillId="0" borderId="4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0" fontId="16" fillId="4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/>
    </xf>
    <xf numFmtId="0" fontId="0" fillId="0" borderId="0" xfId="0" applyFill="1"/>
    <xf numFmtId="0" fontId="7" fillId="0" borderId="4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7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right" vertical="center" wrapText="1"/>
    </xf>
    <xf numFmtId="0" fontId="0" fillId="0" borderId="0" xfId="0" applyFill="1"/>
    <xf numFmtId="0" fontId="7" fillId="0" borderId="0" xfId="0" applyFont="1" applyProtection="1"/>
    <xf numFmtId="0" fontId="5" fillId="0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5" fillId="4" borderId="4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3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8" xfId="0" applyNumberFormat="1" applyFont="1" applyFill="1" applyBorder="1" applyAlignment="1" applyProtection="1">
      <alignment horizontal="right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</xf>
    <xf numFmtId="3" fontId="9" fillId="2" borderId="8" xfId="0" applyNumberFormat="1" applyFont="1" applyFill="1" applyBorder="1" applyAlignment="1" applyProtection="1">
      <alignment vertical="center"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Protection="1"/>
    <xf numFmtId="9" fontId="5" fillId="0" borderId="4" xfId="1" applyFont="1" applyFill="1" applyBorder="1" applyAlignment="1" applyProtection="1">
      <alignment horizontal="right" vertical="center" wrapText="1"/>
      <protection locked="0"/>
    </xf>
    <xf numFmtId="3" fontId="7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8" xfId="0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vertical="center" wrapText="1"/>
    </xf>
    <xf numFmtId="3" fontId="19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Protection="1"/>
    <xf numFmtId="3" fontId="5" fillId="0" borderId="0" xfId="0" applyNumberFormat="1" applyFont="1" applyProtection="1"/>
    <xf numFmtId="0" fontId="20" fillId="0" borderId="0" xfId="0" applyFont="1" applyProtection="1"/>
    <xf numFmtId="0" fontId="0" fillId="0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6" borderId="4" xfId="0" applyFill="1" applyBorder="1" applyAlignment="1"/>
    <xf numFmtId="0" fontId="0" fillId="0" borderId="0" xfId="0" applyBorder="1"/>
    <xf numFmtId="0" fontId="0" fillId="6" borderId="0" xfId="0" applyFill="1" applyBorder="1" applyAlignment="1">
      <alignment horizontal="center"/>
    </xf>
    <xf numFmtId="3" fontId="0" fillId="6" borderId="4" xfId="0" applyNumberFormat="1" applyFill="1" applyBorder="1" applyAlignment="1"/>
    <xf numFmtId="3" fontId="0" fillId="0" borderId="0" xfId="0" applyNumberFormat="1"/>
    <xf numFmtId="3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</xf>
    <xf numFmtId="3" fontId="4" fillId="0" borderId="0" xfId="0" applyNumberFormat="1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Border="1" applyProtection="1"/>
    <xf numFmtId="3" fontId="6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Alignment="1" applyProtection="1">
      <alignment horizontal="left"/>
    </xf>
    <xf numFmtId="3" fontId="7" fillId="0" borderId="0" xfId="0" applyNumberFormat="1" applyFont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left" vertical="center" wrapText="1"/>
    </xf>
    <xf numFmtId="3" fontId="7" fillId="0" borderId="0" xfId="0" applyNumberFormat="1" applyFont="1" applyBorder="1" applyAlignment="1" applyProtection="1">
      <alignment horizontal="left" vertical="center" wrapText="1"/>
    </xf>
    <xf numFmtId="3" fontId="5" fillId="0" borderId="0" xfId="0" applyNumberFormat="1" applyFont="1" applyFill="1" applyBorder="1" applyAlignment="1" applyProtection="1">
      <alignment horizontal="left"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Alignment="1" applyProtection="1">
      <alignment horizontal="left" vertical="center"/>
    </xf>
    <xf numFmtId="3" fontId="7" fillId="0" borderId="0" xfId="0" applyNumberFormat="1" applyFont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8" xfId="0" applyNumberFormat="1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Protection="1"/>
    <xf numFmtId="9" fontId="5" fillId="0" borderId="8" xfId="1" applyFont="1" applyFill="1" applyBorder="1" applyAlignment="1" applyProtection="1">
      <alignment horizontal="right" vertical="center" wrapText="1"/>
      <protection locked="0"/>
    </xf>
    <xf numFmtId="3" fontId="27" fillId="2" borderId="8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4" xfId="0" applyFont="1" applyFill="1" applyBorder="1" applyAlignment="1">
      <alignment vertical="center" wrapText="1"/>
    </xf>
    <xf numFmtId="0" fontId="26" fillId="0" borderId="0" xfId="0" applyFont="1" applyProtection="1"/>
    <xf numFmtId="0" fontId="15" fillId="4" borderId="4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protection locked="0"/>
    </xf>
    <xf numFmtId="0" fontId="28" fillId="0" borderId="0" xfId="0" applyFont="1" applyProtection="1"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5" fillId="0" borderId="4" xfId="0" applyFont="1" applyBorder="1" applyAlignment="1" applyProtection="1">
      <alignment vertical="center" wrapText="1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0" fillId="0" borderId="0" xfId="0" applyFill="1"/>
    <xf numFmtId="0" fontId="5" fillId="0" borderId="8" xfId="0" applyFont="1" applyFill="1" applyBorder="1" applyAlignment="1" applyProtection="1">
      <alignment vertical="center" wrapText="1"/>
      <protection locked="0"/>
    </xf>
    <xf numFmtId="3" fontId="10" fillId="2" borderId="8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5" fillId="0" borderId="8" xfId="0" applyFont="1" applyFill="1" applyBorder="1" applyAlignment="1" applyProtection="1">
      <alignment vertical="center" wrapText="1"/>
      <protection locked="0"/>
    </xf>
    <xf numFmtId="3" fontId="20" fillId="0" borderId="0" xfId="0" applyNumberFormat="1" applyFont="1" applyProtection="1"/>
    <xf numFmtId="0" fontId="0" fillId="6" borderId="4" xfId="0" applyFont="1" applyFill="1" applyBorder="1" applyAlignment="1"/>
    <xf numFmtId="0" fontId="21" fillId="6" borderId="4" xfId="0" applyFont="1" applyFill="1" applyBorder="1" applyAlignment="1"/>
    <xf numFmtId="9" fontId="0" fillId="0" borderId="0" xfId="1" applyFont="1" applyAlignment="1" applyProtection="1"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3" fontId="9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1" fontId="9" fillId="2" borderId="4" xfId="0" applyNumberFormat="1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 applyProtection="1">
      <alignment horizontal="right" vertical="center" wrapText="1"/>
    </xf>
    <xf numFmtId="9" fontId="5" fillId="0" borderId="4" xfId="1" applyFont="1" applyFill="1" applyBorder="1" applyAlignment="1" applyProtection="1">
      <alignment horizontal="right" vertical="center" wrapText="1"/>
    </xf>
    <xf numFmtId="3" fontId="10" fillId="2" borderId="4" xfId="0" applyNumberFormat="1" applyFont="1" applyFill="1" applyBorder="1" applyAlignment="1" applyProtection="1">
      <alignment horizontal="right" vertical="center" wrapText="1"/>
    </xf>
    <xf numFmtId="3" fontId="9" fillId="2" borderId="4" xfId="0" applyNumberFormat="1" applyFont="1" applyFill="1" applyBorder="1" applyAlignment="1" applyProtection="1">
      <alignment horizontal="right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9" fontId="7" fillId="0" borderId="4" xfId="1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vertical="center" wrapText="1"/>
    </xf>
    <xf numFmtId="3" fontId="10" fillId="2" borderId="8" xfId="0" applyNumberFormat="1" applyFont="1" applyFill="1" applyBorder="1" applyAlignment="1" applyProtection="1">
      <alignment vertical="center" wrapText="1"/>
    </xf>
    <xf numFmtId="3" fontId="9" fillId="2" borderId="8" xfId="0" applyNumberFormat="1" applyFont="1" applyFill="1" applyBorder="1" applyAlignment="1" applyProtection="1">
      <alignment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/>
    </xf>
    <xf numFmtId="9" fontId="7" fillId="0" borderId="8" xfId="1" applyFont="1" applyFill="1" applyBorder="1" applyAlignment="1" applyProtection="1">
      <alignment horizontal="right" vertical="center" wrapText="1"/>
    </xf>
    <xf numFmtId="0" fontId="20" fillId="0" borderId="4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vertical="center" wrapText="1"/>
    </xf>
    <xf numFmtId="3" fontId="19" fillId="2" borderId="4" xfId="0" applyNumberFormat="1" applyFont="1" applyFill="1" applyBorder="1" applyAlignment="1" applyProtection="1">
      <alignment horizontal="right" vertical="center" wrapText="1"/>
    </xf>
    <xf numFmtId="3" fontId="19" fillId="0" borderId="4" xfId="0" applyNumberFormat="1" applyFont="1" applyFill="1" applyBorder="1" applyAlignment="1" applyProtection="1">
      <alignment horizontal="right" vertical="center" wrapText="1"/>
    </xf>
    <xf numFmtId="9" fontId="19" fillId="0" borderId="4" xfId="1" applyFont="1" applyFill="1" applyBorder="1" applyAlignment="1" applyProtection="1">
      <alignment horizontal="right" vertical="center" wrapText="1"/>
    </xf>
    <xf numFmtId="3" fontId="20" fillId="2" borderId="4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/>
    <xf numFmtId="0" fontId="20" fillId="0" borderId="4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vertical="center" wrapText="1"/>
    </xf>
    <xf numFmtId="0" fontId="20" fillId="0" borderId="4" xfId="0" applyFont="1" applyBorder="1" applyAlignment="1" applyProtection="1">
      <alignment vertical="center" wrapText="1"/>
    </xf>
    <xf numFmtId="3" fontId="19" fillId="2" borderId="4" xfId="0" applyNumberFormat="1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horizontal="right" vertical="center" wrapText="1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29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30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16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31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3" fontId="8" fillId="2" borderId="8" xfId="0" applyNumberFormat="1" applyFont="1" applyFill="1" applyBorder="1" applyAlignment="1" applyProtection="1">
      <alignment horizontal="right" vertical="center" wrapText="1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3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3" fontId="10" fillId="2" borderId="8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right" vertical="center" wrapText="1"/>
      <protection locked="0"/>
    </xf>
    <xf numFmtId="0" fontId="20" fillId="0" borderId="3" xfId="0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3" fontId="10" fillId="2" borderId="15" xfId="0" applyNumberFormat="1" applyFont="1" applyFill="1" applyBorder="1" applyAlignment="1" applyProtection="1">
      <alignment horizontal="right" vertical="center" wrapText="1"/>
    </xf>
    <xf numFmtId="3" fontId="10" fillId="2" borderId="8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vertical="center" wrapText="1"/>
    </xf>
    <xf numFmtId="0" fontId="20" fillId="0" borderId="3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9" fontId="5" fillId="0" borderId="15" xfId="1" applyFont="1" applyFill="1" applyBorder="1" applyAlignment="1" applyProtection="1">
      <alignment horizontal="right" vertical="center" wrapText="1"/>
    </xf>
    <xf numFmtId="9" fontId="5" fillId="0" borderId="8" xfId="1" applyFont="1" applyFill="1" applyBorder="1" applyAlignment="1" applyProtection="1">
      <alignment horizontal="right" vertical="center" wrapText="1"/>
    </xf>
    <xf numFmtId="3" fontId="5" fillId="2" borderId="15" xfId="0" applyNumberFormat="1" applyFont="1" applyFill="1" applyBorder="1" applyAlignment="1" applyProtection="1">
      <alignment horizontal="right" vertical="center" wrapText="1"/>
    </xf>
    <xf numFmtId="3" fontId="5" fillId="2" borderId="8" xfId="0" applyNumberFormat="1" applyFont="1" applyFill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3" fontId="9" fillId="2" borderId="15" xfId="0" applyNumberFormat="1" applyFont="1" applyFill="1" applyBorder="1" applyAlignment="1" applyProtection="1">
      <alignment horizontal="right" vertical="center" wrapText="1"/>
    </xf>
    <xf numFmtId="3" fontId="9" fillId="2" borderId="8" xfId="0" applyNumberFormat="1" applyFont="1" applyFill="1" applyBorder="1" applyAlignment="1" applyProtection="1">
      <alignment horizontal="right" vertical="center" wrapText="1"/>
    </xf>
    <xf numFmtId="3" fontId="7" fillId="2" borderId="15" xfId="0" applyNumberFormat="1" applyFont="1" applyFill="1" applyBorder="1" applyAlignment="1" applyProtection="1">
      <alignment horizontal="right" vertical="center" wrapText="1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3" fontId="7" fillId="0" borderId="15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/>
    </xf>
    <xf numFmtId="3" fontId="26" fillId="2" borderId="15" xfId="0" applyNumberFormat="1" applyFont="1" applyFill="1" applyBorder="1" applyAlignment="1" applyProtection="1">
      <alignment horizontal="right" vertical="center" wrapText="1"/>
    </xf>
    <xf numFmtId="3" fontId="26" fillId="2" borderId="8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15" xfId="1" applyFont="1" applyFill="1" applyBorder="1" applyAlignment="1" applyProtection="1">
      <alignment horizontal="right" vertical="center" wrapText="1"/>
      <protection locked="0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/>
      <protection locked="0"/>
    </xf>
    <xf numFmtId="3" fontId="9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5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0" fillId="0" borderId="16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vertical="center" wrapText="1"/>
    </xf>
    <xf numFmtId="0" fontId="7" fillId="7" borderId="3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9" fontId="5" fillId="0" borderId="5" xfId="1" applyFont="1" applyFill="1" applyBorder="1" applyAlignment="1" applyProtection="1">
      <alignment horizontal="right" vertical="center" wrapText="1"/>
      <protection locked="0"/>
    </xf>
    <xf numFmtId="0" fontId="10" fillId="7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>
      <alignment vertical="center" wrapText="1"/>
    </xf>
    <xf numFmtId="3" fontId="8" fillId="4" borderId="15" xfId="0" applyNumberFormat="1" applyFont="1" applyFill="1" applyBorder="1" applyAlignment="1" applyProtection="1">
      <alignment horizontal="center" vertical="center" wrapText="1"/>
    </xf>
    <xf numFmtId="3" fontId="8" fillId="4" borderId="8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Border="1"/>
    <xf numFmtId="0" fontId="0" fillId="0" borderId="3" xfId="0" applyFont="1" applyBorder="1"/>
    <xf numFmtId="3" fontId="10" fillId="2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15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 applyProtection="1">
      <alignment horizontal="center" vertical="center" wrapText="1"/>
    </xf>
    <xf numFmtId="3" fontId="6" fillId="2" borderId="15" xfId="0" applyNumberFormat="1" applyFont="1" applyFill="1" applyBorder="1" applyAlignment="1" applyProtection="1">
      <alignment horizontal="right" vertical="center" wrapText="1"/>
    </xf>
    <xf numFmtId="3" fontId="6" fillId="2" borderId="8" xfId="0" applyNumberFormat="1" applyFont="1" applyFill="1" applyBorder="1" applyAlignment="1" applyProtection="1">
      <alignment horizontal="right" vertical="center" wrapText="1"/>
    </xf>
    <xf numFmtId="3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4" xfId="0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5" borderId="0" xfId="0" applyFont="1" applyFill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left"/>
    </xf>
  </cellXfs>
  <cellStyles count="652">
    <cellStyle name="Millares 2" xfId="2" xr:uid="{00000000-0005-0000-0000-000000000000}"/>
    <cellStyle name="Millares 3" xfId="3" xr:uid="{00000000-0005-0000-0000-000001000000}"/>
    <cellStyle name="Millares 3 2" xfId="649" xr:uid="{00000000-0005-0000-0000-000002000000}"/>
    <cellStyle name="Millares 3 2 2" xfId="651" xr:uid="{00000000-0005-0000-0000-000003000000}"/>
    <cellStyle name="Millares 3 3" xfId="650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Normal 5" xfId="6" xr:uid="{00000000-0005-0000-0000-000008000000}"/>
    <cellStyle name="Normal 6" xfId="7" xr:uid="{00000000-0005-0000-0000-000009000000}"/>
    <cellStyle name="Notas 2" xfId="8" xr:uid="{00000000-0005-0000-0000-00000A000000}"/>
    <cellStyle name="Notas 2 10" xfId="78" xr:uid="{00000000-0005-0000-0000-00000B000000}"/>
    <cellStyle name="Notas 2 10 2" xfId="213" xr:uid="{00000000-0005-0000-0000-00000C000000}"/>
    <cellStyle name="Notas 2 10 3" xfId="283" xr:uid="{00000000-0005-0000-0000-00000D000000}"/>
    <cellStyle name="Notas 2 10 4" xfId="388" xr:uid="{00000000-0005-0000-0000-00000E000000}"/>
    <cellStyle name="Notas 2 10 5" xfId="500" xr:uid="{00000000-0005-0000-0000-00000F000000}"/>
    <cellStyle name="Notas 2 11" xfId="81" xr:uid="{00000000-0005-0000-0000-000010000000}"/>
    <cellStyle name="Notas 2 11 2" xfId="216" xr:uid="{00000000-0005-0000-0000-000011000000}"/>
    <cellStyle name="Notas 2 11 3" xfId="286" xr:uid="{00000000-0005-0000-0000-000012000000}"/>
    <cellStyle name="Notas 2 11 4" xfId="391" xr:uid="{00000000-0005-0000-0000-000013000000}"/>
    <cellStyle name="Notas 2 11 5" xfId="503" xr:uid="{00000000-0005-0000-0000-000014000000}"/>
    <cellStyle name="Notas 2 12" xfId="85" xr:uid="{00000000-0005-0000-0000-000015000000}"/>
    <cellStyle name="Notas 2 12 2" xfId="290" xr:uid="{00000000-0005-0000-0000-000016000000}"/>
    <cellStyle name="Notas 2 12 3" xfId="395" xr:uid="{00000000-0005-0000-0000-000017000000}"/>
    <cellStyle name="Notas 2 12 4" xfId="507" xr:uid="{00000000-0005-0000-0000-000018000000}"/>
    <cellStyle name="Notas 2 13" xfId="96" xr:uid="{00000000-0005-0000-0000-000019000000}"/>
    <cellStyle name="Notas 2 13 2" xfId="301" xr:uid="{00000000-0005-0000-0000-00001A000000}"/>
    <cellStyle name="Notas 2 13 3" xfId="406" xr:uid="{00000000-0005-0000-0000-00001B000000}"/>
    <cellStyle name="Notas 2 13 4" xfId="518" xr:uid="{00000000-0005-0000-0000-00001C000000}"/>
    <cellStyle name="Notas 2 14" xfId="108" xr:uid="{00000000-0005-0000-0000-00001D000000}"/>
    <cellStyle name="Notas 2 14 2" xfId="313" xr:uid="{00000000-0005-0000-0000-00001E000000}"/>
    <cellStyle name="Notas 2 14 3" xfId="418" xr:uid="{00000000-0005-0000-0000-00001F000000}"/>
    <cellStyle name="Notas 2 14 4" xfId="530" xr:uid="{00000000-0005-0000-0000-000020000000}"/>
    <cellStyle name="Notas 2 15" xfId="116" xr:uid="{00000000-0005-0000-0000-000021000000}"/>
    <cellStyle name="Notas 2 15 2" xfId="317" xr:uid="{00000000-0005-0000-0000-000022000000}"/>
    <cellStyle name="Notas 2 15 3" xfId="422" xr:uid="{00000000-0005-0000-0000-000023000000}"/>
    <cellStyle name="Notas 2 15 4" xfId="534" xr:uid="{00000000-0005-0000-0000-000024000000}"/>
    <cellStyle name="Notas 2 16" xfId="120" xr:uid="{00000000-0005-0000-0000-000025000000}"/>
    <cellStyle name="Notas 2 16 2" xfId="315" xr:uid="{00000000-0005-0000-0000-000026000000}"/>
    <cellStyle name="Notas 2 16 3" xfId="420" xr:uid="{00000000-0005-0000-0000-000027000000}"/>
    <cellStyle name="Notas 2 16 4" xfId="532" xr:uid="{00000000-0005-0000-0000-000028000000}"/>
    <cellStyle name="Notas 2 17" xfId="122" xr:uid="{00000000-0005-0000-0000-000029000000}"/>
    <cellStyle name="Notas 2 18" xfId="131" xr:uid="{00000000-0005-0000-0000-00002A000000}"/>
    <cellStyle name="Notas 2 19" xfId="146" xr:uid="{00000000-0005-0000-0000-00002B000000}"/>
    <cellStyle name="Notas 2 2" xfId="26" xr:uid="{00000000-0005-0000-0000-00002C000000}"/>
    <cellStyle name="Notas 2 2 2" xfId="161" xr:uid="{00000000-0005-0000-0000-00002D000000}"/>
    <cellStyle name="Notas 2 2 3" xfId="215" xr:uid="{00000000-0005-0000-0000-00002E000000}"/>
    <cellStyle name="Notas 2 2 4" xfId="336" xr:uid="{00000000-0005-0000-0000-00002F000000}"/>
    <cellStyle name="Notas 2 2 5" xfId="448" xr:uid="{00000000-0005-0000-0000-000030000000}"/>
    <cellStyle name="Notas 2 20" xfId="242" xr:uid="{00000000-0005-0000-0000-000031000000}"/>
    <cellStyle name="Notas 2 21" xfId="438" xr:uid="{00000000-0005-0000-0000-000032000000}"/>
    <cellStyle name="Notas 2 22" xfId="440" xr:uid="{00000000-0005-0000-0000-000033000000}"/>
    <cellStyle name="Notas 2 23" xfId="557" xr:uid="{00000000-0005-0000-0000-000034000000}"/>
    <cellStyle name="Notas 2 24" xfId="565" xr:uid="{00000000-0005-0000-0000-000035000000}"/>
    <cellStyle name="Notas 2 25" xfId="572" xr:uid="{00000000-0005-0000-0000-000036000000}"/>
    <cellStyle name="Notas 2 26" xfId="573" xr:uid="{00000000-0005-0000-0000-000037000000}"/>
    <cellStyle name="Notas 2 27" xfId="584" xr:uid="{00000000-0005-0000-0000-000038000000}"/>
    <cellStyle name="Notas 2 28" xfId="589" xr:uid="{00000000-0005-0000-0000-000039000000}"/>
    <cellStyle name="Notas 2 29" xfId="596" xr:uid="{00000000-0005-0000-0000-00003A000000}"/>
    <cellStyle name="Notas 2 3" xfId="27" xr:uid="{00000000-0005-0000-0000-00003B000000}"/>
    <cellStyle name="Notas 2 3 2" xfId="162" xr:uid="{00000000-0005-0000-0000-00003C000000}"/>
    <cellStyle name="Notas 2 3 3" xfId="237" xr:uid="{00000000-0005-0000-0000-00003D000000}"/>
    <cellStyle name="Notas 2 3 4" xfId="337" xr:uid="{00000000-0005-0000-0000-00003E000000}"/>
    <cellStyle name="Notas 2 3 5" xfId="449" xr:uid="{00000000-0005-0000-0000-00003F000000}"/>
    <cellStyle name="Notas 2 30" xfId="588" xr:uid="{00000000-0005-0000-0000-000040000000}"/>
    <cellStyle name="Notas 2 31" xfId="603" xr:uid="{00000000-0005-0000-0000-000041000000}"/>
    <cellStyle name="Notas 2 32" xfId="620" xr:uid="{00000000-0005-0000-0000-000042000000}"/>
    <cellStyle name="Notas 2 33" xfId="626" xr:uid="{00000000-0005-0000-0000-000043000000}"/>
    <cellStyle name="Notas 2 34" xfId="630" xr:uid="{00000000-0005-0000-0000-000044000000}"/>
    <cellStyle name="Notas 2 35" xfId="622" xr:uid="{00000000-0005-0000-0000-000045000000}"/>
    <cellStyle name="Notas 2 36" xfId="642" xr:uid="{00000000-0005-0000-0000-000046000000}"/>
    <cellStyle name="Notas 2 4" xfId="33" xr:uid="{00000000-0005-0000-0000-000047000000}"/>
    <cellStyle name="Notas 2 4 2" xfId="168" xr:uid="{00000000-0005-0000-0000-000048000000}"/>
    <cellStyle name="Notas 2 4 3" xfId="144" xr:uid="{00000000-0005-0000-0000-000049000000}"/>
    <cellStyle name="Notas 2 4 4" xfId="343" xr:uid="{00000000-0005-0000-0000-00004A000000}"/>
    <cellStyle name="Notas 2 4 5" xfId="455" xr:uid="{00000000-0005-0000-0000-00004B000000}"/>
    <cellStyle name="Notas 2 5" xfId="40" xr:uid="{00000000-0005-0000-0000-00004C000000}"/>
    <cellStyle name="Notas 2 5 2" xfId="175" xr:uid="{00000000-0005-0000-0000-00004D000000}"/>
    <cellStyle name="Notas 2 5 3" xfId="139" xr:uid="{00000000-0005-0000-0000-00004E000000}"/>
    <cellStyle name="Notas 2 5 4" xfId="350" xr:uid="{00000000-0005-0000-0000-00004F000000}"/>
    <cellStyle name="Notas 2 5 5" xfId="462" xr:uid="{00000000-0005-0000-0000-000050000000}"/>
    <cellStyle name="Notas 2 6" xfId="53" xr:uid="{00000000-0005-0000-0000-000051000000}"/>
    <cellStyle name="Notas 2 6 2" xfId="188" xr:uid="{00000000-0005-0000-0000-000052000000}"/>
    <cellStyle name="Notas 2 6 3" xfId="258" xr:uid="{00000000-0005-0000-0000-000053000000}"/>
    <cellStyle name="Notas 2 6 4" xfId="363" xr:uid="{00000000-0005-0000-0000-000054000000}"/>
    <cellStyle name="Notas 2 6 5" xfId="475" xr:uid="{00000000-0005-0000-0000-000055000000}"/>
    <cellStyle name="Notas 2 7" xfId="59" xr:uid="{00000000-0005-0000-0000-000056000000}"/>
    <cellStyle name="Notas 2 7 2" xfId="194" xr:uid="{00000000-0005-0000-0000-000057000000}"/>
    <cellStyle name="Notas 2 7 3" xfId="264" xr:uid="{00000000-0005-0000-0000-000058000000}"/>
    <cellStyle name="Notas 2 7 4" xfId="369" xr:uid="{00000000-0005-0000-0000-000059000000}"/>
    <cellStyle name="Notas 2 7 5" xfId="481" xr:uid="{00000000-0005-0000-0000-00005A000000}"/>
    <cellStyle name="Notas 2 8" xfId="61" xr:uid="{00000000-0005-0000-0000-00005B000000}"/>
    <cellStyle name="Notas 2 8 2" xfId="196" xr:uid="{00000000-0005-0000-0000-00005C000000}"/>
    <cellStyle name="Notas 2 8 3" xfId="266" xr:uid="{00000000-0005-0000-0000-00005D000000}"/>
    <cellStyle name="Notas 2 8 4" xfId="371" xr:uid="{00000000-0005-0000-0000-00005E000000}"/>
    <cellStyle name="Notas 2 8 5" xfId="483" xr:uid="{00000000-0005-0000-0000-00005F000000}"/>
    <cellStyle name="Notas 2 9" xfId="74" xr:uid="{00000000-0005-0000-0000-000060000000}"/>
    <cellStyle name="Notas 2 9 2" xfId="209" xr:uid="{00000000-0005-0000-0000-000061000000}"/>
    <cellStyle name="Notas 2 9 3" xfId="279" xr:uid="{00000000-0005-0000-0000-000062000000}"/>
    <cellStyle name="Notas 2 9 4" xfId="384" xr:uid="{00000000-0005-0000-0000-000063000000}"/>
    <cellStyle name="Notas 2 9 5" xfId="496" xr:uid="{00000000-0005-0000-0000-000064000000}"/>
    <cellStyle name="Notas 3" xfId="9" xr:uid="{00000000-0005-0000-0000-000065000000}"/>
    <cellStyle name="Notas 3 10" xfId="75" xr:uid="{00000000-0005-0000-0000-000066000000}"/>
    <cellStyle name="Notas 3 10 2" xfId="210" xr:uid="{00000000-0005-0000-0000-000067000000}"/>
    <cellStyle name="Notas 3 10 3" xfId="280" xr:uid="{00000000-0005-0000-0000-000068000000}"/>
    <cellStyle name="Notas 3 10 4" xfId="385" xr:uid="{00000000-0005-0000-0000-000069000000}"/>
    <cellStyle name="Notas 3 10 5" xfId="497" xr:uid="{00000000-0005-0000-0000-00006A000000}"/>
    <cellStyle name="Notas 3 11" xfId="79" xr:uid="{00000000-0005-0000-0000-00006B000000}"/>
    <cellStyle name="Notas 3 11 2" xfId="214" xr:uid="{00000000-0005-0000-0000-00006C000000}"/>
    <cellStyle name="Notas 3 11 3" xfId="284" xr:uid="{00000000-0005-0000-0000-00006D000000}"/>
    <cellStyle name="Notas 3 11 4" xfId="389" xr:uid="{00000000-0005-0000-0000-00006E000000}"/>
    <cellStyle name="Notas 3 11 5" xfId="501" xr:uid="{00000000-0005-0000-0000-00006F000000}"/>
    <cellStyle name="Notas 3 12" xfId="80" xr:uid="{00000000-0005-0000-0000-000070000000}"/>
    <cellStyle name="Notas 3 12 2" xfId="285" xr:uid="{00000000-0005-0000-0000-000071000000}"/>
    <cellStyle name="Notas 3 12 3" xfId="390" xr:uid="{00000000-0005-0000-0000-000072000000}"/>
    <cellStyle name="Notas 3 12 4" xfId="502" xr:uid="{00000000-0005-0000-0000-000073000000}"/>
    <cellStyle name="Notas 3 13" xfId="97" xr:uid="{00000000-0005-0000-0000-000074000000}"/>
    <cellStyle name="Notas 3 13 2" xfId="302" xr:uid="{00000000-0005-0000-0000-000075000000}"/>
    <cellStyle name="Notas 3 13 3" xfId="407" xr:uid="{00000000-0005-0000-0000-000076000000}"/>
    <cellStyle name="Notas 3 13 4" xfId="519" xr:uid="{00000000-0005-0000-0000-000077000000}"/>
    <cellStyle name="Notas 3 14" xfId="107" xr:uid="{00000000-0005-0000-0000-000078000000}"/>
    <cellStyle name="Notas 3 14 2" xfId="312" xr:uid="{00000000-0005-0000-0000-000079000000}"/>
    <cellStyle name="Notas 3 14 3" xfId="417" xr:uid="{00000000-0005-0000-0000-00007A000000}"/>
    <cellStyle name="Notas 3 14 4" xfId="529" xr:uid="{00000000-0005-0000-0000-00007B000000}"/>
    <cellStyle name="Notas 3 15" xfId="115" xr:uid="{00000000-0005-0000-0000-00007C000000}"/>
    <cellStyle name="Notas 3 15 2" xfId="318" xr:uid="{00000000-0005-0000-0000-00007D000000}"/>
    <cellStyle name="Notas 3 15 3" xfId="423" xr:uid="{00000000-0005-0000-0000-00007E000000}"/>
    <cellStyle name="Notas 3 15 4" xfId="535" xr:uid="{00000000-0005-0000-0000-00007F000000}"/>
    <cellStyle name="Notas 3 16" xfId="117" xr:uid="{00000000-0005-0000-0000-000080000000}"/>
    <cellStyle name="Notas 3 16 2" xfId="316" xr:uid="{00000000-0005-0000-0000-000081000000}"/>
    <cellStyle name="Notas 3 16 3" xfId="421" xr:uid="{00000000-0005-0000-0000-000082000000}"/>
    <cellStyle name="Notas 3 16 4" xfId="533" xr:uid="{00000000-0005-0000-0000-000083000000}"/>
    <cellStyle name="Notas 3 17" xfId="121" xr:uid="{00000000-0005-0000-0000-000084000000}"/>
    <cellStyle name="Notas 3 18" xfId="132" xr:uid="{00000000-0005-0000-0000-000085000000}"/>
    <cellStyle name="Notas 3 19" xfId="147" xr:uid="{00000000-0005-0000-0000-000086000000}"/>
    <cellStyle name="Notas 3 2" xfId="25" xr:uid="{00000000-0005-0000-0000-000087000000}"/>
    <cellStyle name="Notas 3 2 2" xfId="160" xr:uid="{00000000-0005-0000-0000-000088000000}"/>
    <cellStyle name="Notas 3 2 3" xfId="229" xr:uid="{00000000-0005-0000-0000-000089000000}"/>
    <cellStyle name="Notas 3 2 4" xfId="335" xr:uid="{00000000-0005-0000-0000-00008A000000}"/>
    <cellStyle name="Notas 3 2 5" xfId="447" xr:uid="{00000000-0005-0000-0000-00008B000000}"/>
    <cellStyle name="Notas 3 20" xfId="245" xr:uid="{00000000-0005-0000-0000-00008C000000}"/>
    <cellStyle name="Notas 3 21" xfId="437" xr:uid="{00000000-0005-0000-0000-00008D000000}"/>
    <cellStyle name="Notas 3 22" xfId="439" xr:uid="{00000000-0005-0000-0000-00008E000000}"/>
    <cellStyle name="Notas 3 23" xfId="556" xr:uid="{00000000-0005-0000-0000-00008F000000}"/>
    <cellStyle name="Notas 3 24" xfId="562" xr:uid="{00000000-0005-0000-0000-000090000000}"/>
    <cellStyle name="Notas 3 25" xfId="566" xr:uid="{00000000-0005-0000-0000-000091000000}"/>
    <cellStyle name="Notas 3 26" xfId="571" xr:uid="{00000000-0005-0000-0000-000092000000}"/>
    <cellStyle name="Notas 3 27" xfId="583" xr:uid="{00000000-0005-0000-0000-000093000000}"/>
    <cellStyle name="Notas 3 28" xfId="590" xr:uid="{00000000-0005-0000-0000-000094000000}"/>
    <cellStyle name="Notas 3 29" xfId="597" xr:uid="{00000000-0005-0000-0000-000095000000}"/>
    <cellStyle name="Notas 3 3" xfId="20" xr:uid="{00000000-0005-0000-0000-000096000000}"/>
    <cellStyle name="Notas 3 3 2" xfId="155" xr:uid="{00000000-0005-0000-0000-000097000000}"/>
    <cellStyle name="Notas 3 3 3" xfId="230" xr:uid="{00000000-0005-0000-0000-000098000000}"/>
    <cellStyle name="Notas 3 3 4" xfId="330" xr:uid="{00000000-0005-0000-0000-000099000000}"/>
    <cellStyle name="Notas 3 3 5" xfId="442" xr:uid="{00000000-0005-0000-0000-00009A000000}"/>
    <cellStyle name="Notas 3 30" xfId="586" xr:uid="{00000000-0005-0000-0000-00009B000000}"/>
    <cellStyle name="Notas 3 31" xfId="587" xr:uid="{00000000-0005-0000-0000-00009C000000}"/>
    <cellStyle name="Notas 3 32" xfId="619" xr:uid="{00000000-0005-0000-0000-00009D000000}"/>
    <cellStyle name="Notas 3 33" xfId="623" xr:uid="{00000000-0005-0000-0000-00009E000000}"/>
    <cellStyle name="Notas 3 34" xfId="631" xr:uid="{00000000-0005-0000-0000-00009F000000}"/>
    <cellStyle name="Notas 3 35" xfId="621" xr:uid="{00000000-0005-0000-0000-0000A0000000}"/>
    <cellStyle name="Notas 3 36" xfId="643" xr:uid="{00000000-0005-0000-0000-0000A1000000}"/>
    <cellStyle name="Notas 3 4" xfId="34" xr:uid="{00000000-0005-0000-0000-0000A2000000}"/>
    <cellStyle name="Notas 3 4 2" xfId="169" xr:uid="{00000000-0005-0000-0000-0000A3000000}"/>
    <cellStyle name="Notas 3 4 3" xfId="143" xr:uid="{00000000-0005-0000-0000-0000A4000000}"/>
    <cellStyle name="Notas 3 4 4" xfId="344" xr:uid="{00000000-0005-0000-0000-0000A5000000}"/>
    <cellStyle name="Notas 3 4 5" xfId="456" xr:uid="{00000000-0005-0000-0000-0000A6000000}"/>
    <cellStyle name="Notas 3 5" xfId="41" xr:uid="{00000000-0005-0000-0000-0000A7000000}"/>
    <cellStyle name="Notas 3 5 2" xfId="176" xr:uid="{00000000-0005-0000-0000-0000A8000000}"/>
    <cellStyle name="Notas 3 5 3" xfId="246" xr:uid="{00000000-0005-0000-0000-0000A9000000}"/>
    <cellStyle name="Notas 3 5 4" xfId="351" xr:uid="{00000000-0005-0000-0000-0000AA000000}"/>
    <cellStyle name="Notas 3 5 5" xfId="463" xr:uid="{00000000-0005-0000-0000-0000AB000000}"/>
    <cellStyle name="Notas 3 6" xfId="52" xr:uid="{00000000-0005-0000-0000-0000AC000000}"/>
    <cellStyle name="Notas 3 6 2" xfId="187" xr:uid="{00000000-0005-0000-0000-0000AD000000}"/>
    <cellStyle name="Notas 3 6 3" xfId="257" xr:uid="{00000000-0005-0000-0000-0000AE000000}"/>
    <cellStyle name="Notas 3 6 4" xfId="362" xr:uid="{00000000-0005-0000-0000-0000AF000000}"/>
    <cellStyle name="Notas 3 6 5" xfId="474" xr:uid="{00000000-0005-0000-0000-0000B0000000}"/>
    <cellStyle name="Notas 3 7" xfId="58" xr:uid="{00000000-0005-0000-0000-0000B1000000}"/>
    <cellStyle name="Notas 3 7 2" xfId="193" xr:uid="{00000000-0005-0000-0000-0000B2000000}"/>
    <cellStyle name="Notas 3 7 3" xfId="263" xr:uid="{00000000-0005-0000-0000-0000B3000000}"/>
    <cellStyle name="Notas 3 7 4" xfId="368" xr:uid="{00000000-0005-0000-0000-0000B4000000}"/>
    <cellStyle name="Notas 3 7 5" xfId="480" xr:uid="{00000000-0005-0000-0000-0000B5000000}"/>
    <cellStyle name="Notas 3 8" xfId="60" xr:uid="{00000000-0005-0000-0000-0000B6000000}"/>
    <cellStyle name="Notas 3 8 2" xfId="195" xr:uid="{00000000-0005-0000-0000-0000B7000000}"/>
    <cellStyle name="Notas 3 8 3" xfId="265" xr:uid="{00000000-0005-0000-0000-0000B8000000}"/>
    <cellStyle name="Notas 3 8 4" xfId="370" xr:uid="{00000000-0005-0000-0000-0000B9000000}"/>
    <cellStyle name="Notas 3 8 5" xfId="482" xr:uid="{00000000-0005-0000-0000-0000BA000000}"/>
    <cellStyle name="Notas 3 9" xfId="73" xr:uid="{00000000-0005-0000-0000-0000BB000000}"/>
    <cellStyle name="Notas 3 9 2" xfId="208" xr:uid="{00000000-0005-0000-0000-0000BC000000}"/>
    <cellStyle name="Notas 3 9 3" xfId="278" xr:uid="{00000000-0005-0000-0000-0000BD000000}"/>
    <cellStyle name="Notas 3 9 4" xfId="383" xr:uid="{00000000-0005-0000-0000-0000BE000000}"/>
    <cellStyle name="Notas 3 9 5" xfId="495" xr:uid="{00000000-0005-0000-0000-0000BF000000}"/>
    <cellStyle name="Notas 4" xfId="10" xr:uid="{00000000-0005-0000-0000-0000C0000000}"/>
    <cellStyle name="Notas 4 10" xfId="76" xr:uid="{00000000-0005-0000-0000-0000C1000000}"/>
    <cellStyle name="Notas 4 10 2" xfId="211" xr:uid="{00000000-0005-0000-0000-0000C2000000}"/>
    <cellStyle name="Notas 4 10 3" xfId="281" xr:uid="{00000000-0005-0000-0000-0000C3000000}"/>
    <cellStyle name="Notas 4 10 4" xfId="386" xr:uid="{00000000-0005-0000-0000-0000C4000000}"/>
    <cellStyle name="Notas 4 10 5" xfId="498" xr:uid="{00000000-0005-0000-0000-0000C5000000}"/>
    <cellStyle name="Notas 4 11" xfId="86" xr:uid="{00000000-0005-0000-0000-0000C6000000}"/>
    <cellStyle name="Notas 4 11 2" xfId="221" xr:uid="{00000000-0005-0000-0000-0000C7000000}"/>
    <cellStyle name="Notas 4 11 3" xfId="291" xr:uid="{00000000-0005-0000-0000-0000C8000000}"/>
    <cellStyle name="Notas 4 11 4" xfId="396" xr:uid="{00000000-0005-0000-0000-0000C9000000}"/>
    <cellStyle name="Notas 4 11 5" xfId="508" xr:uid="{00000000-0005-0000-0000-0000CA000000}"/>
    <cellStyle name="Notas 4 12" xfId="91" xr:uid="{00000000-0005-0000-0000-0000CB000000}"/>
    <cellStyle name="Notas 4 12 2" xfId="296" xr:uid="{00000000-0005-0000-0000-0000CC000000}"/>
    <cellStyle name="Notas 4 12 3" xfId="401" xr:uid="{00000000-0005-0000-0000-0000CD000000}"/>
    <cellStyle name="Notas 4 12 4" xfId="513" xr:uid="{00000000-0005-0000-0000-0000CE000000}"/>
    <cellStyle name="Notas 4 13" xfId="98" xr:uid="{00000000-0005-0000-0000-0000CF000000}"/>
    <cellStyle name="Notas 4 13 2" xfId="303" xr:uid="{00000000-0005-0000-0000-0000D0000000}"/>
    <cellStyle name="Notas 4 13 3" xfId="408" xr:uid="{00000000-0005-0000-0000-0000D1000000}"/>
    <cellStyle name="Notas 4 13 4" xfId="520" xr:uid="{00000000-0005-0000-0000-0000D2000000}"/>
    <cellStyle name="Notas 4 14" xfId="106" xr:uid="{00000000-0005-0000-0000-0000D3000000}"/>
    <cellStyle name="Notas 4 14 2" xfId="311" xr:uid="{00000000-0005-0000-0000-0000D4000000}"/>
    <cellStyle name="Notas 4 14 3" xfId="416" xr:uid="{00000000-0005-0000-0000-0000D5000000}"/>
    <cellStyle name="Notas 4 14 4" xfId="528" xr:uid="{00000000-0005-0000-0000-0000D6000000}"/>
    <cellStyle name="Notas 4 15" xfId="114" xr:uid="{00000000-0005-0000-0000-0000D7000000}"/>
    <cellStyle name="Notas 4 15 2" xfId="319" xr:uid="{00000000-0005-0000-0000-0000D8000000}"/>
    <cellStyle name="Notas 4 15 3" xfId="424" xr:uid="{00000000-0005-0000-0000-0000D9000000}"/>
    <cellStyle name="Notas 4 15 4" xfId="536" xr:uid="{00000000-0005-0000-0000-0000DA000000}"/>
    <cellStyle name="Notas 4 16" xfId="118" xr:uid="{00000000-0005-0000-0000-0000DB000000}"/>
    <cellStyle name="Notas 4 16 2" xfId="324" xr:uid="{00000000-0005-0000-0000-0000DC000000}"/>
    <cellStyle name="Notas 4 16 3" xfId="429" xr:uid="{00000000-0005-0000-0000-0000DD000000}"/>
    <cellStyle name="Notas 4 16 4" xfId="541" xr:uid="{00000000-0005-0000-0000-0000DE000000}"/>
    <cellStyle name="Notas 4 17" xfId="126" xr:uid="{00000000-0005-0000-0000-0000DF000000}"/>
    <cellStyle name="Notas 4 18" xfId="133" xr:uid="{00000000-0005-0000-0000-0000E0000000}"/>
    <cellStyle name="Notas 4 19" xfId="148" xr:uid="{00000000-0005-0000-0000-0000E1000000}"/>
    <cellStyle name="Notas 4 2" xfId="24" xr:uid="{00000000-0005-0000-0000-0000E2000000}"/>
    <cellStyle name="Notas 4 2 2" xfId="159" xr:uid="{00000000-0005-0000-0000-0000E3000000}"/>
    <cellStyle name="Notas 4 2 3" xfId="235" xr:uid="{00000000-0005-0000-0000-0000E4000000}"/>
    <cellStyle name="Notas 4 2 4" xfId="334" xr:uid="{00000000-0005-0000-0000-0000E5000000}"/>
    <cellStyle name="Notas 4 2 5" xfId="446" xr:uid="{00000000-0005-0000-0000-0000E6000000}"/>
    <cellStyle name="Notas 4 20" xfId="227" xr:uid="{00000000-0005-0000-0000-0000E7000000}"/>
    <cellStyle name="Notas 4 21" xfId="436" xr:uid="{00000000-0005-0000-0000-0000E8000000}"/>
    <cellStyle name="Notas 4 22" xfId="546" xr:uid="{00000000-0005-0000-0000-0000E9000000}"/>
    <cellStyle name="Notas 4 23" xfId="555" xr:uid="{00000000-0005-0000-0000-0000EA000000}"/>
    <cellStyle name="Notas 4 24" xfId="563" xr:uid="{00000000-0005-0000-0000-0000EB000000}"/>
    <cellStyle name="Notas 4 25" xfId="567" xr:uid="{00000000-0005-0000-0000-0000EC000000}"/>
    <cellStyle name="Notas 4 26" xfId="574" xr:uid="{00000000-0005-0000-0000-0000ED000000}"/>
    <cellStyle name="Notas 4 27" xfId="582" xr:uid="{00000000-0005-0000-0000-0000EE000000}"/>
    <cellStyle name="Notas 4 28" xfId="591" xr:uid="{00000000-0005-0000-0000-0000EF000000}"/>
    <cellStyle name="Notas 4 29" xfId="598" xr:uid="{00000000-0005-0000-0000-0000F0000000}"/>
    <cellStyle name="Notas 4 3" xfId="28" xr:uid="{00000000-0005-0000-0000-0000F1000000}"/>
    <cellStyle name="Notas 4 3 2" xfId="163" xr:uid="{00000000-0005-0000-0000-0000F2000000}"/>
    <cellStyle name="Notas 4 3 3" xfId="239" xr:uid="{00000000-0005-0000-0000-0000F3000000}"/>
    <cellStyle name="Notas 4 3 4" xfId="338" xr:uid="{00000000-0005-0000-0000-0000F4000000}"/>
    <cellStyle name="Notas 4 3 5" xfId="450" xr:uid="{00000000-0005-0000-0000-0000F5000000}"/>
    <cellStyle name="Notas 4 30" xfId="604" xr:uid="{00000000-0005-0000-0000-0000F6000000}"/>
    <cellStyle name="Notas 4 31" xfId="609" xr:uid="{00000000-0005-0000-0000-0000F7000000}"/>
    <cellStyle name="Notas 4 32" xfId="618" xr:uid="{00000000-0005-0000-0000-0000F8000000}"/>
    <cellStyle name="Notas 4 33" xfId="624" xr:uid="{00000000-0005-0000-0000-0000F9000000}"/>
    <cellStyle name="Notas 4 34" xfId="632" xr:uid="{00000000-0005-0000-0000-0000FA000000}"/>
    <cellStyle name="Notas 4 35" xfId="637" xr:uid="{00000000-0005-0000-0000-0000FB000000}"/>
    <cellStyle name="Notas 4 36" xfId="644" xr:uid="{00000000-0005-0000-0000-0000FC000000}"/>
    <cellStyle name="Notas 4 4" xfId="35" xr:uid="{00000000-0005-0000-0000-0000FD000000}"/>
    <cellStyle name="Notas 4 4 2" xfId="170" xr:uid="{00000000-0005-0000-0000-0000FE000000}"/>
    <cellStyle name="Notas 4 4 3" xfId="142" xr:uid="{00000000-0005-0000-0000-0000FF000000}"/>
    <cellStyle name="Notas 4 4 4" xfId="345" xr:uid="{00000000-0005-0000-0000-000000010000}"/>
    <cellStyle name="Notas 4 4 5" xfId="457" xr:uid="{00000000-0005-0000-0000-000001010000}"/>
    <cellStyle name="Notas 4 5" xfId="42" xr:uid="{00000000-0005-0000-0000-000002010000}"/>
    <cellStyle name="Notas 4 5 2" xfId="177" xr:uid="{00000000-0005-0000-0000-000003010000}"/>
    <cellStyle name="Notas 4 5 3" xfId="247" xr:uid="{00000000-0005-0000-0000-000004010000}"/>
    <cellStyle name="Notas 4 5 4" xfId="352" xr:uid="{00000000-0005-0000-0000-000005010000}"/>
    <cellStyle name="Notas 4 5 5" xfId="464" xr:uid="{00000000-0005-0000-0000-000006010000}"/>
    <cellStyle name="Notas 4 6" xfId="51" xr:uid="{00000000-0005-0000-0000-000007010000}"/>
    <cellStyle name="Notas 4 6 2" xfId="186" xr:uid="{00000000-0005-0000-0000-000008010000}"/>
    <cellStyle name="Notas 4 6 3" xfId="256" xr:uid="{00000000-0005-0000-0000-000009010000}"/>
    <cellStyle name="Notas 4 6 4" xfId="361" xr:uid="{00000000-0005-0000-0000-00000A010000}"/>
    <cellStyle name="Notas 4 6 5" xfId="473" xr:uid="{00000000-0005-0000-0000-00000B010000}"/>
    <cellStyle name="Notas 4 7" xfId="57" xr:uid="{00000000-0005-0000-0000-00000C010000}"/>
    <cellStyle name="Notas 4 7 2" xfId="192" xr:uid="{00000000-0005-0000-0000-00000D010000}"/>
    <cellStyle name="Notas 4 7 3" xfId="262" xr:uid="{00000000-0005-0000-0000-00000E010000}"/>
    <cellStyle name="Notas 4 7 4" xfId="367" xr:uid="{00000000-0005-0000-0000-00000F010000}"/>
    <cellStyle name="Notas 4 7 5" xfId="479" xr:uid="{00000000-0005-0000-0000-000010010000}"/>
    <cellStyle name="Notas 4 8" xfId="63" xr:uid="{00000000-0005-0000-0000-000011010000}"/>
    <cellStyle name="Notas 4 8 2" xfId="198" xr:uid="{00000000-0005-0000-0000-000012010000}"/>
    <cellStyle name="Notas 4 8 3" xfId="268" xr:uid="{00000000-0005-0000-0000-000013010000}"/>
    <cellStyle name="Notas 4 8 4" xfId="373" xr:uid="{00000000-0005-0000-0000-000014010000}"/>
    <cellStyle name="Notas 4 8 5" xfId="485" xr:uid="{00000000-0005-0000-0000-000015010000}"/>
    <cellStyle name="Notas 4 9" xfId="72" xr:uid="{00000000-0005-0000-0000-000016010000}"/>
    <cellStyle name="Notas 4 9 2" xfId="207" xr:uid="{00000000-0005-0000-0000-000017010000}"/>
    <cellStyle name="Notas 4 9 3" xfId="277" xr:uid="{00000000-0005-0000-0000-000018010000}"/>
    <cellStyle name="Notas 4 9 4" xfId="382" xr:uid="{00000000-0005-0000-0000-000019010000}"/>
    <cellStyle name="Notas 4 9 5" xfId="494" xr:uid="{00000000-0005-0000-0000-00001A010000}"/>
    <cellStyle name="Notas 5" xfId="11" xr:uid="{00000000-0005-0000-0000-00001B010000}"/>
    <cellStyle name="Notas 5 10" xfId="77" xr:uid="{00000000-0005-0000-0000-00001C010000}"/>
    <cellStyle name="Notas 5 10 2" xfId="212" xr:uid="{00000000-0005-0000-0000-00001D010000}"/>
    <cellStyle name="Notas 5 10 3" xfId="282" xr:uid="{00000000-0005-0000-0000-00001E010000}"/>
    <cellStyle name="Notas 5 10 4" xfId="387" xr:uid="{00000000-0005-0000-0000-00001F010000}"/>
    <cellStyle name="Notas 5 10 5" xfId="499" xr:uid="{00000000-0005-0000-0000-000020010000}"/>
    <cellStyle name="Notas 5 11" xfId="87" xr:uid="{00000000-0005-0000-0000-000021010000}"/>
    <cellStyle name="Notas 5 11 2" xfId="222" xr:uid="{00000000-0005-0000-0000-000022010000}"/>
    <cellStyle name="Notas 5 11 3" xfId="292" xr:uid="{00000000-0005-0000-0000-000023010000}"/>
    <cellStyle name="Notas 5 11 4" xfId="397" xr:uid="{00000000-0005-0000-0000-000024010000}"/>
    <cellStyle name="Notas 5 11 5" xfId="509" xr:uid="{00000000-0005-0000-0000-000025010000}"/>
    <cellStyle name="Notas 5 12" xfId="92" xr:uid="{00000000-0005-0000-0000-000026010000}"/>
    <cellStyle name="Notas 5 12 2" xfId="297" xr:uid="{00000000-0005-0000-0000-000027010000}"/>
    <cellStyle name="Notas 5 12 3" xfId="402" xr:uid="{00000000-0005-0000-0000-000028010000}"/>
    <cellStyle name="Notas 5 12 4" xfId="514" xr:uid="{00000000-0005-0000-0000-000029010000}"/>
    <cellStyle name="Notas 5 13" xfId="99" xr:uid="{00000000-0005-0000-0000-00002A010000}"/>
    <cellStyle name="Notas 5 13 2" xfId="304" xr:uid="{00000000-0005-0000-0000-00002B010000}"/>
    <cellStyle name="Notas 5 13 3" xfId="409" xr:uid="{00000000-0005-0000-0000-00002C010000}"/>
    <cellStyle name="Notas 5 13 4" xfId="521" xr:uid="{00000000-0005-0000-0000-00002D010000}"/>
    <cellStyle name="Notas 5 14" xfId="105" xr:uid="{00000000-0005-0000-0000-00002E010000}"/>
    <cellStyle name="Notas 5 14 2" xfId="310" xr:uid="{00000000-0005-0000-0000-00002F010000}"/>
    <cellStyle name="Notas 5 14 3" xfId="415" xr:uid="{00000000-0005-0000-0000-000030010000}"/>
    <cellStyle name="Notas 5 14 4" xfId="527" xr:uid="{00000000-0005-0000-0000-000031010000}"/>
    <cellStyle name="Notas 5 15" xfId="110" xr:uid="{00000000-0005-0000-0000-000032010000}"/>
    <cellStyle name="Notas 5 15 2" xfId="320" xr:uid="{00000000-0005-0000-0000-000033010000}"/>
    <cellStyle name="Notas 5 15 3" xfId="425" xr:uid="{00000000-0005-0000-0000-000034010000}"/>
    <cellStyle name="Notas 5 15 4" xfId="537" xr:uid="{00000000-0005-0000-0000-000035010000}"/>
    <cellStyle name="Notas 5 16" xfId="119" xr:uid="{00000000-0005-0000-0000-000036010000}"/>
    <cellStyle name="Notas 5 16 2" xfId="325" xr:uid="{00000000-0005-0000-0000-000037010000}"/>
    <cellStyle name="Notas 5 16 3" xfId="430" xr:uid="{00000000-0005-0000-0000-000038010000}"/>
    <cellStyle name="Notas 5 16 4" xfId="542" xr:uid="{00000000-0005-0000-0000-000039010000}"/>
    <cellStyle name="Notas 5 17" xfId="127" xr:uid="{00000000-0005-0000-0000-00003A010000}"/>
    <cellStyle name="Notas 5 18" xfId="134" xr:uid="{00000000-0005-0000-0000-00003B010000}"/>
    <cellStyle name="Notas 5 19" xfId="149" xr:uid="{00000000-0005-0000-0000-00003C010000}"/>
    <cellStyle name="Notas 5 2" xfId="23" xr:uid="{00000000-0005-0000-0000-00003D010000}"/>
    <cellStyle name="Notas 5 2 2" xfId="158" xr:uid="{00000000-0005-0000-0000-00003E010000}"/>
    <cellStyle name="Notas 5 2 3" xfId="240" xr:uid="{00000000-0005-0000-0000-00003F010000}"/>
    <cellStyle name="Notas 5 2 4" xfId="333" xr:uid="{00000000-0005-0000-0000-000040010000}"/>
    <cellStyle name="Notas 5 2 5" xfId="445" xr:uid="{00000000-0005-0000-0000-000041010000}"/>
    <cellStyle name="Notas 5 20" xfId="231" xr:uid="{00000000-0005-0000-0000-000042010000}"/>
    <cellStyle name="Notas 5 21" xfId="435" xr:uid="{00000000-0005-0000-0000-000043010000}"/>
    <cellStyle name="Notas 5 22" xfId="547" xr:uid="{00000000-0005-0000-0000-000044010000}"/>
    <cellStyle name="Notas 5 23" xfId="551" xr:uid="{00000000-0005-0000-0000-000045010000}"/>
    <cellStyle name="Notas 5 24" xfId="564" xr:uid="{00000000-0005-0000-0000-000046010000}"/>
    <cellStyle name="Notas 5 25" xfId="558" xr:uid="{00000000-0005-0000-0000-000047010000}"/>
    <cellStyle name="Notas 5 26" xfId="575" xr:uid="{00000000-0005-0000-0000-000048010000}"/>
    <cellStyle name="Notas 5 27" xfId="581" xr:uid="{00000000-0005-0000-0000-000049010000}"/>
    <cellStyle name="Notas 5 28" xfId="592" xr:uid="{00000000-0005-0000-0000-00004A010000}"/>
    <cellStyle name="Notas 5 29" xfId="599" xr:uid="{00000000-0005-0000-0000-00004B010000}"/>
    <cellStyle name="Notas 5 3" xfId="29" xr:uid="{00000000-0005-0000-0000-00004C010000}"/>
    <cellStyle name="Notas 5 3 2" xfId="164" xr:uid="{00000000-0005-0000-0000-00004D010000}"/>
    <cellStyle name="Notas 5 3 3" xfId="236" xr:uid="{00000000-0005-0000-0000-00004E010000}"/>
    <cellStyle name="Notas 5 3 4" xfId="339" xr:uid="{00000000-0005-0000-0000-00004F010000}"/>
    <cellStyle name="Notas 5 3 5" xfId="451" xr:uid="{00000000-0005-0000-0000-000050010000}"/>
    <cellStyle name="Notas 5 30" xfId="605" xr:uid="{00000000-0005-0000-0000-000051010000}"/>
    <cellStyle name="Notas 5 31" xfId="610" xr:uid="{00000000-0005-0000-0000-000052010000}"/>
    <cellStyle name="Notas 5 32" xfId="617" xr:uid="{00000000-0005-0000-0000-000053010000}"/>
    <cellStyle name="Notas 5 33" xfId="625" xr:uid="{00000000-0005-0000-0000-000054010000}"/>
    <cellStyle name="Notas 5 34" xfId="633" xr:uid="{00000000-0005-0000-0000-000055010000}"/>
    <cellStyle name="Notas 5 35" xfId="638" xr:uid="{00000000-0005-0000-0000-000056010000}"/>
    <cellStyle name="Notas 5 36" xfId="645" xr:uid="{00000000-0005-0000-0000-000057010000}"/>
    <cellStyle name="Notas 5 4" xfId="36" xr:uid="{00000000-0005-0000-0000-000058010000}"/>
    <cellStyle name="Notas 5 4 2" xfId="171" xr:uid="{00000000-0005-0000-0000-000059010000}"/>
    <cellStyle name="Notas 5 4 3" xfId="138" xr:uid="{00000000-0005-0000-0000-00005A010000}"/>
    <cellStyle name="Notas 5 4 4" xfId="346" xr:uid="{00000000-0005-0000-0000-00005B010000}"/>
    <cellStyle name="Notas 5 4 5" xfId="458" xr:uid="{00000000-0005-0000-0000-00005C010000}"/>
    <cellStyle name="Notas 5 5" xfId="43" xr:uid="{00000000-0005-0000-0000-00005D010000}"/>
    <cellStyle name="Notas 5 5 2" xfId="178" xr:uid="{00000000-0005-0000-0000-00005E010000}"/>
    <cellStyle name="Notas 5 5 3" xfId="248" xr:uid="{00000000-0005-0000-0000-00005F010000}"/>
    <cellStyle name="Notas 5 5 4" xfId="353" xr:uid="{00000000-0005-0000-0000-000060010000}"/>
    <cellStyle name="Notas 5 5 5" xfId="465" xr:uid="{00000000-0005-0000-0000-000061010000}"/>
    <cellStyle name="Notas 5 6" xfId="50" xr:uid="{00000000-0005-0000-0000-000062010000}"/>
    <cellStyle name="Notas 5 6 2" xfId="185" xr:uid="{00000000-0005-0000-0000-000063010000}"/>
    <cellStyle name="Notas 5 6 3" xfId="255" xr:uid="{00000000-0005-0000-0000-000064010000}"/>
    <cellStyle name="Notas 5 6 4" xfId="360" xr:uid="{00000000-0005-0000-0000-000065010000}"/>
    <cellStyle name="Notas 5 6 5" xfId="472" xr:uid="{00000000-0005-0000-0000-000066010000}"/>
    <cellStyle name="Notas 5 7" xfId="56" xr:uid="{00000000-0005-0000-0000-000067010000}"/>
    <cellStyle name="Notas 5 7 2" xfId="191" xr:uid="{00000000-0005-0000-0000-000068010000}"/>
    <cellStyle name="Notas 5 7 3" xfId="261" xr:uid="{00000000-0005-0000-0000-000069010000}"/>
    <cellStyle name="Notas 5 7 4" xfId="366" xr:uid="{00000000-0005-0000-0000-00006A010000}"/>
    <cellStyle name="Notas 5 7 5" xfId="478" xr:uid="{00000000-0005-0000-0000-00006B010000}"/>
    <cellStyle name="Notas 5 8" xfId="64" xr:uid="{00000000-0005-0000-0000-00006C010000}"/>
    <cellStyle name="Notas 5 8 2" xfId="199" xr:uid="{00000000-0005-0000-0000-00006D010000}"/>
    <cellStyle name="Notas 5 8 3" xfId="269" xr:uid="{00000000-0005-0000-0000-00006E010000}"/>
    <cellStyle name="Notas 5 8 4" xfId="374" xr:uid="{00000000-0005-0000-0000-00006F010000}"/>
    <cellStyle name="Notas 5 8 5" xfId="486" xr:uid="{00000000-0005-0000-0000-000070010000}"/>
    <cellStyle name="Notas 5 9" xfId="68" xr:uid="{00000000-0005-0000-0000-000071010000}"/>
    <cellStyle name="Notas 5 9 2" xfId="203" xr:uid="{00000000-0005-0000-0000-000072010000}"/>
    <cellStyle name="Notas 5 9 3" xfId="273" xr:uid="{00000000-0005-0000-0000-000073010000}"/>
    <cellStyle name="Notas 5 9 4" xfId="378" xr:uid="{00000000-0005-0000-0000-000074010000}"/>
    <cellStyle name="Notas 5 9 5" xfId="490" xr:uid="{00000000-0005-0000-0000-000075010000}"/>
    <cellStyle name="Notas 6" xfId="12" xr:uid="{00000000-0005-0000-0000-000076010000}"/>
    <cellStyle name="Notas 6 10" xfId="82" xr:uid="{00000000-0005-0000-0000-000077010000}"/>
    <cellStyle name="Notas 6 10 2" xfId="217" xr:uid="{00000000-0005-0000-0000-000078010000}"/>
    <cellStyle name="Notas 6 10 3" xfId="287" xr:uid="{00000000-0005-0000-0000-000079010000}"/>
    <cellStyle name="Notas 6 10 4" xfId="392" xr:uid="{00000000-0005-0000-0000-00007A010000}"/>
    <cellStyle name="Notas 6 10 5" xfId="504" xr:uid="{00000000-0005-0000-0000-00007B010000}"/>
    <cellStyle name="Notas 6 11" xfId="88" xr:uid="{00000000-0005-0000-0000-00007C010000}"/>
    <cellStyle name="Notas 6 11 2" xfId="223" xr:uid="{00000000-0005-0000-0000-00007D010000}"/>
    <cellStyle name="Notas 6 11 3" xfId="293" xr:uid="{00000000-0005-0000-0000-00007E010000}"/>
    <cellStyle name="Notas 6 11 4" xfId="398" xr:uid="{00000000-0005-0000-0000-00007F010000}"/>
    <cellStyle name="Notas 6 11 5" xfId="510" xr:uid="{00000000-0005-0000-0000-000080010000}"/>
    <cellStyle name="Notas 6 12" xfId="93" xr:uid="{00000000-0005-0000-0000-000081010000}"/>
    <cellStyle name="Notas 6 12 2" xfId="298" xr:uid="{00000000-0005-0000-0000-000082010000}"/>
    <cellStyle name="Notas 6 12 3" xfId="403" xr:uid="{00000000-0005-0000-0000-000083010000}"/>
    <cellStyle name="Notas 6 12 4" xfId="515" xr:uid="{00000000-0005-0000-0000-000084010000}"/>
    <cellStyle name="Notas 6 13" xfId="100" xr:uid="{00000000-0005-0000-0000-000085010000}"/>
    <cellStyle name="Notas 6 13 2" xfId="305" xr:uid="{00000000-0005-0000-0000-000086010000}"/>
    <cellStyle name="Notas 6 13 3" xfId="410" xr:uid="{00000000-0005-0000-0000-000087010000}"/>
    <cellStyle name="Notas 6 13 4" xfId="522" xr:uid="{00000000-0005-0000-0000-000088010000}"/>
    <cellStyle name="Notas 6 14" xfId="103" xr:uid="{00000000-0005-0000-0000-000089010000}"/>
    <cellStyle name="Notas 6 14 2" xfId="308" xr:uid="{00000000-0005-0000-0000-00008A010000}"/>
    <cellStyle name="Notas 6 14 3" xfId="413" xr:uid="{00000000-0005-0000-0000-00008B010000}"/>
    <cellStyle name="Notas 6 14 4" xfId="525" xr:uid="{00000000-0005-0000-0000-00008C010000}"/>
    <cellStyle name="Notas 6 15" xfId="113" xr:uid="{00000000-0005-0000-0000-00008D010000}"/>
    <cellStyle name="Notas 6 15 2" xfId="321" xr:uid="{00000000-0005-0000-0000-00008E010000}"/>
    <cellStyle name="Notas 6 15 3" xfId="426" xr:uid="{00000000-0005-0000-0000-00008F010000}"/>
    <cellStyle name="Notas 6 15 4" xfId="538" xr:uid="{00000000-0005-0000-0000-000090010000}"/>
    <cellStyle name="Notas 6 16" xfId="123" xr:uid="{00000000-0005-0000-0000-000091010000}"/>
    <cellStyle name="Notas 6 16 2" xfId="326" xr:uid="{00000000-0005-0000-0000-000092010000}"/>
    <cellStyle name="Notas 6 16 3" xfId="431" xr:uid="{00000000-0005-0000-0000-000093010000}"/>
    <cellStyle name="Notas 6 16 4" xfId="543" xr:uid="{00000000-0005-0000-0000-000094010000}"/>
    <cellStyle name="Notas 6 17" xfId="128" xr:uid="{00000000-0005-0000-0000-000095010000}"/>
    <cellStyle name="Notas 6 18" xfId="135" xr:uid="{00000000-0005-0000-0000-000096010000}"/>
    <cellStyle name="Notas 6 19" xfId="150" xr:uid="{00000000-0005-0000-0000-000097010000}"/>
    <cellStyle name="Notas 6 2" xfId="22" xr:uid="{00000000-0005-0000-0000-000098010000}"/>
    <cellStyle name="Notas 6 2 2" xfId="157" xr:uid="{00000000-0005-0000-0000-000099010000}"/>
    <cellStyle name="Notas 6 2 3" xfId="238" xr:uid="{00000000-0005-0000-0000-00009A010000}"/>
    <cellStyle name="Notas 6 2 4" xfId="332" xr:uid="{00000000-0005-0000-0000-00009B010000}"/>
    <cellStyle name="Notas 6 2 5" xfId="444" xr:uid="{00000000-0005-0000-0000-00009C010000}"/>
    <cellStyle name="Notas 6 20" xfId="232" xr:uid="{00000000-0005-0000-0000-00009D010000}"/>
    <cellStyle name="Notas 6 21" xfId="434" xr:uid="{00000000-0005-0000-0000-00009E010000}"/>
    <cellStyle name="Notas 6 22" xfId="548" xr:uid="{00000000-0005-0000-0000-00009F010000}"/>
    <cellStyle name="Notas 6 23" xfId="554" xr:uid="{00000000-0005-0000-0000-0000A0010000}"/>
    <cellStyle name="Notas 6 24" xfId="568" xr:uid="{00000000-0005-0000-0000-0000A1010000}"/>
    <cellStyle name="Notas 6 25" xfId="559" xr:uid="{00000000-0005-0000-0000-0000A2010000}"/>
    <cellStyle name="Notas 6 26" xfId="576" xr:uid="{00000000-0005-0000-0000-0000A3010000}"/>
    <cellStyle name="Notas 6 27" xfId="579" xr:uid="{00000000-0005-0000-0000-0000A4010000}"/>
    <cellStyle name="Notas 6 28" xfId="593" xr:uid="{00000000-0005-0000-0000-0000A5010000}"/>
    <cellStyle name="Notas 6 29" xfId="600" xr:uid="{00000000-0005-0000-0000-0000A6010000}"/>
    <cellStyle name="Notas 6 3" xfId="30" xr:uid="{00000000-0005-0000-0000-0000A7010000}"/>
    <cellStyle name="Notas 6 3 2" xfId="165" xr:uid="{00000000-0005-0000-0000-0000A8010000}"/>
    <cellStyle name="Notas 6 3 3" xfId="228" xr:uid="{00000000-0005-0000-0000-0000A9010000}"/>
    <cellStyle name="Notas 6 3 4" xfId="340" xr:uid="{00000000-0005-0000-0000-0000AA010000}"/>
    <cellStyle name="Notas 6 3 5" xfId="452" xr:uid="{00000000-0005-0000-0000-0000AB010000}"/>
    <cellStyle name="Notas 6 30" xfId="606" xr:uid="{00000000-0005-0000-0000-0000AC010000}"/>
    <cellStyle name="Notas 6 31" xfId="611" xr:uid="{00000000-0005-0000-0000-0000AD010000}"/>
    <cellStyle name="Notas 6 32" xfId="616" xr:uid="{00000000-0005-0000-0000-0000AE010000}"/>
    <cellStyle name="Notas 6 33" xfId="627" xr:uid="{00000000-0005-0000-0000-0000AF010000}"/>
    <cellStyle name="Notas 6 34" xfId="634" xr:uid="{00000000-0005-0000-0000-0000B0010000}"/>
    <cellStyle name="Notas 6 35" xfId="639" xr:uid="{00000000-0005-0000-0000-0000B1010000}"/>
    <cellStyle name="Notas 6 36" xfId="646" xr:uid="{00000000-0005-0000-0000-0000B2010000}"/>
    <cellStyle name="Notas 6 4" xfId="37" xr:uid="{00000000-0005-0000-0000-0000B3010000}"/>
    <cellStyle name="Notas 6 4 2" xfId="172" xr:uid="{00000000-0005-0000-0000-0000B4010000}"/>
    <cellStyle name="Notas 6 4 3" xfId="141" xr:uid="{00000000-0005-0000-0000-0000B5010000}"/>
    <cellStyle name="Notas 6 4 4" xfId="347" xr:uid="{00000000-0005-0000-0000-0000B6010000}"/>
    <cellStyle name="Notas 6 4 5" xfId="459" xr:uid="{00000000-0005-0000-0000-0000B7010000}"/>
    <cellStyle name="Notas 6 5" xfId="44" xr:uid="{00000000-0005-0000-0000-0000B8010000}"/>
    <cellStyle name="Notas 6 5 2" xfId="179" xr:uid="{00000000-0005-0000-0000-0000B9010000}"/>
    <cellStyle name="Notas 6 5 3" xfId="249" xr:uid="{00000000-0005-0000-0000-0000BA010000}"/>
    <cellStyle name="Notas 6 5 4" xfId="354" xr:uid="{00000000-0005-0000-0000-0000BB010000}"/>
    <cellStyle name="Notas 6 5 5" xfId="466" xr:uid="{00000000-0005-0000-0000-0000BC010000}"/>
    <cellStyle name="Notas 6 6" xfId="49" xr:uid="{00000000-0005-0000-0000-0000BD010000}"/>
    <cellStyle name="Notas 6 6 2" xfId="184" xr:uid="{00000000-0005-0000-0000-0000BE010000}"/>
    <cellStyle name="Notas 6 6 3" xfId="254" xr:uid="{00000000-0005-0000-0000-0000BF010000}"/>
    <cellStyle name="Notas 6 6 4" xfId="359" xr:uid="{00000000-0005-0000-0000-0000C0010000}"/>
    <cellStyle name="Notas 6 6 5" xfId="471" xr:uid="{00000000-0005-0000-0000-0000C1010000}"/>
    <cellStyle name="Notas 6 7" xfId="54" xr:uid="{00000000-0005-0000-0000-0000C2010000}"/>
    <cellStyle name="Notas 6 7 2" xfId="189" xr:uid="{00000000-0005-0000-0000-0000C3010000}"/>
    <cellStyle name="Notas 6 7 3" xfId="259" xr:uid="{00000000-0005-0000-0000-0000C4010000}"/>
    <cellStyle name="Notas 6 7 4" xfId="364" xr:uid="{00000000-0005-0000-0000-0000C5010000}"/>
    <cellStyle name="Notas 6 7 5" xfId="476" xr:uid="{00000000-0005-0000-0000-0000C6010000}"/>
    <cellStyle name="Notas 6 8" xfId="65" xr:uid="{00000000-0005-0000-0000-0000C7010000}"/>
    <cellStyle name="Notas 6 8 2" xfId="200" xr:uid="{00000000-0005-0000-0000-0000C8010000}"/>
    <cellStyle name="Notas 6 8 3" xfId="270" xr:uid="{00000000-0005-0000-0000-0000C9010000}"/>
    <cellStyle name="Notas 6 8 4" xfId="375" xr:uid="{00000000-0005-0000-0000-0000CA010000}"/>
    <cellStyle name="Notas 6 8 5" xfId="487" xr:uid="{00000000-0005-0000-0000-0000CB010000}"/>
    <cellStyle name="Notas 6 9" xfId="71" xr:uid="{00000000-0005-0000-0000-0000CC010000}"/>
    <cellStyle name="Notas 6 9 2" xfId="206" xr:uid="{00000000-0005-0000-0000-0000CD010000}"/>
    <cellStyle name="Notas 6 9 3" xfId="276" xr:uid="{00000000-0005-0000-0000-0000CE010000}"/>
    <cellStyle name="Notas 6 9 4" xfId="381" xr:uid="{00000000-0005-0000-0000-0000CF010000}"/>
    <cellStyle name="Notas 6 9 5" xfId="493" xr:uid="{00000000-0005-0000-0000-0000D0010000}"/>
    <cellStyle name="Notas 7" xfId="13" xr:uid="{00000000-0005-0000-0000-0000D1010000}"/>
    <cellStyle name="Notas 7 10" xfId="83" xr:uid="{00000000-0005-0000-0000-0000D2010000}"/>
    <cellStyle name="Notas 7 10 2" xfId="218" xr:uid="{00000000-0005-0000-0000-0000D3010000}"/>
    <cellStyle name="Notas 7 10 3" xfId="288" xr:uid="{00000000-0005-0000-0000-0000D4010000}"/>
    <cellStyle name="Notas 7 10 4" xfId="393" xr:uid="{00000000-0005-0000-0000-0000D5010000}"/>
    <cellStyle name="Notas 7 10 5" xfId="505" xr:uid="{00000000-0005-0000-0000-0000D6010000}"/>
    <cellStyle name="Notas 7 11" xfId="89" xr:uid="{00000000-0005-0000-0000-0000D7010000}"/>
    <cellStyle name="Notas 7 11 2" xfId="224" xr:uid="{00000000-0005-0000-0000-0000D8010000}"/>
    <cellStyle name="Notas 7 11 3" xfId="294" xr:uid="{00000000-0005-0000-0000-0000D9010000}"/>
    <cellStyle name="Notas 7 11 4" xfId="399" xr:uid="{00000000-0005-0000-0000-0000DA010000}"/>
    <cellStyle name="Notas 7 11 5" xfId="511" xr:uid="{00000000-0005-0000-0000-0000DB010000}"/>
    <cellStyle name="Notas 7 12" xfId="94" xr:uid="{00000000-0005-0000-0000-0000DC010000}"/>
    <cellStyle name="Notas 7 12 2" xfId="299" xr:uid="{00000000-0005-0000-0000-0000DD010000}"/>
    <cellStyle name="Notas 7 12 3" xfId="404" xr:uid="{00000000-0005-0000-0000-0000DE010000}"/>
    <cellStyle name="Notas 7 12 4" xfId="516" xr:uid="{00000000-0005-0000-0000-0000DF010000}"/>
    <cellStyle name="Notas 7 13" xfId="101" xr:uid="{00000000-0005-0000-0000-0000E0010000}"/>
    <cellStyle name="Notas 7 13 2" xfId="306" xr:uid="{00000000-0005-0000-0000-0000E1010000}"/>
    <cellStyle name="Notas 7 13 3" xfId="411" xr:uid="{00000000-0005-0000-0000-0000E2010000}"/>
    <cellStyle name="Notas 7 13 4" xfId="523" xr:uid="{00000000-0005-0000-0000-0000E3010000}"/>
    <cellStyle name="Notas 7 14" xfId="104" xr:uid="{00000000-0005-0000-0000-0000E4010000}"/>
    <cellStyle name="Notas 7 14 2" xfId="309" xr:uid="{00000000-0005-0000-0000-0000E5010000}"/>
    <cellStyle name="Notas 7 14 3" xfId="414" xr:uid="{00000000-0005-0000-0000-0000E6010000}"/>
    <cellStyle name="Notas 7 14 4" xfId="526" xr:uid="{00000000-0005-0000-0000-0000E7010000}"/>
    <cellStyle name="Notas 7 15" xfId="112" xr:uid="{00000000-0005-0000-0000-0000E8010000}"/>
    <cellStyle name="Notas 7 15 2" xfId="322" xr:uid="{00000000-0005-0000-0000-0000E9010000}"/>
    <cellStyle name="Notas 7 15 3" xfId="427" xr:uid="{00000000-0005-0000-0000-0000EA010000}"/>
    <cellStyle name="Notas 7 15 4" xfId="539" xr:uid="{00000000-0005-0000-0000-0000EB010000}"/>
    <cellStyle name="Notas 7 16" xfId="124" xr:uid="{00000000-0005-0000-0000-0000EC010000}"/>
    <cellStyle name="Notas 7 16 2" xfId="327" xr:uid="{00000000-0005-0000-0000-0000ED010000}"/>
    <cellStyle name="Notas 7 16 3" xfId="432" xr:uid="{00000000-0005-0000-0000-0000EE010000}"/>
    <cellStyle name="Notas 7 16 4" xfId="544" xr:uid="{00000000-0005-0000-0000-0000EF010000}"/>
    <cellStyle name="Notas 7 17" xfId="129" xr:uid="{00000000-0005-0000-0000-0000F0010000}"/>
    <cellStyle name="Notas 7 18" xfId="136" xr:uid="{00000000-0005-0000-0000-0000F1010000}"/>
    <cellStyle name="Notas 7 19" xfId="151" xr:uid="{00000000-0005-0000-0000-0000F2010000}"/>
    <cellStyle name="Notas 7 2" xfId="21" xr:uid="{00000000-0005-0000-0000-0000F3010000}"/>
    <cellStyle name="Notas 7 2 2" xfId="156" xr:uid="{00000000-0005-0000-0000-0000F4010000}"/>
    <cellStyle name="Notas 7 2 3" xfId="226" xr:uid="{00000000-0005-0000-0000-0000F5010000}"/>
    <cellStyle name="Notas 7 2 4" xfId="331" xr:uid="{00000000-0005-0000-0000-0000F6010000}"/>
    <cellStyle name="Notas 7 2 5" xfId="443" xr:uid="{00000000-0005-0000-0000-0000F7010000}"/>
    <cellStyle name="Notas 7 20" xfId="243" xr:uid="{00000000-0005-0000-0000-0000F8010000}"/>
    <cellStyle name="Notas 7 21" xfId="233" xr:uid="{00000000-0005-0000-0000-0000F9010000}"/>
    <cellStyle name="Notas 7 22" xfId="549" xr:uid="{00000000-0005-0000-0000-0000FA010000}"/>
    <cellStyle name="Notas 7 23" xfId="553" xr:uid="{00000000-0005-0000-0000-0000FB010000}"/>
    <cellStyle name="Notas 7 24" xfId="569" xr:uid="{00000000-0005-0000-0000-0000FC010000}"/>
    <cellStyle name="Notas 7 25" xfId="560" xr:uid="{00000000-0005-0000-0000-0000FD010000}"/>
    <cellStyle name="Notas 7 26" xfId="577" xr:uid="{00000000-0005-0000-0000-0000FE010000}"/>
    <cellStyle name="Notas 7 27" xfId="580" xr:uid="{00000000-0005-0000-0000-0000FF010000}"/>
    <cellStyle name="Notas 7 28" xfId="594" xr:uid="{00000000-0005-0000-0000-000000020000}"/>
    <cellStyle name="Notas 7 29" xfId="601" xr:uid="{00000000-0005-0000-0000-000001020000}"/>
    <cellStyle name="Notas 7 3" xfId="31" xr:uid="{00000000-0005-0000-0000-000002020000}"/>
    <cellStyle name="Notas 7 3 2" xfId="166" xr:uid="{00000000-0005-0000-0000-000003020000}"/>
    <cellStyle name="Notas 7 3 3" xfId="220" xr:uid="{00000000-0005-0000-0000-000004020000}"/>
    <cellStyle name="Notas 7 3 4" xfId="341" xr:uid="{00000000-0005-0000-0000-000005020000}"/>
    <cellStyle name="Notas 7 3 5" xfId="453" xr:uid="{00000000-0005-0000-0000-000006020000}"/>
    <cellStyle name="Notas 7 30" xfId="607" xr:uid="{00000000-0005-0000-0000-000007020000}"/>
    <cellStyle name="Notas 7 31" xfId="612" xr:uid="{00000000-0005-0000-0000-000008020000}"/>
    <cellStyle name="Notas 7 32" xfId="614" xr:uid="{00000000-0005-0000-0000-000009020000}"/>
    <cellStyle name="Notas 7 33" xfId="628" xr:uid="{00000000-0005-0000-0000-00000A020000}"/>
    <cellStyle name="Notas 7 34" xfId="635" xr:uid="{00000000-0005-0000-0000-00000B020000}"/>
    <cellStyle name="Notas 7 35" xfId="640" xr:uid="{00000000-0005-0000-0000-00000C020000}"/>
    <cellStyle name="Notas 7 36" xfId="647" xr:uid="{00000000-0005-0000-0000-00000D020000}"/>
    <cellStyle name="Notas 7 4" xfId="38" xr:uid="{00000000-0005-0000-0000-00000E020000}"/>
    <cellStyle name="Notas 7 4 2" xfId="173" xr:uid="{00000000-0005-0000-0000-00000F020000}"/>
    <cellStyle name="Notas 7 4 3" xfId="153" xr:uid="{00000000-0005-0000-0000-000010020000}"/>
    <cellStyle name="Notas 7 4 4" xfId="348" xr:uid="{00000000-0005-0000-0000-000011020000}"/>
    <cellStyle name="Notas 7 4 5" xfId="460" xr:uid="{00000000-0005-0000-0000-000012020000}"/>
    <cellStyle name="Notas 7 5" xfId="45" xr:uid="{00000000-0005-0000-0000-000013020000}"/>
    <cellStyle name="Notas 7 5 2" xfId="180" xr:uid="{00000000-0005-0000-0000-000014020000}"/>
    <cellStyle name="Notas 7 5 3" xfId="250" xr:uid="{00000000-0005-0000-0000-000015020000}"/>
    <cellStyle name="Notas 7 5 4" xfId="355" xr:uid="{00000000-0005-0000-0000-000016020000}"/>
    <cellStyle name="Notas 7 5 5" xfId="467" xr:uid="{00000000-0005-0000-0000-000017020000}"/>
    <cellStyle name="Notas 7 6" xfId="48" xr:uid="{00000000-0005-0000-0000-000018020000}"/>
    <cellStyle name="Notas 7 6 2" xfId="183" xr:uid="{00000000-0005-0000-0000-000019020000}"/>
    <cellStyle name="Notas 7 6 3" xfId="253" xr:uid="{00000000-0005-0000-0000-00001A020000}"/>
    <cellStyle name="Notas 7 6 4" xfId="358" xr:uid="{00000000-0005-0000-0000-00001B020000}"/>
    <cellStyle name="Notas 7 6 5" xfId="470" xr:uid="{00000000-0005-0000-0000-00001C020000}"/>
    <cellStyle name="Notas 7 7" xfId="55" xr:uid="{00000000-0005-0000-0000-00001D020000}"/>
    <cellStyle name="Notas 7 7 2" xfId="190" xr:uid="{00000000-0005-0000-0000-00001E020000}"/>
    <cellStyle name="Notas 7 7 3" xfId="260" xr:uid="{00000000-0005-0000-0000-00001F020000}"/>
    <cellStyle name="Notas 7 7 4" xfId="365" xr:uid="{00000000-0005-0000-0000-000020020000}"/>
    <cellStyle name="Notas 7 7 5" xfId="477" xr:uid="{00000000-0005-0000-0000-000021020000}"/>
    <cellStyle name="Notas 7 8" xfId="66" xr:uid="{00000000-0005-0000-0000-000022020000}"/>
    <cellStyle name="Notas 7 8 2" xfId="201" xr:uid="{00000000-0005-0000-0000-000023020000}"/>
    <cellStyle name="Notas 7 8 3" xfId="271" xr:uid="{00000000-0005-0000-0000-000024020000}"/>
    <cellStyle name="Notas 7 8 4" xfId="376" xr:uid="{00000000-0005-0000-0000-000025020000}"/>
    <cellStyle name="Notas 7 8 5" xfId="488" xr:uid="{00000000-0005-0000-0000-000026020000}"/>
    <cellStyle name="Notas 7 9" xfId="70" xr:uid="{00000000-0005-0000-0000-000027020000}"/>
    <cellStyle name="Notas 7 9 2" xfId="205" xr:uid="{00000000-0005-0000-0000-000028020000}"/>
    <cellStyle name="Notas 7 9 3" xfId="275" xr:uid="{00000000-0005-0000-0000-000029020000}"/>
    <cellStyle name="Notas 7 9 4" xfId="380" xr:uid="{00000000-0005-0000-0000-00002A020000}"/>
    <cellStyle name="Notas 7 9 5" xfId="492" xr:uid="{00000000-0005-0000-0000-00002B020000}"/>
    <cellStyle name="Notas 8" xfId="14" xr:uid="{00000000-0005-0000-0000-00002C020000}"/>
    <cellStyle name="Notas 8 10" xfId="84" xr:uid="{00000000-0005-0000-0000-00002D020000}"/>
    <cellStyle name="Notas 8 10 2" xfId="219" xr:uid="{00000000-0005-0000-0000-00002E020000}"/>
    <cellStyle name="Notas 8 10 3" xfId="289" xr:uid="{00000000-0005-0000-0000-00002F020000}"/>
    <cellStyle name="Notas 8 10 4" xfId="394" xr:uid="{00000000-0005-0000-0000-000030020000}"/>
    <cellStyle name="Notas 8 10 5" xfId="506" xr:uid="{00000000-0005-0000-0000-000031020000}"/>
    <cellStyle name="Notas 8 11" xfId="90" xr:uid="{00000000-0005-0000-0000-000032020000}"/>
    <cellStyle name="Notas 8 11 2" xfId="225" xr:uid="{00000000-0005-0000-0000-000033020000}"/>
    <cellStyle name="Notas 8 11 3" xfId="295" xr:uid="{00000000-0005-0000-0000-000034020000}"/>
    <cellStyle name="Notas 8 11 4" xfId="400" xr:uid="{00000000-0005-0000-0000-000035020000}"/>
    <cellStyle name="Notas 8 11 5" xfId="512" xr:uid="{00000000-0005-0000-0000-000036020000}"/>
    <cellStyle name="Notas 8 12" xfId="95" xr:uid="{00000000-0005-0000-0000-000037020000}"/>
    <cellStyle name="Notas 8 12 2" xfId="300" xr:uid="{00000000-0005-0000-0000-000038020000}"/>
    <cellStyle name="Notas 8 12 3" xfId="405" xr:uid="{00000000-0005-0000-0000-000039020000}"/>
    <cellStyle name="Notas 8 12 4" xfId="517" xr:uid="{00000000-0005-0000-0000-00003A020000}"/>
    <cellStyle name="Notas 8 13" xfId="102" xr:uid="{00000000-0005-0000-0000-00003B020000}"/>
    <cellStyle name="Notas 8 13 2" xfId="307" xr:uid="{00000000-0005-0000-0000-00003C020000}"/>
    <cellStyle name="Notas 8 13 3" xfId="412" xr:uid="{00000000-0005-0000-0000-00003D020000}"/>
    <cellStyle name="Notas 8 13 4" xfId="524" xr:uid="{00000000-0005-0000-0000-00003E020000}"/>
    <cellStyle name="Notas 8 14" xfId="109" xr:uid="{00000000-0005-0000-0000-00003F020000}"/>
    <cellStyle name="Notas 8 14 2" xfId="314" xr:uid="{00000000-0005-0000-0000-000040020000}"/>
    <cellStyle name="Notas 8 14 3" xfId="419" xr:uid="{00000000-0005-0000-0000-000041020000}"/>
    <cellStyle name="Notas 8 14 4" xfId="531" xr:uid="{00000000-0005-0000-0000-000042020000}"/>
    <cellStyle name="Notas 8 15" xfId="111" xr:uid="{00000000-0005-0000-0000-000043020000}"/>
    <cellStyle name="Notas 8 15 2" xfId="323" xr:uid="{00000000-0005-0000-0000-000044020000}"/>
    <cellStyle name="Notas 8 15 3" xfId="428" xr:uid="{00000000-0005-0000-0000-000045020000}"/>
    <cellStyle name="Notas 8 15 4" xfId="540" xr:uid="{00000000-0005-0000-0000-000046020000}"/>
    <cellStyle name="Notas 8 16" xfId="125" xr:uid="{00000000-0005-0000-0000-000047020000}"/>
    <cellStyle name="Notas 8 16 2" xfId="328" xr:uid="{00000000-0005-0000-0000-000048020000}"/>
    <cellStyle name="Notas 8 16 3" xfId="433" xr:uid="{00000000-0005-0000-0000-000049020000}"/>
    <cellStyle name="Notas 8 16 4" xfId="545" xr:uid="{00000000-0005-0000-0000-00004A020000}"/>
    <cellStyle name="Notas 8 17" xfId="130" xr:uid="{00000000-0005-0000-0000-00004B020000}"/>
    <cellStyle name="Notas 8 18" xfId="137" xr:uid="{00000000-0005-0000-0000-00004C020000}"/>
    <cellStyle name="Notas 8 19" xfId="152" xr:uid="{00000000-0005-0000-0000-00004D020000}"/>
    <cellStyle name="Notas 8 2" xfId="19" xr:uid="{00000000-0005-0000-0000-00004E020000}"/>
    <cellStyle name="Notas 8 2 2" xfId="154" xr:uid="{00000000-0005-0000-0000-00004F020000}"/>
    <cellStyle name="Notas 8 2 3" xfId="234" xr:uid="{00000000-0005-0000-0000-000050020000}"/>
    <cellStyle name="Notas 8 2 4" xfId="329" xr:uid="{00000000-0005-0000-0000-000051020000}"/>
    <cellStyle name="Notas 8 2 5" xfId="441" xr:uid="{00000000-0005-0000-0000-000052020000}"/>
    <cellStyle name="Notas 8 20" xfId="241" xr:uid="{00000000-0005-0000-0000-000053020000}"/>
    <cellStyle name="Notas 8 21" xfId="244" xr:uid="{00000000-0005-0000-0000-000054020000}"/>
    <cellStyle name="Notas 8 22" xfId="550" xr:uid="{00000000-0005-0000-0000-000055020000}"/>
    <cellStyle name="Notas 8 23" xfId="552" xr:uid="{00000000-0005-0000-0000-000056020000}"/>
    <cellStyle name="Notas 8 24" xfId="570" xr:uid="{00000000-0005-0000-0000-000057020000}"/>
    <cellStyle name="Notas 8 25" xfId="561" xr:uid="{00000000-0005-0000-0000-000058020000}"/>
    <cellStyle name="Notas 8 26" xfId="578" xr:uid="{00000000-0005-0000-0000-000059020000}"/>
    <cellStyle name="Notas 8 27" xfId="585" xr:uid="{00000000-0005-0000-0000-00005A020000}"/>
    <cellStyle name="Notas 8 28" xfId="595" xr:uid="{00000000-0005-0000-0000-00005B020000}"/>
    <cellStyle name="Notas 8 29" xfId="602" xr:uid="{00000000-0005-0000-0000-00005C020000}"/>
    <cellStyle name="Notas 8 3" xfId="32" xr:uid="{00000000-0005-0000-0000-00005D020000}"/>
    <cellStyle name="Notas 8 3 2" xfId="167" xr:uid="{00000000-0005-0000-0000-00005E020000}"/>
    <cellStyle name="Notas 8 3 3" xfId="145" xr:uid="{00000000-0005-0000-0000-00005F020000}"/>
    <cellStyle name="Notas 8 3 4" xfId="342" xr:uid="{00000000-0005-0000-0000-000060020000}"/>
    <cellStyle name="Notas 8 3 5" xfId="454" xr:uid="{00000000-0005-0000-0000-000061020000}"/>
    <cellStyle name="Notas 8 30" xfId="608" xr:uid="{00000000-0005-0000-0000-000062020000}"/>
    <cellStyle name="Notas 8 31" xfId="613" xr:uid="{00000000-0005-0000-0000-000063020000}"/>
    <cellStyle name="Notas 8 32" xfId="615" xr:uid="{00000000-0005-0000-0000-000064020000}"/>
    <cellStyle name="Notas 8 33" xfId="629" xr:uid="{00000000-0005-0000-0000-000065020000}"/>
    <cellStyle name="Notas 8 34" xfId="636" xr:uid="{00000000-0005-0000-0000-000066020000}"/>
    <cellStyle name="Notas 8 35" xfId="641" xr:uid="{00000000-0005-0000-0000-000067020000}"/>
    <cellStyle name="Notas 8 36" xfId="648" xr:uid="{00000000-0005-0000-0000-000068020000}"/>
    <cellStyle name="Notas 8 4" xfId="39" xr:uid="{00000000-0005-0000-0000-000069020000}"/>
    <cellStyle name="Notas 8 4 2" xfId="174" xr:uid="{00000000-0005-0000-0000-00006A020000}"/>
    <cellStyle name="Notas 8 4 3" xfId="140" xr:uid="{00000000-0005-0000-0000-00006B020000}"/>
    <cellStyle name="Notas 8 4 4" xfId="349" xr:uid="{00000000-0005-0000-0000-00006C020000}"/>
    <cellStyle name="Notas 8 4 5" xfId="461" xr:uid="{00000000-0005-0000-0000-00006D020000}"/>
    <cellStyle name="Notas 8 5" xfId="46" xr:uid="{00000000-0005-0000-0000-00006E020000}"/>
    <cellStyle name="Notas 8 5 2" xfId="181" xr:uid="{00000000-0005-0000-0000-00006F020000}"/>
    <cellStyle name="Notas 8 5 3" xfId="251" xr:uid="{00000000-0005-0000-0000-000070020000}"/>
    <cellStyle name="Notas 8 5 4" xfId="356" xr:uid="{00000000-0005-0000-0000-000071020000}"/>
    <cellStyle name="Notas 8 5 5" xfId="468" xr:uid="{00000000-0005-0000-0000-000072020000}"/>
    <cellStyle name="Notas 8 6" xfId="47" xr:uid="{00000000-0005-0000-0000-000073020000}"/>
    <cellStyle name="Notas 8 6 2" xfId="182" xr:uid="{00000000-0005-0000-0000-000074020000}"/>
    <cellStyle name="Notas 8 6 3" xfId="252" xr:uid="{00000000-0005-0000-0000-000075020000}"/>
    <cellStyle name="Notas 8 6 4" xfId="357" xr:uid="{00000000-0005-0000-0000-000076020000}"/>
    <cellStyle name="Notas 8 6 5" xfId="469" xr:uid="{00000000-0005-0000-0000-000077020000}"/>
    <cellStyle name="Notas 8 7" xfId="62" xr:uid="{00000000-0005-0000-0000-000078020000}"/>
    <cellStyle name="Notas 8 7 2" xfId="197" xr:uid="{00000000-0005-0000-0000-000079020000}"/>
    <cellStyle name="Notas 8 7 3" xfId="267" xr:uid="{00000000-0005-0000-0000-00007A020000}"/>
    <cellStyle name="Notas 8 7 4" xfId="372" xr:uid="{00000000-0005-0000-0000-00007B020000}"/>
    <cellStyle name="Notas 8 7 5" xfId="484" xr:uid="{00000000-0005-0000-0000-00007C020000}"/>
    <cellStyle name="Notas 8 8" xfId="67" xr:uid="{00000000-0005-0000-0000-00007D020000}"/>
    <cellStyle name="Notas 8 8 2" xfId="202" xr:uid="{00000000-0005-0000-0000-00007E020000}"/>
    <cellStyle name="Notas 8 8 3" xfId="272" xr:uid="{00000000-0005-0000-0000-00007F020000}"/>
    <cellStyle name="Notas 8 8 4" xfId="377" xr:uid="{00000000-0005-0000-0000-000080020000}"/>
    <cellStyle name="Notas 8 8 5" xfId="489" xr:uid="{00000000-0005-0000-0000-000081020000}"/>
    <cellStyle name="Notas 8 9" xfId="69" xr:uid="{00000000-0005-0000-0000-000082020000}"/>
    <cellStyle name="Notas 8 9 2" xfId="204" xr:uid="{00000000-0005-0000-0000-000083020000}"/>
    <cellStyle name="Notas 8 9 3" xfId="274" xr:uid="{00000000-0005-0000-0000-000084020000}"/>
    <cellStyle name="Notas 8 9 4" xfId="379" xr:uid="{00000000-0005-0000-0000-000085020000}"/>
    <cellStyle name="Notas 8 9 5" xfId="491" xr:uid="{00000000-0005-0000-0000-000086020000}"/>
    <cellStyle name="Porcentaje" xfId="1" builtinId="5"/>
    <cellStyle name="Porcentual 2" xfId="15" xr:uid="{00000000-0005-0000-0000-000088020000}"/>
    <cellStyle name="Porcentual 3" xfId="16" xr:uid="{00000000-0005-0000-0000-000089020000}"/>
    <cellStyle name="Porcentual 3 2" xfId="17" xr:uid="{00000000-0005-0000-0000-00008A020000}"/>
    <cellStyle name="Porcentual 9" xfId="18" xr:uid="{00000000-0005-0000-0000-00008B020000}"/>
  </cellStyles>
  <dxfs count="0"/>
  <tableStyles count="0" defaultTableStyle="TableStyleMedium2" defaultPivotStyle="PivotStyleLight16"/>
  <colors>
    <mruColors>
      <color rgb="FF31B8B5"/>
      <color rgb="FF3ACACA"/>
      <color rgb="FF41A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40"/>
  <sheetViews>
    <sheetView tabSelected="1" view="pageBreakPreview" zoomScale="80" zoomScaleSheetLayoutView="80" workbookViewId="0">
      <selection activeCell="A16" sqref="A16"/>
    </sheetView>
  </sheetViews>
  <sheetFormatPr baseColWidth="10" defaultRowHeight="14.4" x14ac:dyDescent="0.3"/>
  <cols>
    <col min="1" max="1" width="12.5546875" style="94" customWidth="1"/>
    <col min="2" max="3" width="13.44140625" style="94" customWidth="1"/>
    <col min="4" max="5" width="11.109375" style="94" customWidth="1"/>
    <col min="6" max="6" width="11.5546875" style="94" customWidth="1"/>
    <col min="7" max="8" width="12.109375" style="94" customWidth="1"/>
    <col min="9" max="9" width="12.109375" style="94" hidden="1" customWidth="1"/>
    <col min="10" max="10" width="12.109375" style="73" hidden="1" customWidth="1"/>
    <col min="11" max="12" width="12.109375" style="73" customWidth="1"/>
    <col min="13" max="13" width="12.109375" style="94" hidden="1" customWidth="1"/>
    <col min="14" max="14" width="12.109375" style="94" customWidth="1"/>
    <col min="15" max="20" width="4.33203125" style="142" customWidth="1"/>
    <col min="21" max="44" width="4.33203125" style="143" customWidth="1"/>
    <col min="45" max="50" width="4.33203125" style="142" customWidth="1"/>
    <col min="51" max="86" width="4.33203125" style="143" customWidth="1"/>
    <col min="87" max="309" width="11.44140625" style="50"/>
    <col min="310" max="310" width="12.5546875" style="50" customWidth="1"/>
    <col min="311" max="311" width="5.109375" style="50" customWidth="1"/>
    <col min="312" max="312" width="13.44140625" style="50" customWidth="1"/>
    <col min="313" max="314" width="21.44140625" style="50" customWidth="1"/>
    <col min="315" max="315" width="17.6640625" style="50" customWidth="1"/>
    <col min="316" max="317" width="14.6640625" style="50" customWidth="1"/>
    <col min="318" max="319" width="15.88671875" style="50" customWidth="1"/>
    <col min="320" max="331" width="12.88671875" style="50" customWidth="1"/>
    <col min="332" max="565" width="11.44140625" style="50"/>
    <col min="566" max="566" width="12.5546875" style="50" customWidth="1"/>
    <col min="567" max="567" width="5.109375" style="50" customWidth="1"/>
    <col min="568" max="568" width="13.44140625" style="50" customWidth="1"/>
    <col min="569" max="570" width="21.44140625" style="50" customWidth="1"/>
    <col min="571" max="571" width="17.6640625" style="50" customWidth="1"/>
    <col min="572" max="573" width="14.6640625" style="50" customWidth="1"/>
    <col min="574" max="575" width="15.88671875" style="50" customWidth="1"/>
    <col min="576" max="587" width="12.88671875" style="50" customWidth="1"/>
    <col min="588" max="821" width="11.44140625" style="50"/>
    <col min="822" max="822" width="12.5546875" style="50" customWidth="1"/>
    <col min="823" max="823" width="5.109375" style="50" customWidth="1"/>
    <col min="824" max="824" width="13.44140625" style="50" customWidth="1"/>
    <col min="825" max="826" width="21.44140625" style="50" customWidth="1"/>
    <col min="827" max="827" width="17.6640625" style="50" customWidth="1"/>
    <col min="828" max="829" width="14.6640625" style="50" customWidth="1"/>
    <col min="830" max="831" width="15.88671875" style="50" customWidth="1"/>
    <col min="832" max="843" width="12.88671875" style="50" customWidth="1"/>
    <col min="844" max="1077" width="11.44140625" style="50"/>
    <col min="1078" max="1078" width="12.5546875" style="50" customWidth="1"/>
    <col min="1079" max="1079" width="5.109375" style="50" customWidth="1"/>
    <col min="1080" max="1080" width="13.44140625" style="50" customWidth="1"/>
    <col min="1081" max="1082" width="21.44140625" style="50" customWidth="1"/>
    <col min="1083" max="1083" width="17.6640625" style="50" customWidth="1"/>
    <col min="1084" max="1085" width="14.6640625" style="50" customWidth="1"/>
    <col min="1086" max="1087" width="15.88671875" style="50" customWidth="1"/>
    <col min="1088" max="1099" width="12.88671875" style="50" customWidth="1"/>
    <col min="1100" max="1333" width="11.44140625" style="50"/>
    <col min="1334" max="1334" width="12.5546875" style="50" customWidth="1"/>
    <col min="1335" max="1335" width="5.109375" style="50" customWidth="1"/>
    <col min="1336" max="1336" width="13.44140625" style="50" customWidth="1"/>
    <col min="1337" max="1338" width="21.44140625" style="50" customWidth="1"/>
    <col min="1339" max="1339" width="17.6640625" style="50" customWidth="1"/>
    <col min="1340" max="1341" width="14.6640625" style="50" customWidth="1"/>
    <col min="1342" max="1343" width="15.88671875" style="50" customWidth="1"/>
    <col min="1344" max="1355" width="12.88671875" style="50" customWidth="1"/>
    <col min="1356" max="1589" width="11.44140625" style="50"/>
    <col min="1590" max="1590" width="12.5546875" style="50" customWidth="1"/>
    <col min="1591" max="1591" width="5.109375" style="50" customWidth="1"/>
    <col min="1592" max="1592" width="13.44140625" style="50" customWidth="1"/>
    <col min="1593" max="1594" width="21.44140625" style="50" customWidth="1"/>
    <col min="1595" max="1595" width="17.6640625" style="50" customWidth="1"/>
    <col min="1596" max="1597" width="14.6640625" style="50" customWidth="1"/>
    <col min="1598" max="1599" width="15.88671875" style="50" customWidth="1"/>
    <col min="1600" max="1611" width="12.88671875" style="50" customWidth="1"/>
    <col min="1612" max="1845" width="11.44140625" style="50"/>
    <col min="1846" max="1846" width="12.5546875" style="50" customWidth="1"/>
    <col min="1847" max="1847" width="5.109375" style="50" customWidth="1"/>
    <col min="1848" max="1848" width="13.44140625" style="50" customWidth="1"/>
    <col min="1849" max="1850" width="21.44140625" style="50" customWidth="1"/>
    <col min="1851" max="1851" width="17.6640625" style="50" customWidth="1"/>
    <col min="1852" max="1853" width="14.6640625" style="50" customWidth="1"/>
    <col min="1854" max="1855" width="15.88671875" style="50" customWidth="1"/>
    <col min="1856" max="1867" width="12.88671875" style="50" customWidth="1"/>
    <col min="1868" max="2101" width="11.44140625" style="50"/>
    <col min="2102" max="2102" width="12.5546875" style="50" customWidth="1"/>
    <col min="2103" max="2103" width="5.109375" style="50" customWidth="1"/>
    <col min="2104" max="2104" width="13.44140625" style="50" customWidth="1"/>
    <col min="2105" max="2106" width="21.44140625" style="50" customWidth="1"/>
    <col min="2107" max="2107" width="17.6640625" style="50" customWidth="1"/>
    <col min="2108" max="2109" width="14.6640625" style="50" customWidth="1"/>
    <col min="2110" max="2111" width="15.88671875" style="50" customWidth="1"/>
    <col min="2112" max="2123" width="12.88671875" style="50" customWidth="1"/>
    <col min="2124" max="2357" width="11.44140625" style="50"/>
    <col min="2358" max="2358" width="12.5546875" style="50" customWidth="1"/>
    <col min="2359" max="2359" width="5.109375" style="50" customWidth="1"/>
    <col min="2360" max="2360" width="13.44140625" style="50" customWidth="1"/>
    <col min="2361" max="2362" width="21.44140625" style="50" customWidth="1"/>
    <col min="2363" max="2363" width="17.6640625" style="50" customWidth="1"/>
    <col min="2364" max="2365" width="14.6640625" style="50" customWidth="1"/>
    <col min="2366" max="2367" width="15.88671875" style="50" customWidth="1"/>
    <col min="2368" max="2379" width="12.88671875" style="50" customWidth="1"/>
    <col min="2380" max="2613" width="11.44140625" style="50"/>
    <col min="2614" max="2614" width="12.5546875" style="50" customWidth="1"/>
    <col min="2615" max="2615" width="5.109375" style="50" customWidth="1"/>
    <col min="2616" max="2616" width="13.44140625" style="50" customWidth="1"/>
    <col min="2617" max="2618" width="21.44140625" style="50" customWidth="1"/>
    <col min="2619" max="2619" width="17.6640625" style="50" customWidth="1"/>
    <col min="2620" max="2621" width="14.6640625" style="50" customWidth="1"/>
    <col min="2622" max="2623" width="15.88671875" style="50" customWidth="1"/>
    <col min="2624" max="2635" width="12.88671875" style="50" customWidth="1"/>
    <col min="2636" max="2869" width="11.44140625" style="50"/>
    <col min="2870" max="2870" width="12.5546875" style="50" customWidth="1"/>
    <col min="2871" max="2871" width="5.109375" style="50" customWidth="1"/>
    <col min="2872" max="2872" width="13.44140625" style="50" customWidth="1"/>
    <col min="2873" max="2874" width="21.44140625" style="50" customWidth="1"/>
    <col min="2875" max="2875" width="17.6640625" style="50" customWidth="1"/>
    <col min="2876" max="2877" width="14.6640625" style="50" customWidth="1"/>
    <col min="2878" max="2879" width="15.88671875" style="50" customWidth="1"/>
    <col min="2880" max="2891" width="12.88671875" style="50" customWidth="1"/>
    <col min="2892" max="3125" width="11.44140625" style="50"/>
    <col min="3126" max="3126" width="12.5546875" style="50" customWidth="1"/>
    <col min="3127" max="3127" width="5.109375" style="50" customWidth="1"/>
    <col min="3128" max="3128" width="13.44140625" style="50" customWidth="1"/>
    <col min="3129" max="3130" width="21.44140625" style="50" customWidth="1"/>
    <col min="3131" max="3131" width="17.6640625" style="50" customWidth="1"/>
    <col min="3132" max="3133" width="14.6640625" style="50" customWidth="1"/>
    <col min="3134" max="3135" width="15.88671875" style="50" customWidth="1"/>
    <col min="3136" max="3147" width="12.88671875" style="50" customWidth="1"/>
    <col min="3148" max="3381" width="11.44140625" style="50"/>
    <col min="3382" max="3382" width="12.5546875" style="50" customWidth="1"/>
    <col min="3383" max="3383" width="5.109375" style="50" customWidth="1"/>
    <col min="3384" max="3384" width="13.44140625" style="50" customWidth="1"/>
    <col min="3385" max="3386" width="21.44140625" style="50" customWidth="1"/>
    <col min="3387" max="3387" width="17.6640625" style="50" customWidth="1"/>
    <col min="3388" max="3389" width="14.6640625" style="50" customWidth="1"/>
    <col min="3390" max="3391" width="15.88671875" style="50" customWidth="1"/>
    <col min="3392" max="3403" width="12.88671875" style="50" customWidth="1"/>
    <col min="3404" max="3637" width="11.44140625" style="50"/>
    <col min="3638" max="3638" width="12.5546875" style="50" customWidth="1"/>
    <col min="3639" max="3639" width="5.109375" style="50" customWidth="1"/>
    <col min="3640" max="3640" width="13.44140625" style="50" customWidth="1"/>
    <col min="3641" max="3642" width="21.44140625" style="50" customWidth="1"/>
    <col min="3643" max="3643" width="17.6640625" style="50" customWidth="1"/>
    <col min="3644" max="3645" width="14.6640625" style="50" customWidth="1"/>
    <col min="3646" max="3647" width="15.88671875" style="50" customWidth="1"/>
    <col min="3648" max="3659" width="12.88671875" style="50" customWidth="1"/>
    <col min="3660" max="3893" width="11.44140625" style="50"/>
    <col min="3894" max="3894" width="12.5546875" style="50" customWidth="1"/>
    <col min="3895" max="3895" width="5.109375" style="50" customWidth="1"/>
    <col min="3896" max="3896" width="13.44140625" style="50" customWidth="1"/>
    <col min="3897" max="3898" width="21.44140625" style="50" customWidth="1"/>
    <col min="3899" max="3899" width="17.6640625" style="50" customWidth="1"/>
    <col min="3900" max="3901" width="14.6640625" style="50" customWidth="1"/>
    <col min="3902" max="3903" width="15.88671875" style="50" customWidth="1"/>
    <col min="3904" max="3915" width="12.88671875" style="50" customWidth="1"/>
    <col min="3916" max="4149" width="11.44140625" style="50"/>
    <col min="4150" max="4150" width="12.5546875" style="50" customWidth="1"/>
    <col min="4151" max="4151" width="5.109375" style="50" customWidth="1"/>
    <col min="4152" max="4152" width="13.44140625" style="50" customWidth="1"/>
    <col min="4153" max="4154" width="21.44140625" style="50" customWidth="1"/>
    <col min="4155" max="4155" width="17.6640625" style="50" customWidth="1"/>
    <col min="4156" max="4157" width="14.6640625" style="50" customWidth="1"/>
    <col min="4158" max="4159" width="15.88671875" style="50" customWidth="1"/>
    <col min="4160" max="4171" width="12.88671875" style="50" customWidth="1"/>
    <col min="4172" max="4405" width="11.44140625" style="50"/>
    <col min="4406" max="4406" width="12.5546875" style="50" customWidth="1"/>
    <col min="4407" max="4407" width="5.109375" style="50" customWidth="1"/>
    <col min="4408" max="4408" width="13.44140625" style="50" customWidth="1"/>
    <col min="4409" max="4410" width="21.44140625" style="50" customWidth="1"/>
    <col min="4411" max="4411" width="17.6640625" style="50" customWidth="1"/>
    <col min="4412" max="4413" width="14.6640625" style="50" customWidth="1"/>
    <col min="4414" max="4415" width="15.88671875" style="50" customWidth="1"/>
    <col min="4416" max="4427" width="12.88671875" style="50" customWidth="1"/>
    <col min="4428" max="4661" width="11.44140625" style="50"/>
    <col min="4662" max="4662" width="12.5546875" style="50" customWidth="1"/>
    <col min="4663" max="4663" width="5.109375" style="50" customWidth="1"/>
    <col min="4664" max="4664" width="13.44140625" style="50" customWidth="1"/>
    <col min="4665" max="4666" width="21.44140625" style="50" customWidth="1"/>
    <col min="4667" max="4667" width="17.6640625" style="50" customWidth="1"/>
    <col min="4668" max="4669" width="14.6640625" style="50" customWidth="1"/>
    <col min="4670" max="4671" width="15.88671875" style="50" customWidth="1"/>
    <col min="4672" max="4683" width="12.88671875" style="50" customWidth="1"/>
    <col min="4684" max="4917" width="11.44140625" style="50"/>
    <col min="4918" max="4918" width="12.5546875" style="50" customWidth="1"/>
    <col min="4919" max="4919" width="5.109375" style="50" customWidth="1"/>
    <col min="4920" max="4920" width="13.44140625" style="50" customWidth="1"/>
    <col min="4921" max="4922" width="21.44140625" style="50" customWidth="1"/>
    <col min="4923" max="4923" width="17.6640625" style="50" customWidth="1"/>
    <col min="4924" max="4925" width="14.6640625" style="50" customWidth="1"/>
    <col min="4926" max="4927" width="15.88671875" style="50" customWidth="1"/>
    <col min="4928" max="4939" width="12.88671875" style="50" customWidth="1"/>
    <col min="4940" max="5173" width="11.44140625" style="50"/>
    <col min="5174" max="5174" width="12.5546875" style="50" customWidth="1"/>
    <col min="5175" max="5175" width="5.109375" style="50" customWidth="1"/>
    <col min="5176" max="5176" width="13.44140625" style="50" customWidth="1"/>
    <col min="5177" max="5178" width="21.44140625" style="50" customWidth="1"/>
    <col min="5179" max="5179" width="17.6640625" style="50" customWidth="1"/>
    <col min="5180" max="5181" width="14.6640625" style="50" customWidth="1"/>
    <col min="5182" max="5183" width="15.88671875" style="50" customWidth="1"/>
    <col min="5184" max="5195" width="12.88671875" style="50" customWidth="1"/>
    <col min="5196" max="5429" width="11.44140625" style="50"/>
    <col min="5430" max="5430" width="12.5546875" style="50" customWidth="1"/>
    <col min="5431" max="5431" width="5.109375" style="50" customWidth="1"/>
    <col min="5432" max="5432" width="13.44140625" style="50" customWidth="1"/>
    <col min="5433" max="5434" width="21.44140625" style="50" customWidth="1"/>
    <col min="5435" max="5435" width="17.6640625" style="50" customWidth="1"/>
    <col min="5436" max="5437" width="14.6640625" style="50" customWidth="1"/>
    <col min="5438" max="5439" width="15.88671875" style="50" customWidth="1"/>
    <col min="5440" max="5451" width="12.88671875" style="50" customWidth="1"/>
    <col min="5452" max="5685" width="11.44140625" style="50"/>
    <col min="5686" max="5686" width="12.5546875" style="50" customWidth="1"/>
    <col min="5687" max="5687" width="5.109375" style="50" customWidth="1"/>
    <col min="5688" max="5688" width="13.44140625" style="50" customWidth="1"/>
    <col min="5689" max="5690" width="21.44140625" style="50" customWidth="1"/>
    <col min="5691" max="5691" width="17.6640625" style="50" customWidth="1"/>
    <col min="5692" max="5693" width="14.6640625" style="50" customWidth="1"/>
    <col min="5694" max="5695" width="15.88671875" style="50" customWidth="1"/>
    <col min="5696" max="5707" width="12.88671875" style="50" customWidth="1"/>
    <col min="5708" max="5941" width="11.44140625" style="50"/>
    <col min="5942" max="5942" width="12.5546875" style="50" customWidth="1"/>
    <col min="5943" max="5943" width="5.109375" style="50" customWidth="1"/>
    <col min="5944" max="5944" width="13.44140625" style="50" customWidth="1"/>
    <col min="5945" max="5946" width="21.44140625" style="50" customWidth="1"/>
    <col min="5947" max="5947" width="17.6640625" style="50" customWidth="1"/>
    <col min="5948" max="5949" width="14.6640625" style="50" customWidth="1"/>
    <col min="5950" max="5951" width="15.88671875" style="50" customWidth="1"/>
    <col min="5952" max="5963" width="12.88671875" style="50" customWidth="1"/>
    <col min="5964" max="6197" width="11.44140625" style="50"/>
    <col min="6198" max="6198" width="12.5546875" style="50" customWidth="1"/>
    <col min="6199" max="6199" width="5.109375" style="50" customWidth="1"/>
    <col min="6200" max="6200" width="13.44140625" style="50" customWidth="1"/>
    <col min="6201" max="6202" width="21.44140625" style="50" customWidth="1"/>
    <col min="6203" max="6203" width="17.6640625" style="50" customWidth="1"/>
    <col min="6204" max="6205" width="14.6640625" style="50" customWidth="1"/>
    <col min="6206" max="6207" width="15.88671875" style="50" customWidth="1"/>
    <col min="6208" max="6219" width="12.88671875" style="50" customWidth="1"/>
    <col min="6220" max="6453" width="11.44140625" style="50"/>
    <col min="6454" max="6454" width="12.5546875" style="50" customWidth="1"/>
    <col min="6455" max="6455" width="5.109375" style="50" customWidth="1"/>
    <col min="6456" max="6456" width="13.44140625" style="50" customWidth="1"/>
    <col min="6457" max="6458" width="21.44140625" style="50" customWidth="1"/>
    <col min="6459" max="6459" width="17.6640625" style="50" customWidth="1"/>
    <col min="6460" max="6461" width="14.6640625" style="50" customWidth="1"/>
    <col min="6462" max="6463" width="15.88671875" style="50" customWidth="1"/>
    <col min="6464" max="6475" width="12.88671875" style="50" customWidth="1"/>
    <col min="6476" max="6709" width="11.44140625" style="50"/>
    <col min="6710" max="6710" width="12.5546875" style="50" customWidth="1"/>
    <col min="6711" max="6711" width="5.109375" style="50" customWidth="1"/>
    <col min="6712" max="6712" width="13.44140625" style="50" customWidth="1"/>
    <col min="6713" max="6714" width="21.44140625" style="50" customWidth="1"/>
    <col min="6715" max="6715" width="17.6640625" style="50" customWidth="1"/>
    <col min="6716" max="6717" width="14.6640625" style="50" customWidth="1"/>
    <col min="6718" max="6719" width="15.88671875" style="50" customWidth="1"/>
    <col min="6720" max="6731" width="12.88671875" style="50" customWidth="1"/>
    <col min="6732" max="6965" width="11.44140625" style="50"/>
    <col min="6966" max="6966" width="12.5546875" style="50" customWidth="1"/>
    <col min="6967" max="6967" width="5.109375" style="50" customWidth="1"/>
    <col min="6968" max="6968" width="13.44140625" style="50" customWidth="1"/>
    <col min="6969" max="6970" width="21.44140625" style="50" customWidth="1"/>
    <col min="6971" max="6971" width="17.6640625" style="50" customWidth="1"/>
    <col min="6972" max="6973" width="14.6640625" style="50" customWidth="1"/>
    <col min="6974" max="6975" width="15.88671875" style="50" customWidth="1"/>
    <col min="6976" max="6987" width="12.88671875" style="50" customWidth="1"/>
    <col min="6988" max="7221" width="11.44140625" style="50"/>
    <col min="7222" max="7222" width="12.5546875" style="50" customWidth="1"/>
    <col min="7223" max="7223" width="5.109375" style="50" customWidth="1"/>
    <col min="7224" max="7224" width="13.44140625" style="50" customWidth="1"/>
    <col min="7225" max="7226" width="21.44140625" style="50" customWidth="1"/>
    <col min="7227" max="7227" width="17.6640625" style="50" customWidth="1"/>
    <col min="7228" max="7229" width="14.6640625" style="50" customWidth="1"/>
    <col min="7230" max="7231" width="15.88671875" style="50" customWidth="1"/>
    <col min="7232" max="7243" width="12.88671875" style="50" customWidth="1"/>
    <col min="7244" max="7477" width="11.44140625" style="50"/>
    <col min="7478" max="7478" width="12.5546875" style="50" customWidth="1"/>
    <col min="7479" max="7479" width="5.109375" style="50" customWidth="1"/>
    <col min="7480" max="7480" width="13.44140625" style="50" customWidth="1"/>
    <col min="7481" max="7482" width="21.44140625" style="50" customWidth="1"/>
    <col min="7483" max="7483" width="17.6640625" style="50" customWidth="1"/>
    <col min="7484" max="7485" width="14.6640625" style="50" customWidth="1"/>
    <col min="7486" max="7487" width="15.88671875" style="50" customWidth="1"/>
    <col min="7488" max="7499" width="12.88671875" style="50" customWidth="1"/>
    <col min="7500" max="7733" width="11.44140625" style="50"/>
    <col min="7734" max="7734" width="12.5546875" style="50" customWidth="1"/>
    <col min="7735" max="7735" width="5.109375" style="50" customWidth="1"/>
    <col min="7736" max="7736" width="13.44140625" style="50" customWidth="1"/>
    <col min="7737" max="7738" width="21.44140625" style="50" customWidth="1"/>
    <col min="7739" max="7739" width="17.6640625" style="50" customWidth="1"/>
    <col min="7740" max="7741" width="14.6640625" style="50" customWidth="1"/>
    <col min="7742" max="7743" width="15.88671875" style="50" customWidth="1"/>
    <col min="7744" max="7755" width="12.88671875" style="50" customWidth="1"/>
    <col min="7756" max="7989" width="11.44140625" style="50"/>
    <col min="7990" max="7990" width="12.5546875" style="50" customWidth="1"/>
    <col min="7991" max="7991" width="5.109375" style="50" customWidth="1"/>
    <col min="7992" max="7992" width="13.44140625" style="50" customWidth="1"/>
    <col min="7993" max="7994" width="21.44140625" style="50" customWidth="1"/>
    <col min="7995" max="7995" width="17.6640625" style="50" customWidth="1"/>
    <col min="7996" max="7997" width="14.6640625" style="50" customWidth="1"/>
    <col min="7998" max="7999" width="15.88671875" style="50" customWidth="1"/>
    <col min="8000" max="8011" width="12.88671875" style="50" customWidth="1"/>
    <col min="8012" max="8245" width="11.44140625" style="50"/>
    <col min="8246" max="8246" width="12.5546875" style="50" customWidth="1"/>
    <col min="8247" max="8247" width="5.109375" style="50" customWidth="1"/>
    <col min="8248" max="8248" width="13.44140625" style="50" customWidth="1"/>
    <col min="8249" max="8250" width="21.44140625" style="50" customWidth="1"/>
    <col min="8251" max="8251" width="17.6640625" style="50" customWidth="1"/>
    <col min="8252" max="8253" width="14.6640625" style="50" customWidth="1"/>
    <col min="8254" max="8255" width="15.88671875" style="50" customWidth="1"/>
    <col min="8256" max="8267" width="12.88671875" style="50" customWidth="1"/>
    <col min="8268" max="8501" width="11.44140625" style="50"/>
    <col min="8502" max="8502" width="12.5546875" style="50" customWidth="1"/>
    <col min="8503" max="8503" width="5.109375" style="50" customWidth="1"/>
    <col min="8504" max="8504" width="13.44140625" style="50" customWidth="1"/>
    <col min="8505" max="8506" width="21.44140625" style="50" customWidth="1"/>
    <col min="8507" max="8507" width="17.6640625" style="50" customWidth="1"/>
    <col min="8508" max="8509" width="14.6640625" style="50" customWidth="1"/>
    <col min="8510" max="8511" width="15.88671875" style="50" customWidth="1"/>
    <col min="8512" max="8523" width="12.88671875" style="50" customWidth="1"/>
    <col min="8524" max="8757" width="11.44140625" style="50"/>
    <col min="8758" max="8758" width="12.5546875" style="50" customWidth="1"/>
    <col min="8759" max="8759" width="5.109375" style="50" customWidth="1"/>
    <col min="8760" max="8760" width="13.44140625" style="50" customWidth="1"/>
    <col min="8761" max="8762" width="21.44140625" style="50" customWidth="1"/>
    <col min="8763" max="8763" width="17.6640625" style="50" customWidth="1"/>
    <col min="8764" max="8765" width="14.6640625" style="50" customWidth="1"/>
    <col min="8766" max="8767" width="15.88671875" style="50" customWidth="1"/>
    <col min="8768" max="8779" width="12.88671875" style="50" customWidth="1"/>
    <col min="8780" max="9013" width="11.44140625" style="50"/>
    <col min="9014" max="9014" width="12.5546875" style="50" customWidth="1"/>
    <col min="9015" max="9015" width="5.109375" style="50" customWidth="1"/>
    <col min="9016" max="9016" width="13.44140625" style="50" customWidth="1"/>
    <col min="9017" max="9018" width="21.44140625" style="50" customWidth="1"/>
    <col min="9019" max="9019" width="17.6640625" style="50" customWidth="1"/>
    <col min="9020" max="9021" width="14.6640625" style="50" customWidth="1"/>
    <col min="9022" max="9023" width="15.88671875" style="50" customWidth="1"/>
    <col min="9024" max="9035" width="12.88671875" style="50" customWidth="1"/>
    <col min="9036" max="9269" width="11.44140625" style="50"/>
    <col min="9270" max="9270" width="12.5546875" style="50" customWidth="1"/>
    <col min="9271" max="9271" width="5.109375" style="50" customWidth="1"/>
    <col min="9272" max="9272" width="13.44140625" style="50" customWidth="1"/>
    <col min="9273" max="9274" width="21.44140625" style="50" customWidth="1"/>
    <col min="9275" max="9275" width="17.6640625" style="50" customWidth="1"/>
    <col min="9276" max="9277" width="14.6640625" style="50" customWidth="1"/>
    <col min="9278" max="9279" width="15.88671875" style="50" customWidth="1"/>
    <col min="9280" max="9291" width="12.88671875" style="50" customWidth="1"/>
    <col min="9292" max="9525" width="11.44140625" style="50"/>
    <col min="9526" max="9526" width="12.5546875" style="50" customWidth="1"/>
    <col min="9527" max="9527" width="5.109375" style="50" customWidth="1"/>
    <col min="9528" max="9528" width="13.44140625" style="50" customWidth="1"/>
    <col min="9529" max="9530" width="21.44140625" style="50" customWidth="1"/>
    <col min="9531" max="9531" width="17.6640625" style="50" customWidth="1"/>
    <col min="9532" max="9533" width="14.6640625" style="50" customWidth="1"/>
    <col min="9534" max="9535" width="15.88671875" style="50" customWidth="1"/>
    <col min="9536" max="9547" width="12.88671875" style="50" customWidth="1"/>
    <col min="9548" max="9781" width="11.44140625" style="50"/>
    <col min="9782" max="9782" width="12.5546875" style="50" customWidth="1"/>
    <col min="9783" max="9783" width="5.109375" style="50" customWidth="1"/>
    <col min="9784" max="9784" width="13.44140625" style="50" customWidth="1"/>
    <col min="9785" max="9786" width="21.44140625" style="50" customWidth="1"/>
    <col min="9787" max="9787" width="17.6640625" style="50" customWidth="1"/>
    <col min="9788" max="9789" width="14.6640625" style="50" customWidth="1"/>
    <col min="9790" max="9791" width="15.88671875" style="50" customWidth="1"/>
    <col min="9792" max="9803" width="12.88671875" style="50" customWidth="1"/>
    <col min="9804" max="10037" width="11.44140625" style="50"/>
    <col min="10038" max="10038" width="12.5546875" style="50" customWidth="1"/>
    <col min="10039" max="10039" width="5.109375" style="50" customWidth="1"/>
    <col min="10040" max="10040" width="13.44140625" style="50" customWidth="1"/>
    <col min="10041" max="10042" width="21.44140625" style="50" customWidth="1"/>
    <col min="10043" max="10043" width="17.6640625" style="50" customWidth="1"/>
    <col min="10044" max="10045" width="14.6640625" style="50" customWidth="1"/>
    <col min="10046" max="10047" width="15.88671875" style="50" customWidth="1"/>
    <col min="10048" max="10059" width="12.88671875" style="50" customWidth="1"/>
    <col min="10060" max="10293" width="11.44140625" style="50"/>
    <col min="10294" max="10294" width="12.5546875" style="50" customWidth="1"/>
    <col min="10295" max="10295" width="5.109375" style="50" customWidth="1"/>
    <col min="10296" max="10296" width="13.44140625" style="50" customWidth="1"/>
    <col min="10297" max="10298" width="21.44140625" style="50" customWidth="1"/>
    <col min="10299" max="10299" width="17.6640625" style="50" customWidth="1"/>
    <col min="10300" max="10301" width="14.6640625" style="50" customWidth="1"/>
    <col min="10302" max="10303" width="15.88671875" style="50" customWidth="1"/>
    <col min="10304" max="10315" width="12.88671875" style="50" customWidth="1"/>
    <col min="10316" max="10549" width="11.44140625" style="50"/>
    <col min="10550" max="10550" width="12.5546875" style="50" customWidth="1"/>
    <col min="10551" max="10551" width="5.109375" style="50" customWidth="1"/>
    <col min="10552" max="10552" width="13.44140625" style="50" customWidth="1"/>
    <col min="10553" max="10554" width="21.44140625" style="50" customWidth="1"/>
    <col min="10555" max="10555" width="17.6640625" style="50" customWidth="1"/>
    <col min="10556" max="10557" width="14.6640625" style="50" customWidth="1"/>
    <col min="10558" max="10559" width="15.88671875" style="50" customWidth="1"/>
    <col min="10560" max="10571" width="12.88671875" style="50" customWidth="1"/>
    <col min="10572" max="10805" width="11.44140625" style="50"/>
    <col min="10806" max="10806" width="12.5546875" style="50" customWidth="1"/>
    <col min="10807" max="10807" width="5.109375" style="50" customWidth="1"/>
    <col min="10808" max="10808" width="13.44140625" style="50" customWidth="1"/>
    <col min="10809" max="10810" width="21.44140625" style="50" customWidth="1"/>
    <col min="10811" max="10811" width="17.6640625" style="50" customWidth="1"/>
    <col min="10812" max="10813" width="14.6640625" style="50" customWidth="1"/>
    <col min="10814" max="10815" width="15.88671875" style="50" customWidth="1"/>
    <col min="10816" max="10827" width="12.88671875" style="50" customWidth="1"/>
    <col min="10828" max="11061" width="11.44140625" style="50"/>
    <col min="11062" max="11062" width="12.5546875" style="50" customWidth="1"/>
    <col min="11063" max="11063" width="5.109375" style="50" customWidth="1"/>
    <col min="11064" max="11064" width="13.44140625" style="50" customWidth="1"/>
    <col min="11065" max="11066" width="21.44140625" style="50" customWidth="1"/>
    <col min="11067" max="11067" width="17.6640625" style="50" customWidth="1"/>
    <col min="11068" max="11069" width="14.6640625" style="50" customWidth="1"/>
    <col min="11070" max="11071" width="15.88671875" style="50" customWidth="1"/>
    <col min="11072" max="11083" width="12.88671875" style="50" customWidth="1"/>
    <col min="11084" max="11317" width="11.44140625" style="50"/>
    <col min="11318" max="11318" width="12.5546875" style="50" customWidth="1"/>
    <col min="11319" max="11319" width="5.109375" style="50" customWidth="1"/>
    <col min="11320" max="11320" width="13.44140625" style="50" customWidth="1"/>
    <col min="11321" max="11322" width="21.44140625" style="50" customWidth="1"/>
    <col min="11323" max="11323" width="17.6640625" style="50" customWidth="1"/>
    <col min="11324" max="11325" width="14.6640625" style="50" customWidth="1"/>
    <col min="11326" max="11327" width="15.88671875" style="50" customWidth="1"/>
    <col min="11328" max="11339" width="12.88671875" style="50" customWidth="1"/>
    <col min="11340" max="11573" width="11.44140625" style="50"/>
    <col min="11574" max="11574" width="12.5546875" style="50" customWidth="1"/>
    <col min="11575" max="11575" width="5.109375" style="50" customWidth="1"/>
    <col min="11576" max="11576" width="13.44140625" style="50" customWidth="1"/>
    <col min="11577" max="11578" width="21.44140625" style="50" customWidth="1"/>
    <col min="11579" max="11579" width="17.6640625" style="50" customWidth="1"/>
    <col min="11580" max="11581" width="14.6640625" style="50" customWidth="1"/>
    <col min="11582" max="11583" width="15.88671875" style="50" customWidth="1"/>
    <col min="11584" max="11595" width="12.88671875" style="50" customWidth="1"/>
    <col min="11596" max="11829" width="11.44140625" style="50"/>
    <col min="11830" max="11830" width="12.5546875" style="50" customWidth="1"/>
    <col min="11831" max="11831" width="5.109375" style="50" customWidth="1"/>
    <col min="11832" max="11832" width="13.44140625" style="50" customWidth="1"/>
    <col min="11833" max="11834" width="21.44140625" style="50" customWidth="1"/>
    <col min="11835" max="11835" width="17.6640625" style="50" customWidth="1"/>
    <col min="11836" max="11837" width="14.6640625" style="50" customWidth="1"/>
    <col min="11838" max="11839" width="15.88671875" style="50" customWidth="1"/>
    <col min="11840" max="11851" width="12.88671875" style="50" customWidth="1"/>
    <col min="11852" max="12085" width="11.44140625" style="50"/>
    <col min="12086" max="12086" width="12.5546875" style="50" customWidth="1"/>
    <col min="12087" max="12087" width="5.109375" style="50" customWidth="1"/>
    <col min="12088" max="12088" width="13.44140625" style="50" customWidth="1"/>
    <col min="12089" max="12090" width="21.44140625" style="50" customWidth="1"/>
    <col min="12091" max="12091" width="17.6640625" style="50" customWidth="1"/>
    <col min="12092" max="12093" width="14.6640625" style="50" customWidth="1"/>
    <col min="12094" max="12095" width="15.88671875" style="50" customWidth="1"/>
    <col min="12096" max="12107" width="12.88671875" style="50" customWidth="1"/>
    <col min="12108" max="12341" width="11.44140625" style="50"/>
    <col min="12342" max="12342" width="12.5546875" style="50" customWidth="1"/>
    <col min="12343" max="12343" width="5.109375" style="50" customWidth="1"/>
    <col min="12344" max="12344" width="13.44140625" style="50" customWidth="1"/>
    <col min="12345" max="12346" width="21.44140625" style="50" customWidth="1"/>
    <col min="12347" max="12347" width="17.6640625" style="50" customWidth="1"/>
    <col min="12348" max="12349" width="14.6640625" style="50" customWidth="1"/>
    <col min="12350" max="12351" width="15.88671875" style="50" customWidth="1"/>
    <col min="12352" max="12363" width="12.88671875" style="50" customWidth="1"/>
    <col min="12364" max="12597" width="11.44140625" style="50"/>
    <col min="12598" max="12598" width="12.5546875" style="50" customWidth="1"/>
    <col min="12599" max="12599" width="5.109375" style="50" customWidth="1"/>
    <col min="12600" max="12600" width="13.44140625" style="50" customWidth="1"/>
    <col min="12601" max="12602" width="21.44140625" style="50" customWidth="1"/>
    <col min="12603" max="12603" width="17.6640625" style="50" customWidth="1"/>
    <col min="12604" max="12605" width="14.6640625" style="50" customWidth="1"/>
    <col min="12606" max="12607" width="15.88671875" style="50" customWidth="1"/>
    <col min="12608" max="12619" width="12.88671875" style="50" customWidth="1"/>
    <col min="12620" max="12853" width="11.44140625" style="50"/>
    <col min="12854" max="12854" width="12.5546875" style="50" customWidth="1"/>
    <col min="12855" max="12855" width="5.109375" style="50" customWidth="1"/>
    <col min="12856" max="12856" width="13.44140625" style="50" customWidth="1"/>
    <col min="12857" max="12858" width="21.44140625" style="50" customWidth="1"/>
    <col min="12859" max="12859" width="17.6640625" style="50" customWidth="1"/>
    <col min="12860" max="12861" width="14.6640625" style="50" customWidth="1"/>
    <col min="12862" max="12863" width="15.88671875" style="50" customWidth="1"/>
    <col min="12864" max="12875" width="12.88671875" style="50" customWidth="1"/>
    <col min="12876" max="13109" width="11.44140625" style="50"/>
    <col min="13110" max="13110" width="12.5546875" style="50" customWidth="1"/>
    <col min="13111" max="13111" width="5.109375" style="50" customWidth="1"/>
    <col min="13112" max="13112" width="13.44140625" style="50" customWidth="1"/>
    <col min="13113" max="13114" width="21.44140625" style="50" customWidth="1"/>
    <col min="13115" max="13115" width="17.6640625" style="50" customWidth="1"/>
    <col min="13116" max="13117" width="14.6640625" style="50" customWidth="1"/>
    <col min="13118" max="13119" width="15.88671875" style="50" customWidth="1"/>
    <col min="13120" max="13131" width="12.88671875" style="50" customWidth="1"/>
    <col min="13132" max="13365" width="11.44140625" style="50"/>
    <col min="13366" max="13366" width="12.5546875" style="50" customWidth="1"/>
    <col min="13367" max="13367" width="5.109375" style="50" customWidth="1"/>
    <col min="13368" max="13368" width="13.44140625" style="50" customWidth="1"/>
    <col min="13369" max="13370" width="21.44140625" style="50" customWidth="1"/>
    <col min="13371" max="13371" width="17.6640625" style="50" customWidth="1"/>
    <col min="13372" max="13373" width="14.6640625" style="50" customWidth="1"/>
    <col min="13374" max="13375" width="15.88671875" style="50" customWidth="1"/>
    <col min="13376" max="13387" width="12.88671875" style="50" customWidth="1"/>
    <col min="13388" max="13621" width="11.44140625" style="50"/>
    <col min="13622" max="13622" width="12.5546875" style="50" customWidth="1"/>
    <col min="13623" max="13623" width="5.109375" style="50" customWidth="1"/>
    <col min="13624" max="13624" width="13.44140625" style="50" customWidth="1"/>
    <col min="13625" max="13626" width="21.44140625" style="50" customWidth="1"/>
    <col min="13627" max="13627" width="17.6640625" style="50" customWidth="1"/>
    <col min="13628" max="13629" width="14.6640625" style="50" customWidth="1"/>
    <col min="13630" max="13631" width="15.88671875" style="50" customWidth="1"/>
    <col min="13632" max="13643" width="12.88671875" style="50" customWidth="1"/>
    <col min="13644" max="13877" width="11.44140625" style="50"/>
    <col min="13878" max="13878" width="12.5546875" style="50" customWidth="1"/>
    <col min="13879" max="13879" width="5.109375" style="50" customWidth="1"/>
    <col min="13880" max="13880" width="13.44140625" style="50" customWidth="1"/>
    <col min="13881" max="13882" width="21.44140625" style="50" customWidth="1"/>
    <col min="13883" max="13883" width="17.6640625" style="50" customWidth="1"/>
    <col min="13884" max="13885" width="14.6640625" style="50" customWidth="1"/>
    <col min="13886" max="13887" width="15.88671875" style="50" customWidth="1"/>
    <col min="13888" max="13899" width="12.88671875" style="50" customWidth="1"/>
    <col min="13900" max="14133" width="11.44140625" style="50"/>
    <col min="14134" max="14134" width="12.5546875" style="50" customWidth="1"/>
    <col min="14135" max="14135" width="5.109375" style="50" customWidth="1"/>
    <col min="14136" max="14136" width="13.44140625" style="50" customWidth="1"/>
    <col min="14137" max="14138" width="21.44140625" style="50" customWidth="1"/>
    <col min="14139" max="14139" width="17.6640625" style="50" customWidth="1"/>
    <col min="14140" max="14141" width="14.6640625" style="50" customWidth="1"/>
    <col min="14142" max="14143" width="15.88671875" style="50" customWidth="1"/>
    <col min="14144" max="14155" width="12.88671875" style="50" customWidth="1"/>
    <col min="14156" max="14389" width="11.44140625" style="50"/>
    <col min="14390" max="14390" width="12.5546875" style="50" customWidth="1"/>
    <col min="14391" max="14391" width="5.109375" style="50" customWidth="1"/>
    <col min="14392" max="14392" width="13.44140625" style="50" customWidth="1"/>
    <col min="14393" max="14394" width="21.44140625" style="50" customWidth="1"/>
    <col min="14395" max="14395" width="17.6640625" style="50" customWidth="1"/>
    <col min="14396" max="14397" width="14.6640625" style="50" customWidth="1"/>
    <col min="14398" max="14399" width="15.88671875" style="50" customWidth="1"/>
    <col min="14400" max="14411" width="12.88671875" style="50" customWidth="1"/>
    <col min="14412" max="14645" width="11.44140625" style="50"/>
    <col min="14646" max="14646" width="12.5546875" style="50" customWidth="1"/>
    <col min="14647" max="14647" width="5.109375" style="50" customWidth="1"/>
    <col min="14648" max="14648" width="13.44140625" style="50" customWidth="1"/>
    <col min="14649" max="14650" width="21.44140625" style="50" customWidth="1"/>
    <col min="14651" max="14651" width="17.6640625" style="50" customWidth="1"/>
    <col min="14652" max="14653" width="14.6640625" style="50" customWidth="1"/>
    <col min="14654" max="14655" width="15.88671875" style="50" customWidth="1"/>
    <col min="14656" max="14667" width="12.88671875" style="50" customWidth="1"/>
    <col min="14668" max="14901" width="11.44140625" style="50"/>
    <col min="14902" max="14902" width="12.5546875" style="50" customWidth="1"/>
    <col min="14903" max="14903" width="5.109375" style="50" customWidth="1"/>
    <col min="14904" max="14904" width="13.44140625" style="50" customWidth="1"/>
    <col min="14905" max="14906" width="21.44140625" style="50" customWidth="1"/>
    <col min="14907" max="14907" width="17.6640625" style="50" customWidth="1"/>
    <col min="14908" max="14909" width="14.6640625" style="50" customWidth="1"/>
    <col min="14910" max="14911" width="15.88671875" style="50" customWidth="1"/>
    <col min="14912" max="14923" width="12.88671875" style="50" customWidth="1"/>
    <col min="14924" max="15157" width="11.44140625" style="50"/>
    <col min="15158" max="15158" width="12.5546875" style="50" customWidth="1"/>
    <col min="15159" max="15159" width="5.109375" style="50" customWidth="1"/>
    <col min="15160" max="15160" width="13.44140625" style="50" customWidth="1"/>
    <col min="15161" max="15162" width="21.44140625" style="50" customWidth="1"/>
    <col min="15163" max="15163" width="17.6640625" style="50" customWidth="1"/>
    <col min="15164" max="15165" width="14.6640625" style="50" customWidth="1"/>
    <col min="15166" max="15167" width="15.88671875" style="50" customWidth="1"/>
    <col min="15168" max="15179" width="12.88671875" style="50" customWidth="1"/>
    <col min="15180" max="15413" width="11.44140625" style="50"/>
    <col min="15414" max="15414" width="12.5546875" style="50" customWidth="1"/>
    <col min="15415" max="15415" width="5.109375" style="50" customWidth="1"/>
    <col min="15416" max="15416" width="13.44140625" style="50" customWidth="1"/>
    <col min="15417" max="15418" width="21.44140625" style="50" customWidth="1"/>
    <col min="15419" max="15419" width="17.6640625" style="50" customWidth="1"/>
    <col min="15420" max="15421" width="14.6640625" style="50" customWidth="1"/>
    <col min="15422" max="15423" width="15.88671875" style="50" customWidth="1"/>
    <col min="15424" max="15435" width="12.88671875" style="50" customWidth="1"/>
    <col min="15436" max="15669" width="11.44140625" style="50"/>
    <col min="15670" max="15670" width="12.5546875" style="50" customWidth="1"/>
    <col min="15671" max="15671" width="5.109375" style="50" customWidth="1"/>
    <col min="15672" max="15672" width="13.44140625" style="50" customWidth="1"/>
    <col min="15673" max="15674" width="21.44140625" style="50" customWidth="1"/>
    <col min="15675" max="15675" width="17.6640625" style="50" customWidth="1"/>
    <col min="15676" max="15677" width="14.6640625" style="50" customWidth="1"/>
    <col min="15678" max="15679" width="15.88671875" style="50" customWidth="1"/>
    <col min="15680" max="15691" width="12.88671875" style="50" customWidth="1"/>
    <col min="15692" max="15925" width="11.44140625" style="50"/>
    <col min="15926" max="15926" width="12.5546875" style="50" customWidth="1"/>
    <col min="15927" max="15927" width="5.109375" style="50" customWidth="1"/>
    <col min="15928" max="15928" width="13.44140625" style="50" customWidth="1"/>
    <col min="15929" max="15930" width="21.44140625" style="50" customWidth="1"/>
    <col min="15931" max="15931" width="17.6640625" style="50" customWidth="1"/>
    <col min="15932" max="15933" width="14.6640625" style="50" customWidth="1"/>
    <col min="15934" max="15935" width="15.88671875" style="50" customWidth="1"/>
    <col min="15936" max="15947" width="12.88671875" style="50" customWidth="1"/>
    <col min="15948" max="16181" width="11.44140625" style="50"/>
    <col min="16182" max="16182" width="12.5546875" style="50" customWidth="1"/>
    <col min="16183" max="16183" width="5.109375" style="50" customWidth="1"/>
    <col min="16184" max="16184" width="13.44140625" style="50" customWidth="1"/>
    <col min="16185" max="16186" width="21.44140625" style="50" customWidth="1"/>
    <col min="16187" max="16187" width="17.6640625" style="50" customWidth="1"/>
    <col min="16188" max="16189" width="14.6640625" style="50" customWidth="1"/>
    <col min="16190" max="16191" width="15.88671875" style="50" customWidth="1"/>
    <col min="16192" max="16203" width="12.88671875" style="50" customWidth="1"/>
    <col min="16204" max="16384" width="11.44140625" style="50"/>
  </cols>
  <sheetData>
    <row r="1" spans="1:86" ht="20.25" customHeight="1" x14ac:dyDescent="0.3">
      <c r="A1" s="234" t="s">
        <v>23</v>
      </c>
      <c r="B1" s="234"/>
      <c r="C1" s="235" t="s">
        <v>38</v>
      </c>
      <c r="D1" s="235"/>
      <c r="E1" s="235"/>
      <c r="F1" s="235"/>
      <c r="G1" s="51"/>
      <c r="H1" s="51"/>
      <c r="I1" s="51"/>
      <c r="J1" s="52"/>
      <c r="K1" s="52"/>
      <c r="L1" s="52"/>
      <c r="M1" s="53"/>
    </row>
    <row r="2" spans="1:86" x14ac:dyDescent="0.3">
      <c r="C2" s="160"/>
      <c r="D2" s="51"/>
      <c r="E2" s="51"/>
      <c r="F2" s="51"/>
      <c r="G2" s="51"/>
      <c r="H2" s="51"/>
      <c r="I2" s="51"/>
      <c r="J2" s="52"/>
      <c r="K2" s="52"/>
      <c r="L2" s="52"/>
      <c r="M2" s="53"/>
      <c r="N2" s="56"/>
    </row>
    <row r="3" spans="1:86" ht="24" customHeight="1" x14ac:dyDescent="0.3">
      <c r="A3" s="234" t="s">
        <v>24</v>
      </c>
      <c r="B3" s="234"/>
      <c r="C3" s="235" t="s">
        <v>37</v>
      </c>
      <c r="D3" s="235"/>
      <c r="E3" s="235"/>
      <c r="F3" s="235"/>
      <c r="G3" s="51"/>
      <c r="H3" s="51"/>
      <c r="I3" s="51"/>
      <c r="J3" s="52"/>
      <c r="K3" s="52"/>
      <c r="L3" s="52"/>
      <c r="M3" s="52"/>
      <c r="N3" s="57"/>
    </row>
    <row r="4" spans="1:86" x14ac:dyDescent="0.3">
      <c r="C4" s="51"/>
      <c r="D4" s="51"/>
      <c r="E4" s="51"/>
      <c r="F4" s="58"/>
      <c r="G4" s="58"/>
      <c r="H4" s="58"/>
      <c r="I4" s="58"/>
      <c r="J4" s="59"/>
      <c r="K4" s="59"/>
      <c r="L4" s="59"/>
    </row>
    <row r="5" spans="1:86" ht="27" customHeight="1" x14ac:dyDescent="0.3">
      <c r="A5" s="234" t="s">
        <v>0</v>
      </c>
      <c r="B5" s="234"/>
      <c r="C5" s="235" t="s">
        <v>118</v>
      </c>
      <c r="D5" s="235"/>
      <c r="E5" s="235"/>
      <c r="F5" s="235"/>
      <c r="G5" s="51"/>
      <c r="H5" s="51"/>
      <c r="I5" s="51"/>
      <c r="J5" s="60"/>
      <c r="K5" s="60"/>
      <c r="L5" s="60"/>
      <c r="M5" s="60"/>
      <c r="N5" s="60"/>
    </row>
    <row r="6" spans="1:86" x14ac:dyDescent="0.3">
      <c r="C6" s="51"/>
      <c r="D6" s="51"/>
      <c r="E6" s="51"/>
      <c r="F6" s="58"/>
      <c r="G6" s="58"/>
      <c r="H6" s="58"/>
      <c r="I6" s="58"/>
      <c r="J6" s="59"/>
      <c r="K6" s="59"/>
      <c r="L6" s="59"/>
    </row>
    <row r="7" spans="1:86" ht="27" hidden="1" customHeight="1" x14ac:dyDescent="0.3">
      <c r="A7" s="234" t="s">
        <v>22</v>
      </c>
      <c r="B7" s="234"/>
      <c r="C7" s="235"/>
      <c r="D7" s="235"/>
      <c r="E7" s="235"/>
      <c r="F7" s="235"/>
      <c r="G7" s="51"/>
      <c r="H7" s="51"/>
      <c r="I7" s="51"/>
      <c r="J7" s="60"/>
      <c r="K7" s="60"/>
      <c r="L7" s="60"/>
      <c r="M7" s="60"/>
      <c r="N7" s="60"/>
    </row>
    <row r="8" spans="1:86" hidden="1" x14ac:dyDescent="0.3">
      <c r="C8" s="58"/>
      <c r="D8" s="58"/>
      <c r="E8" s="58"/>
      <c r="F8" s="58"/>
      <c r="G8" s="58"/>
      <c r="H8" s="58"/>
      <c r="I8" s="58"/>
      <c r="J8" s="59"/>
      <c r="K8" s="59"/>
      <c r="L8" s="59"/>
    </row>
    <row r="9" spans="1:86" ht="54" customHeight="1" x14ac:dyDescent="0.3">
      <c r="A9" s="234" t="s">
        <v>25</v>
      </c>
      <c r="B9" s="234"/>
      <c r="C9" s="236" t="s">
        <v>72</v>
      </c>
      <c r="D9" s="237"/>
      <c r="E9" s="237"/>
      <c r="F9" s="238"/>
      <c r="G9" s="61"/>
      <c r="H9" s="61"/>
      <c r="I9" s="61"/>
      <c r="J9" s="62"/>
      <c r="K9" s="62"/>
      <c r="L9" s="62"/>
      <c r="M9" s="94" t="s">
        <v>1</v>
      </c>
    </row>
    <row r="10" spans="1:86" s="67" customFormat="1" ht="14.25" customHeight="1" x14ac:dyDescent="0.3">
      <c r="A10" s="53"/>
      <c r="B10" s="53"/>
      <c r="C10" s="63"/>
      <c r="D10" s="63"/>
      <c r="E10" s="63"/>
      <c r="F10" s="63"/>
      <c r="G10" s="64"/>
      <c r="H10" s="64"/>
      <c r="I10" s="64"/>
      <c r="J10" s="65"/>
      <c r="K10" s="65"/>
      <c r="L10" s="65"/>
      <c r="M10" s="53"/>
      <c r="N10" s="53"/>
      <c r="O10" s="76"/>
      <c r="P10" s="76"/>
      <c r="Q10" s="76"/>
      <c r="R10" s="76"/>
      <c r="S10" s="76"/>
      <c r="T10" s="7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76"/>
      <c r="AT10" s="76"/>
      <c r="AU10" s="76"/>
      <c r="AV10" s="76"/>
      <c r="AW10" s="76"/>
      <c r="AX10" s="7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s="67" customFormat="1" ht="30" customHeight="1" x14ac:dyDescent="0.3">
      <c r="A11" s="68"/>
      <c r="B11" s="68"/>
      <c r="C11" s="64"/>
      <c r="D11" s="64"/>
      <c r="E11" s="64"/>
      <c r="F11" s="64"/>
      <c r="G11" s="64"/>
      <c r="H11" s="64"/>
      <c r="I11" s="64"/>
      <c r="J11" s="65"/>
      <c r="K11" s="65"/>
      <c r="L11" s="65"/>
      <c r="M11" s="53"/>
      <c r="N11" s="53"/>
      <c r="O11" s="76"/>
      <c r="P11" s="76"/>
      <c r="Q11" s="76"/>
      <c r="R11" s="76"/>
      <c r="S11" s="76"/>
      <c r="T11" s="7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76"/>
      <c r="AT11" s="76"/>
      <c r="AU11" s="76"/>
      <c r="AV11" s="76"/>
      <c r="AW11" s="76"/>
      <c r="AX11" s="7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x14ac:dyDescent="0.3">
      <c r="A12" s="69"/>
      <c r="B12" s="69"/>
      <c r="C12" s="69"/>
      <c r="D12" s="69"/>
      <c r="E12" s="69"/>
      <c r="F12" s="69"/>
      <c r="G12" s="69"/>
      <c r="H12" s="69"/>
      <c r="I12" s="69"/>
      <c r="J12" s="70"/>
      <c r="K12" s="70"/>
      <c r="L12" s="70"/>
    </row>
    <row r="13" spans="1:86" ht="22.5" customHeight="1" x14ac:dyDescent="0.3">
      <c r="A13" s="69"/>
      <c r="B13" s="239" t="s">
        <v>2</v>
      </c>
      <c r="C13" s="239"/>
      <c r="D13" s="226" t="s">
        <v>3</v>
      </c>
      <c r="E13" s="240" t="s">
        <v>4</v>
      </c>
      <c r="F13" s="226" t="s">
        <v>36</v>
      </c>
      <c r="G13" s="232" t="s">
        <v>167</v>
      </c>
      <c r="H13" s="232" t="s">
        <v>21</v>
      </c>
      <c r="I13" s="232" t="s">
        <v>168</v>
      </c>
      <c r="J13" s="232" t="s">
        <v>170</v>
      </c>
      <c r="K13" s="232" t="s">
        <v>171</v>
      </c>
      <c r="L13" s="232" t="s">
        <v>5</v>
      </c>
      <c r="M13" s="226" t="s">
        <v>172</v>
      </c>
      <c r="N13" s="226" t="s">
        <v>169</v>
      </c>
      <c r="O13" s="220" t="s">
        <v>6</v>
      </c>
      <c r="P13" s="221"/>
      <c r="Q13" s="221"/>
      <c r="R13" s="221"/>
      <c r="S13" s="221"/>
      <c r="T13" s="222"/>
      <c r="U13" s="220" t="s">
        <v>7</v>
      </c>
      <c r="V13" s="221"/>
      <c r="W13" s="221"/>
      <c r="X13" s="221"/>
      <c r="Y13" s="221"/>
      <c r="Z13" s="222"/>
      <c r="AA13" s="220" t="s">
        <v>8</v>
      </c>
      <c r="AB13" s="221"/>
      <c r="AC13" s="221"/>
      <c r="AD13" s="221"/>
      <c r="AE13" s="221"/>
      <c r="AF13" s="222"/>
      <c r="AG13" s="220" t="s">
        <v>26</v>
      </c>
      <c r="AH13" s="221"/>
      <c r="AI13" s="221"/>
      <c r="AJ13" s="221"/>
      <c r="AK13" s="221"/>
      <c r="AL13" s="222"/>
      <c r="AM13" s="220" t="s">
        <v>9</v>
      </c>
      <c r="AN13" s="221"/>
      <c r="AO13" s="221"/>
      <c r="AP13" s="221"/>
      <c r="AQ13" s="221"/>
      <c r="AR13" s="222"/>
      <c r="AS13" s="220" t="s">
        <v>10</v>
      </c>
      <c r="AT13" s="221"/>
      <c r="AU13" s="221"/>
      <c r="AV13" s="221"/>
      <c r="AW13" s="221"/>
      <c r="AX13" s="222"/>
      <c r="AY13" s="220" t="s">
        <v>11</v>
      </c>
      <c r="AZ13" s="221"/>
      <c r="BA13" s="221"/>
      <c r="BB13" s="221"/>
      <c r="BC13" s="221"/>
      <c r="BD13" s="222"/>
      <c r="BE13" s="220" t="s">
        <v>12</v>
      </c>
      <c r="BF13" s="221"/>
      <c r="BG13" s="221"/>
      <c r="BH13" s="221"/>
      <c r="BI13" s="221"/>
      <c r="BJ13" s="222"/>
      <c r="BK13" s="220" t="s">
        <v>13</v>
      </c>
      <c r="BL13" s="221"/>
      <c r="BM13" s="221"/>
      <c r="BN13" s="221"/>
      <c r="BO13" s="221"/>
      <c r="BP13" s="222"/>
      <c r="BQ13" s="220" t="s">
        <v>14</v>
      </c>
      <c r="BR13" s="221"/>
      <c r="BS13" s="221"/>
      <c r="BT13" s="221"/>
      <c r="BU13" s="221"/>
      <c r="BV13" s="222"/>
      <c r="BW13" s="220" t="s">
        <v>15</v>
      </c>
      <c r="BX13" s="221"/>
      <c r="BY13" s="221"/>
      <c r="BZ13" s="221"/>
      <c r="CA13" s="221"/>
      <c r="CB13" s="222"/>
      <c r="CC13" s="220" t="s">
        <v>16</v>
      </c>
      <c r="CD13" s="221"/>
      <c r="CE13" s="221"/>
      <c r="CF13" s="221"/>
      <c r="CG13" s="221"/>
      <c r="CH13" s="222"/>
    </row>
    <row r="14" spans="1:86" ht="16.5" customHeight="1" x14ac:dyDescent="0.3">
      <c r="A14" s="69"/>
      <c r="B14" s="239"/>
      <c r="C14" s="239"/>
      <c r="D14" s="227"/>
      <c r="E14" s="240"/>
      <c r="F14" s="227"/>
      <c r="G14" s="233"/>
      <c r="H14" s="233"/>
      <c r="I14" s="233"/>
      <c r="J14" s="233"/>
      <c r="K14" s="233"/>
      <c r="L14" s="233"/>
      <c r="M14" s="227"/>
      <c r="N14" s="227"/>
      <c r="O14" s="223"/>
      <c r="P14" s="224"/>
      <c r="Q14" s="224"/>
      <c r="R14" s="224"/>
      <c r="S14" s="224"/>
      <c r="T14" s="225"/>
      <c r="U14" s="223"/>
      <c r="V14" s="224"/>
      <c r="W14" s="224"/>
      <c r="X14" s="224"/>
      <c r="Y14" s="224"/>
      <c r="Z14" s="225"/>
      <c r="AA14" s="223"/>
      <c r="AB14" s="224"/>
      <c r="AC14" s="224"/>
      <c r="AD14" s="224"/>
      <c r="AE14" s="224"/>
      <c r="AF14" s="225"/>
      <c r="AG14" s="223"/>
      <c r="AH14" s="224"/>
      <c r="AI14" s="224"/>
      <c r="AJ14" s="224"/>
      <c r="AK14" s="224"/>
      <c r="AL14" s="225"/>
      <c r="AM14" s="223"/>
      <c r="AN14" s="224"/>
      <c r="AO14" s="224"/>
      <c r="AP14" s="224"/>
      <c r="AQ14" s="224"/>
      <c r="AR14" s="225"/>
      <c r="AS14" s="223"/>
      <c r="AT14" s="224"/>
      <c r="AU14" s="224"/>
      <c r="AV14" s="224"/>
      <c r="AW14" s="224"/>
      <c r="AX14" s="225"/>
      <c r="AY14" s="223"/>
      <c r="AZ14" s="224"/>
      <c r="BA14" s="224"/>
      <c r="BB14" s="224"/>
      <c r="BC14" s="224"/>
      <c r="BD14" s="225"/>
      <c r="BE14" s="223"/>
      <c r="BF14" s="224"/>
      <c r="BG14" s="224"/>
      <c r="BH14" s="224"/>
      <c r="BI14" s="224"/>
      <c r="BJ14" s="225"/>
      <c r="BK14" s="223"/>
      <c r="BL14" s="224"/>
      <c r="BM14" s="224"/>
      <c r="BN14" s="224"/>
      <c r="BO14" s="224"/>
      <c r="BP14" s="225"/>
      <c r="BQ14" s="223"/>
      <c r="BR14" s="224"/>
      <c r="BS14" s="224"/>
      <c r="BT14" s="224"/>
      <c r="BU14" s="224"/>
      <c r="BV14" s="225"/>
      <c r="BW14" s="223"/>
      <c r="BX14" s="224"/>
      <c r="BY14" s="224"/>
      <c r="BZ14" s="224"/>
      <c r="CA14" s="224"/>
      <c r="CB14" s="225"/>
      <c r="CC14" s="223"/>
      <c r="CD14" s="224"/>
      <c r="CE14" s="224"/>
      <c r="CF14" s="224"/>
      <c r="CG14" s="224"/>
      <c r="CH14" s="225"/>
    </row>
    <row r="15" spans="1:86" s="72" customFormat="1" ht="26.25" hidden="1" customHeight="1" x14ac:dyDescent="0.3">
      <c r="A15" s="36"/>
      <c r="B15" s="230" t="s">
        <v>73</v>
      </c>
      <c r="C15" s="231"/>
      <c r="D15" s="38" t="s">
        <v>74</v>
      </c>
      <c r="E15" s="158" t="s">
        <v>42</v>
      </c>
      <c r="F15" s="38" t="s">
        <v>43</v>
      </c>
      <c r="G15" s="163"/>
      <c r="H15" s="163"/>
      <c r="I15" s="163"/>
      <c r="J15" s="164"/>
      <c r="K15" s="164"/>
      <c r="L15" s="165"/>
      <c r="M15" s="166"/>
      <c r="N15" s="71">
        <f t="shared" ref="N15:N16" si="0">SUM(O15:CH15)</f>
        <v>0</v>
      </c>
      <c r="O15" s="214"/>
      <c r="P15" s="215"/>
      <c r="Q15" s="215"/>
      <c r="R15" s="215"/>
      <c r="S15" s="215"/>
      <c r="T15" s="216"/>
      <c r="U15" s="214"/>
      <c r="V15" s="215"/>
      <c r="W15" s="215"/>
      <c r="X15" s="215"/>
      <c r="Y15" s="215"/>
      <c r="Z15" s="216"/>
      <c r="AA15" s="214"/>
      <c r="AB15" s="215"/>
      <c r="AC15" s="215"/>
      <c r="AD15" s="215"/>
      <c r="AE15" s="215"/>
      <c r="AF15" s="216"/>
      <c r="AG15" s="214"/>
      <c r="AH15" s="215"/>
      <c r="AI15" s="215"/>
      <c r="AJ15" s="215"/>
      <c r="AK15" s="215"/>
      <c r="AL15" s="216"/>
      <c r="AM15" s="214"/>
      <c r="AN15" s="215"/>
      <c r="AO15" s="215"/>
      <c r="AP15" s="215"/>
      <c r="AQ15" s="215"/>
      <c r="AR15" s="216"/>
      <c r="AS15" s="214"/>
      <c r="AT15" s="215"/>
      <c r="AU15" s="215"/>
      <c r="AV15" s="215"/>
      <c r="AW15" s="215"/>
      <c r="AX15" s="216"/>
      <c r="AY15" s="214"/>
      <c r="AZ15" s="215"/>
      <c r="BA15" s="215"/>
      <c r="BB15" s="215"/>
      <c r="BC15" s="215"/>
      <c r="BD15" s="216"/>
      <c r="BE15" s="214"/>
      <c r="BF15" s="215"/>
      <c r="BG15" s="215"/>
      <c r="BH15" s="215"/>
      <c r="BI15" s="215"/>
      <c r="BJ15" s="216"/>
      <c r="BK15" s="214"/>
      <c r="BL15" s="215"/>
      <c r="BM15" s="215"/>
      <c r="BN15" s="215"/>
      <c r="BO15" s="215"/>
      <c r="BP15" s="216"/>
      <c r="BQ15" s="214"/>
      <c r="BR15" s="215"/>
      <c r="BS15" s="215"/>
      <c r="BT15" s="215"/>
      <c r="BU15" s="215"/>
      <c r="BV15" s="216"/>
      <c r="BW15" s="214"/>
      <c r="BX15" s="215"/>
      <c r="BY15" s="215"/>
      <c r="BZ15" s="215"/>
      <c r="CA15" s="215"/>
      <c r="CB15" s="216"/>
      <c r="CC15" s="214"/>
      <c r="CD15" s="215"/>
      <c r="CE15" s="215"/>
      <c r="CF15" s="215"/>
      <c r="CG15" s="215"/>
      <c r="CH15" s="216"/>
    </row>
    <row r="16" spans="1:86" s="72" customFormat="1" ht="26.25" customHeight="1" x14ac:dyDescent="0.3">
      <c r="A16" s="36" t="s">
        <v>75</v>
      </c>
      <c r="B16" s="230" t="s">
        <v>76</v>
      </c>
      <c r="C16" s="231"/>
      <c r="D16" s="38" t="s">
        <v>74</v>
      </c>
      <c r="E16" s="158" t="s">
        <v>42</v>
      </c>
      <c r="F16" s="38" t="s">
        <v>43</v>
      </c>
      <c r="G16" s="167">
        <v>120</v>
      </c>
      <c r="H16" s="167">
        <v>300</v>
      </c>
      <c r="I16" s="168">
        <v>500</v>
      </c>
      <c r="J16" s="168">
        <f>I16*1.15</f>
        <v>575</v>
      </c>
      <c r="K16" s="168">
        <f>J16*1.15</f>
        <v>661.25</v>
      </c>
      <c r="L16" s="169" t="s">
        <v>77</v>
      </c>
      <c r="M16" s="170">
        <v>0.15</v>
      </c>
      <c r="N16" s="83">
        <f t="shared" si="0"/>
        <v>462</v>
      </c>
      <c r="O16" s="214">
        <v>3</v>
      </c>
      <c r="P16" s="215"/>
      <c r="Q16" s="215"/>
      <c r="R16" s="215"/>
      <c r="S16" s="215"/>
      <c r="T16" s="216"/>
      <c r="U16" s="214">
        <v>15</v>
      </c>
      <c r="V16" s="215"/>
      <c r="W16" s="215"/>
      <c r="X16" s="215"/>
      <c r="Y16" s="215"/>
      <c r="Z16" s="216"/>
      <c r="AA16" s="214">
        <v>7</v>
      </c>
      <c r="AB16" s="215"/>
      <c r="AC16" s="215"/>
      <c r="AD16" s="215"/>
      <c r="AE16" s="215"/>
      <c r="AF16" s="216"/>
      <c r="AG16" s="214">
        <v>23</v>
      </c>
      <c r="AH16" s="215"/>
      <c r="AI16" s="215"/>
      <c r="AJ16" s="215"/>
      <c r="AK16" s="215"/>
      <c r="AL16" s="216"/>
      <c r="AM16" s="214">
        <v>43</v>
      </c>
      <c r="AN16" s="215"/>
      <c r="AO16" s="215"/>
      <c r="AP16" s="215"/>
      <c r="AQ16" s="215"/>
      <c r="AR16" s="216"/>
      <c r="AS16" s="217">
        <v>54</v>
      </c>
      <c r="AT16" s="218"/>
      <c r="AU16" s="218"/>
      <c r="AV16" s="218"/>
      <c r="AW16" s="218"/>
      <c r="AX16" s="219"/>
      <c r="AY16" s="214">
        <v>62</v>
      </c>
      <c r="AZ16" s="215"/>
      <c r="BA16" s="215"/>
      <c r="BB16" s="215"/>
      <c r="BC16" s="215"/>
      <c r="BD16" s="216"/>
      <c r="BE16" s="214">
        <v>54</v>
      </c>
      <c r="BF16" s="215"/>
      <c r="BG16" s="215"/>
      <c r="BH16" s="215"/>
      <c r="BI16" s="215"/>
      <c r="BJ16" s="216"/>
      <c r="BK16" s="214">
        <v>71</v>
      </c>
      <c r="BL16" s="215"/>
      <c r="BM16" s="215"/>
      <c r="BN16" s="215"/>
      <c r="BO16" s="215"/>
      <c r="BP16" s="216"/>
      <c r="BQ16" s="214">
        <v>23</v>
      </c>
      <c r="BR16" s="215"/>
      <c r="BS16" s="215"/>
      <c r="BT16" s="215"/>
      <c r="BU16" s="215"/>
      <c r="BV16" s="216"/>
      <c r="BW16" s="214">
        <v>67</v>
      </c>
      <c r="BX16" s="215"/>
      <c r="BY16" s="215"/>
      <c r="BZ16" s="215"/>
      <c r="CA16" s="215"/>
      <c r="CB16" s="216"/>
      <c r="CC16" s="214">
        <v>40</v>
      </c>
      <c r="CD16" s="215"/>
      <c r="CE16" s="215"/>
      <c r="CF16" s="215"/>
      <c r="CG16" s="215"/>
      <c r="CH16" s="216"/>
    </row>
    <row r="17" spans="1:86" s="72" customFormat="1" ht="41.25" customHeight="1" x14ac:dyDescent="0.3">
      <c r="A17" s="241" t="s">
        <v>17</v>
      </c>
      <c r="B17" s="230" t="s">
        <v>78</v>
      </c>
      <c r="C17" s="231"/>
      <c r="D17" s="161" t="s">
        <v>79</v>
      </c>
      <c r="E17" s="158" t="s">
        <v>42</v>
      </c>
      <c r="F17" s="38" t="s">
        <v>80</v>
      </c>
      <c r="G17" s="167">
        <v>185</v>
      </c>
      <c r="H17" s="167">
        <v>187</v>
      </c>
      <c r="I17" s="168">
        <v>130</v>
      </c>
      <c r="J17" s="168">
        <f>I17*1.2</f>
        <v>156</v>
      </c>
      <c r="K17" s="168">
        <f>J17*1.2</f>
        <v>187.2</v>
      </c>
      <c r="L17" s="169" t="s">
        <v>81</v>
      </c>
      <c r="M17" s="170">
        <v>0.2</v>
      </c>
      <c r="N17" s="83">
        <f>SUM(O17:CH17)</f>
        <v>180</v>
      </c>
      <c r="O17" s="214">
        <v>10</v>
      </c>
      <c r="P17" s="215"/>
      <c r="Q17" s="215"/>
      <c r="R17" s="215"/>
      <c r="S17" s="215"/>
      <c r="T17" s="216"/>
      <c r="U17" s="214">
        <v>7</v>
      </c>
      <c r="V17" s="215"/>
      <c r="W17" s="215"/>
      <c r="X17" s="215"/>
      <c r="Y17" s="215"/>
      <c r="Z17" s="216"/>
      <c r="AA17" s="214">
        <v>5</v>
      </c>
      <c r="AB17" s="215"/>
      <c r="AC17" s="215"/>
      <c r="AD17" s="215"/>
      <c r="AE17" s="215"/>
      <c r="AF17" s="216"/>
      <c r="AG17" s="214">
        <v>14</v>
      </c>
      <c r="AH17" s="215"/>
      <c r="AI17" s="215"/>
      <c r="AJ17" s="215"/>
      <c r="AK17" s="215"/>
      <c r="AL17" s="216"/>
      <c r="AM17" s="214">
        <v>26</v>
      </c>
      <c r="AN17" s="215"/>
      <c r="AO17" s="215"/>
      <c r="AP17" s="215"/>
      <c r="AQ17" s="215"/>
      <c r="AR17" s="216"/>
      <c r="AS17" s="214">
        <v>29</v>
      </c>
      <c r="AT17" s="215"/>
      <c r="AU17" s="215"/>
      <c r="AV17" s="215"/>
      <c r="AW17" s="215"/>
      <c r="AX17" s="216"/>
      <c r="AY17" s="214">
        <v>38</v>
      </c>
      <c r="AZ17" s="215"/>
      <c r="BA17" s="215"/>
      <c r="BB17" s="215"/>
      <c r="BC17" s="215"/>
      <c r="BD17" s="216"/>
      <c r="BE17" s="214">
        <v>15</v>
      </c>
      <c r="BF17" s="215"/>
      <c r="BG17" s="215"/>
      <c r="BH17" s="215"/>
      <c r="BI17" s="215"/>
      <c r="BJ17" s="216"/>
      <c r="BK17" s="214">
        <v>23</v>
      </c>
      <c r="BL17" s="215"/>
      <c r="BM17" s="215"/>
      <c r="BN17" s="215"/>
      <c r="BO17" s="215"/>
      <c r="BP17" s="216"/>
      <c r="BQ17" s="214">
        <v>10</v>
      </c>
      <c r="BR17" s="215"/>
      <c r="BS17" s="215"/>
      <c r="BT17" s="215"/>
      <c r="BU17" s="215"/>
      <c r="BV17" s="216"/>
      <c r="BW17" s="214">
        <v>1</v>
      </c>
      <c r="BX17" s="215"/>
      <c r="BY17" s="215"/>
      <c r="BZ17" s="215"/>
      <c r="CA17" s="215"/>
      <c r="CB17" s="216"/>
      <c r="CC17" s="214">
        <v>2</v>
      </c>
      <c r="CD17" s="215"/>
      <c r="CE17" s="215"/>
      <c r="CF17" s="215"/>
      <c r="CG17" s="215"/>
      <c r="CH17" s="216"/>
    </row>
    <row r="18" spans="1:86" s="182" customFormat="1" ht="28.5" hidden="1" customHeight="1" x14ac:dyDescent="0.3">
      <c r="A18" s="242"/>
      <c r="B18" s="244" t="s">
        <v>82</v>
      </c>
      <c r="C18" s="245"/>
      <c r="D18" s="176" t="s">
        <v>83</v>
      </c>
      <c r="E18" s="177" t="s">
        <v>42</v>
      </c>
      <c r="F18" s="176" t="s">
        <v>43</v>
      </c>
      <c r="G18" s="178">
        <v>3</v>
      </c>
      <c r="H18" s="178">
        <v>10</v>
      </c>
      <c r="I18" s="178">
        <v>270</v>
      </c>
      <c r="J18" s="178">
        <f>I18*1.18</f>
        <v>318.59999999999997</v>
      </c>
      <c r="K18" s="178">
        <f>J18*1.18</f>
        <v>375.94799999999992</v>
      </c>
      <c r="L18" s="179" t="s">
        <v>84</v>
      </c>
      <c r="M18" s="180">
        <v>0.18</v>
      </c>
      <c r="N18" s="181">
        <f t="shared" ref="N18:N21" si="1">SUM(O18:CH18)</f>
        <v>47</v>
      </c>
      <c r="O18" s="217">
        <v>0</v>
      </c>
      <c r="P18" s="218"/>
      <c r="Q18" s="218"/>
      <c r="R18" s="218"/>
      <c r="S18" s="218"/>
      <c r="T18" s="219"/>
      <c r="U18" s="217">
        <v>0</v>
      </c>
      <c r="V18" s="218"/>
      <c r="W18" s="218"/>
      <c r="X18" s="218"/>
      <c r="Y18" s="218"/>
      <c r="Z18" s="219"/>
      <c r="AA18" s="217">
        <v>0</v>
      </c>
      <c r="AB18" s="218"/>
      <c r="AC18" s="218"/>
      <c r="AD18" s="218"/>
      <c r="AE18" s="218"/>
      <c r="AF18" s="219"/>
      <c r="AG18" s="217"/>
      <c r="AH18" s="218"/>
      <c r="AI18" s="218"/>
      <c r="AJ18" s="218"/>
      <c r="AK18" s="218"/>
      <c r="AL18" s="219"/>
      <c r="AM18" s="217"/>
      <c r="AN18" s="218"/>
      <c r="AO18" s="218"/>
      <c r="AP18" s="218"/>
      <c r="AQ18" s="218"/>
      <c r="AR18" s="219"/>
      <c r="AS18" s="217"/>
      <c r="AT18" s="218"/>
      <c r="AU18" s="218"/>
      <c r="AV18" s="218"/>
      <c r="AW18" s="218"/>
      <c r="AX18" s="219"/>
      <c r="AY18" s="217"/>
      <c r="AZ18" s="218"/>
      <c r="BA18" s="218"/>
      <c r="BB18" s="218"/>
      <c r="BC18" s="218"/>
      <c r="BD18" s="219"/>
      <c r="BE18" s="217"/>
      <c r="BF18" s="218"/>
      <c r="BG18" s="218"/>
      <c r="BH18" s="218"/>
      <c r="BI18" s="218"/>
      <c r="BJ18" s="219"/>
      <c r="BK18" s="217"/>
      <c r="BL18" s="218"/>
      <c r="BM18" s="218"/>
      <c r="BN18" s="218"/>
      <c r="BO18" s="218"/>
      <c r="BP18" s="219"/>
      <c r="BQ18" s="214">
        <v>30</v>
      </c>
      <c r="BR18" s="215"/>
      <c r="BS18" s="215"/>
      <c r="BT18" s="215"/>
      <c r="BU18" s="215"/>
      <c r="BV18" s="216"/>
      <c r="BW18" s="214">
        <v>15</v>
      </c>
      <c r="BX18" s="215"/>
      <c r="BY18" s="215"/>
      <c r="BZ18" s="215"/>
      <c r="CA18" s="215"/>
      <c r="CB18" s="216"/>
      <c r="CC18" s="214">
        <v>2</v>
      </c>
      <c r="CD18" s="215"/>
      <c r="CE18" s="215"/>
      <c r="CF18" s="215"/>
      <c r="CG18" s="215"/>
      <c r="CH18" s="216"/>
    </row>
    <row r="19" spans="1:86" s="72" customFormat="1" ht="24" customHeight="1" x14ac:dyDescent="0.3">
      <c r="A19" s="242"/>
      <c r="B19" s="230" t="s">
        <v>85</v>
      </c>
      <c r="C19" s="231"/>
      <c r="D19" s="34" t="s">
        <v>86</v>
      </c>
      <c r="E19" s="158" t="s">
        <v>42</v>
      </c>
      <c r="F19" s="38" t="s">
        <v>43</v>
      </c>
      <c r="G19" s="167">
        <v>291</v>
      </c>
      <c r="H19" s="167">
        <v>460</v>
      </c>
      <c r="I19" s="168">
        <v>350</v>
      </c>
      <c r="J19" s="168">
        <f>I19*1.15</f>
        <v>402.49999999999994</v>
      </c>
      <c r="K19" s="168">
        <f>J19*1.15</f>
        <v>462.87499999999989</v>
      </c>
      <c r="L19" s="169" t="s">
        <v>81</v>
      </c>
      <c r="M19" s="170">
        <v>0.15</v>
      </c>
      <c r="N19" s="83">
        <f t="shared" si="1"/>
        <v>391</v>
      </c>
      <c r="O19" s="214">
        <v>4</v>
      </c>
      <c r="P19" s="215"/>
      <c r="Q19" s="215"/>
      <c r="R19" s="215"/>
      <c r="S19" s="215"/>
      <c r="T19" s="216"/>
      <c r="U19" s="214">
        <v>30</v>
      </c>
      <c r="V19" s="215"/>
      <c r="W19" s="215"/>
      <c r="X19" s="215"/>
      <c r="Y19" s="215"/>
      <c r="Z19" s="216"/>
      <c r="AA19" s="214">
        <v>17</v>
      </c>
      <c r="AB19" s="215"/>
      <c r="AC19" s="215"/>
      <c r="AD19" s="215"/>
      <c r="AE19" s="215"/>
      <c r="AF19" s="216"/>
      <c r="AG19" s="214">
        <v>38</v>
      </c>
      <c r="AH19" s="215"/>
      <c r="AI19" s="215"/>
      <c r="AJ19" s="215"/>
      <c r="AK19" s="215"/>
      <c r="AL19" s="216"/>
      <c r="AM19" s="214">
        <v>32</v>
      </c>
      <c r="AN19" s="215"/>
      <c r="AO19" s="215"/>
      <c r="AP19" s="215"/>
      <c r="AQ19" s="215"/>
      <c r="AR19" s="216"/>
      <c r="AS19" s="214">
        <v>44</v>
      </c>
      <c r="AT19" s="215"/>
      <c r="AU19" s="215"/>
      <c r="AV19" s="215"/>
      <c r="AW19" s="215"/>
      <c r="AX19" s="216"/>
      <c r="AY19" s="214">
        <v>94</v>
      </c>
      <c r="AZ19" s="215"/>
      <c r="BA19" s="215"/>
      <c r="BB19" s="215"/>
      <c r="BC19" s="215"/>
      <c r="BD19" s="216"/>
      <c r="BE19" s="214">
        <v>61</v>
      </c>
      <c r="BF19" s="215"/>
      <c r="BG19" s="215"/>
      <c r="BH19" s="215"/>
      <c r="BI19" s="215"/>
      <c r="BJ19" s="216"/>
      <c r="BK19" s="214">
        <v>68</v>
      </c>
      <c r="BL19" s="215"/>
      <c r="BM19" s="215"/>
      <c r="BN19" s="215"/>
      <c r="BO19" s="215"/>
      <c r="BP19" s="216"/>
      <c r="BQ19" s="214">
        <v>0</v>
      </c>
      <c r="BR19" s="215"/>
      <c r="BS19" s="215"/>
      <c r="BT19" s="215"/>
      <c r="BU19" s="215"/>
      <c r="BV19" s="216"/>
      <c r="BW19" s="214">
        <v>2</v>
      </c>
      <c r="BX19" s="215"/>
      <c r="BY19" s="215"/>
      <c r="BZ19" s="215"/>
      <c r="CA19" s="215"/>
      <c r="CB19" s="216"/>
      <c r="CC19" s="214">
        <v>1</v>
      </c>
      <c r="CD19" s="215"/>
      <c r="CE19" s="215"/>
      <c r="CF19" s="215"/>
      <c r="CG19" s="215"/>
      <c r="CH19" s="216"/>
    </row>
    <row r="20" spans="1:86" s="72" customFormat="1" ht="24" customHeight="1" x14ac:dyDescent="0.3">
      <c r="A20" s="242"/>
      <c r="B20" s="246" t="s">
        <v>87</v>
      </c>
      <c r="C20" s="247"/>
      <c r="D20" s="33" t="s">
        <v>88</v>
      </c>
      <c r="E20" s="159" t="s">
        <v>42</v>
      </c>
      <c r="F20" s="135" t="s">
        <v>43</v>
      </c>
      <c r="G20" s="167">
        <v>115</v>
      </c>
      <c r="H20" s="167">
        <v>120</v>
      </c>
      <c r="I20" s="168">
        <v>50</v>
      </c>
      <c r="J20" s="168">
        <f>I20*1.05</f>
        <v>52.5</v>
      </c>
      <c r="K20" s="168">
        <v>55</v>
      </c>
      <c r="L20" s="169" t="s">
        <v>89</v>
      </c>
      <c r="M20" s="170">
        <v>0.05</v>
      </c>
      <c r="N20" s="83">
        <f t="shared" si="1"/>
        <v>41</v>
      </c>
      <c r="O20" s="214">
        <v>7</v>
      </c>
      <c r="P20" s="215"/>
      <c r="Q20" s="215"/>
      <c r="R20" s="215"/>
      <c r="S20" s="215"/>
      <c r="T20" s="216"/>
      <c r="U20" s="214">
        <v>5</v>
      </c>
      <c r="V20" s="215"/>
      <c r="W20" s="215"/>
      <c r="X20" s="215"/>
      <c r="Y20" s="215"/>
      <c r="Z20" s="216"/>
      <c r="AA20" s="214">
        <v>3</v>
      </c>
      <c r="AB20" s="215"/>
      <c r="AC20" s="215"/>
      <c r="AD20" s="215"/>
      <c r="AE20" s="215"/>
      <c r="AF20" s="216"/>
      <c r="AG20" s="214">
        <v>16</v>
      </c>
      <c r="AH20" s="215"/>
      <c r="AI20" s="215"/>
      <c r="AJ20" s="215"/>
      <c r="AK20" s="215"/>
      <c r="AL20" s="216"/>
      <c r="AM20" s="214">
        <v>6</v>
      </c>
      <c r="AN20" s="215"/>
      <c r="AO20" s="215"/>
      <c r="AP20" s="215"/>
      <c r="AQ20" s="215"/>
      <c r="AR20" s="216"/>
      <c r="AS20" s="214">
        <v>2</v>
      </c>
      <c r="AT20" s="215"/>
      <c r="AU20" s="215"/>
      <c r="AV20" s="215"/>
      <c r="AW20" s="215"/>
      <c r="AX20" s="216"/>
      <c r="AY20" s="214">
        <v>2</v>
      </c>
      <c r="AZ20" s="215"/>
      <c r="BA20" s="215"/>
      <c r="BB20" s="215"/>
      <c r="BC20" s="215"/>
      <c r="BD20" s="216"/>
      <c r="BE20" s="214">
        <v>0</v>
      </c>
      <c r="BF20" s="215"/>
      <c r="BG20" s="215"/>
      <c r="BH20" s="215"/>
      <c r="BI20" s="215"/>
      <c r="BJ20" s="216"/>
      <c r="BK20" s="214">
        <v>0</v>
      </c>
      <c r="BL20" s="215"/>
      <c r="BM20" s="215"/>
      <c r="BN20" s="215"/>
      <c r="BO20" s="215"/>
      <c r="BP20" s="216"/>
      <c r="BQ20" s="214">
        <v>0</v>
      </c>
      <c r="BR20" s="215"/>
      <c r="BS20" s="215"/>
      <c r="BT20" s="215"/>
      <c r="BU20" s="215"/>
      <c r="BV20" s="216"/>
      <c r="BW20" s="214">
        <v>0</v>
      </c>
      <c r="BX20" s="215"/>
      <c r="BY20" s="215"/>
      <c r="BZ20" s="215"/>
      <c r="CA20" s="215"/>
      <c r="CB20" s="216"/>
      <c r="CC20" s="214">
        <v>0</v>
      </c>
      <c r="CD20" s="215"/>
      <c r="CE20" s="215"/>
      <c r="CF20" s="215"/>
      <c r="CG20" s="215"/>
      <c r="CH20" s="216"/>
    </row>
    <row r="21" spans="1:86" s="182" customFormat="1" ht="26.25" hidden="1" customHeight="1" x14ac:dyDescent="0.3">
      <c r="A21" s="243"/>
      <c r="B21" s="244" t="s">
        <v>90</v>
      </c>
      <c r="C21" s="245"/>
      <c r="D21" s="183" t="s">
        <v>61</v>
      </c>
      <c r="E21" s="184" t="s">
        <v>42</v>
      </c>
      <c r="F21" s="185" t="s">
        <v>43</v>
      </c>
      <c r="G21" s="178">
        <v>0</v>
      </c>
      <c r="H21" s="186" t="s">
        <v>179</v>
      </c>
      <c r="I21" s="178">
        <v>15</v>
      </c>
      <c r="J21" s="178">
        <f>I21*1.15</f>
        <v>17.25</v>
      </c>
      <c r="K21" s="178">
        <f>J21*1.15</f>
        <v>19.837499999999999</v>
      </c>
      <c r="L21" s="179" t="s">
        <v>81</v>
      </c>
      <c r="M21" s="180">
        <v>0.15</v>
      </c>
      <c r="N21" s="181">
        <f t="shared" si="1"/>
        <v>0</v>
      </c>
      <c r="O21" s="217">
        <v>0</v>
      </c>
      <c r="P21" s="218"/>
      <c r="Q21" s="218"/>
      <c r="R21" s="218"/>
      <c r="S21" s="218"/>
      <c r="T21" s="219"/>
      <c r="U21" s="217">
        <v>0</v>
      </c>
      <c r="V21" s="218"/>
      <c r="W21" s="218"/>
      <c r="X21" s="218"/>
      <c r="Y21" s="218"/>
      <c r="Z21" s="219"/>
      <c r="AA21" s="217">
        <v>0</v>
      </c>
      <c r="AB21" s="218"/>
      <c r="AC21" s="218"/>
      <c r="AD21" s="218"/>
      <c r="AE21" s="218"/>
      <c r="AF21" s="219"/>
      <c r="AG21" s="217"/>
      <c r="AH21" s="218"/>
      <c r="AI21" s="218"/>
      <c r="AJ21" s="218"/>
      <c r="AK21" s="218"/>
      <c r="AL21" s="219"/>
      <c r="AM21" s="217"/>
      <c r="AN21" s="218"/>
      <c r="AO21" s="218"/>
      <c r="AP21" s="218"/>
      <c r="AQ21" s="218"/>
      <c r="AR21" s="219"/>
      <c r="AS21" s="217"/>
      <c r="AT21" s="218"/>
      <c r="AU21" s="218"/>
      <c r="AV21" s="218"/>
      <c r="AW21" s="218"/>
      <c r="AX21" s="219"/>
      <c r="AY21" s="217"/>
      <c r="AZ21" s="218"/>
      <c r="BA21" s="218"/>
      <c r="BB21" s="218"/>
      <c r="BC21" s="218"/>
      <c r="BD21" s="219"/>
      <c r="BE21" s="217"/>
      <c r="BF21" s="218"/>
      <c r="BG21" s="218"/>
      <c r="BH21" s="218"/>
      <c r="BI21" s="218"/>
      <c r="BJ21" s="219"/>
      <c r="BK21" s="217"/>
      <c r="BL21" s="218"/>
      <c r="BM21" s="218"/>
      <c r="BN21" s="218"/>
      <c r="BO21" s="218"/>
      <c r="BP21" s="219"/>
      <c r="BQ21" s="217"/>
      <c r="BR21" s="218"/>
      <c r="BS21" s="218"/>
      <c r="BT21" s="218"/>
      <c r="BU21" s="218"/>
      <c r="BV21" s="219"/>
      <c r="BW21" s="217"/>
      <c r="BX21" s="218"/>
      <c r="BY21" s="218"/>
      <c r="BZ21" s="218"/>
      <c r="CA21" s="218"/>
      <c r="CB21" s="219"/>
      <c r="CC21" s="217"/>
      <c r="CD21" s="218"/>
      <c r="CE21" s="218"/>
      <c r="CF21" s="218"/>
      <c r="CG21" s="218"/>
      <c r="CH21" s="219"/>
    </row>
    <row r="22" spans="1:86" s="72" customFormat="1" ht="12.75" hidden="1" customHeight="1" x14ac:dyDescent="0.3">
      <c r="A22" s="157"/>
      <c r="B22" s="255" t="s">
        <v>91</v>
      </c>
      <c r="C22" s="256"/>
      <c r="D22" s="252" t="s">
        <v>50</v>
      </c>
      <c r="E22" s="252" t="s">
        <v>92</v>
      </c>
      <c r="F22" s="252" t="s">
        <v>93</v>
      </c>
      <c r="G22" s="228"/>
      <c r="H22" s="228"/>
      <c r="I22" s="259"/>
      <c r="J22" s="261"/>
      <c r="K22" s="261"/>
      <c r="L22" s="263"/>
      <c r="M22" s="248"/>
      <c r="N22" s="250">
        <f>MAX(SUM(O23:T23),SUM(U23:Z23),SUM(AA23:AF23),SUM(AG23:AL23),SUM(AM23:AR23),SUM(AS23:AX23),SUM(AY23:BD23),SUM(BE23:BJ23),SUM(BK23:BP23),SUM(BQ23:BV23),SUM(BW23:CB23),SUM(CC23:CH23))</f>
        <v>0</v>
      </c>
      <c r="O22" s="129" t="s">
        <v>31</v>
      </c>
      <c r="P22" s="129" t="s">
        <v>32</v>
      </c>
      <c r="Q22" s="129" t="s">
        <v>27</v>
      </c>
      <c r="R22" s="129" t="s">
        <v>28</v>
      </c>
      <c r="S22" s="129" t="s">
        <v>33</v>
      </c>
      <c r="T22" s="129" t="s">
        <v>35</v>
      </c>
      <c r="U22" s="129" t="s">
        <v>31</v>
      </c>
      <c r="V22" s="129" t="s">
        <v>32</v>
      </c>
      <c r="W22" s="129" t="s">
        <v>27</v>
      </c>
      <c r="X22" s="129" t="s">
        <v>28</v>
      </c>
      <c r="Y22" s="129" t="s">
        <v>33</v>
      </c>
      <c r="Z22" s="129" t="s">
        <v>35</v>
      </c>
      <c r="AA22" s="129" t="s">
        <v>31</v>
      </c>
      <c r="AB22" s="129" t="s">
        <v>32</v>
      </c>
      <c r="AC22" s="129" t="s">
        <v>27</v>
      </c>
      <c r="AD22" s="129" t="s">
        <v>28</v>
      </c>
      <c r="AE22" s="129" t="s">
        <v>33</v>
      </c>
      <c r="AF22" s="129" t="s">
        <v>35</v>
      </c>
      <c r="AG22" s="129" t="s">
        <v>31</v>
      </c>
      <c r="AH22" s="129" t="s">
        <v>32</v>
      </c>
      <c r="AI22" s="129" t="s">
        <v>27</v>
      </c>
      <c r="AJ22" s="129" t="s">
        <v>28</v>
      </c>
      <c r="AK22" s="129" t="s">
        <v>33</v>
      </c>
      <c r="AL22" s="129" t="s">
        <v>35</v>
      </c>
      <c r="AM22" s="129" t="s">
        <v>31</v>
      </c>
      <c r="AN22" s="129" t="s">
        <v>32</v>
      </c>
      <c r="AO22" s="129" t="s">
        <v>27</v>
      </c>
      <c r="AP22" s="129" t="s">
        <v>28</v>
      </c>
      <c r="AQ22" s="129" t="s">
        <v>33</v>
      </c>
      <c r="AR22" s="129" t="s">
        <v>35</v>
      </c>
      <c r="AS22" s="129" t="s">
        <v>31</v>
      </c>
      <c r="AT22" s="129" t="s">
        <v>32</v>
      </c>
      <c r="AU22" s="129" t="s">
        <v>27</v>
      </c>
      <c r="AV22" s="129" t="s">
        <v>28</v>
      </c>
      <c r="AW22" s="129" t="s">
        <v>33</v>
      </c>
      <c r="AX22" s="129" t="s">
        <v>35</v>
      </c>
      <c r="AY22" s="129" t="s">
        <v>31</v>
      </c>
      <c r="AZ22" s="129" t="s">
        <v>32</v>
      </c>
      <c r="BA22" s="129" t="s">
        <v>27</v>
      </c>
      <c r="BB22" s="129" t="s">
        <v>28</v>
      </c>
      <c r="BC22" s="129" t="s">
        <v>33</v>
      </c>
      <c r="BD22" s="129" t="s">
        <v>35</v>
      </c>
      <c r="BE22" s="129" t="s">
        <v>31</v>
      </c>
      <c r="BF22" s="129" t="s">
        <v>32</v>
      </c>
      <c r="BG22" s="129" t="s">
        <v>27</v>
      </c>
      <c r="BH22" s="129" t="s">
        <v>28</v>
      </c>
      <c r="BI22" s="129" t="s">
        <v>33</v>
      </c>
      <c r="BJ22" s="129" t="s">
        <v>35</v>
      </c>
      <c r="BK22" s="129" t="s">
        <v>31</v>
      </c>
      <c r="BL22" s="129" t="s">
        <v>32</v>
      </c>
      <c r="BM22" s="129" t="s">
        <v>27</v>
      </c>
      <c r="BN22" s="129" t="s">
        <v>28</v>
      </c>
      <c r="BO22" s="129" t="s">
        <v>33</v>
      </c>
      <c r="BP22" s="129" t="s">
        <v>35</v>
      </c>
      <c r="BQ22" s="129" t="s">
        <v>31</v>
      </c>
      <c r="BR22" s="129" t="s">
        <v>32</v>
      </c>
      <c r="BS22" s="129" t="s">
        <v>27</v>
      </c>
      <c r="BT22" s="129" t="s">
        <v>28</v>
      </c>
      <c r="BU22" s="129" t="s">
        <v>33</v>
      </c>
      <c r="BV22" s="129" t="s">
        <v>35</v>
      </c>
      <c r="BW22" s="129" t="s">
        <v>31</v>
      </c>
      <c r="BX22" s="129" t="s">
        <v>32</v>
      </c>
      <c r="BY22" s="129" t="s">
        <v>27</v>
      </c>
      <c r="BZ22" s="129" t="s">
        <v>28</v>
      </c>
      <c r="CA22" s="129" t="s">
        <v>33</v>
      </c>
      <c r="CB22" s="129" t="s">
        <v>35</v>
      </c>
      <c r="CC22" s="129" t="s">
        <v>31</v>
      </c>
      <c r="CD22" s="129" t="s">
        <v>32</v>
      </c>
      <c r="CE22" s="129" t="s">
        <v>27</v>
      </c>
      <c r="CF22" s="129" t="s">
        <v>28</v>
      </c>
      <c r="CG22" s="129" t="s">
        <v>33</v>
      </c>
      <c r="CH22" s="129" t="s">
        <v>35</v>
      </c>
    </row>
    <row r="23" spans="1:86" s="72" customFormat="1" ht="18" hidden="1" customHeight="1" x14ac:dyDescent="0.3">
      <c r="A23" s="157"/>
      <c r="B23" s="257"/>
      <c r="C23" s="258"/>
      <c r="D23" s="254"/>
      <c r="E23" s="254"/>
      <c r="F23" s="254"/>
      <c r="G23" s="229"/>
      <c r="H23" s="229"/>
      <c r="I23" s="260"/>
      <c r="J23" s="262"/>
      <c r="K23" s="262"/>
      <c r="L23" s="264"/>
      <c r="M23" s="249"/>
      <c r="N23" s="251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</row>
    <row r="24" spans="1:86" s="72" customFormat="1" ht="15" customHeight="1" x14ac:dyDescent="0.3">
      <c r="A24" s="252" t="s">
        <v>18</v>
      </c>
      <c r="B24" s="255" t="s">
        <v>94</v>
      </c>
      <c r="C24" s="256"/>
      <c r="D24" s="252" t="s">
        <v>50</v>
      </c>
      <c r="E24" s="252" t="s">
        <v>92</v>
      </c>
      <c r="F24" s="252" t="s">
        <v>93</v>
      </c>
      <c r="G24" s="228">
        <v>2502</v>
      </c>
      <c r="H24" s="228">
        <v>1800</v>
      </c>
      <c r="I24" s="259">
        <v>1000</v>
      </c>
      <c r="J24" s="259">
        <f>I24*1.1</f>
        <v>1100</v>
      </c>
      <c r="K24" s="259">
        <f>J24*1.1</f>
        <v>1210</v>
      </c>
      <c r="L24" s="263" t="s">
        <v>89</v>
      </c>
      <c r="M24" s="248">
        <v>0.1</v>
      </c>
      <c r="N24" s="265">
        <f>SUM(O25:CH25)</f>
        <v>780</v>
      </c>
      <c r="O24" s="35" t="s">
        <v>31</v>
      </c>
      <c r="P24" s="35" t="s">
        <v>32</v>
      </c>
      <c r="Q24" s="35" t="s">
        <v>68</v>
      </c>
      <c r="R24" s="35" t="s">
        <v>69</v>
      </c>
      <c r="S24" s="35" t="s">
        <v>33</v>
      </c>
      <c r="T24" s="35" t="s">
        <v>34</v>
      </c>
      <c r="U24" s="35" t="s">
        <v>31</v>
      </c>
      <c r="V24" s="35" t="s">
        <v>32</v>
      </c>
      <c r="W24" s="35" t="s">
        <v>68</v>
      </c>
      <c r="X24" s="35" t="s">
        <v>69</v>
      </c>
      <c r="Y24" s="35" t="s">
        <v>33</v>
      </c>
      <c r="Z24" s="35" t="s">
        <v>34</v>
      </c>
      <c r="AA24" s="35" t="s">
        <v>31</v>
      </c>
      <c r="AB24" s="35" t="s">
        <v>32</v>
      </c>
      <c r="AC24" s="35" t="s">
        <v>68</v>
      </c>
      <c r="AD24" s="35" t="s">
        <v>69</v>
      </c>
      <c r="AE24" s="35" t="s">
        <v>33</v>
      </c>
      <c r="AF24" s="35" t="s">
        <v>34</v>
      </c>
      <c r="AG24" s="35" t="s">
        <v>31</v>
      </c>
      <c r="AH24" s="35" t="s">
        <v>32</v>
      </c>
      <c r="AI24" s="35" t="s">
        <v>68</v>
      </c>
      <c r="AJ24" s="35" t="s">
        <v>69</v>
      </c>
      <c r="AK24" s="35" t="s">
        <v>33</v>
      </c>
      <c r="AL24" s="35" t="s">
        <v>34</v>
      </c>
      <c r="AM24" s="35" t="s">
        <v>31</v>
      </c>
      <c r="AN24" s="35" t="s">
        <v>32</v>
      </c>
      <c r="AO24" s="35" t="s">
        <v>68</v>
      </c>
      <c r="AP24" s="35" t="s">
        <v>69</v>
      </c>
      <c r="AQ24" s="35" t="s">
        <v>33</v>
      </c>
      <c r="AR24" s="35" t="s">
        <v>34</v>
      </c>
      <c r="AS24" s="35" t="s">
        <v>31</v>
      </c>
      <c r="AT24" s="35" t="s">
        <v>32</v>
      </c>
      <c r="AU24" s="35" t="s">
        <v>68</v>
      </c>
      <c r="AV24" s="35" t="s">
        <v>69</v>
      </c>
      <c r="AW24" s="35" t="s">
        <v>33</v>
      </c>
      <c r="AX24" s="35" t="s">
        <v>34</v>
      </c>
      <c r="AY24" s="35" t="s">
        <v>31</v>
      </c>
      <c r="AZ24" s="35" t="s">
        <v>32</v>
      </c>
      <c r="BA24" s="35" t="s">
        <v>68</v>
      </c>
      <c r="BB24" s="35" t="s">
        <v>69</v>
      </c>
      <c r="BC24" s="35" t="s">
        <v>33</v>
      </c>
      <c r="BD24" s="35" t="s">
        <v>34</v>
      </c>
      <c r="BE24" s="35" t="s">
        <v>31</v>
      </c>
      <c r="BF24" s="35" t="s">
        <v>32</v>
      </c>
      <c r="BG24" s="35" t="s">
        <v>68</v>
      </c>
      <c r="BH24" s="35" t="s">
        <v>69</v>
      </c>
      <c r="BI24" s="35" t="s">
        <v>33</v>
      </c>
      <c r="BJ24" s="35" t="s">
        <v>34</v>
      </c>
      <c r="BK24" s="35" t="s">
        <v>31</v>
      </c>
      <c r="BL24" s="35" t="s">
        <v>32</v>
      </c>
      <c r="BM24" s="35" t="s">
        <v>68</v>
      </c>
      <c r="BN24" s="35" t="s">
        <v>69</v>
      </c>
      <c r="BO24" s="35" t="s">
        <v>33</v>
      </c>
      <c r="BP24" s="35" t="s">
        <v>34</v>
      </c>
      <c r="BQ24" s="35" t="s">
        <v>31</v>
      </c>
      <c r="BR24" s="35" t="s">
        <v>32</v>
      </c>
      <c r="BS24" s="35" t="s">
        <v>68</v>
      </c>
      <c r="BT24" s="35" t="s">
        <v>69</v>
      </c>
      <c r="BU24" s="35" t="s">
        <v>33</v>
      </c>
      <c r="BV24" s="35" t="s">
        <v>34</v>
      </c>
      <c r="BW24" s="35" t="s">
        <v>31</v>
      </c>
      <c r="BX24" s="35" t="s">
        <v>32</v>
      </c>
      <c r="BY24" s="35" t="s">
        <v>68</v>
      </c>
      <c r="BZ24" s="35" t="s">
        <v>69</v>
      </c>
      <c r="CA24" s="35" t="s">
        <v>33</v>
      </c>
      <c r="CB24" s="35" t="s">
        <v>34</v>
      </c>
      <c r="CC24" s="35" t="s">
        <v>31</v>
      </c>
      <c r="CD24" s="35" t="s">
        <v>32</v>
      </c>
      <c r="CE24" s="35" t="s">
        <v>68</v>
      </c>
      <c r="CF24" s="35" t="s">
        <v>69</v>
      </c>
      <c r="CG24" s="35" t="s">
        <v>33</v>
      </c>
      <c r="CH24" s="35" t="s">
        <v>34</v>
      </c>
    </row>
    <row r="25" spans="1:86" s="72" customFormat="1" ht="22.5" customHeight="1" x14ac:dyDescent="0.3">
      <c r="A25" s="253"/>
      <c r="B25" s="257"/>
      <c r="C25" s="258"/>
      <c r="D25" s="254"/>
      <c r="E25" s="254"/>
      <c r="F25" s="254"/>
      <c r="G25" s="229"/>
      <c r="H25" s="229"/>
      <c r="I25" s="260"/>
      <c r="J25" s="260"/>
      <c r="K25" s="260"/>
      <c r="L25" s="264"/>
      <c r="M25" s="249"/>
      <c r="N25" s="266"/>
      <c r="O25" s="155">
        <v>0</v>
      </c>
      <c r="P25" s="155">
        <v>0</v>
      </c>
      <c r="Q25" s="155">
        <v>0</v>
      </c>
      <c r="R25" s="155">
        <v>0</v>
      </c>
      <c r="S25" s="155">
        <v>35</v>
      </c>
      <c r="T25" s="155">
        <v>199</v>
      </c>
      <c r="U25" s="155">
        <v>0</v>
      </c>
      <c r="V25" s="155">
        <v>0</v>
      </c>
      <c r="W25" s="155">
        <v>0</v>
      </c>
      <c r="X25" s="155">
        <v>0</v>
      </c>
      <c r="Y25" s="155">
        <v>57</v>
      </c>
      <c r="Z25" s="155">
        <v>48</v>
      </c>
      <c r="AA25" s="155">
        <v>0</v>
      </c>
      <c r="AB25" s="155">
        <v>0</v>
      </c>
      <c r="AC25" s="155">
        <v>0</v>
      </c>
      <c r="AD25" s="155">
        <v>0</v>
      </c>
      <c r="AE25" s="155">
        <v>22</v>
      </c>
      <c r="AF25" s="155">
        <v>22</v>
      </c>
      <c r="AG25" s="188">
        <v>0</v>
      </c>
      <c r="AH25" s="188">
        <v>0</v>
      </c>
      <c r="AI25" s="188">
        <v>0</v>
      </c>
      <c r="AJ25" s="188">
        <v>0</v>
      </c>
      <c r="AK25" s="188">
        <v>55</v>
      </c>
      <c r="AL25" s="188">
        <v>81</v>
      </c>
      <c r="AM25" s="188">
        <v>0</v>
      </c>
      <c r="AN25" s="188">
        <v>0</v>
      </c>
      <c r="AO25" s="188">
        <v>0</v>
      </c>
      <c r="AP25" s="188">
        <v>0</v>
      </c>
      <c r="AQ25" s="188">
        <v>51</v>
      </c>
      <c r="AR25" s="188">
        <v>64</v>
      </c>
      <c r="AS25" s="189">
        <v>0</v>
      </c>
      <c r="AT25" s="189">
        <v>0</v>
      </c>
      <c r="AU25" s="189">
        <v>0</v>
      </c>
      <c r="AV25" s="189">
        <v>0</v>
      </c>
      <c r="AW25" s="189">
        <v>5</v>
      </c>
      <c r="AX25" s="189">
        <v>13</v>
      </c>
      <c r="AY25" s="155">
        <v>0</v>
      </c>
      <c r="AZ25" s="155">
        <v>0</v>
      </c>
      <c r="BA25" s="155">
        <v>0</v>
      </c>
      <c r="BB25" s="155">
        <v>0</v>
      </c>
      <c r="BC25" s="155">
        <v>18</v>
      </c>
      <c r="BD25" s="155">
        <v>12</v>
      </c>
      <c r="BE25" s="155">
        <v>0</v>
      </c>
      <c r="BF25" s="155">
        <v>0</v>
      </c>
      <c r="BG25" s="155">
        <v>0</v>
      </c>
      <c r="BH25" s="155">
        <v>0</v>
      </c>
      <c r="BI25" s="155">
        <v>0</v>
      </c>
      <c r="BJ25" s="155">
        <v>0</v>
      </c>
      <c r="BK25" s="155">
        <v>0</v>
      </c>
      <c r="BL25" s="155">
        <v>0</v>
      </c>
      <c r="BM25" s="155">
        <v>0</v>
      </c>
      <c r="BN25" s="155">
        <v>0</v>
      </c>
      <c r="BO25" s="155">
        <v>0</v>
      </c>
      <c r="BP25" s="155">
        <v>0</v>
      </c>
      <c r="BQ25" s="209">
        <v>0</v>
      </c>
      <c r="BR25" s="209">
        <v>0</v>
      </c>
      <c r="BS25" s="209">
        <v>0</v>
      </c>
      <c r="BT25" s="209">
        <v>0</v>
      </c>
      <c r="BU25" s="209">
        <v>0</v>
      </c>
      <c r="BV25" s="209">
        <v>0</v>
      </c>
      <c r="BW25" s="209">
        <v>0</v>
      </c>
      <c r="BX25" s="209">
        <v>0</v>
      </c>
      <c r="BY25" s="209">
        <v>4</v>
      </c>
      <c r="BZ25" s="209">
        <v>3</v>
      </c>
      <c r="CA25" s="209">
        <v>28</v>
      </c>
      <c r="CB25" s="209">
        <v>23</v>
      </c>
      <c r="CC25" s="209">
        <v>0</v>
      </c>
      <c r="CD25" s="209">
        <v>0</v>
      </c>
      <c r="CE25" s="209">
        <v>0</v>
      </c>
      <c r="CF25" s="209">
        <v>0</v>
      </c>
      <c r="CG25" s="209">
        <v>5</v>
      </c>
      <c r="CH25" s="209">
        <v>35</v>
      </c>
    </row>
    <row r="26" spans="1:86" s="134" customFormat="1" ht="37.5" customHeight="1" x14ac:dyDescent="0.3">
      <c r="A26" s="253"/>
      <c r="B26" s="230" t="s">
        <v>95</v>
      </c>
      <c r="C26" s="231"/>
      <c r="D26" s="171" t="s">
        <v>50</v>
      </c>
      <c r="E26" s="159" t="s">
        <v>42</v>
      </c>
      <c r="F26" s="135" t="s">
        <v>43</v>
      </c>
      <c r="G26" s="172">
        <v>73</v>
      </c>
      <c r="H26" s="172">
        <v>70</v>
      </c>
      <c r="I26" s="173">
        <v>40</v>
      </c>
      <c r="J26" s="173">
        <f>I26*1.1</f>
        <v>44</v>
      </c>
      <c r="K26" s="173">
        <f>J26*1.1</f>
        <v>48.400000000000006</v>
      </c>
      <c r="L26" s="174" t="s">
        <v>96</v>
      </c>
      <c r="M26" s="175">
        <v>0.1</v>
      </c>
      <c r="N26" s="124">
        <f>SUM(O26:CH26)</f>
        <v>9</v>
      </c>
      <c r="O26" s="155">
        <v>0</v>
      </c>
      <c r="P26" s="155">
        <v>0</v>
      </c>
      <c r="Q26" s="155">
        <v>0</v>
      </c>
      <c r="R26" s="155">
        <v>0</v>
      </c>
      <c r="S26" s="155">
        <v>1</v>
      </c>
      <c r="T26" s="155">
        <v>2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88">
        <v>0</v>
      </c>
      <c r="AH26" s="188">
        <v>0</v>
      </c>
      <c r="AI26" s="188">
        <v>0</v>
      </c>
      <c r="AJ26" s="188">
        <v>0</v>
      </c>
      <c r="AK26" s="188">
        <v>0</v>
      </c>
      <c r="AL26" s="188">
        <v>0</v>
      </c>
      <c r="AM26" s="188">
        <v>0</v>
      </c>
      <c r="AN26" s="188">
        <v>0</v>
      </c>
      <c r="AO26" s="188">
        <v>0</v>
      </c>
      <c r="AP26" s="188">
        <v>0</v>
      </c>
      <c r="AQ26" s="188">
        <v>0</v>
      </c>
      <c r="AR26" s="188">
        <v>0</v>
      </c>
      <c r="AS26" s="189">
        <v>0</v>
      </c>
      <c r="AT26" s="189">
        <v>0</v>
      </c>
      <c r="AU26" s="189">
        <v>0</v>
      </c>
      <c r="AV26" s="189">
        <v>0</v>
      </c>
      <c r="AW26" s="189">
        <v>3</v>
      </c>
      <c r="AX26" s="189">
        <v>0</v>
      </c>
      <c r="AY26" s="155">
        <v>0</v>
      </c>
      <c r="AZ26" s="155">
        <v>0</v>
      </c>
      <c r="BA26" s="155">
        <v>0</v>
      </c>
      <c r="BB26" s="155">
        <v>0</v>
      </c>
      <c r="BC26" s="155">
        <v>0</v>
      </c>
      <c r="BD26" s="155">
        <v>0</v>
      </c>
      <c r="BE26" s="155">
        <v>0</v>
      </c>
      <c r="BF26" s="155">
        <v>0</v>
      </c>
      <c r="BG26" s="155">
        <v>0</v>
      </c>
      <c r="BH26" s="155">
        <v>0</v>
      </c>
      <c r="BI26" s="155">
        <v>0</v>
      </c>
      <c r="BJ26" s="155">
        <v>0</v>
      </c>
      <c r="BK26" s="155">
        <v>0</v>
      </c>
      <c r="BL26" s="155">
        <v>0</v>
      </c>
      <c r="BM26" s="155">
        <v>0</v>
      </c>
      <c r="BN26" s="155">
        <v>0</v>
      </c>
      <c r="BO26" s="155">
        <v>0</v>
      </c>
      <c r="BP26" s="155">
        <v>0</v>
      </c>
      <c r="BQ26" s="209">
        <v>0</v>
      </c>
      <c r="BR26" s="209">
        <v>0</v>
      </c>
      <c r="BS26" s="209">
        <v>0</v>
      </c>
      <c r="BT26" s="209">
        <v>0</v>
      </c>
      <c r="BU26" s="209">
        <v>0</v>
      </c>
      <c r="BV26" s="209">
        <v>0</v>
      </c>
      <c r="BW26" s="209">
        <v>0</v>
      </c>
      <c r="BX26" s="209">
        <v>0</v>
      </c>
      <c r="BY26" s="209">
        <v>0</v>
      </c>
      <c r="BZ26" s="209">
        <v>1</v>
      </c>
      <c r="CA26" s="209">
        <v>0</v>
      </c>
      <c r="CB26" s="209">
        <v>0</v>
      </c>
      <c r="CC26" s="209">
        <v>0</v>
      </c>
      <c r="CD26" s="209">
        <v>0</v>
      </c>
      <c r="CE26" s="209">
        <v>0</v>
      </c>
      <c r="CF26" s="209">
        <v>0</v>
      </c>
      <c r="CG26" s="209">
        <v>1</v>
      </c>
      <c r="CH26" s="209">
        <v>1</v>
      </c>
    </row>
    <row r="27" spans="1:86" s="72" customFormat="1" ht="37.5" customHeight="1" x14ac:dyDescent="0.3">
      <c r="A27" s="253"/>
      <c r="B27" s="267" t="s">
        <v>162</v>
      </c>
      <c r="C27" s="268"/>
      <c r="D27" s="171" t="s">
        <v>50</v>
      </c>
      <c r="E27" s="159" t="s">
        <v>42</v>
      </c>
      <c r="F27" s="135" t="s">
        <v>43</v>
      </c>
      <c r="G27" s="172">
        <v>159</v>
      </c>
      <c r="H27" s="172">
        <v>200</v>
      </c>
      <c r="I27" s="173">
        <v>400</v>
      </c>
      <c r="J27" s="173">
        <f>I27*1.1</f>
        <v>440.00000000000006</v>
      </c>
      <c r="K27" s="173">
        <f>J27*1.1</f>
        <v>484.00000000000011</v>
      </c>
      <c r="L27" s="174" t="s">
        <v>96</v>
      </c>
      <c r="M27" s="175">
        <v>0.1</v>
      </c>
      <c r="N27" s="124">
        <f>SUM(O27:CH27)</f>
        <v>385</v>
      </c>
      <c r="O27" s="155">
        <v>0</v>
      </c>
      <c r="P27" s="155">
        <v>0</v>
      </c>
      <c r="Q27" s="155">
        <v>0</v>
      </c>
      <c r="R27" s="155">
        <v>0</v>
      </c>
      <c r="S27" s="155">
        <v>0</v>
      </c>
      <c r="T27" s="155">
        <v>7</v>
      </c>
      <c r="U27" s="155">
        <v>0</v>
      </c>
      <c r="V27" s="155">
        <v>0</v>
      </c>
      <c r="W27" s="155">
        <v>0</v>
      </c>
      <c r="X27" s="155">
        <v>0</v>
      </c>
      <c r="Y27" s="155">
        <v>0</v>
      </c>
      <c r="Z27" s="155">
        <v>4</v>
      </c>
      <c r="AA27" s="155">
        <v>0</v>
      </c>
      <c r="AB27" s="155">
        <v>0</v>
      </c>
      <c r="AC27" s="155">
        <v>0</v>
      </c>
      <c r="AD27" s="155">
        <v>0</v>
      </c>
      <c r="AE27" s="155">
        <v>2</v>
      </c>
      <c r="AF27" s="155">
        <v>2</v>
      </c>
      <c r="AG27" s="188">
        <v>0</v>
      </c>
      <c r="AH27" s="188">
        <v>0</v>
      </c>
      <c r="AI27" s="188">
        <v>0</v>
      </c>
      <c r="AJ27" s="188">
        <v>0</v>
      </c>
      <c r="AK27" s="188">
        <v>0</v>
      </c>
      <c r="AL27" s="188">
        <v>0</v>
      </c>
      <c r="AM27" s="188">
        <v>0</v>
      </c>
      <c r="AN27" s="188">
        <v>0</v>
      </c>
      <c r="AO27" s="188">
        <v>0</v>
      </c>
      <c r="AP27" s="188">
        <v>0</v>
      </c>
      <c r="AQ27" s="188">
        <v>3</v>
      </c>
      <c r="AR27" s="188">
        <v>2</v>
      </c>
      <c r="AS27" s="189">
        <v>0</v>
      </c>
      <c r="AT27" s="189">
        <v>0</v>
      </c>
      <c r="AU27" s="189">
        <v>0</v>
      </c>
      <c r="AV27" s="189">
        <v>0</v>
      </c>
      <c r="AW27" s="189">
        <v>8</v>
      </c>
      <c r="AX27" s="189">
        <v>17</v>
      </c>
      <c r="AY27" s="155">
        <v>0</v>
      </c>
      <c r="AZ27" s="155">
        <v>0</v>
      </c>
      <c r="BA27" s="155">
        <v>5</v>
      </c>
      <c r="BB27" s="155">
        <v>2</v>
      </c>
      <c r="BC27" s="155">
        <v>39</v>
      </c>
      <c r="BD27" s="155">
        <v>18</v>
      </c>
      <c r="BE27" s="155">
        <v>0</v>
      </c>
      <c r="BF27" s="155">
        <v>0</v>
      </c>
      <c r="BG27" s="155">
        <v>24</v>
      </c>
      <c r="BH27" s="155">
        <v>18</v>
      </c>
      <c r="BI27" s="155">
        <v>21</v>
      </c>
      <c r="BJ27" s="155">
        <v>13</v>
      </c>
      <c r="BK27" s="155">
        <v>0</v>
      </c>
      <c r="BL27" s="155">
        <v>0</v>
      </c>
      <c r="BM27" s="155">
        <v>16</v>
      </c>
      <c r="BN27" s="155">
        <v>12</v>
      </c>
      <c r="BO27" s="155">
        <v>21</v>
      </c>
      <c r="BP27" s="155">
        <v>19</v>
      </c>
      <c r="BQ27" s="209">
        <v>0</v>
      </c>
      <c r="BR27" s="209">
        <v>0</v>
      </c>
      <c r="BS27" s="209">
        <v>8</v>
      </c>
      <c r="BT27" s="209">
        <v>5</v>
      </c>
      <c r="BU27" s="209">
        <v>11</v>
      </c>
      <c r="BV27" s="209">
        <v>12</v>
      </c>
      <c r="BW27" s="209">
        <v>0</v>
      </c>
      <c r="BX27" s="209">
        <v>0</v>
      </c>
      <c r="BY27" s="209">
        <v>0</v>
      </c>
      <c r="BZ27" s="209">
        <v>0</v>
      </c>
      <c r="CA27" s="209">
        <v>15</v>
      </c>
      <c r="CB27" s="209">
        <v>52</v>
      </c>
      <c r="CC27" s="209">
        <v>0</v>
      </c>
      <c r="CD27" s="209">
        <v>0</v>
      </c>
      <c r="CE27" s="209">
        <v>0</v>
      </c>
      <c r="CF27" s="209">
        <v>0</v>
      </c>
      <c r="CG27" s="209">
        <v>25</v>
      </c>
      <c r="CH27" s="209">
        <v>4</v>
      </c>
    </row>
    <row r="28" spans="1:86" s="72" customFormat="1" ht="32.25" customHeight="1" x14ac:dyDescent="0.3">
      <c r="A28" s="254"/>
      <c r="B28" s="230" t="s">
        <v>97</v>
      </c>
      <c r="C28" s="231"/>
      <c r="D28" s="171" t="s">
        <v>50</v>
      </c>
      <c r="E28" s="159" t="s">
        <v>42</v>
      </c>
      <c r="F28" s="135" t="s">
        <v>43</v>
      </c>
      <c r="G28" s="172">
        <v>643</v>
      </c>
      <c r="H28" s="172">
        <v>740</v>
      </c>
      <c r="I28" s="173">
        <v>670</v>
      </c>
      <c r="J28" s="173">
        <f>I28*1.12</f>
        <v>750.40000000000009</v>
      </c>
      <c r="K28" s="173">
        <f>J28*1.12</f>
        <v>840.44800000000021</v>
      </c>
      <c r="L28" s="174" t="s">
        <v>98</v>
      </c>
      <c r="M28" s="175">
        <v>0.12</v>
      </c>
      <c r="N28" s="124">
        <f>SUM(O28:CH28)</f>
        <v>871</v>
      </c>
      <c r="O28" s="155">
        <v>0</v>
      </c>
      <c r="P28" s="155">
        <v>0</v>
      </c>
      <c r="Q28" s="155">
        <v>0</v>
      </c>
      <c r="R28" s="155">
        <v>0</v>
      </c>
      <c r="S28" s="155">
        <v>7</v>
      </c>
      <c r="T28" s="155">
        <v>10</v>
      </c>
      <c r="U28" s="155">
        <v>0</v>
      </c>
      <c r="V28" s="155">
        <v>0</v>
      </c>
      <c r="W28" s="155">
        <v>0</v>
      </c>
      <c r="X28" s="155">
        <v>0</v>
      </c>
      <c r="Y28" s="155">
        <v>27</v>
      </c>
      <c r="Z28" s="155">
        <v>18</v>
      </c>
      <c r="AA28" s="155">
        <v>0</v>
      </c>
      <c r="AB28" s="155">
        <v>0</v>
      </c>
      <c r="AC28" s="155">
        <v>0</v>
      </c>
      <c r="AD28" s="155">
        <v>0</v>
      </c>
      <c r="AE28" s="155">
        <v>19</v>
      </c>
      <c r="AF28" s="155">
        <v>10</v>
      </c>
      <c r="AG28" s="188">
        <v>0</v>
      </c>
      <c r="AH28" s="188">
        <v>0</v>
      </c>
      <c r="AI28" s="188">
        <v>0</v>
      </c>
      <c r="AJ28" s="188">
        <v>0</v>
      </c>
      <c r="AK28" s="188">
        <v>52</v>
      </c>
      <c r="AL28" s="188">
        <v>27</v>
      </c>
      <c r="AM28" s="188">
        <v>0</v>
      </c>
      <c r="AN28" s="188">
        <v>0</v>
      </c>
      <c r="AO28" s="188">
        <v>0</v>
      </c>
      <c r="AP28" s="188">
        <v>0</v>
      </c>
      <c r="AQ28" s="188">
        <v>37</v>
      </c>
      <c r="AR28" s="188">
        <v>49</v>
      </c>
      <c r="AS28" s="189">
        <v>0</v>
      </c>
      <c r="AT28" s="189">
        <v>0</v>
      </c>
      <c r="AU28" s="189">
        <v>0</v>
      </c>
      <c r="AV28" s="189">
        <v>0</v>
      </c>
      <c r="AW28" s="189">
        <v>37</v>
      </c>
      <c r="AX28" s="189">
        <v>43</v>
      </c>
      <c r="AY28" s="155">
        <v>0</v>
      </c>
      <c r="AZ28" s="155">
        <v>0</v>
      </c>
      <c r="BA28" s="155">
        <v>5</v>
      </c>
      <c r="BB28" s="155">
        <v>2</v>
      </c>
      <c r="BC28" s="155">
        <v>93</v>
      </c>
      <c r="BD28" s="155">
        <v>47</v>
      </c>
      <c r="BE28" s="155">
        <v>0</v>
      </c>
      <c r="BF28" s="155">
        <v>0</v>
      </c>
      <c r="BG28" s="155">
        <v>38</v>
      </c>
      <c r="BH28" s="155">
        <v>36</v>
      </c>
      <c r="BI28" s="155">
        <v>29</v>
      </c>
      <c r="BJ28" s="155">
        <v>27</v>
      </c>
      <c r="BK28" s="155">
        <v>0</v>
      </c>
      <c r="BL28" s="155">
        <v>0</v>
      </c>
      <c r="BM28" s="155">
        <v>32</v>
      </c>
      <c r="BN28" s="155">
        <v>16</v>
      </c>
      <c r="BO28" s="155">
        <v>24</v>
      </c>
      <c r="BP28" s="155">
        <v>29</v>
      </c>
      <c r="BQ28" s="209">
        <v>0</v>
      </c>
      <c r="BR28" s="209">
        <v>0</v>
      </c>
      <c r="BS28" s="209">
        <v>15</v>
      </c>
      <c r="BT28" s="209">
        <v>8</v>
      </c>
      <c r="BU28" s="209">
        <v>12</v>
      </c>
      <c r="BV28" s="209">
        <v>15</v>
      </c>
      <c r="BW28" s="209">
        <v>0</v>
      </c>
      <c r="BX28" s="209">
        <v>0</v>
      </c>
      <c r="BY28" s="209">
        <v>36</v>
      </c>
      <c r="BZ28" s="209">
        <v>15</v>
      </c>
      <c r="CA28" s="209">
        <v>3</v>
      </c>
      <c r="CB28" s="209">
        <v>13</v>
      </c>
      <c r="CC28" s="209">
        <v>0</v>
      </c>
      <c r="CD28" s="209">
        <v>0</v>
      </c>
      <c r="CE28" s="209">
        <v>0</v>
      </c>
      <c r="CF28" s="209">
        <v>0</v>
      </c>
      <c r="CG28" s="209">
        <v>14</v>
      </c>
      <c r="CH28" s="209">
        <v>26</v>
      </c>
    </row>
    <row r="29" spans="1:86" x14ac:dyDescent="0.3">
      <c r="J29" s="94"/>
      <c r="K29" s="94"/>
      <c r="L29" s="94"/>
    </row>
    <row r="30" spans="1:86" ht="15" customHeight="1" x14ac:dyDescent="0.3">
      <c r="G30" s="125">
        <f>G24+G27+G28</f>
        <v>3304</v>
      </c>
      <c r="H30" s="125">
        <f>H24+H27+H28+H26</f>
        <v>2810</v>
      </c>
      <c r="I30" s="125">
        <f>I24+I27+I28</f>
        <v>2070</v>
      </c>
      <c r="J30" s="126"/>
      <c r="K30" s="126" t="s">
        <v>132</v>
      </c>
      <c r="L30" s="126" t="s">
        <v>132</v>
      </c>
      <c r="N30" s="95">
        <f>N24+N26+N28</f>
        <v>1660</v>
      </c>
      <c r="O30" s="269">
        <f>O28+P28+Q28+R28+S28+T28+T26+S26+R26+Q26+P26+O26+O25+P25+Q25+R25+S25+T25</f>
        <v>254</v>
      </c>
      <c r="P30" s="269"/>
      <c r="Q30" s="269"/>
      <c r="R30" s="269"/>
      <c r="S30" s="269"/>
      <c r="T30" s="269"/>
      <c r="U30" s="269">
        <f t="shared" ref="U30" si="2">U28+V28+W28+X28+Y28+Z28+Z26+Y26+X26+W26+V26+U26+U25+V25+W25+X25+Y25+Z25</f>
        <v>150</v>
      </c>
      <c r="V30" s="269"/>
      <c r="W30" s="269"/>
      <c r="X30" s="269"/>
      <c r="Y30" s="269"/>
      <c r="Z30" s="269"/>
      <c r="AA30" s="269">
        <f t="shared" ref="AA30" si="3">AA28+AB28+AC28+AD28+AE28+AF28+AF26+AE26+AD26+AC26+AB26+AA26+AA25+AB25+AC25+AD25+AE25+AF25</f>
        <v>73</v>
      </c>
      <c r="AB30" s="269"/>
      <c r="AC30" s="269"/>
      <c r="AD30" s="269"/>
      <c r="AE30" s="269"/>
      <c r="AF30" s="269"/>
      <c r="AG30" s="269">
        <f t="shared" ref="AG30" si="4">AG28+AH28+AI28+AJ28+AK28+AL28+AL26+AK26+AJ26+AI26+AH26+AG26+AG25+AH25+AI25+AJ25+AK25+AL25</f>
        <v>215</v>
      </c>
      <c r="AH30" s="269"/>
      <c r="AI30" s="269"/>
      <c r="AJ30" s="269"/>
      <c r="AK30" s="269"/>
      <c r="AL30" s="269"/>
      <c r="AM30" s="269">
        <f t="shared" ref="AM30" si="5">AM28+AN28+AO28+AP28+AQ28+AR28+AR26+AQ26+AP26+AO26+AN26+AM26+AM25+AN25+AO25+AP25+AQ25+AR25</f>
        <v>201</v>
      </c>
      <c r="AN30" s="269"/>
      <c r="AO30" s="269"/>
      <c r="AP30" s="269"/>
      <c r="AQ30" s="269"/>
      <c r="AR30" s="269"/>
      <c r="AS30" s="269">
        <f t="shared" ref="AS30" si="6">AS28+AT28+AU28+AV28+AW28+AX28+AX26+AW26+AV26+AU26+AT26+AS26+AS25+AT25+AU25+AV25+AW25+AX25</f>
        <v>101</v>
      </c>
      <c r="AT30" s="269"/>
      <c r="AU30" s="269"/>
      <c r="AV30" s="269"/>
      <c r="AW30" s="269"/>
      <c r="AX30" s="269"/>
      <c r="AY30" s="269">
        <f t="shared" ref="AY30" si="7">AY28+AZ28+BA28+BB28+BC28+BD28+BD26+BC26+BB26+BA26+AZ26+AY26+AY25+AZ25+BA25+BB25+BC25+BD25</f>
        <v>177</v>
      </c>
      <c r="AZ30" s="269"/>
      <c r="BA30" s="269"/>
      <c r="BB30" s="269"/>
      <c r="BC30" s="269"/>
      <c r="BD30" s="269"/>
      <c r="BE30" s="269">
        <f t="shared" ref="BE30" si="8">BE28+BF28+BG28+BH28+BI28+BJ28+BJ26+BI26+BH26+BG26+BF26+BE26+BE25+BF25+BG25+BH25+BI25+BJ25</f>
        <v>130</v>
      </c>
      <c r="BF30" s="269"/>
      <c r="BG30" s="269"/>
      <c r="BH30" s="269"/>
      <c r="BI30" s="269"/>
      <c r="BJ30" s="269"/>
      <c r="BK30" s="269">
        <f t="shared" ref="BK30" si="9">BK28+BL28+BM28+BN28+BO28+BP28+BP26+BO26+BN26+BM26+BL26+BK26+BK25+BL25+BM25+BN25+BO25+BP25</f>
        <v>101</v>
      </c>
      <c r="BL30" s="269"/>
      <c r="BM30" s="269"/>
      <c r="BN30" s="269"/>
      <c r="BO30" s="269"/>
      <c r="BP30" s="269"/>
      <c r="BQ30" s="269">
        <f t="shared" ref="BQ30" si="10">BQ28+BR28+BS28+BT28+BU28+BV28+BV26+BU26+BT26+BS26+BR26+BQ26+BQ25+BR25+BS25+BT25+BU25+BV25</f>
        <v>50</v>
      </c>
      <c r="BR30" s="269"/>
      <c r="BS30" s="269"/>
      <c r="BT30" s="269"/>
      <c r="BU30" s="269"/>
      <c r="BV30" s="269"/>
      <c r="BW30" s="269">
        <f t="shared" ref="BW30" si="11">BW28+BX28+BY28+BZ28+CA28+CB28+CB26+CA26+BZ26+BY26+BX26+BW26+BW25+BX25+BY25+BZ25+CA25+CB25</f>
        <v>126</v>
      </c>
      <c r="BX30" s="269"/>
      <c r="BY30" s="269"/>
      <c r="BZ30" s="269"/>
      <c r="CA30" s="269"/>
      <c r="CB30" s="269"/>
      <c r="CC30" s="269">
        <f t="shared" ref="CC30" si="12">CC28+CD28+CE28+CF28+CG28+CH28+CH26+CG26+CF26+CE26+CD26+CC26+CC25+CD25+CE25+CF25+CG25+CH25</f>
        <v>82</v>
      </c>
      <c r="CD30" s="269"/>
      <c r="CE30" s="269"/>
      <c r="CF30" s="269"/>
      <c r="CG30" s="269"/>
      <c r="CH30" s="269"/>
    </row>
    <row r="31" spans="1:86" x14ac:dyDescent="0.3">
      <c r="G31" s="125">
        <f>SUM(G16:G21)</f>
        <v>714</v>
      </c>
      <c r="H31" s="125">
        <f>SUM(H16:H21)</f>
        <v>1077</v>
      </c>
      <c r="I31" s="125">
        <f>SUM(I16:I21)</f>
        <v>1315</v>
      </c>
      <c r="J31" s="126"/>
      <c r="K31" s="126" t="s">
        <v>133</v>
      </c>
      <c r="L31" s="126" t="s">
        <v>133</v>
      </c>
      <c r="N31" s="95">
        <f>N16+N17+N18+N19+N20+N21</f>
        <v>1121</v>
      </c>
      <c r="O31" s="269">
        <f>SUM(O16:T21)</f>
        <v>24</v>
      </c>
      <c r="P31" s="269"/>
      <c r="Q31" s="269"/>
      <c r="R31" s="269"/>
      <c r="S31" s="269"/>
      <c r="T31" s="269"/>
      <c r="U31" s="269">
        <f t="shared" ref="U31" si="13">SUM(U16:Z21)</f>
        <v>57</v>
      </c>
      <c r="V31" s="269"/>
      <c r="W31" s="269"/>
      <c r="X31" s="269"/>
      <c r="Y31" s="269"/>
      <c r="Z31" s="269"/>
      <c r="AA31" s="269">
        <f t="shared" ref="AA31" si="14">SUM(AA16:AF21)</f>
        <v>32</v>
      </c>
      <c r="AB31" s="269"/>
      <c r="AC31" s="269"/>
      <c r="AD31" s="269"/>
      <c r="AE31" s="269"/>
      <c r="AF31" s="269"/>
      <c r="AG31" s="269">
        <f t="shared" ref="AG31" si="15">SUM(AG16:AL21)</f>
        <v>91</v>
      </c>
      <c r="AH31" s="269"/>
      <c r="AI31" s="269"/>
      <c r="AJ31" s="269"/>
      <c r="AK31" s="269"/>
      <c r="AL31" s="269"/>
      <c r="AM31" s="269">
        <f t="shared" ref="AM31" si="16">SUM(AM16:AR21)</f>
        <v>107</v>
      </c>
      <c r="AN31" s="269"/>
      <c r="AO31" s="269"/>
      <c r="AP31" s="269"/>
      <c r="AQ31" s="269"/>
      <c r="AR31" s="269"/>
      <c r="AS31" s="269">
        <f t="shared" ref="AS31" si="17">SUM(AS16:AX21)</f>
        <v>129</v>
      </c>
      <c r="AT31" s="269"/>
      <c r="AU31" s="269"/>
      <c r="AV31" s="269"/>
      <c r="AW31" s="269"/>
      <c r="AX31" s="269"/>
      <c r="AY31" s="269">
        <f t="shared" ref="AY31" si="18">SUM(AY16:BD21)</f>
        <v>196</v>
      </c>
      <c r="AZ31" s="269"/>
      <c r="BA31" s="269"/>
      <c r="BB31" s="269"/>
      <c r="BC31" s="269"/>
      <c r="BD31" s="269"/>
      <c r="BE31" s="269">
        <f t="shared" ref="BE31" si="19">SUM(BE16:BJ21)</f>
        <v>130</v>
      </c>
      <c r="BF31" s="269"/>
      <c r="BG31" s="269"/>
      <c r="BH31" s="269"/>
      <c r="BI31" s="269"/>
      <c r="BJ31" s="269"/>
      <c r="BK31" s="269">
        <f t="shared" ref="BK31" si="20">SUM(BK16:BP21)</f>
        <v>162</v>
      </c>
      <c r="BL31" s="269"/>
      <c r="BM31" s="269"/>
      <c r="BN31" s="269"/>
      <c r="BO31" s="269"/>
      <c r="BP31" s="269"/>
      <c r="BQ31" s="269">
        <f t="shared" ref="BQ31" si="21">SUM(BQ16:BV21)</f>
        <v>63</v>
      </c>
      <c r="BR31" s="269"/>
      <c r="BS31" s="269"/>
      <c r="BT31" s="269"/>
      <c r="BU31" s="269"/>
      <c r="BV31" s="269"/>
      <c r="BW31" s="269">
        <f t="shared" ref="BW31" si="22">SUM(BW16:CB21)</f>
        <v>85</v>
      </c>
      <c r="BX31" s="269"/>
      <c r="BY31" s="269"/>
      <c r="BZ31" s="269"/>
      <c r="CA31" s="269"/>
      <c r="CB31" s="269"/>
      <c r="CC31" s="269">
        <f t="shared" ref="CC31" si="23">SUM(CC16:CH21)</f>
        <v>45</v>
      </c>
      <c r="CD31" s="269"/>
      <c r="CE31" s="269"/>
      <c r="CF31" s="269"/>
      <c r="CG31" s="269"/>
      <c r="CH31" s="269"/>
    </row>
    <row r="32" spans="1:86" x14ac:dyDescent="0.3">
      <c r="J32" s="94"/>
      <c r="K32" s="94"/>
      <c r="L32" s="94"/>
    </row>
    <row r="33" spans="10:26" x14ac:dyDescent="0.3">
      <c r="J33" s="94"/>
      <c r="K33" s="94" t="s">
        <v>20</v>
      </c>
      <c r="L33" s="94" t="s">
        <v>20</v>
      </c>
      <c r="N33" s="94">
        <f>O25+O27+O28+U25+U27+U28+AA25+AA27+AA28+AG25+AG27+AG28+AM25+AM27+AM28+AS25+AS27+AS28+AY25+AY27+AY28+BE25+BE27+BE28+BK25+BK27+BK28+BQ25+BQ27+BQ28+BW25+BW27+BW28+CC25+CC27+CC28</f>
        <v>0</v>
      </c>
    </row>
    <row r="34" spans="10:26" x14ac:dyDescent="0.3">
      <c r="J34" s="94"/>
      <c r="K34" s="94" t="s">
        <v>19</v>
      </c>
      <c r="L34" s="94" t="s">
        <v>19</v>
      </c>
      <c r="N34" s="94">
        <f>P25+P27+P28+V25+V27+V28+AB25+AB27+AB28+AH25+AH27+AH28+AN25+AN27+AN28+AT25+AT27+AT28+AZ25+AZ27+AZ28+BF25+BF27+BF28+BL25+BL27+BL28+BR25+BR27+BR28+BX25+BX27+BX28+CD25+CD27+CD28</f>
        <v>0</v>
      </c>
    </row>
    <row r="35" spans="10:26" x14ac:dyDescent="0.3">
      <c r="J35" s="94"/>
      <c r="K35" s="94" t="s">
        <v>68</v>
      </c>
      <c r="L35" s="94" t="s">
        <v>157</v>
      </c>
      <c r="N35" s="94">
        <f>Q25+Q27+Q28+W25+W27+W28+AC25+AC27+AC28+AI25+AI27+AI28+AO25+AO27+AO28+AU25+AU27+AU28+BA25+BA27+BA28+BG25+BG27+BG28+BM25+BM27+BM28+BS25+BS27+BS28+BY25+BY27+BY28+CE25+CE27+CE28</f>
        <v>183</v>
      </c>
    </row>
    <row r="36" spans="10:26" x14ac:dyDescent="0.3">
      <c r="K36" s="73" t="s">
        <v>69</v>
      </c>
      <c r="L36" s="73" t="s">
        <v>158</v>
      </c>
      <c r="N36" s="94">
        <f>R25+R27+R28+X25+X27+X28+AD25+AD27+AD28+AJ25+AJ27+AJ28+AP25+AP27+AP28+AV25+AV27+AV28+BB25+BB27+BB28+BH25+BH27+BH28+BN25+BN27+BN28+BT25+BT27+BT28+BZ25+BZ27+BZ28+CF25+CF27+CF28</f>
        <v>117</v>
      </c>
    </row>
    <row r="37" spans="10:26" x14ac:dyDescent="0.3">
      <c r="K37" s="73" t="s">
        <v>33</v>
      </c>
      <c r="L37" s="73" t="s">
        <v>140</v>
      </c>
      <c r="N37" s="94">
        <f>S25+S27+S28+Y25+Y27+Y28+AE25+AE27+AE28+AK25+AK27+AK28+AQ25+AQ27+AQ28+AW25+AW27+AW28+BC25+BC27+BC28+BI25+BI27+BI28+BO25+BO27+BO28+BU25+BU27+BU28+CA25+CA27+CA28+CG25+CG27+CG28</f>
        <v>775</v>
      </c>
    </row>
    <row r="38" spans="10:26" x14ac:dyDescent="0.3">
      <c r="K38" s="73" t="s">
        <v>34</v>
      </c>
      <c r="L38" s="73" t="s">
        <v>141</v>
      </c>
      <c r="N38" s="94">
        <f>T25+T27+T28+Z25+Z27+Z28+AF25+AF27+AF28+AL25+AL27+AL28+AR25+AR27+AR28+AX25+AX27+AX28+BD25+BD27+BD28+BJ25+BJ27+BJ28+BP25+BP27+BP28+BV25+BV27+BV28+CB25+CB27+CB28+CH25+CH27+CH28</f>
        <v>961</v>
      </c>
      <c r="T38" s="131"/>
      <c r="Z38" s="132"/>
    </row>
    <row r="40" spans="10:26" x14ac:dyDescent="0.3">
      <c r="V40" s="269"/>
      <c r="W40" s="269"/>
    </row>
  </sheetData>
  <mergeCells count="179">
    <mergeCell ref="CC18:CH18"/>
    <mergeCell ref="CC19:CH19"/>
    <mergeCell ref="BQ19:BV19"/>
    <mergeCell ref="BW19:CB19"/>
    <mergeCell ref="BQ17:BV17"/>
    <mergeCell ref="BW17:CB17"/>
    <mergeCell ref="CC17:CH17"/>
    <mergeCell ref="BQ18:BV18"/>
    <mergeCell ref="CC21:CH21"/>
    <mergeCell ref="BW20:CB20"/>
    <mergeCell ref="BW21:CB21"/>
    <mergeCell ref="CC20:CH20"/>
    <mergeCell ref="BW18:CB18"/>
    <mergeCell ref="V40:W40"/>
    <mergeCell ref="CC30:CH30"/>
    <mergeCell ref="U31:Z31"/>
    <mergeCell ref="AA31:AF31"/>
    <mergeCell ref="AG31:AL31"/>
    <mergeCell ref="AM31:AR31"/>
    <mergeCell ref="AS31:AX31"/>
    <mergeCell ref="BK31:BP31"/>
    <mergeCell ref="BQ31:BV31"/>
    <mergeCell ref="BW31:CB31"/>
    <mergeCell ref="CC31:CH31"/>
    <mergeCell ref="BK30:BP30"/>
    <mergeCell ref="BQ30:BV30"/>
    <mergeCell ref="BW30:CB30"/>
    <mergeCell ref="O30:T30"/>
    <mergeCell ref="O31:T31"/>
    <mergeCell ref="U30:Z30"/>
    <mergeCell ref="AA30:AF30"/>
    <mergeCell ref="AG30:AL30"/>
    <mergeCell ref="AM30:AR30"/>
    <mergeCell ref="AS30:AX30"/>
    <mergeCell ref="AY30:BD30"/>
    <mergeCell ref="BE30:BJ30"/>
    <mergeCell ref="AY31:BD31"/>
    <mergeCell ref="BE31:BJ31"/>
    <mergeCell ref="B28:C28"/>
    <mergeCell ref="M22:M23"/>
    <mergeCell ref="N22:N23"/>
    <mergeCell ref="A24:A28"/>
    <mergeCell ref="B24:C25"/>
    <mergeCell ref="D24:D25"/>
    <mergeCell ref="E24:E25"/>
    <mergeCell ref="F24:F25"/>
    <mergeCell ref="I24:I25"/>
    <mergeCell ref="J24:J25"/>
    <mergeCell ref="K24:K25"/>
    <mergeCell ref="B22:C23"/>
    <mergeCell ref="D22:D23"/>
    <mergeCell ref="E22:E23"/>
    <mergeCell ref="F22:F23"/>
    <mergeCell ref="I22:I23"/>
    <mergeCell ref="J22:J23"/>
    <mergeCell ref="K22:K23"/>
    <mergeCell ref="L22:L23"/>
    <mergeCell ref="L24:L25"/>
    <mergeCell ref="M24:M25"/>
    <mergeCell ref="N24:N25"/>
    <mergeCell ref="B26:C26"/>
    <mergeCell ref="B27:C27"/>
    <mergeCell ref="A17:A21"/>
    <mergeCell ref="B17:C17"/>
    <mergeCell ref="B18:C18"/>
    <mergeCell ref="B21:C21"/>
    <mergeCell ref="B20:C20"/>
    <mergeCell ref="AS20:AX20"/>
    <mergeCell ref="AS19:AX19"/>
    <mergeCell ref="B19:C19"/>
    <mergeCell ref="AS21:AX21"/>
    <mergeCell ref="AM19:AR19"/>
    <mergeCell ref="AG20:AL20"/>
    <mergeCell ref="AM20:AR20"/>
    <mergeCell ref="AG21:AL21"/>
    <mergeCell ref="AM21:AR21"/>
    <mergeCell ref="AG19:AL19"/>
    <mergeCell ref="O19:T19"/>
    <mergeCell ref="U19:Z19"/>
    <mergeCell ref="AA19:AF19"/>
    <mergeCell ref="O17:T17"/>
    <mergeCell ref="U17:Z17"/>
    <mergeCell ref="AA17:AF17"/>
    <mergeCell ref="O18:T18"/>
    <mergeCell ref="U18:Z18"/>
    <mergeCell ref="AS17:AX17"/>
    <mergeCell ref="BW16:CB16"/>
    <mergeCell ref="CC16:CH16"/>
    <mergeCell ref="L13:L14"/>
    <mergeCell ref="A1:B1"/>
    <mergeCell ref="C1:F1"/>
    <mergeCell ref="A3:B3"/>
    <mergeCell ref="C3:F3"/>
    <mergeCell ref="A5:B5"/>
    <mergeCell ref="C5:F5"/>
    <mergeCell ref="I13:I14"/>
    <mergeCell ref="J13:J14"/>
    <mergeCell ref="K13:K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B16:C16"/>
    <mergeCell ref="G13:G14"/>
    <mergeCell ref="CC15:CH15"/>
    <mergeCell ref="BW15:CB15"/>
    <mergeCell ref="B15:C15"/>
    <mergeCell ref="O15:T15"/>
    <mergeCell ref="U15:Z15"/>
    <mergeCell ref="AA15:AF15"/>
    <mergeCell ref="AG15:AL15"/>
    <mergeCell ref="AM15:AR15"/>
    <mergeCell ref="BW13:CB14"/>
    <mergeCell ref="CC13:CH14"/>
    <mergeCell ref="M13:M14"/>
    <mergeCell ref="BE13:BJ14"/>
    <mergeCell ref="BK13:BP14"/>
    <mergeCell ref="AY20:BD20"/>
    <mergeCell ref="AG13:AL14"/>
    <mergeCell ref="AM13:AR14"/>
    <mergeCell ref="AS13:AX14"/>
    <mergeCell ref="BK17:BP17"/>
    <mergeCell ref="BK20:BP20"/>
    <mergeCell ref="AS15:AX15"/>
    <mergeCell ref="AY15:BD15"/>
    <mergeCell ref="BE15:BJ15"/>
    <mergeCell ref="BK15:BP15"/>
    <mergeCell ref="BE20:BJ20"/>
    <mergeCell ref="BE18:BJ18"/>
    <mergeCell ref="BK21:BP21"/>
    <mergeCell ref="BK19:BP19"/>
    <mergeCell ref="BE19:BJ19"/>
    <mergeCell ref="BQ16:BV16"/>
    <mergeCell ref="BQ21:BV21"/>
    <mergeCell ref="BQ20:BV20"/>
    <mergeCell ref="BQ13:BV14"/>
    <mergeCell ref="BE17:BJ17"/>
    <mergeCell ref="BK18:BP18"/>
    <mergeCell ref="BE16:BJ16"/>
    <mergeCell ref="BE21:BJ21"/>
    <mergeCell ref="BQ15:BV15"/>
    <mergeCell ref="O13:T14"/>
    <mergeCell ref="U13:Z14"/>
    <mergeCell ref="AA13:AF14"/>
    <mergeCell ref="N13:N14"/>
    <mergeCell ref="AY13:BD14"/>
    <mergeCell ref="G22:G23"/>
    <mergeCell ref="G24:G25"/>
    <mergeCell ref="H22:H23"/>
    <mergeCell ref="H24:H25"/>
    <mergeCell ref="O21:T21"/>
    <mergeCell ref="U21:Z21"/>
    <mergeCell ref="O20:T20"/>
    <mergeCell ref="U20:Z20"/>
    <mergeCell ref="AA18:AF18"/>
    <mergeCell ref="AY21:BD21"/>
    <mergeCell ref="AY18:BD18"/>
    <mergeCell ref="AA21:AF21"/>
    <mergeCell ref="AA20:AF20"/>
    <mergeCell ref="AY19:BD19"/>
    <mergeCell ref="AG17:AL17"/>
    <mergeCell ref="AM17:AR17"/>
    <mergeCell ref="AG18:AL18"/>
    <mergeCell ref="AM18:AR18"/>
    <mergeCell ref="AS18:AX18"/>
    <mergeCell ref="BK16:BP16"/>
    <mergeCell ref="O16:T16"/>
    <mergeCell ref="U16:Z16"/>
    <mergeCell ref="AA16:AF16"/>
    <mergeCell ref="AY16:BD16"/>
    <mergeCell ref="AM16:AR16"/>
    <mergeCell ref="AS16:AX16"/>
    <mergeCell ref="AG16:AL16"/>
    <mergeCell ref="AY17:BD17"/>
  </mergeCells>
  <pageMargins left="1.1200000000000001" right="0.31496062992125984" top="0.74803149606299213" bottom="0.74803149606299213" header="0.31496062992125984" footer="0.31496062992125984"/>
  <pageSetup paperSize="9" scale="86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14" max="2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3"/>
  <sheetViews>
    <sheetView view="pageBreakPreview" topLeftCell="C12" zoomScale="90" zoomScaleSheetLayoutView="90" workbookViewId="0">
      <selection activeCell="CH23" activeCellId="2" sqref="CD23 CF23 CH23"/>
    </sheetView>
  </sheetViews>
  <sheetFormatPr baseColWidth="10" defaultRowHeight="14.4" x14ac:dyDescent="0.3"/>
  <cols>
    <col min="1" max="1" width="12.5546875" style="54" customWidth="1"/>
    <col min="2" max="3" width="13.44140625" style="54" customWidth="1"/>
    <col min="4" max="5" width="11.109375" style="54" hidden="1" customWidth="1"/>
    <col min="6" max="6" width="11.5546875" style="54" hidden="1" customWidth="1"/>
    <col min="7" max="8" width="12.109375" style="94" hidden="1" customWidth="1"/>
    <col min="9" max="9" width="12.109375" style="54" hidden="1" customWidth="1"/>
    <col min="10" max="12" width="12.109375" style="73" hidden="1" customWidth="1"/>
    <col min="13" max="14" width="12.109375" style="54" hidden="1" customWidth="1"/>
    <col min="15" max="19" width="4.33203125" style="75" hidden="1" customWidth="1"/>
    <col min="20" max="20" width="4.5546875" style="75" hidden="1" customWidth="1"/>
    <col min="21" max="44" width="4.33203125" style="55" hidden="1" customWidth="1"/>
    <col min="45" max="50" width="4.33203125" style="75" hidden="1" customWidth="1"/>
    <col min="51" max="68" width="4.33203125" style="55" hidden="1" customWidth="1"/>
    <col min="69" max="86" width="4.33203125" style="55" customWidth="1"/>
    <col min="87" max="309" width="11.44140625" style="50"/>
    <col min="310" max="310" width="12.5546875" style="50" customWidth="1"/>
    <col min="311" max="311" width="5.109375" style="50" customWidth="1"/>
    <col min="312" max="312" width="13.44140625" style="50" customWidth="1"/>
    <col min="313" max="314" width="21.44140625" style="50" customWidth="1"/>
    <col min="315" max="315" width="17.6640625" style="50" customWidth="1"/>
    <col min="316" max="317" width="14.6640625" style="50" customWidth="1"/>
    <col min="318" max="319" width="15.88671875" style="50" customWidth="1"/>
    <col min="320" max="331" width="12.88671875" style="50" customWidth="1"/>
    <col min="332" max="565" width="11.44140625" style="50"/>
    <col min="566" max="566" width="12.5546875" style="50" customWidth="1"/>
    <col min="567" max="567" width="5.109375" style="50" customWidth="1"/>
    <col min="568" max="568" width="13.44140625" style="50" customWidth="1"/>
    <col min="569" max="570" width="21.44140625" style="50" customWidth="1"/>
    <col min="571" max="571" width="17.6640625" style="50" customWidth="1"/>
    <col min="572" max="573" width="14.6640625" style="50" customWidth="1"/>
    <col min="574" max="575" width="15.88671875" style="50" customWidth="1"/>
    <col min="576" max="587" width="12.88671875" style="50" customWidth="1"/>
    <col min="588" max="821" width="11.44140625" style="50"/>
    <col min="822" max="822" width="12.5546875" style="50" customWidth="1"/>
    <col min="823" max="823" width="5.109375" style="50" customWidth="1"/>
    <col min="824" max="824" width="13.44140625" style="50" customWidth="1"/>
    <col min="825" max="826" width="21.44140625" style="50" customWidth="1"/>
    <col min="827" max="827" width="17.6640625" style="50" customWidth="1"/>
    <col min="828" max="829" width="14.6640625" style="50" customWidth="1"/>
    <col min="830" max="831" width="15.88671875" style="50" customWidth="1"/>
    <col min="832" max="843" width="12.88671875" style="50" customWidth="1"/>
    <col min="844" max="1077" width="11.44140625" style="50"/>
    <col min="1078" max="1078" width="12.5546875" style="50" customWidth="1"/>
    <col min="1079" max="1079" width="5.109375" style="50" customWidth="1"/>
    <col min="1080" max="1080" width="13.44140625" style="50" customWidth="1"/>
    <col min="1081" max="1082" width="21.44140625" style="50" customWidth="1"/>
    <col min="1083" max="1083" width="17.6640625" style="50" customWidth="1"/>
    <col min="1084" max="1085" width="14.6640625" style="50" customWidth="1"/>
    <col min="1086" max="1087" width="15.88671875" style="50" customWidth="1"/>
    <col min="1088" max="1099" width="12.88671875" style="50" customWidth="1"/>
    <col min="1100" max="1333" width="11.44140625" style="50"/>
    <col min="1334" max="1334" width="12.5546875" style="50" customWidth="1"/>
    <col min="1335" max="1335" width="5.109375" style="50" customWidth="1"/>
    <col min="1336" max="1336" width="13.44140625" style="50" customWidth="1"/>
    <col min="1337" max="1338" width="21.44140625" style="50" customWidth="1"/>
    <col min="1339" max="1339" width="17.6640625" style="50" customWidth="1"/>
    <col min="1340" max="1341" width="14.6640625" style="50" customWidth="1"/>
    <col min="1342" max="1343" width="15.88671875" style="50" customWidth="1"/>
    <col min="1344" max="1355" width="12.88671875" style="50" customWidth="1"/>
    <col min="1356" max="1589" width="11.44140625" style="50"/>
    <col min="1590" max="1590" width="12.5546875" style="50" customWidth="1"/>
    <col min="1591" max="1591" width="5.109375" style="50" customWidth="1"/>
    <col min="1592" max="1592" width="13.44140625" style="50" customWidth="1"/>
    <col min="1593" max="1594" width="21.44140625" style="50" customWidth="1"/>
    <col min="1595" max="1595" width="17.6640625" style="50" customWidth="1"/>
    <col min="1596" max="1597" width="14.6640625" style="50" customWidth="1"/>
    <col min="1598" max="1599" width="15.88671875" style="50" customWidth="1"/>
    <col min="1600" max="1611" width="12.88671875" style="50" customWidth="1"/>
    <col min="1612" max="1845" width="11.44140625" style="50"/>
    <col min="1846" max="1846" width="12.5546875" style="50" customWidth="1"/>
    <col min="1847" max="1847" width="5.109375" style="50" customWidth="1"/>
    <col min="1848" max="1848" width="13.44140625" style="50" customWidth="1"/>
    <col min="1849" max="1850" width="21.44140625" style="50" customWidth="1"/>
    <col min="1851" max="1851" width="17.6640625" style="50" customWidth="1"/>
    <col min="1852" max="1853" width="14.6640625" style="50" customWidth="1"/>
    <col min="1854" max="1855" width="15.88671875" style="50" customWidth="1"/>
    <col min="1856" max="1867" width="12.88671875" style="50" customWidth="1"/>
    <col min="1868" max="2101" width="11.44140625" style="50"/>
    <col min="2102" max="2102" width="12.5546875" style="50" customWidth="1"/>
    <col min="2103" max="2103" width="5.109375" style="50" customWidth="1"/>
    <col min="2104" max="2104" width="13.44140625" style="50" customWidth="1"/>
    <col min="2105" max="2106" width="21.44140625" style="50" customWidth="1"/>
    <col min="2107" max="2107" width="17.6640625" style="50" customWidth="1"/>
    <col min="2108" max="2109" width="14.6640625" style="50" customWidth="1"/>
    <col min="2110" max="2111" width="15.88671875" style="50" customWidth="1"/>
    <col min="2112" max="2123" width="12.88671875" style="50" customWidth="1"/>
    <col min="2124" max="2357" width="11.44140625" style="50"/>
    <col min="2358" max="2358" width="12.5546875" style="50" customWidth="1"/>
    <col min="2359" max="2359" width="5.109375" style="50" customWidth="1"/>
    <col min="2360" max="2360" width="13.44140625" style="50" customWidth="1"/>
    <col min="2361" max="2362" width="21.44140625" style="50" customWidth="1"/>
    <col min="2363" max="2363" width="17.6640625" style="50" customWidth="1"/>
    <col min="2364" max="2365" width="14.6640625" style="50" customWidth="1"/>
    <col min="2366" max="2367" width="15.88671875" style="50" customWidth="1"/>
    <col min="2368" max="2379" width="12.88671875" style="50" customWidth="1"/>
    <col min="2380" max="2613" width="11.44140625" style="50"/>
    <col min="2614" max="2614" width="12.5546875" style="50" customWidth="1"/>
    <col min="2615" max="2615" width="5.109375" style="50" customWidth="1"/>
    <col min="2616" max="2616" width="13.44140625" style="50" customWidth="1"/>
    <col min="2617" max="2618" width="21.44140625" style="50" customWidth="1"/>
    <col min="2619" max="2619" width="17.6640625" style="50" customWidth="1"/>
    <col min="2620" max="2621" width="14.6640625" style="50" customWidth="1"/>
    <col min="2622" max="2623" width="15.88671875" style="50" customWidth="1"/>
    <col min="2624" max="2635" width="12.88671875" style="50" customWidth="1"/>
    <col min="2636" max="2869" width="11.44140625" style="50"/>
    <col min="2870" max="2870" width="12.5546875" style="50" customWidth="1"/>
    <col min="2871" max="2871" width="5.109375" style="50" customWidth="1"/>
    <col min="2872" max="2872" width="13.44140625" style="50" customWidth="1"/>
    <col min="2873" max="2874" width="21.44140625" style="50" customWidth="1"/>
    <col min="2875" max="2875" width="17.6640625" style="50" customWidth="1"/>
    <col min="2876" max="2877" width="14.6640625" style="50" customWidth="1"/>
    <col min="2878" max="2879" width="15.88671875" style="50" customWidth="1"/>
    <col min="2880" max="2891" width="12.88671875" style="50" customWidth="1"/>
    <col min="2892" max="3125" width="11.44140625" style="50"/>
    <col min="3126" max="3126" width="12.5546875" style="50" customWidth="1"/>
    <col min="3127" max="3127" width="5.109375" style="50" customWidth="1"/>
    <col min="3128" max="3128" width="13.44140625" style="50" customWidth="1"/>
    <col min="3129" max="3130" width="21.44140625" style="50" customWidth="1"/>
    <col min="3131" max="3131" width="17.6640625" style="50" customWidth="1"/>
    <col min="3132" max="3133" width="14.6640625" style="50" customWidth="1"/>
    <col min="3134" max="3135" width="15.88671875" style="50" customWidth="1"/>
    <col min="3136" max="3147" width="12.88671875" style="50" customWidth="1"/>
    <col min="3148" max="3381" width="11.44140625" style="50"/>
    <col min="3382" max="3382" width="12.5546875" style="50" customWidth="1"/>
    <col min="3383" max="3383" width="5.109375" style="50" customWidth="1"/>
    <col min="3384" max="3384" width="13.44140625" style="50" customWidth="1"/>
    <col min="3385" max="3386" width="21.44140625" style="50" customWidth="1"/>
    <col min="3387" max="3387" width="17.6640625" style="50" customWidth="1"/>
    <col min="3388" max="3389" width="14.6640625" style="50" customWidth="1"/>
    <col min="3390" max="3391" width="15.88671875" style="50" customWidth="1"/>
    <col min="3392" max="3403" width="12.88671875" style="50" customWidth="1"/>
    <col min="3404" max="3637" width="11.44140625" style="50"/>
    <col min="3638" max="3638" width="12.5546875" style="50" customWidth="1"/>
    <col min="3639" max="3639" width="5.109375" style="50" customWidth="1"/>
    <col min="3640" max="3640" width="13.44140625" style="50" customWidth="1"/>
    <col min="3641" max="3642" width="21.44140625" style="50" customWidth="1"/>
    <col min="3643" max="3643" width="17.6640625" style="50" customWidth="1"/>
    <col min="3644" max="3645" width="14.6640625" style="50" customWidth="1"/>
    <col min="3646" max="3647" width="15.88671875" style="50" customWidth="1"/>
    <col min="3648" max="3659" width="12.88671875" style="50" customWidth="1"/>
    <col min="3660" max="3893" width="11.44140625" style="50"/>
    <col min="3894" max="3894" width="12.5546875" style="50" customWidth="1"/>
    <col min="3895" max="3895" width="5.109375" style="50" customWidth="1"/>
    <col min="3896" max="3896" width="13.44140625" style="50" customWidth="1"/>
    <col min="3897" max="3898" width="21.44140625" style="50" customWidth="1"/>
    <col min="3899" max="3899" width="17.6640625" style="50" customWidth="1"/>
    <col min="3900" max="3901" width="14.6640625" style="50" customWidth="1"/>
    <col min="3902" max="3903" width="15.88671875" style="50" customWidth="1"/>
    <col min="3904" max="3915" width="12.88671875" style="50" customWidth="1"/>
    <col min="3916" max="4149" width="11.44140625" style="50"/>
    <col min="4150" max="4150" width="12.5546875" style="50" customWidth="1"/>
    <col min="4151" max="4151" width="5.109375" style="50" customWidth="1"/>
    <col min="4152" max="4152" width="13.44140625" style="50" customWidth="1"/>
    <col min="4153" max="4154" width="21.44140625" style="50" customWidth="1"/>
    <col min="4155" max="4155" width="17.6640625" style="50" customWidth="1"/>
    <col min="4156" max="4157" width="14.6640625" style="50" customWidth="1"/>
    <col min="4158" max="4159" width="15.88671875" style="50" customWidth="1"/>
    <col min="4160" max="4171" width="12.88671875" style="50" customWidth="1"/>
    <col min="4172" max="4405" width="11.44140625" style="50"/>
    <col min="4406" max="4406" width="12.5546875" style="50" customWidth="1"/>
    <col min="4407" max="4407" width="5.109375" style="50" customWidth="1"/>
    <col min="4408" max="4408" width="13.44140625" style="50" customWidth="1"/>
    <col min="4409" max="4410" width="21.44140625" style="50" customWidth="1"/>
    <col min="4411" max="4411" width="17.6640625" style="50" customWidth="1"/>
    <col min="4412" max="4413" width="14.6640625" style="50" customWidth="1"/>
    <col min="4414" max="4415" width="15.88671875" style="50" customWidth="1"/>
    <col min="4416" max="4427" width="12.88671875" style="50" customWidth="1"/>
    <col min="4428" max="4661" width="11.44140625" style="50"/>
    <col min="4662" max="4662" width="12.5546875" style="50" customWidth="1"/>
    <col min="4663" max="4663" width="5.109375" style="50" customWidth="1"/>
    <col min="4664" max="4664" width="13.44140625" style="50" customWidth="1"/>
    <col min="4665" max="4666" width="21.44140625" style="50" customWidth="1"/>
    <col min="4667" max="4667" width="17.6640625" style="50" customWidth="1"/>
    <col min="4668" max="4669" width="14.6640625" style="50" customWidth="1"/>
    <col min="4670" max="4671" width="15.88671875" style="50" customWidth="1"/>
    <col min="4672" max="4683" width="12.88671875" style="50" customWidth="1"/>
    <col min="4684" max="4917" width="11.44140625" style="50"/>
    <col min="4918" max="4918" width="12.5546875" style="50" customWidth="1"/>
    <col min="4919" max="4919" width="5.109375" style="50" customWidth="1"/>
    <col min="4920" max="4920" width="13.44140625" style="50" customWidth="1"/>
    <col min="4921" max="4922" width="21.44140625" style="50" customWidth="1"/>
    <col min="4923" max="4923" width="17.6640625" style="50" customWidth="1"/>
    <col min="4924" max="4925" width="14.6640625" style="50" customWidth="1"/>
    <col min="4926" max="4927" width="15.88671875" style="50" customWidth="1"/>
    <col min="4928" max="4939" width="12.88671875" style="50" customWidth="1"/>
    <col min="4940" max="5173" width="11.44140625" style="50"/>
    <col min="5174" max="5174" width="12.5546875" style="50" customWidth="1"/>
    <col min="5175" max="5175" width="5.109375" style="50" customWidth="1"/>
    <col min="5176" max="5176" width="13.44140625" style="50" customWidth="1"/>
    <col min="5177" max="5178" width="21.44140625" style="50" customWidth="1"/>
    <col min="5179" max="5179" width="17.6640625" style="50" customWidth="1"/>
    <col min="5180" max="5181" width="14.6640625" style="50" customWidth="1"/>
    <col min="5182" max="5183" width="15.88671875" style="50" customWidth="1"/>
    <col min="5184" max="5195" width="12.88671875" style="50" customWidth="1"/>
    <col min="5196" max="5429" width="11.44140625" style="50"/>
    <col min="5430" max="5430" width="12.5546875" style="50" customWidth="1"/>
    <col min="5431" max="5431" width="5.109375" style="50" customWidth="1"/>
    <col min="5432" max="5432" width="13.44140625" style="50" customWidth="1"/>
    <col min="5433" max="5434" width="21.44140625" style="50" customWidth="1"/>
    <col min="5435" max="5435" width="17.6640625" style="50" customWidth="1"/>
    <col min="5436" max="5437" width="14.6640625" style="50" customWidth="1"/>
    <col min="5438" max="5439" width="15.88671875" style="50" customWidth="1"/>
    <col min="5440" max="5451" width="12.88671875" style="50" customWidth="1"/>
    <col min="5452" max="5685" width="11.44140625" style="50"/>
    <col min="5686" max="5686" width="12.5546875" style="50" customWidth="1"/>
    <col min="5687" max="5687" width="5.109375" style="50" customWidth="1"/>
    <col min="5688" max="5688" width="13.44140625" style="50" customWidth="1"/>
    <col min="5689" max="5690" width="21.44140625" style="50" customWidth="1"/>
    <col min="5691" max="5691" width="17.6640625" style="50" customWidth="1"/>
    <col min="5692" max="5693" width="14.6640625" style="50" customWidth="1"/>
    <col min="5694" max="5695" width="15.88671875" style="50" customWidth="1"/>
    <col min="5696" max="5707" width="12.88671875" style="50" customWidth="1"/>
    <col min="5708" max="5941" width="11.44140625" style="50"/>
    <col min="5942" max="5942" width="12.5546875" style="50" customWidth="1"/>
    <col min="5943" max="5943" width="5.109375" style="50" customWidth="1"/>
    <col min="5944" max="5944" width="13.44140625" style="50" customWidth="1"/>
    <col min="5945" max="5946" width="21.44140625" style="50" customWidth="1"/>
    <col min="5947" max="5947" width="17.6640625" style="50" customWidth="1"/>
    <col min="5948" max="5949" width="14.6640625" style="50" customWidth="1"/>
    <col min="5950" max="5951" width="15.88671875" style="50" customWidth="1"/>
    <col min="5952" max="5963" width="12.88671875" style="50" customWidth="1"/>
    <col min="5964" max="6197" width="11.44140625" style="50"/>
    <col min="6198" max="6198" width="12.5546875" style="50" customWidth="1"/>
    <col min="6199" max="6199" width="5.109375" style="50" customWidth="1"/>
    <col min="6200" max="6200" width="13.44140625" style="50" customWidth="1"/>
    <col min="6201" max="6202" width="21.44140625" style="50" customWidth="1"/>
    <col min="6203" max="6203" width="17.6640625" style="50" customWidth="1"/>
    <col min="6204" max="6205" width="14.6640625" style="50" customWidth="1"/>
    <col min="6206" max="6207" width="15.88671875" style="50" customWidth="1"/>
    <col min="6208" max="6219" width="12.88671875" style="50" customWidth="1"/>
    <col min="6220" max="6453" width="11.44140625" style="50"/>
    <col min="6454" max="6454" width="12.5546875" style="50" customWidth="1"/>
    <col min="6455" max="6455" width="5.109375" style="50" customWidth="1"/>
    <col min="6456" max="6456" width="13.44140625" style="50" customWidth="1"/>
    <col min="6457" max="6458" width="21.44140625" style="50" customWidth="1"/>
    <col min="6459" max="6459" width="17.6640625" style="50" customWidth="1"/>
    <col min="6460" max="6461" width="14.6640625" style="50" customWidth="1"/>
    <col min="6462" max="6463" width="15.88671875" style="50" customWidth="1"/>
    <col min="6464" max="6475" width="12.88671875" style="50" customWidth="1"/>
    <col min="6476" max="6709" width="11.44140625" style="50"/>
    <col min="6710" max="6710" width="12.5546875" style="50" customWidth="1"/>
    <col min="6711" max="6711" width="5.109375" style="50" customWidth="1"/>
    <col min="6712" max="6712" width="13.44140625" style="50" customWidth="1"/>
    <col min="6713" max="6714" width="21.44140625" style="50" customWidth="1"/>
    <col min="6715" max="6715" width="17.6640625" style="50" customWidth="1"/>
    <col min="6716" max="6717" width="14.6640625" style="50" customWidth="1"/>
    <col min="6718" max="6719" width="15.88671875" style="50" customWidth="1"/>
    <col min="6720" max="6731" width="12.88671875" style="50" customWidth="1"/>
    <col min="6732" max="6965" width="11.44140625" style="50"/>
    <col min="6966" max="6966" width="12.5546875" style="50" customWidth="1"/>
    <col min="6967" max="6967" width="5.109375" style="50" customWidth="1"/>
    <col min="6968" max="6968" width="13.44140625" style="50" customWidth="1"/>
    <col min="6969" max="6970" width="21.44140625" style="50" customWidth="1"/>
    <col min="6971" max="6971" width="17.6640625" style="50" customWidth="1"/>
    <col min="6972" max="6973" width="14.6640625" style="50" customWidth="1"/>
    <col min="6974" max="6975" width="15.88671875" style="50" customWidth="1"/>
    <col min="6976" max="6987" width="12.88671875" style="50" customWidth="1"/>
    <col min="6988" max="7221" width="11.44140625" style="50"/>
    <col min="7222" max="7222" width="12.5546875" style="50" customWidth="1"/>
    <col min="7223" max="7223" width="5.109375" style="50" customWidth="1"/>
    <col min="7224" max="7224" width="13.44140625" style="50" customWidth="1"/>
    <col min="7225" max="7226" width="21.44140625" style="50" customWidth="1"/>
    <col min="7227" max="7227" width="17.6640625" style="50" customWidth="1"/>
    <col min="7228" max="7229" width="14.6640625" style="50" customWidth="1"/>
    <col min="7230" max="7231" width="15.88671875" style="50" customWidth="1"/>
    <col min="7232" max="7243" width="12.88671875" style="50" customWidth="1"/>
    <col min="7244" max="7477" width="11.44140625" style="50"/>
    <col min="7478" max="7478" width="12.5546875" style="50" customWidth="1"/>
    <col min="7479" max="7479" width="5.109375" style="50" customWidth="1"/>
    <col min="7480" max="7480" width="13.44140625" style="50" customWidth="1"/>
    <col min="7481" max="7482" width="21.44140625" style="50" customWidth="1"/>
    <col min="7483" max="7483" width="17.6640625" style="50" customWidth="1"/>
    <col min="7484" max="7485" width="14.6640625" style="50" customWidth="1"/>
    <col min="7486" max="7487" width="15.88671875" style="50" customWidth="1"/>
    <col min="7488" max="7499" width="12.88671875" style="50" customWidth="1"/>
    <col min="7500" max="7733" width="11.44140625" style="50"/>
    <col min="7734" max="7734" width="12.5546875" style="50" customWidth="1"/>
    <col min="7735" max="7735" width="5.109375" style="50" customWidth="1"/>
    <col min="7736" max="7736" width="13.44140625" style="50" customWidth="1"/>
    <col min="7737" max="7738" width="21.44140625" style="50" customWidth="1"/>
    <col min="7739" max="7739" width="17.6640625" style="50" customWidth="1"/>
    <col min="7740" max="7741" width="14.6640625" style="50" customWidth="1"/>
    <col min="7742" max="7743" width="15.88671875" style="50" customWidth="1"/>
    <col min="7744" max="7755" width="12.88671875" style="50" customWidth="1"/>
    <col min="7756" max="7989" width="11.44140625" style="50"/>
    <col min="7990" max="7990" width="12.5546875" style="50" customWidth="1"/>
    <col min="7991" max="7991" width="5.109375" style="50" customWidth="1"/>
    <col min="7992" max="7992" width="13.44140625" style="50" customWidth="1"/>
    <col min="7993" max="7994" width="21.44140625" style="50" customWidth="1"/>
    <col min="7995" max="7995" width="17.6640625" style="50" customWidth="1"/>
    <col min="7996" max="7997" width="14.6640625" style="50" customWidth="1"/>
    <col min="7998" max="7999" width="15.88671875" style="50" customWidth="1"/>
    <col min="8000" max="8011" width="12.88671875" style="50" customWidth="1"/>
    <col min="8012" max="8245" width="11.44140625" style="50"/>
    <col min="8246" max="8246" width="12.5546875" style="50" customWidth="1"/>
    <col min="8247" max="8247" width="5.109375" style="50" customWidth="1"/>
    <col min="8248" max="8248" width="13.44140625" style="50" customWidth="1"/>
    <col min="8249" max="8250" width="21.44140625" style="50" customWidth="1"/>
    <col min="8251" max="8251" width="17.6640625" style="50" customWidth="1"/>
    <col min="8252" max="8253" width="14.6640625" style="50" customWidth="1"/>
    <col min="8254" max="8255" width="15.88671875" style="50" customWidth="1"/>
    <col min="8256" max="8267" width="12.88671875" style="50" customWidth="1"/>
    <col min="8268" max="8501" width="11.44140625" style="50"/>
    <col min="8502" max="8502" width="12.5546875" style="50" customWidth="1"/>
    <col min="8503" max="8503" width="5.109375" style="50" customWidth="1"/>
    <col min="8504" max="8504" width="13.44140625" style="50" customWidth="1"/>
    <col min="8505" max="8506" width="21.44140625" style="50" customWidth="1"/>
    <col min="8507" max="8507" width="17.6640625" style="50" customWidth="1"/>
    <col min="8508" max="8509" width="14.6640625" style="50" customWidth="1"/>
    <col min="8510" max="8511" width="15.88671875" style="50" customWidth="1"/>
    <col min="8512" max="8523" width="12.88671875" style="50" customWidth="1"/>
    <col min="8524" max="8757" width="11.44140625" style="50"/>
    <col min="8758" max="8758" width="12.5546875" style="50" customWidth="1"/>
    <col min="8759" max="8759" width="5.109375" style="50" customWidth="1"/>
    <col min="8760" max="8760" width="13.44140625" style="50" customWidth="1"/>
    <col min="8761" max="8762" width="21.44140625" style="50" customWidth="1"/>
    <col min="8763" max="8763" width="17.6640625" style="50" customWidth="1"/>
    <col min="8764" max="8765" width="14.6640625" style="50" customWidth="1"/>
    <col min="8766" max="8767" width="15.88671875" style="50" customWidth="1"/>
    <col min="8768" max="8779" width="12.88671875" style="50" customWidth="1"/>
    <col min="8780" max="9013" width="11.44140625" style="50"/>
    <col min="9014" max="9014" width="12.5546875" style="50" customWidth="1"/>
    <col min="9015" max="9015" width="5.109375" style="50" customWidth="1"/>
    <col min="9016" max="9016" width="13.44140625" style="50" customWidth="1"/>
    <col min="9017" max="9018" width="21.44140625" style="50" customWidth="1"/>
    <col min="9019" max="9019" width="17.6640625" style="50" customWidth="1"/>
    <col min="9020" max="9021" width="14.6640625" style="50" customWidth="1"/>
    <col min="9022" max="9023" width="15.88671875" style="50" customWidth="1"/>
    <col min="9024" max="9035" width="12.88671875" style="50" customWidth="1"/>
    <col min="9036" max="9269" width="11.44140625" style="50"/>
    <col min="9270" max="9270" width="12.5546875" style="50" customWidth="1"/>
    <col min="9271" max="9271" width="5.109375" style="50" customWidth="1"/>
    <col min="9272" max="9272" width="13.44140625" style="50" customWidth="1"/>
    <col min="9273" max="9274" width="21.44140625" style="50" customWidth="1"/>
    <col min="9275" max="9275" width="17.6640625" style="50" customWidth="1"/>
    <col min="9276" max="9277" width="14.6640625" style="50" customWidth="1"/>
    <col min="9278" max="9279" width="15.88671875" style="50" customWidth="1"/>
    <col min="9280" max="9291" width="12.88671875" style="50" customWidth="1"/>
    <col min="9292" max="9525" width="11.44140625" style="50"/>
    <col min="9526" max="9526" width="12.5546875" style="50" customWidth="1"/>
    <col min="9527" max="9527" width="5.109375" style="50" customWidth="1"/>
    <col min="9528" max="9528" width="13.44140625" style="50" customWidth="1"/>
    <col min="9529" max="9530" width="21.44140625" style="50" customWidth="1"/>
    <col min="9531" max="9531" width="17.6640625" style="50" customWidth="1"/>
    <col min="9532" max="9533" width="14.6640625" style="50" customWidth="1"/>
    <col min="9534" max="9535" width="15.88671875" style="50" customWidth="1"/>
    <col min="9536" max="9547" width="12.88671875" style="50" customWidth="1"/>
    <col min="9548" max="9781" width="11.44140625" style="50"/>
    <col min="9782" max="9782" width="12.5546875" style="50" customWidth="1"/>
    <col min="9783" max="9783" width="5.109375" style="50" customWidth="1"/>
    <col min="9784" max="9784" width="13.44140625" style="50" customWidth="1"/>
    <col min="9785" max="9786" width="21.44140625" style="50" customWidth="1"/>
    <col min="9787" max="9787" width="17.6640625" style="50" customWidth="1"/>
    <col min="9788" max="9789" width="14.6640625" style="50" customWidth="1"/>
    <col min="9790" max="9791" width="15.88671875" style="50" customWidth="1"/>
    <col min="9792" max="9803" width="12.88671875" style="50" customWidth="1"/>
    <col min="9804" max="10037" width="11.44140625" style="50"/>
    <col min="10038" max="10038" width="12.5546875" style="50" customWidth="1"/>
    <col min="10039" max="10039" width="5.109375" style="50" customWidth="1"/>
    <col min="10040" max="10040" width="13.44140625" style="50" customWidth="1"/>
    <col min="10041" max="10042" width="21.44140625" style="50" customWidth="1"/>
    <col min="10043" max="10043" width="17.6640625" style="50" customWidth="1"/>
    <col min="10044" max="10045" width="14.6640625" style="50" customWidth="1"/>
    <col min="10046" max="10047" width="15.88671875" style="50" customWidth="1"/>
    <col min="10048" max="10059" width="12.88671875" style="50" customWidth="1"/>
    <col min="10060" max="10293" width="11.44140625" style="50"/>
    <col min="10294" max="10294" width="12.5546875" style="50" customWidth="1"/>
    <col min="10295" max="10295" width="5.109375" style="50" customWidth="1"/>
    <col min="10296" max="10296" width="13.44140625" style="50" customWidth="1"/>
    <col min="10297" max="10298" width="21.44140625" style="50" customWidth="1"/>
    <col min="10299" max="10299" width="17.6640625" style="50" customWidth="1"/>
    <col min="10300" max="10301" width="14.6640625" style="50" customWidth="1"/>
    <col min="10302" max="10303" width="15.88671875" style="50" customWidth="1"/>
    <col min="10304" max="10315" width="12.88671875" style="50" customWidth="1"/>
    <col min="10316" max="10549" width="11.44140625" style="50"/>
    <col min="10550" max="10550" width="12.5546875" style="50" customWidth="1"/>
    <col min="10551" max="10551" width="5.109375" style="50" customWidth="1"/>
    <col min="10552" max="10552" width="13.44140625" style="50" customWidth="1"/>
    <col min="10553" max="10554" width="21.44140625" style="50" customWidth="1"/>
    <col min="10555" max="10555" width="17.6640625" style="50" customWidth="1"/>
    <col min="10556" max="10557" width="14.6640625" style="50" customWidth="1"/>
    <col min="10558" max="10559" width="15.88671875" style="50" customWidth="1"/>
    <col min="10560" max="10571" width="12.88671875" style="50" customWidth="1"/>
    <col min="10572" max="10805" width="11.44140625" style="50"/>
    <col min="10806" max="10806" width="12.5546875" style="50" customWidth="1"/>
    <col min="10807" max="10807" width="5.109375" style="50" customWidth="1"/>
    <col min="10808" max="10808" width="13.44140625" style="50" customWidth="1"/>
    <col min="10809" max="10810" width="21.44140625" style="50" customWidth="1"/>
    <col min="10811" max="10811" width="17.6640625" style="50" customWidth="1"/>
    <col min="10812" max="10813" width="14.6640625" style="50" customWidth="1"/>
    <col min="10814" max="10815" width="15.88671875" style="50" customWidth="1"/>
    <col min="10816" max="10827" width="12.88671875" style="50" customWidth="1"/>
    <col min="10828" max="11061" width="11.44140625" style="50"/>
    <col min="11062" max="11062" width="12.5546875" style="50" customWidth="1"/>
    <col min="11063" max="11063" width="5.109375" style="50" customWidth="1"/>
    <col min="11064" max="11064" width="13.44140625" style="50" customWidth="1"/>
    <col min="11065" max="11066" width="21.44140625" style="50" customWidth="1"/>
    <col min="11067" max="11067" width="17.6640625" style="50" customWidth="1"/>
    <col min="11068" max="11069" width="14.6640625" style="50" customWidth="1"/>
    <col min="11070" max="11071" width="15.88671875" style="50" customWidth="1"/>
    <col min="11072" max="11083" width="12.88671875" style="50" customWidth="1"/>
    <col min="11084" max="11317" width="11.44140625" style="50"/>
    <col min="11318" max="11318" width="12.5546875" style="50" customWidth="1"/>
    <col min="11319" max="11319" width="5.109375" style="50" customWidth="1"/>
    <col min="11320" max="11320" width="13.44140625" style="50" customWidth="1"/>
    <col min="11321" max="11322" width="21.44140625" style="50" customWidth="1"/>
    <col min="11323" max="11323" width="17.6640625" style="50" customWidth="1"/>
    <col min="11324" max="11325" width="14.6640625" style="50" customWidth="1"/>
    <col min="11326" max="11327" width="15.88671875" style="50" customWidth="1"/>
    <col min="11328" max="11339" width="12.88671875" style="50" customWidth="1"/>
    <col min="11340" max="11573" width="11.44140625" style="50"/>
    <col min="11574" max="11574" width="12.5546875" style="50" customWidth="1"/>
    <col min="11575" max="11575" width="5.109375" style="50" customWidth="1"/>
    <col min="11576" max="11576" width="13.44140625" style="50" customWidth="1"/>
    <col min="11577" max="11578" width="21.44140625" style="50" customWidth="1"/>
    <col min="11579" max="11579" width="17.6640625" style="50" customWidth="1"/>
    <col min="11580" max="11581" width="14.6640625" style="50" customWidth="1"/>
    <col min="11582" max="11583" width="15.88671875" style="50" customWidth="1"/>
    <col min="11584" max="11595" width="12.88671875" style="50" customWidth="1"/>
    <col min="11596" max="11829" width="11.44140625" style="50"/>
    <col min="11830" max="11830" width="12.5546875" style="50" customWidth="1"/>
    <col min="11831" max="11831" width="5.109375" style="50" customWidth="1"/>
    <col min="11832" max="11832" width="13.44140625" style="50" customWidth="1"/>
    <col min="11833" max="11834" width="21.44140625" style="50" customWidth="1"/>
    <col min="11835" max="11835" width="17.6640625" style="50" customWidth="1"/>
    <col min="11836" max="11837" width="14.6640625" style="50" customWidth="1"/>
    <col min="11838" max="11839" width="15.88671875" style="50" customWidth="1"/>
    <col min="11840" max="11851" width="12.88671875" style="50" customWidth="1"/>
    <col min="11852" max="12085" width="11.44140625" style="50"/>
    <col min="12086" max="12086" width="12.5546875" style="50" customWidth="1"/>
    <col min="12087" max="12087" width="5.109375" style="50" customWidth="1"/>
    <col min="12088" max="12088" width="13.44140625" style="50" customWidth="1"/>
    <col min="12089" max="12090" width="21.44140625" style="50" customWidth="1"/>
    <col min="12091" max="12091" width="17.6640625" style="50" customWidth="1"/>
    <col min="12092" max="12093" width="14.6640625" style="50" customWidth="1"/>
    <col min="12094" max="12095" width="15.88671875" style="50" customWidth="1"/>
    <col min="12096" max="12107" width="12.88671875" style="50" customWidth="1"/>
    <col min="12108" max="12341" width="11.44140625" style="50"/>
    <col min="12342" max="12342" width="12.5546875" style="50" customWidth="1"/>
    <col min="12343" max="12343" width="5.109375" style="50" customWidth="1"/>
    <col min="12344" max="12344" width="13.44140625" style="50" customWidth="1"/>
    <col min="12345" max="12346" width="21.44140625" style="50" customWidth="1"/>
    <col min="12347" max="12347" width="17.6640625" style="50" customWidth="1"/>
    <col min="12348" max="12349" width="14.6640625" style="50" customWidth="1"/>
    <col min="12350" max="12351" width="15.88671875" style="50" customWidth="1"/>
    <col min="12352" max="12363" width="12.88671875" style="50" customWidth="1"/>
    <col min="12364" max="12597" width="11.44140625" style="50"/>
    <col min="12598" max="12598" width="12.5546875" style="50" customWidth="1"/>
    <col min="12599" max="12599" width="5.109375" style="50" customWidth="1"/>
    <col min="12600" max="12600" width="13.44140625" style="50" customWidth="1"/>
    <col min="12601" max="12602" width="21.44140625" style="50" customWidth="1"/>
    <col min="12603" max="12603" width="17.6640625" style="50" customWidth="1"/>
    <col min="12604" max="12605" width="14.6640625" style="50" customWidth="1"/>
    <col min="12606" max="12607" width="15.88671875" style="50" customWidth="1"/>
    <col min="12608" max="12619" width="12.88671875" style="50" customWidth="1"/>
    <col min="12620" max="12853" width="11.44140625" style="50"/>
    <col min="12854" max="12854" width="12.5546875" style="50" customWidth="1"/>
    <col min="12855" max="12855" width="5.109375" style="50" customWidth="1"/>
    <col min="12856" max="12856" width="13.44140625" style="50" customWidth="1"/>
    <col min="12857" max="12858" width="21.44140625" style="50" customWidth="1"/>
    <col min="12859" max="12859" width="17.6640625" style="50" customWidth="1"/>
    <col min="12860" max="12861" width="14.6640625" style="50" customWidth="1"/>
    <col min="12862" max="12863" width="15.88671875" style="50" customWidth="1"/>
    <col min="12864" max="12875" width="12.88671875" style="50" customWidth="1"/>
    <col min="12876" max="13109" width="11.44140625" style="50"/>
    <col min="13110" max="13110" width="12.5546875" style="50" customWidth="1"/>
    <col min="13111" max="13111" width="5.109375" style="50" customWidth="1"/>
    <col min="13112" max="13112" width="13.44140625" style="50" customWidth="1"/>
    <col min="13113" max="13114" width="21.44140625" style="50" customWidth="1"/>
    <col min="13115" max="13115" width="17.6640625" style="50" customWidth="1"/>
    <col min="13116" max="13117" width="14.6640625" style="50" customWidth="1"/>
    <col min="13118" max="13119" width="15.88671875" style="50" customWidth="1"/>
    <col min="13120" max="13131" width="12.88671875" style="50" customWidth="1"/>
    <col min="13132" max="13365" width="11.44140625" style="50"/>
    <col min="13366" max="13366" width="12.5546875" style="50" customWidth="1"/>
    <col min="13367" max="13367" width="5.109375" style="50" customWidth="1"/>
    <col min="13368" max="13368" width="13.44140625" style="50" customWidth="1"/>
    <col min="13369" max="13370" width="21.44140625" style="50" customWidth="1"/>
    <col min="13371" max="13371" width="17.6640625" style="50" customWidth="1"/>
    <col min="13372" max="13373" width="14.6640625" style="50" customWidth="1"/>
    <col min="13374" max="13375" width="15.88671875" style="50" customWidth="1"/>
    <col min="13376" max="13387" width="12.88671875" style="50" customWidth="1"/>
    <col min="13388" max="13621" width="11.44140625" style="50"/>
    <col min="13622" max="13622" width="12.5546875" style="50" customWidth="1"/>
    <col min="13623" max="13623" width="5.109375" style="50" customWidth="1"/>
    <col min="13624" max="13624" width="13.44140625" style="50" customWidth="1"/>
    <col min="13625" max="13626" width="21.44140625" style="50" customWidth="1"/>
    <col min="13627" max="13627" width="17.6640625" style="50" customWidth="1"/>
    <col min="13628" max="13629" width="14.6640625" style="50" customWidth="1"/>
    <col min="13630" max="13631" width="15.88671875" style="50" customWidth="1"/>
    <col min="13632" max="13643" width="12.88671875" style="50" customWidth="1"/>
    <col min="13644" max="13877" width="11.44140625" style="50"/>
    <col min="13878" max="13878" width="12.5546875" style="50" customWidth="1"/>
    <col min="13879" max="13879" width="5.109375" style="50" customWidth="1"/>
    <col min="13880" max="13880" width="13.44140625" style="50" customWidth="1"/>
    <col min="13881" max="13882" width="21.44140625" style="50" customWidth="1"/>
    <col min="13883" max="13883" width="17.6640625" style="50" customWidth="1"/>
    <col min="13884" max="13885" width="14.6640625" style="50" customWidth="1"/>
    <col min="13886" max="13887" width="15.88671875" style="50" customWidth="1"/>
    <col min="13888" max="13899" width="12.88671875" style="50" customWidth="1"/>
    <col min="13900" max="14133" width="11.44140625" style="50"/>
    <col min="14134" max="14134" width="12.5546875" style="50" customWidth="1"/>
    <col min="14135" max="14135" width="5.109375" style="50" customWidth="1"/>
    <col min="14136" max="14136" width="13.44140625" style="50" customWidth="1"/>
    <col min="14137" max="14138" width="21.44140625" style="50" customWidth="1"/>
    <col min="14139" max="14139" width="17.6640625" style="50" customWidth="1"/>
    <col min="14140" max="14141" width="14.6640625" style="50" customWidth="1"/>
    <col min="14142" max="14143" width="15.88671875" style="50" customWidth="1"/>
    <col min="14144" max="14155" width="12.88671875" style="50" customWidth="1"/>
    <col min="14156" max="14389" width="11.44140625" style="50"/>
    <col min="14390" max="14390" width="12.5546875" style="50" customWidth="1"/>
    <col min="14391" max="14391" width="5.109375" style="50" customWidth="1"/>
    <col min="14392" max="14392" width="13.44140625" style="50" customWidth="1"/>
    <col min="14393" max="14394" width="21.44140625" style="50" customWidth="1"/>
    <col min="14395" max="14395" width="17.6640625" style="50" customWidth="1"/>
    <col min="14396" max="14397" width="14.6640625" style="50" customWidth="1"/>
    <col min="14398" max="14399" width="15.88671875" style="50" customWidth="1"/>
    <col min="14400" max="14411" width="12.88671875" style="50" customWidth="1"/>
    <col min="14412" max="14645" width="11.44140625" style="50"/>
    <col min="14646" max="14646" width="12.5546875" style="50" customWidth="1"/>
    <col min="14647" max="14647" width="5.109375" style="50" customWidth="1"/>
    <col min="14648" max="14648" width="13.44140625" style="50" customWidth="1"/>
    <col min="14649" max="14650" width="21.44140625" style="50" customWidth="1"/>
    <col min="14651" max="14651" width="17.6640625" style="50" customWidth="1"/>
    <col min="14652" max="14653" width="14.6640625" style="50" customWidth="1"/>
    <col min="14654" max="14655" width="15.88671875" style="50" customWidth="1"/>
    <col min="14656" max="14667" width="12.88671875" style="50" customWidth="1"/>
    <col min="14668" max="14901" width="11.44140625" style="50"/>
    <col min="14902" max="14902" width="12.5546875" style="50" customWidth="1"/>
    <col min="14903" max="14903" width="5.109375" style="50" customWidth="1"/>
    <col min="14904" max="14904" width="13.44140625" style="50" customWidth="1"/>
    <col min="14905" max="14906" width="21.44140625" style="50" customWidth="1"/>
    <col min="14907" max="14907" width="17.6640625" style="50" customWidth="1"/>
    <col min="14908" max="14909" width="14.6640625" style="50" customWidth="1"/>
    <col min="14910" max="14911" width="15.88671875" style="50" customWidth="1"/>
    <col min="14912" max="14923" width="12.88671875" style="50" customWidth="1"/>
    <col min="14924" max="15157" width="11.44140625" style="50"/>
    <col min="15158" max="15158" width="12.5546875" style="50" customWidth="1"/>
    <col min="15159" max="15159" width="5.109375" style="50" customWidth="1"/>
    <col min="15160" max="15160" width="13.44140625" style="50" customWidth="1"/>
    <col min="15161" max="15162" width="21.44140625" style="50" customWidth="1"/>
    <col min="15163" max="15163" width="17.6640625" style="50" customWidth="1"/>
    <col min="15164" max="15165" width="14.6640625" style="50" customWidth="1"/>
    <col min="15166" max="15167" width="15.88671875" style="50" customWidth="1"/>
    <col min="15168" max="15179" width="12.88671875" style="50" customWidth="1"/>
    <col min="15180" max="15413" width="11.44140625" style="50"/>
    <col min="15414" max="15414" width="12.5546875" style="50" customWidth="1"/>
    <col min="15415" max="15415" width="5.109375" style="50" customWidth="1"/>
    <col min="15416" max="15416" width="13.44140625" style="50" customWidth="1"/>
    <col min="15417" max="15418" width="21.44140625" style="50" customWidth="1"/>
    <col min="15419" max="15419" width="17.6640625" style="50" customWidth="1"/>
    <col min="15420" max="15421" width="14.6640625" style="50" customWidth="1"/>
    <col min="15422" max="15423" width="15.88671875" style="50" customWidth="1"/>
    <col min="15424" max="15435" width="12.88671875" style="50" customWidth="1"/>
    <col min="15436" max="15669" width="11.44140625" style="50"/>
    <col min="15670" max="15670" width="12.5546875" style="50" customWidth="1"/>
    <col min="15671" max="15671" width="5.109375" style="50" customWidth="1"/>
    <col min="15672" max="15672" width="13.44140625" style="50" customWidth="1"/>
    <col min="15673" max="15674" width="21.44140625" style="50" customWidth="1"/>
    <col min="15675" max="15675" width="17.6640625" style="50" customWidth="1"/>
    <col min="15676" max="15677" width="14.6640625" style="50" customWidth="1"/>
    <col min="15678" max="15679" width="15.88671875" style="50" customWidth="1"/>
    <col min="15680" max="15691" width="12.88671875" style="50" customWidth="1"/>
    <col min="15692" max="15925" width="11.44140625" style="50"/>
    <col min="15926" max="15926" width="12.5546875" style="50" customWidth="1"/>
    <col min="15927" max="15927" width="5.109375" style="50" customWidth="1"/>
    <col min="15928" max="15928" width="13.44140625" style="50" customWidth="1"/>
    <col min="15929" max="15930" width="21.44140625" style="50" customWidth="1"/>
    <col min="15931" max="15931" width="17.6640625" style="50" customWidth="1"/>
    <col min="15932" max="15933" width="14.6640625" style="50" customWidth="1"/>
    <col min="15934" max="15935" width="15.88671875" style="50" customWidth="1"/>
    <col min="15936" max="15947" width="12.88671875" style="50" customWidth="1"/>
    <col min="15948" max="16181" width="11.44140625" style="50"/>
    <col min="16182" max="16182" width="12.5546875" style="50" customWidth="1"/>
    <col min="16183" max="16183" width="5.109375" style="50" customWidth="1"/>
    <col min="16184" max="16184" width="13.44140625" style="50" customWidth="1"/>
    <col min="16185" max="16186" width="21.44140625" style="50" customWidth="1"/>
    <col min="16187" max="16187" width="17.6640625" style="50" customWidth="1"/>
    <col min="16188" max="16189" width="14.6640625" style="50" customWidth="1"/>
    <col min="16190" max="16191" width="15.88671875" style="50" customWidth="1"/>
    <col min="16192" max="16203" width="12.88671875" style="50" customWidth="1"/>
    <col min="16204" max="16384" width="11.44140625" style="50"/>
  </cols>
  <sheetData>
    <row r="1" spans="1:86" ht="20.25" customHeight="1" x14ac:dyDescent="0.3">
      <c r="A1" s="234" t="s">
        <v>23</v>
      </c>
      <c r="B1" s="234"/>
      <c r="C1" s="235" t="s">
        <v>38</v>
      </c>
      <c r="D1" s="235"/>
      <c r="E1" s="235"/>
      <c r="F1" s="235"/>
      <c r="G1" s="51"/>
      <c r="H1" s="51"/>
      <c r="I1" s="51"/>
      <c r="J1" s="52"/>
      <c r="K1" s="52"/>
      <c r="L1" s="52"/>
      <c r="M1" s="53"/>
    </row>
    <row r="2" spans="1:86" x14ac:dyDescent="0.3">
      <c r="C2" s="78"/>
      <c r="D2" s="51"/>
      <c r="E2" s="51"/>
      <c r="F2" s="51"/>
      <c r="G2" s="51"/>
      <c r="H2" s="51"/>
      <c r="I2" s="51"/>
      <c r="J2" s="52"/>
      <c r="K2" s="52"/>
      <c r="L2" s="52"/>
      <c r="M2" s="53"/>
      <c r="N2" s="56"/>
    </row>
    <row r="3" spans="1:86" ht="24" customHeight="1" x14ac:dyDescent="0.3">
      <c r="A3" s="234" t="s">
        <v>24</v>
      </c>
      <c r="B3" s="234"/>
      <c r="C3" s="236" t="s">
        <v>37</v>
      </c>
      <c r="D3" s="237"/>
      <c r="E3" s="237"/>
      <c r="F3" s="238"/>
      <c r="G3" s="51"/>
      <c r="H3" s="51"/>
      <c r="I3" s="51"/>
      <c r="J3" s="52"/>
      <c r="K3" s="52"/>
      <c r="L3" s="52"/>
      <c r="M3" s="52"/>
      <c r="N3" s="57"/>
    </row>
    <row r="4" spans="1:86" x14ac:dyDescent="0.3">
      <c r="C4" s="51"/>
      <c r="D4" s="51"/>
      <c r="E4" s="51"/>
      <c r="F4" s="58"/>
      <c r="G4" s="58"/>
      <c r="H4" s="58"/>
      <c r="I4" s="58"/>
      <c r="J4" s="59"/>
      <c r="K4" s="59"/>
      <c r="L4" s="59"/>
    </row>
    <row r="5" spans="1:86" ht="27" customHeight="1" x14ac:dyDescent="0.3">
      <c r="A5" s="234" t="s">
        <v>0</v>
      </c>
      <c r="B5" s="234"/>
      <c r="C5" s="235" t="s">
        <v>156</v>
      </c>
      <c r="D5" s="235"/>
      <c r="E5" s="235"/>
      <c r="F5" s="235"/>
      <c r="G5" s="51"/>
      <c r="H5" s="51"/>
      <c r="I5" s="51"/>
      <c r="J5" s="60"/>
      <c r="K5" s="60"/>
      <c r="L5" s="60"/>
      <c r="M5" s="60"/>
      <c r="N5" s="60"/>
    </row>
    <row r="6" spans="1:86" x14ac:dyDescent="0.3">
      <c r="C6" s="51"/>
      <c r="D6" s="51"/>
      <c r="E6" s="51"/>
      <c r="F6" s="58"/>
      <c r="G6" s="58"/>
      <c r="H6" s="58"/>
      <c r="I6" s="58"/>
      <c r="J6" s="59"/>
      <c r="K6" s="59"/>
      <c r="L6" s="59"/>
    </row>
    <row r="7" spans="1:86" ht="27" hidden="1" customHeight="1" x14ac:dyDescent="0.3">
      <c r="A7" s="234" t="s">
        <v>22</v>
      </c>
      <c r="B7" s="234"/>
      <c r="C7" s="235"/>
      <c r="D7" s="235"/>
      <c r="E7" s="235"/>
      <c r="F7" s="235"/>
      <c r="G7" s="51"/>
      <c r="H7" s="51"/>
      <c r="I7" s="51"/>
      <c r="J7" s="60"/>
      <c r="K7" s="60"/>
      <c r="L7" s="60"/>
      <c r="M7" s="60"/>
      <c r="N7" s="60"/>
    </row>
    <row r="8" spans="1:86" hidden="1" x14ac:dyDescent="0.3">
      <c r="C8" s="58"/>
      <c r="D8" s="58"/>
      <c r="E8" s="58"/>
      <c r="F8" s="58"/>
      <c r="G8" s="58"/>
      <c r="H8" s="58"/>
      <c r="I8" s="58"/>
      <c r="J8" s="59"/>
      <c r="K8" s="59"/>
      <c r="L8" s="59"/>
    </row>
    <row r="9" spans="1:86" ht="105" customHeight="1" x14ac:dyDescent="0.3">
      <c r="A9" s="234" t="s">
        <v>25</v>
      </c>
      <c r="B9" s="234"/>
      <c r="C9" s="288" t="s">
        <v>110</v>
      </c>
      <c r="D9" s="289"/>
      <c r="E9" s="289"/>
      <c r="F9" s="290"/>
      <c r="G9" s="61"/>
      <c r="H9" s="61"/>
      <c r="I9" s="61"/>
      <c r="J9" s="62"/>
      <c r="K9" s="62"/>
      <c r="L9" s="62"/>
      <c r="M9" s="54" t="s">
        <v>1</v>
      </c>
    </row>
    <row r="10" spans="1:86" s="67" customFormat="1" ht="14.25" customHeight="1" x14ac:dyDescent="0.3">
      <c r="A10" s="53"/>
      <c r="B10" s="53"/>
      <c r="C10" s="63"/>
      <c r="D10" s="63"/>
      <c r="E10" s="63"/>
      <c r="F10" s="63"/>
      <c r="G10" s="64"/>
      <c r="H10" s="64"/>
      <c r="I10" s="64"/>
      <c r="J10" s="65"/>
      <c r="K10" s="65"/>
      <c r="L10" s="65"/>
      <c r="M10" s="53"/>
      <c r="N10" s="53"/>
      <c r="O10" s="76"/>
      <c r="P10" s="76"/>
      <c r="Q10" s="76"/>
      <c r="R10" s="76"/>
      <c r="S10" s="76"/>
      <c r="T10" s="7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76"/>
      <c r="AT10" s="76"/>
      <c r="AU10" s="76"/>
      <c r="AV10" s="76"/>
      <c r="AW10" s="76"/>
      <c r="AX10" s="7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s="67" customFormat="1" ht="30" customHeight="1" x14ac:dyDescent="0.3">
      <c r="A11" s="68"/>
      <c r="B11" s="68"/>
      <c r="C11" s="64"/>
      <c r="D11" s="64"/>
      <c r="E11" s="64"/>
      <c r="F11" s="64"/>
      <c r="G11" s="64"/>
      <c r="H11" s="64"/>
      <c r="I11" s="64"/>
      <c r="J11" s="65"/>
      <c r="K11" s="65"/>
      <c r="L11" s="65"/>
      <c r="M11" s="53"/>
      <c r="N11" s="53"/>
      <c r="O11" s="76"/>
      <c r="P11" s="76"/>
      <c r="Q11" s="76"/>
      <c r="R11" s="76"/>
      <c r="S11" s="76"/>
      <c r="T11" s="7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76"/>
      <c r="AT11" s="76"/>
      <c r="AU11" s="76"/>
      <c r="AV11" s="76"/>
      <c r="AW11" s="76"/>
      <c r="AX11" s="7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x14ac:dyDescent="0.3">
      <c r="A12" s="69"/>
      <c r="B12" s="69"/>
      <c r="C12" s="69"/>
      <c r="D12" s="69"/>
      <c r="E12" s="69"/>
      <c r="F12" s="69"/>
      <c r="G12" s="69"/>
      <c r="H12" s="69"/>
      <c r="I12" s="69"/>
      <c r="J12" s="70"/>
      <c r="K12" s="70"/>
      <c r="L12" s="70"/>
    </row>
    <row r="13" spans="1:86" ht="22.5" customHeight="1" x14ac:dyDescent="0.3">
      <c r="A13" s="69"/>
      <c r="B13" s="239" t="s">
        <v>2</v>
      </c>
      <c r="C13" s="239"/>
      <c r="D13" s="226" t="s">
        <v>3</v>
      </c>
      <c r="E13" s="240" t="s">
        <v>4</v>
      </c>
      <c r="F13" s="226" t="s">
        <v>36</v>
      </c>
      <c r="G13" s="232" t="s">
        <v>167</v>
      </c>
      <c r="H13" s="232" t="s">
        <v>21</v>
      </c>
      <c r="I13" s="232" t="s">
        <v>173</v>
      </c>
      <c r="J13" s="232" t="s">
        <v>174</v>
      </c>
      <c r="K13" s="232" t="s">
        <v>175</v>
      </c>
      <c r="L13" s="232" t="s">
        <v>5</v>
      </c>
      <c r="M13" s="226" t="s">
        <v>172</v>
      </c>
      <c r="N13" s="226" t="s">
        <v>169</v>
      </c>
      <c r="O13" s="220" t="s">
        <v>6</v>
      </c>
      <c r="P13" s="221"/>
      <c r="Q13" s="221"/>
      <c r="R13" s="221"/>
      <c r="S13" s="221"/>
      <c r="T13" s="222"/>
      <c r="U13" s="220" t="s">
        <v>7</v>
      </c>
      <c r="V13" s="221"/>
      <c r="W13" s="221"/>
      <c r="X13" s="221"/>
      <c r="Y13" s="221"/>
      <c r="Z13" s="222"/>
      <c r="AA13" s="220" t="s">
        <v>8</v>
      </c>
      <c r="AB13" s="221"/>
      <c r="AC13" s="221"/>
      <c r="AD13" s="221"/>
      <c r="AE13" s="221"/>
      <c r="AF13" s="222"/>
      <c r="AG13" s="220" t="s">
        <v>26</v>
      </c>
      <c r="AH13" s="221"/>
      <c r="AI13" s="221"/>
      <c r="AJ13" s="221"/>
      <c r="AK13" s="221"/>
      <c r="AL13" s="222"/>
      <c r="AM13" s="220" t="s">
        <v>9</v>
      </c>
      <c r="AN13" s="221"/>
      <c r="AO13" s="221"/>
      <c r="AP13" s="221"/>
      <c r="AQ13" s="221"/>
      <c r="AR13" s="222"/>
      <c r="AS13" s="220" t="s">
        <v>10</v>
      </c>
      <c r="AT13" s="221"/>
      <c r="AU13" s="221"/>
      <c r="AV13" s="221"/>
      <c r="AW13" s="221"/>
      <c r="AX13" s="222"/>
      <c r="AY13" s="220" t="s">
        <v>11</v>
      </c>
      <c r="AZ13" s="221"/>
      <c r="BA13" s="221"/>
      <c r="BB13" s="221"/>
      <c r="BC13" s="221"/>
      <c r="BD13" s="222"/>
      <c r="BE13" s="220" t="s">
        <v>12</v>
      </c>
      <c r="BF13" s="221"/>
      <c r="BG13" s="221"/>
      <c r="BH13" s="221"/>
      <c r="BI13" s="221"/>
      <c r="BJ13" s="222"/>
      <c r="BK13" s="220" t="s">
        <v>13</v>
      </c>
      <c r="BL13" s="221"/>
      <c r="BM13" s="221"/>
      <c r="BN13" s="221"/>
      <c r="BO13" s="221"/>
      <c r="BP13" s="222"/>
      <c r="BQ13" s="220" t="s">
        <v>14</v>
      </c>
      <c r="BR13" s="221"/>
      <c r="BS13" s="221"/>
      <c r="BT13" s="221"/>
      <c r="BU13" s="221"/>
      <c r="BV13" s="222"/>
      <c r="BW13" s="220" t="s">
        <v>15</v>
      </c>
      <c r="BX13" s="221"/>
      <c r="BY13" s="221"/>
      <c r="BZ13" s="221"/>
      <c r="CA13" s="221"/>
      <c r="CB13" s="222"/>
      <c r="CC13" s="220" t="s">
        <v>16</v>
      </c>
      <c r="CD13" s="221"/>
      <c r="CE13" s="221"/>
      <c r="CF13" s="221"/>
      <c r="CG13" s="221"/>
      <c r="CH13" s="222"/>
    </row>
    <row r="14" spans="1:86" ht="16.5" customHeight="1" x14ac:dyDescent="0.3">
      <c r="A14" s="69"/>
      <c r="B14" s="239"/>
      <c r="C14" s="239"/>
      <c r="D14" s="227"/>
      <c r="E14" s="240"/>
      <c r="F14" s="227"/>
      <c r="G14" s="233"/>
      <c r="H14" s="233"/>
      <c r="I14" s="233"/>
      <c r="J14" s="233"/>
      <c r="K14" s="233"/>
      <c r="L14" s="233"/>
      <c r="M14" s="227"/>
      <c r="N14" s="227"/>
      <c r="O14" s="223"/>
      <c r="P14" s="224"/>
      <c r="Q14" s="224"/>
      <c r="R14" s="224"/>
      <c r="S14" s="224"/>
      <c r="T14" s="225"/>
      <c r="U14" s="223"/>
      <c r="V14" s="224"/>
      <c r="W14" s="224"/>
      <c r="X14" s="224"/>
      <c r="Y14" s="224"/>
      <c r="Z14" s="225"/>
      <c r="AA14" s="223"/>
      <c r="AB14" s="224"/>
      <c r="AC14" s="224"/>
      <c r="AD14" s="224"/>
      <c r="AE14" s="224"/>
      <c r="AF14" s="225"/>
      <c r="AG14" s="223"/>
      <c r="AH14" s="224"/>
      <c r="AI14" s="224"/>
      <c r="AJ14" s="224"/>
      <c r="AK14" s="224"/>
      <c r="AL14" s="225"/>
      <c r="AM14" s="223"/>
      <c r="AN14" s="224"/>
      <c r="AO14" s="224"/>
      <c r="AP14" s="224"/>
      <c r="AQ14" s="224"/>
      <c r="AR14" s="225"/>
      <c r="AS14" s="223"/>
      <c r="AT14" s="224"/>
      <c r="AU14" s="224"/>
      <c r="AV14" s="224"/>
      <c r="AW14" s="224"/>
      <c r="AX14" s="225"/>
      <c r="AY14" s="223"/>
      <c r="AZ14" s="224"/>
      <c r="BA14" s="224"/>
      <c r="BB14" s="224"/>
      <c r="BC14" s="224"/>
      <c r="BD14" s="225"/>
      <c r="BE14" s="223"/>
      <c r="BF14" s="224"/>
      <c r="BG14" s="224"/>
      <c r="BH14" s="224"/>
      <c r="BI14" s="224"/>
      <c r="BJ14" s="225"/>
      <c r="BK14" s="223"/>
      <c r="BL14" s="224"/>
      <c r="BM14" s="224"/>
      <c r="BN14" s="224"/>
      <c r="BO14" s="224"/>
      <c r="BP14" s="225"/>
      <c r="BQ14" s="223"/>
      <c r="BR14" s="224"/>
      <c r="BS14" s="224"/>
      <c r="BT14" s="224"/>
      <c r="BU14" s="224"/>
      <c r="BV14" s="225"/>
      <c r="BW14" s="223"/>
      <c r="BX14" s="224"/>
      <c r="BY14" s="224"/>
      <c r="BZ14" s="224"/>
      <c r="CA14" s="224"/>
      <c r="CB14" s="225"/>
      <c r="CC14" s="223"/>
      <c r="CD14" s="224"/>
      <c r="CE14" s="224"/>
      <c r="CF14" s="224"/>
      <c r="CG14" s="224"/>
      <c r="CH14" s="225"/>
    </row>
    <row r="15" spans="1:86" s="72" customFormat="1" ht="38.25" customHeight="1" x14ac:dyDescent="0.3">
      <c r="A15" s="241" t="s">
        <v>17</v>
      </c>
      <c r="B15" s="274" t="s">
        <v>100</v>
      </c>
      <c r="C15" s="275"/>
      <c r="D15" s="38" t="s">
        <v>101</v>
      </c>
      <c r="E15" s="37" t="s">
        <v>42</v>
      </c>
      <c r="F15" s="38" t="s">
        <v>43</v>
      </c>
      <c r="G15" s="88">
        <v>127</v>
      </c>
      <c r="H15" s="88">
        <v>300</v>
      </c>
      <c r="I15" s="80">
        <v>500</v>
      </c>
      <c r="J15" s="80">
        <f>I15*1.05</f>
        <v>525</v>
      </c>
      <c r="K15" s="80">
        <f>J15*1.05</f>
        <v>551.25</v>
      </c>
      <c r="L15" s="82" t="s">
        <v>111</v>
      </c>
      <c r="M15" s="87">
        <v>0.05</v>
      </c>
      <c r="N15" s="83">
        <f t="shared" ref="N15:N18" si="0">SUM(O15:CH15)</f>
        <v>123</v>
      </c>
      <c r="O15" s="214">
        <v>3</v>
      </c>
      <c r="P15" s="215"/>
      <c r="Q15" s="215"/>
      <c r="R15" s="215"/>
      <c r="S15" s="215"/>
      <c r="T15" s="216"/>
      <c r="U15" s="214">
        <v>4</v>
      </c>
      <c r="V15" s="215"/>
      <c r="W15" s="215"/>
      <c r="X15" s="215"/>
      <c r="Y15" s="215"/>
      <c r="Z15" s="216"/>
      <c r="AA15" s="214">
        <v>3</v>
      </c>
      <c r="AB15" s="215"/>
      <c r="AC15" s="215"/>
      <c r="AD15" s="215"/>
      <c r="AE15" s="215"/>
      <c r="AF15" s="216"/>
      <c r="AG15" s="214">
        <v>3</v>
      </c>
      <c r="AH15" s="215"/>
      <c r="AI15" s="215"/>
      <c r="AJ15" s="215"/>
      <c r="AK15" s="215"/>
      <c r="AL15" s="216"/>
      <c r="AM15" s="214">
        <v>8</v>
      </c>
      <c r="AN15" s="215"/>
      <c r="AO15" s="215"/>
      <c r="AP15" s="215"/>
      <c r="AQ15" s="215"/>
      <c r="AR15" s="216"/>
      <c r="AS15" s="214">
        <v>7</v>
      </c>
      <c r="AT15" s="215"/>
      <c r="AU15" s="215"/>
      <c r="AV15" s="215"/>
      <c r="AW15" s="215"/>
      <c r="AX15" s="216"/>
      <c r="AY15" s="214">
        <v>30</v>
      </c>
      <c r="AZ15" s="215"/>
      <c r="BA15" s="215"/>
      <c r="BB15" s="215"/>
      <c r="BC15" s="215"/>
      <c r="BD15" s="216"/>
      <c r="BE15" s="214">
        <v>9</v>
      </c>
      <c r="BF15" s="215"/>
      <c r="BG15" s="215"/>
      <c r="BH15" s="215"/>
      <c r="BI15" s="215"/>
      <c r="BJ15" s="216"/>
      <c r="BK15" s="214">
        <v>7</v>
      </c>
      <c r="BL15" s="215"/>
      <c r="BM15" s="215"/>
      <c r="BN15" s="215"/>
      <c r="BO15" s="215"/>
      <c r="BP15" s="216"/>
      <c r="BQ15" s="214">
        <v>17</v>
      </c>
      <c r="BR15" s="215"/>
      <c r="BS15" s="215"/>
      <c r="BT15" s="215"/>
      <c r="BU15" s="215"/>
      <c r="BV15" s="216"/>
      <c r="BW15" s="214">
        <v>15</v>
      </c>
      <c r="BX15" s="215"/>
      <c r="BY15" s="215"/>
      <c r="BZ15" s="215"/>
      <c r="CA15" s="215"/>
      <c r="CB15" s="216"/>
      <c r="CC15" s="214">
        <v>17</v>
      </c>
      <c r="CD15" s="215"/>
      <c r="CE15" s="215"/>
      <c r="CF15" s="215"/>
      <c r="CG15" s="215"/>
      <c r="CH15" s="216"/>
    </row>
    <row r="16" spans="1:86" s="72" customFormat="1" ht="24" customHeight="1" x14ac:dyDescent="0.3">
      <c r="A16" s="242"/>
      <c r="B16" s="230" t="s">
        <v>102</v>
      </c>
      <c r="C16" s="231"/>
      <c r="D16" s="38" t="s">
        <v>103</v>
      </c>
      <c r="E16" s="37" t="s">
        <v>42</v>
      </c>
      <c r="F16" s="38" t="s">
        <v>43</v>
      </c>
      <c r="G16" s="88">
        <v>1223</v>
      </c>
      <c r="H16" s="88">
        <v>1800</v>
      </c>
      <c r="I16" s="80">
        <v>2500</v>
      </c>
      <c r="J16" s="80">
        <f t="shared" ref="J16:K16" si="1">I16*1.05</f>
        <v>2625</v>
      </c>
      <c r="K16" s="80">
        <f t="shared" si="1"/>
        <v>2756.25</v>
      </c>
      <c r="L16" s="82" t="s">
        <v>111</v>
      </c>
      <c r="M16" s="87">
        <v>0.05</v>
      </c>
      <c r="N16" s="83">
        <f t="shared" si="0"/>
        <v>1031</v>
      </c>
      <c r="O16" s="214">
        <v>116</v>
      </c>
      <c r="P16" s="215"/>
      <c r="Q16" s="215"/>
      <c r="R16" s="215"/>
      <c r="S16" s="215"/>
      <c r="T16" s="216"/>
      <c r="U16" s="214">
        <v>73</v>
      </c>
      <c r="V16" s="215"/>
      <c r="W16" s="215"/>
      <c r="X16" s="215"/>
      <c r="Y16" s="215"/>
      <c r="Z16" s="216"/>
      <c r="AA16" s="214">
        <v>53</v>
      </c>
      <c r="AB16" s="215"/>
      <c r="AC16" s="215"/>
      <c r="AD16" s="215"/>
      <c r="AE16" s="215"/>
      <c r="AF16" s="216"/>
      <c r="AG16" s="214">
        <v>58</v>
      </c>
      <c r="AH16" s="215"/>
      <c r="AI16" s="215"/>
      <c r="AJ16" s="215"/>
      <c r="AK16" s="215"/>
      <c r="AL16" s="216"/>
      <c r="AM16" s="214">
        <v>211</v>
      </c>
      <c r="AN16" s="215"/>
      <c r="AO16" s="215"/>
      <c r="AP16" s="215"/>
      <c r="AQ16" s="215"/>
      <c r="AR16" s="216"/>
      <c r="AS16" s="214">
        <v>126</v>
      </c>
      <c r="AT16" s="215"/>
      <c r="AU16" s="215"/>
      <c r="AV16" s="215"/>
      <c r="AW16" s="215"/>
      <c r="AX16" s="216"/>
      <c r="AY16" s="214">
        <v>140</v>
      </c>
      <c r="AZ16" s="215"/>
      <c r="BA16" s="215"/>
      <c r="BB16" s="215"/>
      <c r="BC16" s="215"/>
      <c r="BD16" s="216"/>
      <c r="BE16" s="214">
        <v>61</v>
      </c>
      <c r="BF16" s="215"/>
      <c r="BG16" s="215"/>
      <c r="BH16" s="215"/>
      <c r="BI16" s="215"/>
      <c r="BJ16" s="216"/>
      <c r="BK16" s="214">
        <v>147</v>
      </c>
      <c r="BL16" s="215"/>
      <c r="BM16" s="215"/>
      <c r="BN16" s="215"/>
      <c r="BO16" s="215"/>
      <c r="BP16" s="216"/>
      <c r="BQ16" s="214">
        <v>18</v>
      </c>
      <c r="BR16" s="215"/>
      <c r="BS16" s="215"/>
      <c r="BT16" s="215"/>
      <c r="BU16" s="215"/>
      <c r="BV16" s="216"/>
      <c r="BW16" s="214">
        <v>22</v>
      </c>
      <c r="BX16" s="215"/>
      <c r="BY16" s="215"/>
      <c r="BZ16" s="215"/>
      <c r="CA16" s="215"/>
      <c r="CB16" s="216"/>
      <c r="CC16" s="214">
        <v>6</v>
      </c>
      <c r="CD16" s="215"/>
      <c r="CE16" s="215"/>
      <c r="CF16" s="215"/>
      <c r="CG16" s="215"/>
      <c r="CH16" s="216"/>
    </row>
    <row r="17" spans="1:88" s="72" customFormat="1" ht="24" customHeight="1" x14ac:dyDescent="0.3">
      <c r="A17" s="242"/>
      <c r="B17" s="230" t="s">
        <v>104</v>
      </c>
      <c r="C17" s="231"/>
      <c r="D17" s="38" t="s">
        <v>103</v>
      </c>
      <c r="E17" s="37" t="s">
        <v>42</v>
      </c>
      <c r="F17" s="38" t="s">
        <v>43</v>
      </c>
      <c r="G17" s="88">
        <v>893</v>
      </c>
      <c r="H17" s="88">
        <v>1300</v>
      </c>
      <c r="I17" s="80">
        <v>1300</v>
      </c>
      <c r="J17" s="80">
        <f t="shared" ref="J17:K17" si="2">I17*1.05</f>
        <v>1365</v>
      </c>
      <c r="K17" s="80">
        <f t="shared" si="2"/>
        <v>1433.25</v>
      </c>
      <c r="L17" s="82" t="s">
        <v>112</v>
      </c>
      <c r="M17" s="87">
        <v>0.05</v>
      </c>
      <c r="N17" s="83">
        <f t="shared" si="0"/>
        <v>986</v>
      </c>
      <c r="O17" s="214">
        <v>102</v>
      </c>
      <c r="P17" s="215"/>
      <c r="Q17" s="215"/>
      <c r="R17" s="215"/>
      <c r="S17" s="215"/>
      <c r="T17" s="216"/>
      <c r="U17" s="214">
        <v>127</v>
      </c>
      <c r="V17" s="215"/>
      <c r="W17" s="215"/>
      <c r="X17" s="215"/>
      <c r="Y17" s="215"/>
      <c r="Z17" s="216"/>
      <c r="AA17" s="214">
        <v>62</v>
      </c>
      <c r="AB17" s="215"/>
      <c r="AC17" s="215"/>
      <c r="AD17" s="215"/>
      <c r="AE17" s="215"/>
      <c r="AF17" s="216"/>
      <c r="AG17" s="214">
        <v>42</v>
      </c>
      <c r="AH17" s="215"/>
      <c r="AI17" s="215"/>
      <c r="AJ17" s="215"/>
      <c r="AK17" s="215"/>
      <c r="AL17" s="216"/>
      <c r="AM17" s="214">
        <v>92</v>
      </c>
      <c r="AN17" s="215"/>
      <c r="AO17" s="215"/>
      <c r="AP17" s="215"/>
      <c r="AQ17" s="215"/>
      <c r="AR17" s="216"/>
      <c r="AS17" s="214">
        <v>68</v>
      </c>
      <c r="AT17" s="215"/>
      <c r="AU17" s="215"/>
      <c r="AV17" s="215"/>
      <c r="AW17" s="215"/>
      <c r="AX17" s="216"/>
      <c r="AY17" s="214">
        <v>51</v>
      </c>
      <c r="AZ17" s="215"/>
      <c r="BA17" s="215"/>
      <c r="BB17" s="215"/>
      <c r="BC17" s="215"/>
      <c r="BD17" s="216"/>
      <c r="BE17" s="214">
        <v>90</v>
      </c>
      <c r="BF17" s="215"/>
      <c r="BG17" s="215"/>
      <c r="BH17" s="215"/>
      <c r="BI17" s="215"/>
      <c r="BJ17" s="216"/>
      <c r="BK17" s="214">
        <v>60</v>
      </c>
      <c r="BL17" s="215"/>
      <c r="BM17" s="215"/>
      <c r="BN17" s="215"/>
      <c r="BO17" s="215"/>
      <c r="BP17" s="216"/>
      <c r="BQ17" s="214">
        <v>160</v>
      </c>
      <c r="BR17" s="215"/>
      <c r="BS17" s="215"/>
      <c r="BT17" s="215"/>
      <c r="BU17" s="215"/>
      <c r="BV17" s="216"/>
      <c r="BW17" s="214">
        <v>96</v>
      </c>
      <c r="BX17" s="215"/>
      <c r="BY17" s="215"/>
      <c r="BZ17" s="215"/>
      <c r="CA17" s="215"/>
      <c r="CB17" s="216"/>
      <c r="CC17" s="214">
        <v>36</v>
      </c>
      <c r="CD17" s="215"/>
      <c r="CE17" s="215"/>
      <c r="CF17" s="215"/>
      <c r="CG17" s="215"/>
      <c r="CH17" s="216"/>
    </row>
    <row r="18" spans="1:88" s="72" customFormat="1" ht="24" customHeight="1" x14ac:dyDescent="0.3">
      <c r="A18" s="242"/>
      <c r="B18" s="274" t="s">
        <v>105</v>
      </c>
      <c r="C18" s="275"/>
      <c r="D18" s="38" t="s">
        <v>106</v>
      </c>
      <c r="E18" s="92" t="s">
        <v>42</v>
      </c>
      <c r="F18" s="38" t="s">
        <v>43</v>
      </c>
      <c r="G18" s="105">
        <v>1363</v>
      </c>
      <c r="H18" s="105">
        <v>1400</v>
      </c>
      <c r="I18" s="80">
        <v>1300</v>
      </c>
      <c r="J18" s="80">
        <f t="shared" ref="J18:K18" si="3">I18*1.05</f>
        <v>1365</v>
      </c>
      <c r="K18" s="80">
        <f t="shared" si="3"/>
        <v>1433.25</v>
      </c>
      <c r="L18" s="82" t="s">
        <v>113</v>
      </c>
      <c r="M18" s="87">
        <v>0.05</v>
      </c>
      <c r="N18" s="83">
        <f t="shared" si="0"/>
        <v>1381</v>
      </c>
      <c r="O18" s="214">
        <v>117</v>
      </c>
      <c r="P18" s="215"/>
      <c r="Q18" s="215"/>
      <c r="R18" s="215"/>
      <c r="S18" s="215"/>
      <c r="T18" s="216"/>
      <c r="U18" s="214">
        <v>128</v>
      </c>
      <c r="V18" s="215"/>
      <c r="W18" s="215"/>
      <c r="X18" s="215"/>
      <c r="Y18" s="215"/>
      <c r="Z18" s="216"/>
      <c r="AA18" s="214">
        <v>85</v>
      </c>
      <c r="AB18" s="215"/>
      <c r="AC18" s="215"/>
      <c r="AD18" s="215"/>
      <c r="AE18" s="215"/>
      <c r="AF18" s="216"/>
      <c r="AG18" s="214">
        <v>75</v>
      </c>
      <c r="AH18" s="215"/>
      <c r="AI18" s="215"/>
      <c r="AJ18" s="215"/>
      <c r="AK18" s="215"/>
      <c r="AL18" s="216"/>
      <c r="AM18" s="214">
        <v>153</v>
      </c>
      <c r="AN18" s="215"/>
      <c r="AO18" s="215"/>
      <c r="AP18" s="215"/>
      <c r="AQ18" s="215"/>
      <c r="AR18" s="216"/>
      <c r="AS18" s="214">
        <v>115</v>
      </c>
      <c r="AT18" s="215"/>
      <c r="AU18" s="215"/>
      <c r="AV18" s="215"/>
      <c r="AW18" s="215"/>
      <c r="AX18" s="216"/>
      <c r="AY18" s="214">
        <v>87</v>
      </c>
      <c r="AZ18" s="215"/>
      <c r="BA18" s="215"/>
      <c r="BB18" s="215"/>
      <c r="BC18" s="215"/>
      <c r="BD18" s="216"/>
      <c r="BE18" s="214">
        <v>64</v>
      </c>
      <c r="BF18" s="215"/>
      <c r="BG18" s="215"/>
      <c r="BH18" s="215"/>
      <c r="BI18" s="215"/>
      <c r="BJ18" s="216"/>
      <c r="BK18" s="214">
        <v>121</v>
      </c>
      <c r="BL18" s="215"/>
      <c r="BM18" s="215"/>
      <c r="BN18" s="215"/>
      <c r="BO18" s="215"/>
      <c r="BP18" s="216"/>
      <c r="BQ18" s="214">
        <v>168</v>
      </c>
      <c r="BR18" s="215"/>
      <c r="BS18" s="215"/>
      <c r="BT18" s="215"/>
      <c r="BU18" s="215"/>
      <c r="BV18" s="216"/>
      <c r="BW18" s="214">
        <v>168</v>
      </c>
      <c r="BX18" s="215"/>
      <c r="BY18" s="215"/>
      <c r="BZ18" s="215"/>
      <c r="CA18" s="215"/>
      <c r="CB18" s="216"/>
      <c r="CC18" s="214">
        <v>100</v>
      </c>
      <c r="CD18" s="215"/>
      <c r="CE18" s="215"/>
      <c r="CF18" s="215"/>
      <c r="CG18" s="215"/>
      <c r="CH18" s="216"/>
    </row>
    <row r="19" spans="1:88" s="72" customFormat="1" ht="12.75" customHeight="1" x14ac:dyDescent="0.3">
      <c r="A19" s="252" t="s">
        <v>18</v>
      </c>
      <c r="B19" s="276" t="s">
        <v>107</v>
      </c>
      <c r="C19" s="277"/>
      <c r="D19" s="280" t="s">
        <v>50</v>
      </c>
      <c r="E19" s="280" t="s">
        <v>42</v>
      </c>
      <c r="F19" s="280" t="s">
        <v>43</v>
      </c>
      <c r="G19" s="286">
        <v>22</v>
      </c>
      <c r="H19" s="286">
        <v>30</v>
      </c>
      <c r="I19" s="284">
        <v>20</v>
      </c>
      <c r="J19" s="284">
        <f>I19*1.05</f>
        <v>21</v>
      </c>
      <c r="K19" s="284">
        <f>J19*1.05</f>
        <v>22.05</v>
      </c>
      <c r="L19" s="270" t="s">
        <v>114</v>
      </c>
      <c r="M19" s="272">
        <v>0.05</v>
      </c>
      <c r="N19" s="250">
        <f>SUM(O20:CH20)</f>
        <v>58</v>
      </c>
      <c r="O19" s="35" t="s">
        <v>31</v>
      </c>
      <c r="P19" s="35" t="s">
        <v>32</v>
      </c>
      <c r="Q19" s="35" t="s">
        <v>68</v>
      </c>
      <c r="R19" s="35" t="s">
        <v>69</v>
      </c>
      <c r="S19" s="35" t="s">
        <v>33</v>
      </c>
      <c r="T19" s="35" t="s">
        <v>34</v>
      </c>
      <c r="U19" s="35" t="s">
        <v>31</v>
      </c>
      <c r="V19" s="35" t="s">
        <v>32</v>
      </c>
      <c r="W19" s="35" t="s">
        <v>68</v>
      </c>
      <c r="X19" s="35" t="s">
        <v>69</v>
      </c>
      <c r="Y19" s="35" t="s">
        <v>33</v>
      </c>
      <c r="Z19" s="35" t="s">
        <v>34</v>
      </c>
      <c r="AA19" s="35" t="s">
        <v>31</v>
      </c>
      <c r="AB19" s="35" t="s">
        <v>32</v>
      </c>
      <c r="AC19" s="35" t="s">
        <v>68</v>
      </c>
      <c r="AD19" s="35" t="s">
        <v>69</v>
      </c>
      <c r="AE19" s="35" t="s">
        <v>33</v>
      </c>
      <c r="AF19" s="35" t="s">
        <v>34</v>
      </c>
      <c r="AG19" s="35" t="s">
        <v>31</v>
      </c>
      <c r="AH19" s="35" t="s">
        <v>32</v>
      </c>
      <c r="AI19" s="35" t="s">
        <v>68</v>
      </c>
      <c r="AJ19" s="35" t="s">
        <v>69</v>
      </c>
      <c r="AK19" s="35" t="s">
        <v>33</v>
      </c>
      <c r="AL19" s="35" t="s">
        <v>34</v>
      </c>
      <c r="AM19" s="35" t="s">
        <v>31</v>
      </c>
      <c r="AN19" s="35" t="s">
        <v>32</v>
      </c>
      <c r="AO19" s="35" t="s">
        <v>68</v>
      </c>
      <c r="AP19" s="35" t="s">
        <v>69</v>
      </c>
      <c r="AQ19" s="35" t="s">
        <v>33</v>
      </c>
      <c r="AR19" s="35" t="s">
        <v>34</v>
      </c>
      <c r="AS19" s="35" t="s">
        <v>31</v>
      </c>
      <c r="AT19" s="35" t="s">
        <v>32</v>
      </c>
      <c r="AU19" s="35" t="s">
        <v>68</v>
      </c>
      <c r="AV19" s="35" t="s">
        <v>69</v>
      </c>
      <c r="AW19" s="35" t="s">
        <v>33</v>
      </c>
      <c r="AX19" s="35" t="s">
        <v>34</v>
      </c>
      <c r="AY19" s="35" t="s">
        <v>31</v>
      </c>
      <c r="AZ19" s="35" t="s">
        <v>32</v>
      </c>
      <c r="BA19" s="35" t="s">
        <v>68</v>
      </c>
      <c r="BB19" s="35" t="s">
        <v>69</v>
      </c>
      <c r="BC19" s="35" t="s">
        <v>33</v>
      </c>
      <c r="BD19" s="35" t="s">
        <v>34</v>
      </c>
      <c r="BE19" s="35" t="s">
        <v>31</v>
      </c>
      <c r="BF19" s="35" t="s">
        <v>32</v>
      </c>
      <c r="BG19" s="35" t="s">
        <v>68</v>
      </c>
      <c r="BH19" s="35" t="s">
        <v>69</v>
      </c>
      <c r="BI19" s="35" t="s">
        <v>33</v>
      </c>
      <c r="BJ19" s="35" t="s">
        <v>34</v>
      </c>
      <c r="BK19" s="129" t="s">
        <v>31</v>
      </c>
      <c r="BL19" s="129" t="s">
        <v>32</v>
      </c>
      <c r="BM19" s="129" t="s">
        <v>27</v>
      </c>
      <c r="BN19" s="129" t="s">
        <v>28</v>
      </c>
      <c r="BO19" s="129" t="s">
        <v>33</v>
      </c>
      <c r="BP19" s="129" t="s">
        <v>35</v>
      </c>
      <c r="BQ19" s="35" t="s">
        <v>31</v>
      </c>
      <c r="BR19" s="35" t="s">
        <v>32</v>
      </c>
      <c r="BS19" s="35" t="s">
        <v>68</v>
      </c>
      <c r="BT19" s="35" t="s">
        <v>69</v>
      </c>
      <c r="BU19" s="35" t="s">
        <v>33</v>
      </c>
      <c r="BV19" s="35" t="s">
        <v>34</v>
      </c>
      <c r="BW19" s="35" t="s">
        <v>31</v>
      </c>
      <c r="BX19" s="35" t="s">
        <v>32</v>
      </c>
      <c r="BY19" s="35" t="s">
        <v>68</v>
      </c>
      <c r="BZ19" s="35" t="s">
        <v>69</v>
      </c>
      <c r="CA19" s="35" t="s">
        <v>33</v>
      </c>
      <c r="CB19" s="35" t="s">
        <v>34</v>
      </c>
      <c r="CC19" s="35" t="s">
        <v>31</v>
      </c>
      <c r="CD19" s="35" t="s">
        <v>32</v>
      </c>
      <c r="CE19" s="35" t="s">
        <v>68</v>
      </c>
      <c r="CF19" s="35" t="s">
        <v>69</v>
      </c>
      <c r="CG19" s="35" t="s">
        <v>33</v>
      </c>
      <c r="CH19" s="35" t="s">
        <v>34</v>
      </c>
    </row>
    <row r="20" spans="1:88" s="72" customFormat="1" ht="24.75" customHeight="1" x14ac:dyDescent="0.3">
      <c r="A20" s="253"/>
      <c r="B20" s="278"/>
      <c r="C20" s="279"/>
      <c r="D20" s="281"/>
      <c r="E20" s="281"/>
      <c r="F20" s="281"/>
      <c r="G20" s="287"/>
      <c r="H20" s="287"/>
      <c r="I20" s="285"/>
      <c r="J20" s="285"/>
      <c r="K20" s="285"/>
      <c r="L20" s="271"/>
      <c r="M20" s="273"/>
      <c r="N20" s="251"/>
      <c r="O20" s="154">
        <v>0</v>
      </c>
      <c r="P20" s="154">
        <v>1</v>
      </c>
      <c r="Q20" s="154">
        <v>0</v>
      </c>
      <c r="R20" s="154">
        <v>1</v>
      </c>
      <c r="S20" s="154">
        <v>1</v>
      </c>
      <c r="T20" s="154">
        <v>1</v>
      </c>
      <c r="U20" s="154">
        <v>0</v>
      </c>
      <c r="V20" s="154">
        <v>1</v>
      </c>
      <c r="W20" s="154">
        <v>0</v>
      </c>
      <c r="X20" s="154">
        <v>1</v>
      </c>
      <c r="Y20" s="154">
        <v>1</v>
      </c>
      <c r="Z20" s="154">
        <v>1</v>
      </c>
      <c r="AA20" s="154">
        <v>1</v>
      </c>
      <c r="AB20" s="154">
        <v>0</v>
      </c>
      <c r="AC20" s="154">
        <v>1</v>
      </c>
      <c r="AD20" s="154">
        <v>0</v>
      </c>
      <c r="AE20" s="154">
        <v>0</v>
      </c>
      <c r="AF20" s="154">
        <v>1</v>
      </c>
      <c r="AG20" s="190">
        <v>1</v>
      </c>
      <c r="AH20" s="190">
        <v>0</v>
      </c>
      <c r="AI20" s="190">
        <v>1</v>
      </c>
      <c r="AJ20" s="190">
        <v>0</v>
      </c>
      <c r="AK20" s="190">
        <v>0</v>
      </c>
      <c r="AL20" s="190">
        <v>1</v>
      </c>
      <c r="AM20" s="190">
        <v>0</v>
      </c>
      <c r="AN20" s="190">
        <v>0</v>
      </c>
      <c r="AO20" s="190">
        <v>1</v>
      </c>
      <c r="AP20" s="190">
        <v>0</v>
      </c>
      <c r="AQ20" s="190">
        <v>0</v>
      </c>
      <c r="AR20" s="190">
        <v>1</v>
      </c>
      <c r="AS20" s="190">
        <v>0</v>
      </c>
      <c r="AT20" s="190">
        <v>0</v>
      </c>
      <c r="AU20" s="190">
        <v>0</v>
      </c>
      <c r="AV20" s="190">
        <v>0</v>
      </c>
      <c r="AW20" s="190">
        <v>0</v>
      </c>
      <c r="AX20" s="190">
        <v>0</v>
      </c>
      <c r="AY20" s="206">
        <v>2</v>
      </c>
      <c r="AZ20" s="206">
        <v>4</v>
      </c>
      <c r="BA20" s="206">
        <v>6</v>
      </c>
      <c r="BB20" s="206">
        <v>8</v>
      </c>
      <c r="BC20" s="206">
        <v>9</v>
      </c>
      <c r="BD20" s="206">
        <v>6</v>
      </c>
      <c r="BE20" s="195">
        <v>0</v>
      </c>
      <c r="BF20" s="195">
        <v>0</v>
      </c>
      <c r="BG20" s="195">
        <v>0</v>
      </c>
      <c r="BH20" s="195">
        <v>0</v>
      </c>
      <c r="BI20" s="195">
        <v>0</v>
      </c>
      <c r="BJ20" s="195">
        <v>0</v>
      </c>
      <c r="BK20" s="199">
        <v>0</v>
      </c>
      <c r="BL20" s="199">
        <v>0</v>
      </c>
      <c r="BM20" s="199">
        <v>0</v>
      </c>
      <c r="BN20" s="199">
        <v>0</v>
      </c>
      <c r="BO20" s="199">
        <v>0</v>
      </c>
      <c r="BP20" s="199">
        <v>0</v>
      </c>
      <c r="BQ20" s="210">
        <v>0</v>
      </c>
      <c r="BR20" s="210">
        <v>0</v>
      </c>
      <c r="BS20" s="210">
        <v>0</v>
      </c>
      <c r="BT20" s="210">
        <v>1</v>
      </c>
      <c r="BU20" s="210">
        <v>0</v>
      </c>
      <c r="BV20" s="210">
        <v>0</v>
      </c>
      <c r="BW20" s="210">
        <v>1</v>
      </c>
      <c r="BX20" s="210">
        <v>1</v>
      </c>
      <c r="BY20" s="210">
        <v>1</v>
      </c>
      <c r="BZ20" s="210">
        <v>3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0</v>
      </c>
      <c r="CI20" s="292" t="s">
        <v>182</v>
      </c>
      <c r="CJ20" s="293"/>
    </row>
    <row r="21" spans="1:88" s="72" customFormat="1" ht="39" customHeight="1" x14ac:dyDescent="0.3">
      <c r="A21" s="253"/>
      <c r="B21" s="282" t="s">
        <v>108</v>
      </c>
      <c r="C21" s="283"/>
      <c r="D21" s="74" t="s">
        <v>50</v>
      </c>
      <c r="E21" s="74" t="s">
        <v>92</v>
      </c>
      <c r="F21" s="74" t="s">
        <v>93</v>
      </c>
      <c r="G21" s="89">
        <v>183</v>
      </c>
      <c r="H21" s="89">
        <v>200</v>
      </c>
      <c r="I21" s="84">
        <v>200</v>
      </c>
      <c r="J21" s="80">
        <f t="shared" ref="J21:K23" si="4">I21*1.05</f>
        <v>210</v>
      </c>
      <c r="K21" s="80">
        <f t="shared" si="4"/>
        <v>220.5</v>
      </c>
      <c r="L21" s="85" t="s">
        <v>115</v>
      </c>
      <c r="M21" s="123">
        <v>0.05</v>
      </c>
      <c r="N21" s="124">
        <f>MAX(SUM(O21:T21),SUM(U21:Z21),SUM(AA21:AF21),SUM(AG21:AL21),SUM(AM21:AR21),SUM(AS21:AX21),SUM(AY21:BD21),SUM(BE21:BJ21),SUM(BK21:BP21),SUM(BQ21:BV21),SUM(BW21:CB21),SUM(CC21:CH21))</f>
        <v>204</v>
      </c>
      <c r="O21" s="154">
        <v>1</v>
      </c>
      <c r="P21" s="154">
        <v>5</v>
      </c>
      <c r="Q21" s="154">
        <v>24</v>
      </c>
      <c r="R21" s="154">
        <v>23</v>
      </c>
      <c r="S21" s="154">
        <v>45</v>
      </c>
      <c r="T21" s="154">
        <v>57</v>
      </c>
      <c r="U21" s="154">
        <v>1</v>
      </c>
      <c r="V21" s="154">
        <v>5</v>
      </c>
      <c r="W21" s="154">
        <v>24</v>
      </c>
      <c r="X21" s="154">
        <v>23</v>
      </c>
      <c r="Y21" s="154">
        <v>45</v>
      </c>
      <c r="Z21" s="154">
        <v>57</v>
      </c>
      <c r="AA21" s="154">
        <v>2</v>
      </c>
      <c r="AB21" s="154">
        <v>5</v>
      </c>
      <c r="AC21" s="154">
        <v>25</v>
      </c>
      <c r="AD21" s="154">
        <v>23</v>
      </c>
      <c r="AE21" s="154">
        <v>45</v>
      </c>
      <c r="AF21" s="154">
        <v>58</v>
      </c>
      <c r="AG21" s="190">
        <v>2</v>
      </c>
      <c r="AH21" s="190">
        <v>5</v>
      </c>
      <c r="AI21" s="190">
        <v>25</v>
      </c>
      <c r="AJ21" s="190">
        <v>23</v>
      </c>
      <c r="AK21" s="190">
        <v>45</v>
      </c>
      <c r="AL21" s="190">
        <v>58</v>
      </c>
      <c r="AM21" s="190">
        <v>2</v>
      </c>
      <c r="AN21" s="190">
        <v>5</v>
      </c>
      <c r="AO21" s="190">
        <v>26</v>
      </c>
      <c r="AP21" s="190">
        <v>23</v>
      </c>
      <c r="AQ21" s="190">
        <v>47</v>
      </c>
      <c r="AR21" s="190">
        <v>60</v>
      </c>
      <c r="AS21" s="190">
        <v>2</v>
      </c>
      <c r="AT21" s="190">
        <v>5</v>
      </c>
      <c r="AU21" s="190">
        <v>26</v>
      </c>
      <c r="AV21" s="190">
        <v>23</v>
      </c>
      <c r="AW21" s="190">
        <v>47</v>
      </c>
      <c r="AX21" s="190">
        <v>60</v>
      </c>
      <c r="AY21" s="194">
        <v>5</v>
      </c>
      <c r="AZ21" s="194">
        <v>0</v>
      </c>
      <c r="BA21" s="194">
        <v>8</v>
      </c>
      <c r="BB21" s="194">
        <v>9</v>
      </c>
      <c r="BC21" s="194">
        <v>41</v>
      </c>
      <c r="BD21" s="194">
        <v>37</v>
      </c>
      <c r="BE21" s="203">
        <v>5</v>
      </c>
      <c r="BF21" s="203">
        <v>0</v>
      </c>
      <c r="BG21" s="203">
        <v>8</v>
      </c>
      <c r="BH21" s="203">
        <v>9</v>
      </c>
      <c r="BI21" s="203">
        <v>80</v>
      </c>
      <c r="BJ21" s="203">
        <v>102</v>
      </c>
      <c r="BK21" s="199">
        <v>2</v>
      </c>
      <c r="BL21" s="199">
        <v>2</v>
      </c>
      <c r="BM21" s="199">
        <v>8</v>
      </c>
      <c r="BN21" s="199">
        <v>4</v>
      </c>
      <c r="BO21" s="199">
        <v>75</v>
      </c>
      <c r="BP21" s="199">
        <v>65</v>
      </c>
      <c r="BQ21" s="210">
        <v>1</v>
      </c>
      <c r="BR21" s="210">
        <v>1</v>
      </c>
      <c r="BS21" s="210">
        <v>10</v>
      </c>
      <c r="BT21" s="210">
        <v>6</v>
      </c>
      <c r="BU21" s="210">
        <v>55</v>
      </c>
      <c r="BV21" s="210">
        <v>75</v>
      </c>
      <c r="BW21" s="210">
        <v>2</v>
      </c>
      <c r="BX21" s="210">
        <v>2</v>
      </c>
      <c r="BY21" s="210">
        <v>14</v>
      </c>
      <c r="BZ21" s="210">
        <v>9</v>
      </c>
      <c r="CA21" s="210">
        <v>59</v>
      </c>
      <c r="CB21" s="210">
        <v>83</v>
      </c>
      <c r="CC21" s="210">
        <v>1</v>
      </c>
      <c r="CD21" s="210">
        <v>1</v>
      </c>
      <c r="CE21" s="210">
        <v>12</v>
      </c>
      <c r="CF21" s="210">
        <v>6</v>
      </c>
      <c r="CG21" s="210">
        <v>55</v>
      </c>
      <c r="CH21" s="210">
        <v>60</v>
      </c>
      <c r="CI21" s="292"/>
      <c r="CJ21" s="293"/>
    </row>
    <row r="22" spans="1:88" s="72" customFormat="1" ht="36.75" customHeight="1" x14ac:dyDescent="0.3">
      <c r="A22" s="253"/>
      <c r="B22" s="282" t="s">
        <v>134</v>
      </c>
      <c r="C22" s="283"/>
      <c r="D22" s="74" t="s">
        <v>50</v>
      </c>
      <c r="E22" s="74" t="s">
        <v>92</v>
      </c>
      <c r="F22" s="74" t="s">
        <v>93</v>
      </c>
      <c r="G22" s="89">
        <v>92</v>
      </c>
      <c r="H22" s="89">
        <v>100</v>
      </c>
      <c r="I22" s="84">
        <v>100</v>
      </c>
      <c r="J22" s="80">
        <f t="shared" si="4"/>
        <v>105</v>
      </c>
      <c r="K22" s="80">
        <f t="shared" si="4"/>
        <v>110.25</v>
      </c>
      <c r="L22" s="85" t="s">
        <v>116</v>
      </c>
      <c r="M22" s="123">
        <v>0.05</v>
      </c>
      <c r="N22" s="124">
        <f>MAX(SUM(O22:T22),SUM(U22:Z22),SUM(AA22:AF22),SUM(AG22:AL22),SUM(AM22:AR22),SUM(AS22:AX22),SUM(AY22:BD22),SUM(BE22:BJ22),SUM(BK22:BP22),SUM(BQ22:BV22),SUM(BW22:CB22),SUM(CC22:CH22))</f>
        <v>91</v>
      </c>
      <c r="O22" s="154">
        <v>0</v>
      </c>
      <c r="P22" s="154">
        <v>0</v>
      </c>
      <c r="Q22" s="154">
        <v>0</v>
      </c>
      <c r="R22" s="154">
        <v>0</v>
      </c>
      <c r="S22" s="154">
        <v>17</v>
      </c>
      <c r="T22" s="154">
        <v>8</v>
      </c>
      <c r="U22" s="154">
        <v>0</v>
      </c>
      <c r="V22" s="154">
        <v>0</v>
      </c>
      <c r="W22" s="154">
        <v>0</v>
      </c>
      <c r="X22" s="154">
        <v>0</v>
      </c>
      <c r="Y22" s="154">
        <v>17</v>
      </c>
      <c r="Z22" s="154">
        <v>8</v>
      </c>
      <c r="AA22" s="154">
        <v>0</v>
      </c>
      <c r="AB22" s="154">
        <v>0</v>
      </c>
      <c r="AC22" s="154">
        <v>0</v>
      </c>
      <c r="AD22" s="154">
        <v>0</v>
      </c>
      <c r="AE22" s="154">
        <v>17</v>
      </c>
      <c r="AF22" s="154">
        <v>8</v>
      </c>
      <c r="AG22" s="190">
        <v>0</v>
      </c>
      <c r="AH22" s="190">
        <v>0</v>
      </c>
      <c r="AI22" s="190">
        <v>0</v>
      </c>
      <c r="AJ22" s="190">
        <v>0</v>
      </c>
      <c r="AK22" s="190">
        <v>17</v>
      </c>
      <c r="AL22" s="190">
        <v>8</v>
      </c>
      <c r="AM22" s="190">
        <v>0</v>
      </c>
      <c r="AN22" s="190">
        <v>0</v>
      </c>
      <c r="AO22" s="190">
        <v>0</v>
      </c>
      <c r="AP22" s="190">
        <v>0</v>
      </c>
      <c r="AQ22" s="190">
        <v>48</v>
      </c>
      <c r="AR22" s="190">
        <v>22</v>
      </c>
      <c r="AS22" s="190">
        <v>0</v>
      </c>
      <c r="AT22" s="190">
        <v>0</v>
      </c>
      <c r="AU22" s="190">
        <v>0</v>
      </c>
      <c r="AV22" s="190"/>
      <c r="AW22" s="190">
        <v>48</v>
      </c>
      <c r="AX22" s="190">
        <v>22</v>
      </c>
      <c r="AY22" s="194">
        <v>0</v>
      </c>
      <c r="AZ22" s="194">
        <v>0</v>
      </c>
      <c r="BA22" s="194">
        <v>0</v>
      </c>
      <c r="BB22" s="194">
        <v>0</v>
      </c>
      <c r="BC22" s="194">
        <v>43</v>
      </c>
      <c r="BD22" s="194">
        <v>5</v>
      </c>
      <c r="BE22" s="195">
        <v>3</v>
      </c>
      <c r="BF22" s="195">
        <v>0</v>
      </c>
      <c r="BG22" s="195">
        <v>4</v>
      </c>
      <c r="BH22" s="195">
        <v>2</v>
      </c>
      <c r="BI22" s="195">
        <v>40</v>
      </c>
      <c r="BJ22" s="195">
        <v>42</v>
      </c>
      <c r="BK22" s="199">
        <v>0</v>
      </c>
      <c r="BL22" s="199">
        <v>0</v>
      </c>
      <c r="BM22" s="199">
        <v>2</v>
      </c>
      <c r="BN22" s="199">
        <v>3</v>
      </c>
      <c r="BO22" s="199">
        <v>19</v>
      </c>
      <c r="BP22" s="199">
        <v>13</v>
      </c>
      <c r="BQ22" s="210">
        <v>0</v>
      </c>
      <c r="BR22" s="210">
        <v>0</v>
      </c>
      <c r="BS22" s="210">
        <v>14</v>
      </c>
      <c r="BT22" s="210">
        <v>18</v>
      </c>
      <c r="BU22" s="210">
        <v>0</v>
      </c>
      <c r="BV22" s="210">
        <v>17</v>
      </c>
      <c r="BW22" s="210">
        <v>0</v>
      </c>
      <c r="BX22" s="210">
        <v>0</v>
      </c>
      <c r="BY22" s="210">
        <v>14</v>
      </c>
      <c r="BZ22" s="210">
        <v>18</v>
      </c>
      <c r="CA22" s="210">
        <v>0</v>
      </c>
      <c r="CB22" s="210">
        <v>15</v>
      </c>
      <c r="CC22" s="210">
        <v>0</v>
      </c>
      <c r="CD22" s="210">
        <v>0</v>
      </c>
      <c r="CE22" s="210">
        <v>0</v>
      </c>
      <c r="CF22" s="210">
        <v>0</v>
      </c>
      <c r="CG22" s="210">
        <v>15</v>
      </c>
      <c r="CH22" s="210">
        <v>2</v>
      </c>
      <c r="CI22" s="204"/>
      <c r="CJ22" s="205"/>
    </row>
    <row r="23" spans="1:88" s="72" customFormat="1" ht="28.5" customHeight="1" x14ac:dyDescent="0.3">
      <c r="A23" s="254"/>
      <c r="B23" s="282" t="s">
        <v>109</v>
      </c>
      <c r="C23" s="283"/>
      <c r="D23" s="74" t="s">
        <v>50</v>
      </c>
      <c r="E23" s="74" t="s">
        <v>42</v>
      </c>
      <c r="F23" s="74" t="s">
        <v>43</v>
      </c>
      <c r="G23" s="89">
        <v>2221</v>
      </c>
      <c r="H23" s="89">
        <v>2200</v>
      </c>
      <c r="I23" s="84">
        <v>1400</v>
      </c>
      <c r="J23" s="80">
        <f t="shared" si="4"/>
        <v>1470</v>
      </c>
      <c r="K23" s="80">
        <f t="shared" si="4"/>
        <v>1543.5</v>
      </c>
      <c r="L23" s="85" t="s">
        <v>117</v>
      </c>
      <c r="M23" s="123">
        <v>0.05</v>
      </c>
      <c r="N23" s="141">
        <f>SUM(O23:CH23)</f>
        <v>1400</v>
      </c>
      <c r="O23" s="154">
        <v>5</v>
      </c>
      <c r="P23" s="154">
        <v>6</v>
      </c>
      <c r="Q23" s="154">
        <v>10</v>
      </c>
      <c r="R23" s="154">
        <v>13</v>
      </c>
      <c r="S23" s="154">
        <v>37</v>
      </c>
      <c r="T23" s="154">
        <v>30</v>
      </c>
      <c r="U23" s="154">
        <v>0</v>
      </c>
      <c r="V23" s="154">
        <v>0</v>
      </c>
      <c r="W23" s="154">
        <v>0</v>
      </c>
      <c r="X23" s="154">
        <v>0</v>
      </c>
      <c r="Y23" s="154">
        <v>8</v>
      </c>
      <c r="Z23" s="154">
        <v>5</v>
      </c>
      <c r="AA23" s="154">
        <v>0</v>
      </c>
      <c r="AB23" s="154">
        <v>0</v>
      </c>
      <c r="AC23" s="154">
        <v>0</v>
      </c>
      <c r="AD23" s="154">
        <v>0</v>
      </c>
      <c r="AE23" s="154">
        <v>8</v>
      </c>
      <c r="AF23" s="154">
        <v>5</v>
      </c>
      <c r="AG23" s="190">
        <v>0</v>
      </c>
      <c r="AH23" s="190">
        <v>0</v>
      </c>
      <c r="AI23" s="190">
        <v>3</v>
      </c>
      <c r="AJ23" s="190">
        <v>7</v>
      </c>
      <c r="AK23" s="190">
        <v>32</v>
      </c>
      <c r="AL23" s="190">
        <v>23</v>
      </c>
      <c r="AM23" s="190">
        <v>10</v>
      </c>
      <c r="AN23" s="190">
        <v>4</v>
      </c>
      <c r="AO23" s="190">
        <v>8</v>
      </c>
      <c r="AP23" s="190">
        <v>13</v>
      </c>
      <c r="AQ23" s="190">
        <v>107</v>
      </c>
      <c r="AR23" s="190">
        <v>23</v>
      </c>
      <c r="AS23" s="190">
        <v>10</v>
      </c>
      <c r="AT23" s="190">
        <v>4</v>
      </c>
      <c r="AU23" s="190">
        <v>8</v>
      </c>
      <c r="AV23" s="190">
        <v>13</v>
      </c>
      <c r="AW23" s="190">
        <v>97</v>
      </c>
      <c r="AX23" s="190">
        <v>69</v>
      </c>
      <c r="AY23" s="194">
        <v>0</v>
      </c>
      <c r="AZ23" s="194">
        <v>0</v>
      </c>
      <c r="BA23" s="194">
        <v>3</v>
      </c>
      <c r="BB23" s="194">
        <v>0</v>
      </c>
      <c r="BC23" s="194">
        <v>51</v>
      </c>
      <c r="BD23" s="194">
        <v>48</v>
      </c>
      <c r="BE23" s="195">
        <v>0</v>
      </c>
      <c r="BF23" s="195">
        <v>0</v>
      </c>
      <c r="BG23" s="195">
        <v>3</v>
      </c>
      <c r="BH23" s="195">
        <v>0</v>
      </c>
      <c r="BI23" s="195">
        <v>51</v>
      </c>
      <c r="BJ23" s="195">
        <v>48</v>
      </c>
      <c r="BK23" s="199">
        <v>4</v>
      </c>
      <c r="BL23" s="199">
        <v>3</v>
      </c>
      <c r="BM23" s="199">
        <v>8</v>
      </c>
      <c r="BN23" s="199">
        <v>4</v>
      </c>
      <c r="BO23" s="199">
        <v>26</v>
      </c>
      <c r="BP23" s="199">
        <v>21</v>
      </c>
      <c r="BQ23" s="210">
        <v>1</v>
      </c>
      <c r="BR23" s="210">
        <v>1</v>
      </c>
      <c r="BS23" s="210">
        <v>24</v>
      </c>
      <c r="BT23" s="210">
        <v>25</v>
      </c>
      <c r="BU23" s="210">
        <v>55</v>
      </c>
      <c r="BV23" s="210">
        <v>92</v>
      </c>
      <c r="BW23" s="210">
        <v>3</v>
      </c>
      <c r="BX23" s="210">
        <v>3</v>
      </c>
      <c r="BY23" s="210">
        <v>29</v>
      </c>
      <c r="BZ23" s="210">
        <v>30</v>
      </c>
      <c r="CA23" s="210">
        <v>59</v>
      </c>
      <c r="CB23" s="210">
        <v>98</v>
      </c>
      <c r="CC23" s="210">
        <v>1</v>
      </c>
      <c r="CD23" s="210">
        <v>1</v>
      </c>
      <c r="CE23" s="210">
        <v>12</v>
      </c>
      <c r="CF23" s="210">
        <v>6</v>
      </c>
      <c r="CG23" s="210">
        <v>70</v>
      </c>
      <c r="CH23" s="210">
        <v>62</v>
      </c>
    </row>
    <row r="24" spans="1:88" x14ac:dyDescent="0.3">
      <c r="J24" s="54"/>
      <c r="K24" s="54"/>
      <c r="L24" s="54"/>
      <c r="BQ24" s="130"/>
      <c r="BR24" s="130"/>
      <c r="BS24" s="130"/>
      <c r="BT24" s="130"/>
      <c r="BU24" s="130"/>
      <c r="BV24" s="130"/>
    </row>
    <row r="25" spans="1:88" ht="15" customHeight="1" x14ac:dyDescent="0.3">
      <c r="G25" s="125">
        <f>G21+G22+G23</f>
        <v>2496</v>
      </c>
      <c r="H25" s="125">
        <f>H21+H22+H23</f>
        <v>2500</v>
      </c>
      <c r="I25" s="125">
        <f>I21+I22+I23</f>
        <v>1700</v>
      </c>
      <c r="J25" s="126"/>
      <c r="K25" s="126" t="s">
        <v>132</v>
      </c>
      <c r="L25" s="126" t="s">
        <v>132</v>
      </c>
      <c r="N25" s="95">
        <f>N21+N22+N23</f>
        <v>1695</v>
      </c>
      <c r="O25" s="269">
        <f>O21+P21+Q21+R21+S21+T21+O22+P22+Q22+R22+S22+T22+O23+P23+Q23+R23+S23+T23</f>
        <v>281</v>
      </c>
      <c r="P25" s="269"/>
      <c r="Q25" s="269"/>
      <c r="R25" s="269"/>
      <c r="S25" s="269"/>
      <c r="T25" s="269"/>
      <c r="U25" s="269">
        <f>U23+V23+W23+X23+Y23+U20+V20+W20+X20+Y20+Z20+Z23</f>
        <v>17</v>
      </c>
      <c r="V25" s="269"/>
      <c r="W25" s="269"/>
      <c r="X25" s="269"/>
      <c r="Y25" s="269"/>
      <c r="Z25" s="269"/>
      <c r="AA25" s="269">
        <f>AA23+AB23+AC23+AD23+AE23+AA20+AB20+AC20+AD20+AE20+AF20+AF23</f>
        <v>16</v>
      </c>
      <c r="AB25" s="269"/>
      <c r="AC25" s="269"/>
      <c r="AD25" s="269"/>
      <c r="AE25" s="269"/>
      <c r="AF25" s="269"/>
      <c r="AG25" s="269">
        <f t="shared" ref="AG25" si="5">AG23+AH23+AI23+AJ23+AK23+AG20+AH20+AI20+AJ20+AK20+AL20+AL23</f>
        <v>68</v>
      </c>
      <c r="AH25" s="269"/>
      <c r="AI25" s="269"/>
      <c r="AJ25" s="269"/>
      <c r="AK25" s="269"/>
      <c r="AL25" s="269"/>
      <c r="AM25" s="269">
        <f t="shared" ref="AM25" si="6">AM23+AN23+AO23+AP23+AQ23+AM20+AN20+AO20+AP20+AQ20+AR20+AR23</f>
        <v>167</v>
      </c>
      <c r="AN25" s="269"/>
      <c r="AO25" s="269"/>
      <c r="AP25" s="269"/>
      <c r="AQ25" s="269"/>
      <c r="AR25" s="269"/>
      <c r="AS25" s="269">
        <f t="shared" ref="AS25" si="7">AS23+AT23+AU23+AV23+AW23+AS20+AT20+AU20+AV20+AW20+AX20+AX23</f>
        <v>201</v>
      </c>
      <c r="AT25" s="269"/>
      <c r="AU25" s="269"/>
      <c r="AV25" s="269"/>
      <c r="AW25" s="269"/>
      <c r="AX25" s="269"/>
      <c r="AY25" s="269">
        <f t="shared" ref="AY25" si="8">AY23+AZ23+BA23+BB23+BC23+AY20+AZ20+BA20+BB20+BC20+BD20+BD23</f>
        <v>137</v>
      </c>
      <c r="AZ25" s="269"/>
      <c r="BA25" s="269"/>
      <c r="BB25" s="269"/>
      <c r="BC25" s="269"/>
      <c r="BD25" s="269"/>
      <c r="BE25" s="269">
        <f t="shared" ref="BE25" si="9">BE23+BF23+BG23+BH23+BI23+BE20+BF20+BG20+BH20+BI20+BJ20+BJ23</f>
        <v>102</v>
      </c>
      <c r="BF25" s="269"/>
      <c r="BG25" s="269"/>
      <c r="BH25" s="269"/>
      <c r="BI25" s="269"/>
      <c r="BJ25" s="269"/>
      <c r="BK25" s="269">
        <f t="shared" ref="BK25" si="10">BK23+BL23+BM23+BN23+BO23+BK20+BL20+BM20+BN20+BO20+BP20+BP23</f>
        <v>66</v>
      </c>
      <c r="BL25" s="269"/>
      <c r="BM25" s="269"/>
      <c r="BN25" s="269"/>
      <c r="BO25" s="269"/>
      <c r="BP25" s="269"/>
      <c r="BQ25" s="269">
        <f t="shared" ref="BQ25" si="11">BQ23+BR23+BS23+BT23+BU23+BQ20+BR20+BS20+BT20+BU20+BV20+BV23</f>
        <v>199</v>
      </c>
      <c r="BR25" s="269"/>
      <c r="BS25" s="269"/>
      <c r="BT25" s="269"/>
      <c r="BU25" s="269"/>
      <c r="BV25" s="269"/>
      <c r="BW25" s="269">
        <f t="shared" ref="BW25" si="12">BW23+BX23+BY23+BZ23+CA23+BW20+BX20+BY20+BZ20+CA20+CB20+CB23</f>
        <v>228</v>
      </c>
      <c r="BX25" s="269"/>
      <c r="BY25" s="269"/>
      <c r="BZ25" s="269"/>
      <c r="CA25" s="269"/>
      <c r="CB25" s="269"/>
      <c r="CC25" s="269">
        <f t="shared" ref="CC25" si="13">CC23+CD23+CE23+CF23+CG23+CC20+CD20+CE20+CF20+CG20+CH20+CH23</f>
        <v>152</v>
      </c>
      <c r="CD25" s="269"/>
      <c r="CE25" s="269"/>
      <c r="CF25" s="269"/>
      <c r="CG25" s="269"/>
      <c r="CH25" s="269"/>
    </row>
    <row r="26" spans="1:88" x14ac:dyDescent="0.3">
      <c r="A26" s="54" t="s">
        <v>31</v>
      </c>
      <c r="B26" s="54" t="s">
        <v>20</v>
      </c>
      <c r="G26" s="125">
        <f>SUM(G15:G18)</f>
        <v>3606</v>
      </c>
      <c r="H26" s="125">
        <f>SUM(H15:H18)</f>
        <v>4800</v>
      </c>
      <c r="I26" s="125">
        <f>SUM(I15:I18)</f>
        <v>5600</v>
      </c>
      <c r="J26" s="126"/>
      <c r="K26" s="126" t="s">
        <v>133</v>
      </c>
      <c r="L26" s="126" t="s">
        <v>133</v>
      </c>
      <c r="N26" s="95">
        <f>SUM(N15:N18)</f>
        <v>3521</v>
      </c>
      <c r="O26" s="269">
        <f>O15+O16+O17+O18</f>
        <v>338</v>
      </c>
      <c r="P26" s="269"/>
      <c r="Q26" s="269"/>
      <c r="R26" s="269"/>
      <c r="S26" s="269"/>
      <c r="T26" s="269"/>
      <c r="U26" s="269">
        <f>U15+U16+U17+U18</f>
        <v>332</v>
      </c>
      <c r="V26" s="269"/>
      <c r="W26" s="269"/>
      <c r="X26" s="269"/>
      <c r="Y26" s="269"/>
      <c r="Z26" s="269"/>
      <c r="AA26" s="269">
        <f t="shared" ref="AA26" si="14">AA15+AA16+AA17+AA18</f>
        <v>203</v>
      </c>
      <c r="AB26" s="269"/>
      <c r="AC26" s="269"/>
      <c r="AD26" s="269"/>
      <c r="AE26" s="269"/>
      <c r="AF26" s="269"/>
      <c r="AG26" s="269">
        <f t="shared" ref="AG26" si="15">AG15+AG16+AG17+AG18</f>
        <v>178</v>
      </c>
      <c r="AH26" s="269"/>
      <c r="AI26" s="269"/>
      <c r="AJ26" s="269"/>
      <c r="AK26" s="269"/>
      <c r="AL26" s="269"/>
      <c r="AM26" s="269">
        <f t="shared" ref="AM26" si="16">AM15+AM16+AM17+AM18</f>
        <v>464</v>
      </c>
      <c r="AN26" s="269"/>
      <c r="AO26" s="269"/>
      <c r="AP26" s="269"/>
      <c r="AQ26" s="269"/>
      <c r="AR26" s="269"/>
      <c r="AS26" s="269">
        <f t="shared" ref="AS26" si="17">AS15+AS16+AS17+AS18</f>
        <v>316</v>
      </c>
      <c r="AT26" s="269"/>
      <c r="AU26" s="269"/>
      <c r="AV26" s="269"/>
      <c r="AW26" s="269"/>
      <c r="AX26" s="269"/>
      <c r="AY26" s="269">
        <f t="shared" ref="AY26" si="18">AY15+AY16+AY17+AY18</f>
        <v>308</v>
      </c>
      <c r="AZ26" s="269"/>
      <c r="BA26" s="269"/>
      <c r="BB26" s="269"/>
      <c r="BC26" s="269"/>
      <c r="BD26" s="269"/>
      <c r="BE26" s="269">
        <f t="shared" ref="BE26" si="19">BE15+BE16+BE17+BE18</f>
        <v>224</v>
      </c>
      <c r="BF26" s="269"/>
      <c r="BG26" s="269"/>
      <c r="BH26" s="269"/>
      <c r="BI26" s="269"/>
      <c r="BJ26" s="269"/>
      <c r="BK26" s="269">
        <f t="shared" ref="BK26" si="20">BK15+BK16+BK17+BK18</f>
        <v>335</v>
      </c>
      <c r="BL26" s="269"/>
      <c r="BM26" s="269"/>
      <c r="BN26" s="269"/>
      <c r="BO26" s="269"/>
      <c r="BP26" s="269"/>
      <c r="BQ26" s="269">
        <f t="shared" ref="BQ26" si="21">BQ15+BQ16+BQ17+BQ18</f>
        <v>363</v>
      </c>
      <c r="BR26" s="269"/>
      <c r="BS26" s="269"/>
      <c r="BT26" s="269"/>
      <c r="BU26" s="269"/>
      <c r="BV26" s="269"/>
      <c r="BW26" s="269">
        <f t="shared" ref="BW26" si="22">BW15+BW16+BW17+BW18</f>
        <v>301</v>
      </c>
      <c r="BX26" s="269"/>
      <c r="BY26" s="269"/>
      <c r="BZ26" s="269"/>
      <c r="CA26" s="269"/>
      <c r="CB26" s="269"/>
      <c r="CC26" s="269">
        <f t="shared" ref="CC26" si="23">CC15+CC16+CC17+CC18</f>
        <v>159</v>
      </c>
      <c r="CD26" s="269"/>
      <c r="CE26" s="269"/>
      <c r="CF26" s="269"/>
      <c r="CG26" s="269"/>
      <c r="CH26" s="269"/>
    </row>
    <row r="27" spans="1:88" x14ac:dyDescent="0.3">
      <c r="A27" s="54" t="s">
        <v>32</v>
      </c>
      <c r="B27" s="54" t="s">
        <v>19</v>
      </c>
      <c r="J27" s="54"/>
      <c r="K27" s="54"/>
      <c r="L27" s="54"/>
    </row>
    <row r="28" spans="1:88" x14ac:dyDescent="0.3">
      <c r="A28" s="86" t="s">
        <v>68</v>
      </c>
      <c r="B28" s="86" t="s">
        <v>99</v>
      </c>
      <c r="C28" s="86"/>
      <c r="J28" s="54"/>
      <c r="K28" s="94" t="s">
        <v>20</v>
      </c>
      <c r="L28" s="94" t="s">
        <v>31</v>
      </c>
      <c r="N28" s="128">
        <f>O21++U20+AA20+AG20+AM20+AS20+AY20+BE20+BK20+BQ20+BW20+CC20+O23+U23+AA23+AG23+AM23+AS23+AY23+BE23+BK23+BQ23+BW23+CC23</f>
        <v>40</v>
      </c>
      <c r="P28" s="75">
        <f>O23+U23+AA23+AG23+AS23+AY23+BE23+BK23+BQ23+BW23+CC23+AM23</f>
        <v>34</v>
      </c>
    </row>
    <row r="29" spans="1:88" x14ac:dyDescent="0.3">
      <c r="A29" s="86" t="s">
        <v>69</v>
      </c>
      <c r="B29" s="86" t="s">
        <v>71</v>
      </c>
      <c r="C29" s="86"/>
      <c r="J29" s="54"/>
      <c r="K29" s="94" t="s">
        <v>19</v>
      </c>
      <c r="L29" s="94" t="s">
        <v>32</v>
      </c>
      <c r="N29" s="128">
        <f>P21+V20+AB20+AH20+AN20+AT20+AZ20+BF20+BL20+BR20+BX20+CD20+P23+V23+AB23+AH23+AN23+AT23+AZ23+BF23+BL23+BR23+BX23+CD23</f>
        <v>33</v>
      </c>
      <c r="P29" s="75">
        <f>P23+V23+AB23+AH23+AT23+AN23+AZ23+BF23+BL23+BR23+BX23+CD23</f>
        <v>22</v>
      </c>
    </row>
    <row r="30" spans="1:88" x14ac:dyDescent="0.3">
      <c r="A30" s="54" t="s">
        <v>33</v>
      </c>
      <c r="B30" s="54" t="s">
        <v>29</v>
      </c>
      <c r="J30" s="54"/>
      <c r="K30" s="94" t="s">
        <v>68</v>
      </c>
      <c r="L30" s="94" t="s">
        <v>68</v>
      </c>
      <c r="N30" s="128">
        <f>Q21+W20+AC20+AI20+AO20+AU20+BA20+BG20+BM20+BS20+BY20+CE20+Q23+W23+AC23+AI23+AO23+AU23+BA23+BG23+BM23+BS23+BY23+CE23</f>
        <v>142</v>
      </c>
      <c r="P30" s="75">
        <f>Q23+W23+AC23+AI23+AO23+AU23+BA23+BG23+BM23+BS23+BY23+CE23</f>
        <v>108</v>
      </c>
      <c r="BH30" s="269">
        <v>2011</v>
      </c>
      <c r="BI30" s="269"/>
      <c r="BL30" s="269">
        <f>SUM(AY23:CH23)*0.4</f>
        <v>336.8</v>
      </c>
      <c r="BM30" s="269"/>
      <c r="BN30" s="269"/>
    </row>
    <row r="31" spans="1:88" x14ac:dyDescent="0.3">
      <c r="A31" s="54" t="s">
        <v>34</v>
      </c>
      <c r="B31" s="54" t="s">
        <v>30</v>
      </c>
      <c r="K31" s="73" t="s">
        <v>69</v>
      </c>
      <c r="L31" s="94" t="s">
        <v>69</v>
      </c>
      <c r="N31" s="128">
        <f>R21+X20+AD20+AJ20+AP20+AV20+BB20+BH20+BN20+BT20+BZ20+CF20+R23+X23+AD23+AJ23+AP23+AV23+BB23+BH23+BN23+BT23+BZ23+CF23</f>
        <v>147</v>
      </c>
      <c r="P31" s="75">
        <f>R23+X23+AD23+AJ23+AP23+AV23+BB23+BH23+BN23+BT23+BZ23+CF23</f>
        <v>111</v>
      </c>
      <c r="T31" s="149">
        <f>N18/I18</f>
        <v>1.0623076923076924</v>
      </c>
    </row>
    <row r="32" spans="1:88" x14ac:dyDescent="0.3">
      <c r="K32" s="73" t="s">
        <v>33</v>
      </c>
      <c r="L32" s="94" t="s">
        <v>33</v>
      </c>
      <c r="N32" s="128">
        <f>S21+Y20+AE20+AK20+AQ20+AW20+BC20+BI20+BO20+BU20+CA20+CG20+S23+Y23+AE23+AK23+AQ23+AW23+BC23+BI23+BO23+BU23+CA23+CG23+S22</f>
        <v>673</v>
      </c>
      <c r="P32" s="75">
        <f>S23+Y23+AE23+AK23+AQ23+AW23+BC23+BI23+BO23+BU23+CA23+CG23</f>
        <v>601</v>
      </c>
      <c r="BK32" s="291">
        <f>BH30+BL30</f>
        <v>2347.8000000000002</v>
      </c>
      <c r="BL32" s="291"/>
    </row>
    <row r="33" spans="11:16" x14ac:dyDescent="0.3">
      <c r="K33" s="73" t="s">
        <v>34</v>
      </c>
      <c r="L33" s="94" t="s">
        <v>34</v>
      </c>
      <c r="N33" s="128">
        <f>T21+Z20+AF20+AL20+AX20+BD20+BJ20+BP20+BV20+CB20+CH20+T23+Z23+T22+AF23+AL23+AR20+AR23+AX23+BD23+BJ23+BP23+BV23+CB23+CH23</f>
        <v>599</v>
      </c>
      <c r="P33" s="75">
        <f>T23+Z23+AF23+AL23+AR23+AX23+BD23+BJ23+BP23+BV23+CB23+CH23</f>
        <v>524</v>
      </c>
    </row>
  </sheetData>
  <mergeCells count="131">
    <mergeCell ref="CI20:CJ21"/>
    <mergeCell ref="CC18:CH18"/>
    <mergeCell ref="BQ18:BV18"/>
    <mergeCell ref="BW18:CB18"/>
    <mergeCell ref="CC16:CH16"/>
    <mergeCell ref="BQ16:BV16"/>
    <mergeCell ref="BW16:CB16"/>
    <mergeCell ref="BQ17:BV17"/>
    <mergeCell ref="BW17:CB17"/>
    <mergeCell ref="CC17:CH17"/>
    <mergeCell ref="BL30:BN30"/>
    <mergeCell ref="BH30:BI30"/>
    <mergeCell ref="BK32:BL32"/>
    <mergeCell ref="BK25:BP25"/>
    <mergeCell ref="BQ25:BV25"/>
    <mergeCell ref="BW25:CB25"/>
    <mergeCell ref="CC25:CH25"/>
    <mergeCell ref="CC26:CH26"/>
    <mergeCell ref="BK26:BP26"/>
    <mergeCell ref="BQ26:BV26"/>
    <mergeCell ref="BW26:CB26"/>
    <mergeCell ref="AG25:AL25"/>
    <mergeCell ref="AM25:AR25"/>
    <mergeCell ref="AS25:AX25"/>
    <mergeCell ref="AY25:BD25"/>
    <mergeCell ref="BE25:BJ25"/>
    <mergeCell ref="AY26:BD26"/>
    <mergeCell ref="BE26:BJ26"/>
    <mergeCell ref="O25:T25"/>
    <mergeCell ref="O26:T26"/>
    <mergeCell ref="U25:Z25"/>
    <mergeCell ref="U26:Z26"/>
    <mergeCell ref="AA25:AF25"/>
    <mergeCell ref="AA26:AF26"/>
    <mergeCell ref="AG26:AL26"/>
    <mergeCell ref="AM26:AR26"/>
    <mergeCell ref="AS26:AX26"/>
    <mergeCell ref="A1:B1"/>
    <mergeCell ref="C1:F1"/>
    <mergeCell ref="A3:B3"/>
    <mergeCell ref="C3:F3"/>
    <mergeCell ref="A5:B5"/>
    <mergeCell ref="C5:F5"/>
    <mergeCell ref="N13:N14"/>
    <mergeCell ref="A7:B7"/>
    <mergeCell ref="C7:F7"/>
    <mergeCell ref="A9:B9"/>
    <mergeCell ref="C9:F9"/>
    <mergeCell ref="B13:C14"/>
    <mergeCell ref="D13:D14"/>
    <mergeCell ref="E13:E14"/>
    <mergeCell ref="F13:F14"/>
    <mergeCell ref="I13:I14"/>
    <mergeCell ref="J13:J14"/>
    <mergeCell ref="K13:K14"/>
    <mergeCell ref="L13:L14"/>
    <mergeCell ref="M13:M14"/>
    <mergeCell ref="H13:H14"/>
    <mergeCell ref="G13:G14"/>
    <mergeCell ref="O13:T14"/>
    <mergeCell ref="U13:Z14"/>
    <mergeCell ref="AA13:AF14"/>
    <mergeCell ref="AG13:AL14"/>
    <mergeCell ref="AM13:AR14"/>
    <mergeCell ref="AS13:AX14"/>
    <mergeCell ref="AY13:BD14"/>
    <mergeCell ref="BE13:BJ14"/>
    <mergeCell ref="BK13:BP14"/>
    <mergeCell ref="CC13:CH14"/>
    <mergeCell ref="BQ13:BV14"/>
    <mergeCell ref="BW13:CB14"/>
    <mergeCell ref="AY18:BD18"/>
    <mergeCell ref="BK18:BP18"/>
    <mergeCell ref="BK15:BP15"/>
    <mergeCell ref="BK17:BP17"/>
    <mergeCell ref="BK16:BP16"/>
    <mergeCell ref="AY15:BD15"/>
    <mergeCell ref="AY16:BD16"/>
    <mergeCell ref="BE16:BJ16"/>
    <mergeCell ref="BE15:BJ15"/>
    <mergeCell ref="BE17:BJ17"/>
    <mergeCell ref="BE18:BJ18"/>
    <mergeCell ref="AY17:BD17"/>
    <mergeCell ref="BQ15:BV15"/>
    <mergeCell ref="BW15:CB15"/>
    <mergeCell ref="CC15:CH15"/>
    <mergeCell ref="L19:L20"/>
    <mergeCell ref="M19:M20"/>
    <mergeCell ref="N19:N20"/>
    <mergeCell ref="AG15:AL15"/>
    <mergeCell ref="A15:A18"/>
    <mergeCell ref="B15:C15"/>
    <mergeCell ref="B18:C18"/>
    <mergeCell ref="B17:C17"/>
    <mergeCell ref="B16:C16"/>
    <mergeCell ref="A19:A23"/>
    <mergeCell ref="B19:C20"/>
    <mergeCell ref="D19:D20"/>
    <mergeCell ref="E19:E20"/>
    <mergeCell ref="F19:F20"/>
    <mergeCell ref="B22:C22"/>
    <mergeCell ref="B23:C23"/>
    <mergeCell ref="I19:I20"/>
    <mergeCell ref="J19:J20"/>
    <mergeCell ref="B21:C21"/>
    <mergeCell ref="H19:H20"/>
    <mergeCell ref="G19:G20"/>
    <mergeCell ref="K19:K20"/>
    <mergeCell ref="O15:T15"/>
    <mergeCell ref="O16:T16"/>
    <mergeCell ref="AS16:AX16"/>
    <mergeCell ref="AG16:AL16"/>
    <mergeCell ref="O17:T17"/>
    <mergeCell ref="U17:Z17"/>
    <mergeCell ref="O18:T18"/>
    <mergeCell ref="U15:Z15"/>
    <mergeCell ref="AA15:AF15"/>
    <mergeCell ref="AA17:AF17"/>
    <mergeCell ref="U18:Z18"/>
    <mergeCell ref="AA18:AF18"/>
    <mergeCell ref="U16:Z16"/>
    <mergeCell ref="AA16:AF16"/>
    <mergeCell ref="AG18:AL18"/>
    <mergeCell ref="AS18:AX18"/>
    <mergeCell ref="AM16:AR16"/>
    <mergeCell ref="AM18:AR18"/>
    <mergeCell ref="AM15:AR15"/>
    <mergeCell ref="AS15:AX15"/>
    <mergeCell ref="AG17:AL17"/>
    <mergeCell ref="AM17:AR17"/>
    <mergeCell ref="AS17:AX17"/>
  </mergeCells>
  <pageMargins left="1.19" right="0.31496062992125984" top="0.74803149606299213" bottom="0.74803149606299213" header="0.31496062992125984" footer="0.31496062992125984"/>
  <pageSetup paperSize="9" scale="85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14" max="2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38"/>
  <sheetViews>
    <sheetView topLeftCell="A12" zoomScale="80" zoomScaleNormal="80" zoomScaleSheetLayoutView="90" workbookViewId="0">
      <selection activeCell="G22" sqref="G22"/>
    </sheetView>
  </sheetViews>
  <sheetFormatPr baseColWidth="10" defaultRowHeight="14.4" x14ac:dyDescent="0.3"/>
  <cols>
    <col min="1" max="1" width="12.5546875" style="4" customWidth="1"/>
    <col min="2" max="3" width="13.44140625" style="4" customWidth="1"/>
    <col min="4" max="5" width="11.109375" style="4" customWidth="1"/>
    <col min="6" max="6" width="11.5546875" style="4" customWidth="1"/>
    <col min="7" max="8" width="12.109375" style="94" customWidth="1"/>
    <col min="9" max="9" width="12.109375" style="4" hidden="1" customWidth="1"/>
    <col min="10" max="10" width="12.109375" style="22" hidden="1" customWidth="1"/>
    <col min="11" max="11" width="12.109375" style="22" customWidth="1"/>
    <col min="12" max="12" width="12.109375" style="22" hidden="1" customWidth="1"/>
    <col min="13" max="13" width="12.109375" style="4" hidden="1" customWidth="1"/>
    <col min="14" max="14" width="12.109375" style="4" customWidth="1"/>
    <col min="15" max="20" width="4.33203125" style="26" customWidth="1"/>
    <col min="21" max="44" width="4.33203125" style="5" customWidth="1"/>
    <col min="45" max="50" width="4.33203125" style="26" customWidth="1"/>
    <col min="51" max="86" width="4.33203125" style="5" customWidth="1"/>
    <col min="310" max="310" width="12.5546875" customWidth="1"/>
    <col min="311" max="311" width="5.109375" customWidth="1"/>
    <col min="312" max="312" width="13.44140625" customWidth="1"/>
    <col min="313" max="314" width="21.44140625" customWidth="1"/>
    <col min="315" max="315" width="17.6640625" customWidth="1"/>
    <col min="316" max="317" width="14.6640625" customWidth="1"/>
    <col min="318" max="319" width="15.88671875" customWidth="1"/>
    <col min="320" max="331" width="12.88671875" customWidth="1"/>
    <col min="566" max="566" width="12.5546875" customWidth="1"/>
    <col min="567" max="567" width="5.109375" customWidth="1"/>
    <col min="568" max="568" width="13.44140625" customWidth="1"/>
    <col min="569" max="570" width="21.44140625" customWidth="1"/>
    <col min="571" max="571" width="17.6640625" customWidth="1"/>
    <col min="572" max="573" width="14.6640625" customWidth="1"/>
    <col min="574" max="575" width="15.88671875" customWidth="1"/>
    <col min="576" max="587" width="12.88671875" customWidth="1"/>
    <col min="822" max="822" width="12.5546875" customWidth="1"/>
    <col min="823" max="823" width="5.109375" customWidth="1"/>
    <col min="824" max="824" width="13.44140625" customWidth="1"/>
    <col min="825" max="826" width="21.44140625" customWidth="1"/>
    <col min="827" max="827" width="17.6640625" customWidth="1"/>
    <col min="828" max="829" width="14.6640625" customWidth="1"/>
    <col min="830" max="831" width="15.88671875" customWidth="1"/>
    <col min="832" max="843" width="12.88671875" customWidth="1"/>
    <col min="1078" max="1078" width="12.5546875" customWidth="1"/>
    <col min="1079" max="1079" width="5.109375" customWidth="1"/>
    <col min="1080" max="1080" width="13.44140625" customWidth="1"/>
    <col min="1081" max="1082" width="21.44140625" customWidth="1"/>
    <col min="1083" max="1083" width="17.6640625" customWidth="1"/>
    <col min="1084" max="1085" width="14.6640625" customWidth="1"/>
    <col min="1086" max="1087" width="15.88671875" customWidth="1"/>
    <col min="1088" max="1099" width="12.88671875" customWidth="1"/>
    <col min="1334" max="1334" width="12.5546875" customWidth="1"/>
    <col min="1335" max="1335" width="5.109375" customWidth="1"/>
    <col min="1336" max="1336" width="13.44140625" customWidth="1"/>
    <col min="1337" max="1338" width="21.44140625" customWidth="1"/>
    <col min="1339" max="1339" width="17.6640625" customWidth="1"/>
    <col min="1340" max="1341" width="14.6640625" customWidth="1"/>
    <col min="1342" max="1343" width="15.88671875" customWidth="1"/>
    <col min="1344" max="1355" width="12.88671875" customWidth="1"/>
    <col min="1590" max="1590" width="12.5546875" customWidth="1"/>
    <col min="1591" max="1591" width="5.109375" customWidth="1"/>
    <col min="1592" max="1592" width="13.44140625" customWidth="1"/>
    <col min="1593" max="1594" width="21.44140625" customWidth="1"/>
    <col min="1595" max="1595" width="17.6640625" customWidth="1"/>
    <col min="1596" max="1597" width="14.6640625" customWidth="1"/>
    <col min="1598" max="1599" width="15.88671875" customWidth="1"/>
    <col min="1600" max="1611" width="12.88671875" customWidth="1"/>
    <col min="1846" max="1846" width="12.5546875" customWidth="1"/>
    <col min="1847" max="1847" width="5.109375" customWidth="1"/>
    <col min="1848" max="1848" width="13.44140625" customWidth="1"/>
    <col min="1849" max="1850" width="21.44140625" customWidth="1"/>
    <col min="1851" max="1851" width="17.6640625" customWidth="1"/>
    <col min="1852" max="1853" width="14.6640625" customWidth="1"/>
    <col min="1854" max="1855" width="15.88671875" customWidth="1"/>
    <col min="1856" max="1867" width="12.88671875" customWidth="1"/>
    <col min="2102" max="2102" width="12.5546875" customWidth="1"/>
    <col min="2103" max="2103" width="5.109375" customWidth="1"/>
    <col min="2104" max="2104" width="13.44140625" customWidth="1"/>
    <col min="2105" max="2106" width="21.44140625" customWidth="1"/>
    <col min="2107" max="2107" width="17.6640625" customWidth="1"/>
    <col min="2108" max="2109" width="14.6640625" customWidth="1"/>
    <col min="2110" max="2111" width="15.88671875" customWidth="1"/>
    <col min="2112" max="2123" width="12.88671875" customWidth="1"/>
    <col min="2358" max="2358" width="12.5546875" customWidth="1"/>
    <col min="2359" max="2359" width="5.109375" customWidth="1"/>
    <col min="2360" max="2360" width="13.44140625" customWidth="1"/>
    <col min="2361" max="2362" width="21.44140625" customWidth="1"/>
    <col min="2363" max="2363" width="17.6640625" customWidth="1"/>
    <col min="2364" max="2365" width="14.6640625" customWidth="1"/>
    <col min="2366" max="2367" width="15.88671875" customWidth="1"/>
    <col min="2368" max="2379" width="12.88671875" customWidth="1"/>
    <col min="2614" max="2614" width="12.5546875" customWidth="1"/>
    <col min="2615" max="2615" width="5.109375" customWidth="1"/>
    <col min="2616" max="2616" width="13.44140625" customWidth="1"/>
    <col min="2617" max="2618" width="21.44140625" customWidth="1"/>
    <col min="2619" max="2619" width="17.6640625" customWidth="1"/>
    <col min="2620" max="2621" width="14.6640625" customWidth="1"/>
    <col min="2622" max="2623" width="15.88671875" customWidth="1"/>
    <col min="2624" max="2635" width="12.88671875" customWidth="1"/>
    <col min="2870" max="2870" width="12.5546875" customWidth="1"/>
    <col min="2871" max="2871" width="5.109375" customWidth="1"/>
    <col min="2872" max="2872" width="13.44140625" customWidth="1"/>
    <col min="2873" max="2874" width="21.44140625" customWidth="1"/>
    <col min="2875" max="2875" width="17.6640625" customWidth="1"/>
    <col min="2876" max="2877" width="14.6640625" customWidth="1"/>
    <col min="2878" max="2879" width="15.88671875" customWidth="1"/>
    <col min="2880" max="2891" width="12.88671875" customWidth="1"/>
    <col min="3126" max="3126" width="12.5546875" customWidth="1"/>
    <col min="3127" max="3127" width="5.109375" customWidth="1"/>
    <col min="3128" max="3128" width="13.44140625" customWidth="1"/>
    <col min="3129" max="3130" width="21.44140625" customWidth="1"/>
    <col min="3131" max="3131" width="17.6640625" customWidth="1"/>
    <col min="3132" max="3133" width="14.6640625" customWidth="1"/>
    <col min="3134" max="3135" width="15.88671875" customWidth="1"/>
    <col min="3136" max="3147" width="12.88671875" customWidth="1"/>
    <col min="3382" max="3382" width="12.5546875" customWidth="1"/>
    <col min="3383" max="3383" width="5.109375" customWidth="1"/>
    <col min="3384" max="3384" width="13.44140625" customWidth="1"/>
    <col min="3385" max="3386" width="21.44140625" customWidth="1"/>
    <col min="3387" max="3387" width="17.6640625" customWidth="1"/>
    <col min="3388" max="3389" width="14.6640625" customWidth="1"/>
    <col min="3390" max="3391" width="15.88671875" customWidth="1"/>
    <col min="3392" max="3403" width="12.88671875" customWidth="1"/>
    <col min="3638" max="3638" width="12.5546875" customWidth="1"/>
    <col min="3639" max="3639" width="5.109375" customWidth="1"/>
    <col min="3640" max="3640" width="13.44140625" customWidth="1"/>
    <col min="3641" max="3642" width="21.44140625" customWidth="1"/>
    <col min="3643" max="3643" width="17.6640625" customWidth="1"/>
    <col min="3644" max="3645" width="14.6640625" customWidth="1"/>
    <col min="3646" max="3647" width="15.88671875" customWidth="1"/>
    <col min="3648" max="3659" width="12.88671875" customWidth="1"/>
    <col min="3894" max="3894" width="12.5546875" customWidth="1"/>
    <col min="3895" max="3895" width="5.109375" customWidth="1"/>
    <col min="3896" max="3896" width="13.44140625" customWidth="1"/>
    <col min="3897" max="3898" width="21.44140625" customWidth="1"/>
    <col min="3899" max="3899" width="17.6640625" customWidth="1"/>
    <col min="3900" max="3901" width="14.6640625" customWidth="1"/>
    <col min="3902" max="3903" width="15.88671875" customWidth="1"/>
    <col min="3904" max="3915" width="12.88671875" customWidth="1"/>
    <col min="4150" max="4150" width="12.5546875" customWidth="1"/>
    <col min="4151" max="4151" width="5.109375" customWidth="1"/>
    <col min="4152" max="4152" width="13.44140625" customWidth="1"/>
    <col min="4153" max="4154" width="21.44140625" customWidth="1"/>
    <col min="4155" max="4155" width="17.6640625" customWidth="1"/>
    <col min="4156" max="4157" width="14.6640625" customWidth="1"/>
    <col min="4158" max="4159" width="15.88671875" customWidth="1"/>
    <col min="4160" max="4171" width="12.88671875" customWidth="1"/>
    <col min="4406" max="4406" width="12.5546875" customWidth="1"/>
    <col min="4407" max="4407" width="5.109375" customWidth="1"/>
    <col min="4408" max="4408" width="13.44140625" customWidth="1"/>
    <col min="4409" max="4410" width="21.44140625" customWidth="1"/>
    <col min="4411" max="4411" width="17.6640625" customWidth="1"/>
    <col min="4412" max="4413" width="14.6640625" customWidth="1"/>
    <col min="4414" max="4415" width="15.88671875" customWidth="1"/>
    <col min="4416" max="4427" width="12.88671875" customWidth="1"/>
    <col min="4662" max="4662" width="12.5546875" customWidth="1"/>
    <col min="4663" max="4663" width="5.109375" customWidth="1"/>
    <col min="4664" max="4664" width="13.44140625" customWidth="1"/>
    <col min="4665" max="4666" width="21.44140625" customWidth="1"/>
    <col min="4667" max="4667" width="17.6640625" customWidth="1"/>
    <col min="4668" max="4669" width="14.6640625" customWidth="1"/>
    <col min="4670" max="4671" width="15.88671875" customWidth="1"/>
    <col min="4672" max="4683" width="12.88671875" customWidth="1"/>
    <col min="4918" max="4918" width="12.5546875" customWidth="1"/>
    <col min="4919" max="4919" width="5.109375" customWidth="1"/>
    <col min="4920" max="4920" width="13.44140625" customWidth="1"/>
    <col min="4921" max="4922" width="21.44140625" customWidth="1"/>
    <col min="4923" max="4923" width="17.6640625" customWidth="1"/>
    <col min="4924" max="4925" width="14.6640625" customWidth="1"/>
    <col min="4926" max="4927" width="15.88671875" customWidth="1"/>
    <col min="4928" max="4939" width="12.88671875" customWidth="1"/>
    <col min="5174" max="5174" width="12.5546875" customWidth="1"/>
    <col min="5175" max="5175" width="5.109375" customWidth="1"/>
    <col min="5176" max="5176" width="13.44140625" customWidth="1"/>
    <col min="5177" max="5178" width="21.44140625" customWidth="1"/>
    <col min="5179" max="5179" width="17.6640625" customWidth="1"/>
    <col min="5180" max="5181" width="14.6640625" customWidth="1"/>
    <col min="5182" max="5183" width="15.88671875" customWidth="1"/>
    <col min="5184" max="5195" width="12.88671875" customWidth="1"/>
    <col min="5430" max="5430" width="12.5546875" customWidth="1"/>
    <col min="5431" max="5431" width="5.109375" customWidth="1"/>
    <col min="5432" max="5432" width="13.44140625" customWidth="1"/>
    <col min="5433" max="5434" width="21.44140625" customWidth="1"/>
    <col min="5435" max="5435" width="17.6640625" customWidth="1"/>
    <col min="5436" max="5437" width="14.6640625" customWidth="1"/>
    <col min="5438" max="5439" width="15.88671875" customWidth="1"/>
    <col min="5440" max="5451" width="12.88671875" customWidth="1"/>
    <col min="5686" max="5686" width="12.5546875" customWidth="1"/>
    <col min="5687" max="5687" width="5.109375" customWidth="1"/>
    <col min="5688" max="5688" width="13.44140625" customWidth="1"/>
    <col min="5689" max="5690" width="21.44140625" customWidth="1"/>
    <col min="5691" max="5691" width="17.6640625" customWidth="1"/>
    <col min="5692" max="5693" width="14.6640625" customWidth="1"/>
    <col min="5694" max="5695" width="15.88671875" customWidth="1"/>
    <col min="5696" max="5707" width="12.88671875" customWidth="1"/>
    <col min="5942" max="5942" width="12.5546875" customWidth="1"/>
    <col min="5943" max="5943" width="5.109375" customWidth="1"/>
    <col min="5944" max="5944" width="13.44140625" customWidth="1"/>
    <col min="5945" max="5946" width="21.44140625" customWidth="1"/>
    <col min="5947" max="5947" width="17.6640625" customWidth="1"/>
    <col min="5948" max="5949" width="14.6640625" customWidth="1"/>
    <col min="5950" max="5951" width="15.88671875" customWidth="1"/>
    <col min="5952" max="5963" width="12.88671875" customWidth="1"/>
    <col min="6198" max="6198" width="12.5546875" customWidth="1"/>
    <col min="6199" max="6199" width="5.109375" customWidth="1"/>
    <col min="6200" max="6200" width="13.44140625" customWidth="1"/>
    <col min="6201" max="6202" width="21.44140625" customWidth="1"/>
    <col min="6203" max="6203" width="17.6640625" customWidth="1"/>
    <col min="6204" max="6205" width="14.6640625" customWidth="1"/>
    <col min="6206" max="6207" width="15.88671875" customWidth="1"/>
    <col min="6208" max="6219" width="12.88671875" customWidth="1"/>
    <col min="6454" max="6454" width="12.5546875" customWidth="1"/>
    <col min="6455" max="6455" width="5.109375" customWidth="1"/>
    <col min="6456" max="6456" width="13.44140625" customWidth="1"/>
    <col min="6457" max="6458" width="21.44140625" customWidth="1"/>
    <col min="6459" max="6459" width="17.6640625" customWidth="1"/>
    <col min="6460" max="6461" width="14.6640625" customWidth="1"/>
    <col min="6462" max="6463" width="15.88671875" customWidth="1"/>
    <col min="6464" max="6475" width="12.88671875" customWidth="1"/>
    <col min="6710" max="6710" width="12.5546875" customWidth="1"/>
    <col min="6711" max="6711" width="5.109375" customWidth="1"/>
    <col min="6712" max="6712" width="13.44140625" customWidth="1"/>
    <col min="6713" max="6714" width="21.44140625" customWidth="1"/>
    <col min="6715" max="6715" width="17.6640625" customWidth="1"/>
    <col min="6716" max="6717" width="14.6640625" customWidth="1"/>
    <col min="6718" max="6719" width="15.88671875" customWidth="1"/>
    <col min="6720" max="6731" width="12.88671875" customWidth="1"/>
    <col min="6966" max="6966" width="12.5546875" customWidth="1"/>
    <col min="6967" max="6967" width="5.109375" customWidth="1"/>
    <col min="6968" max="6968" width="13.44140625" customWidth="1"/>
    <col min="6969" max="6970" width="21.44140625" customWidth="1"/>
    <col min="6971" max="6971" width="17.6640625" customWidth="1"/>
    <col min="6972" max="6973" width="14.6640625" customWidth="1"/>
    <col min="6974" max="6975" width="15.88671875" customWidth="1"/>
    <col min="6976" max="6987" width="12.88671875" customWidth="1"/>
    <col min="7222" max="7222" width="12.5546875" customWidth="1"/>
    <col min="7223" max="7223" width="5.109375" customWidth="1"/>
    <col min="7224" max="7224" width="13.44140625" customWidth="1"/>
    <col min="7225" max="7226" width="21.44140625" customWidth="1"/>
    <col min="7227" max="7227" width="17.6640625" customWidth="1"/>
    <col min="7228" max="7229" width="14.6640625" customWidth="1"/>
    <col min="7230" max="7231" width="15.88671875" customWidth="1"/>
    <col min="7232" max="7243" width="12.88671875" customWidth="1"/>
    <col min="7478" max="7478" width="12.5546875" customWidth="1"/>
    <col min="7479" max="7479" width="5.109375" customWidth="1"/>
    <col min="7480" max="7480" width="13.44140625" customWidth="1"/>
    <col min="7481" max="7482" width="21.44140625" customWidth="1"/>
    <col min="7483" max="7483" width="17.6640625" customWidth="1"/>
    <col min="7484" max="7485" width="14.6640625" customWidth="1"/>
    <col min="7486" max="7487" width="15.88671875" customWidth="1"/>
    <col min="7488" max="7499" width="12.88671875" customWidth="1"/>
    <col min="7734" max="7734" width="12.5546875" customWidth="1"/>
    <col min="7735" max="7735" width="5.109375" customWidth="1"/>
    <col min="7736" max="7736" width="13.44140625" customWidth="1"/>
    <col min="7737" max="7738" width="21.44140625" customWidth="1"/>
    <col min="7739" max="7739" width="17.6640625" customWidth="1"/>
    <col min="7740" max="7741" width="14.6640625" customWidth="1"/>
    <col min="7742" max="7743" width="15.88671875" customWidth="1"/>
    <col min="7744" max="7755" width="12.88671875" customWidth="1"/>
    <col min="7990" max="7990" width="12.5546875" customWidth="1"/>
    <col min="7991" max="7991" width="5.109375" customWidth="1"/>
    <col min="7992" max="7992" width="13.44140625" customWidth="1"/>
    <col min="7993" max="7994" width="21.44140625" customWidth="1"/>
    <col min="7995" max="7995" width="17.6640625" customWidth="1"/>
    <col min="7996" max="7997" width="14.6640625" customWidth="1"/>
    <col min="7998" max="7999" width="15.88671875" customWidth="1"/>
    <col min="8000" max="8011" width="12.88671875" customWidth="1"/>
    <col min="8246" max="8246" width="12.5546875" customWidth="1"/>
    <col min="8247" max="8247" width="5.109375" customWidth="1"/>
    <col min="8248" max="8248" width="13.44140625" customWidth="1"/>
    <col min="8249" max="8250" width="21.44140625" customWidth="1"/>
    <col min="8251" max="8251" width="17.6640625" customWidth="1"/>
    <col min="8252" max="8253" width="14.6640625" customWidth="1"/>
    <col min="8254" max="8255" width="15.88671875" customWidth="1"/>
    <col min="8256" max="8267" width="12.88671875" customWidth="1"/>
    <col min="8502" max="8502" width="12.5546875" customWidth="1"/>
    <col min="8503" max="8503" width="5.109375" customWidth="1"/>
    <col min="8504" max="8504" width="13.44140625" customWidth="1"/>
    <col min="8505" max="8506" width="21.44140625" customWidth="1"/>
    <col min="8507" max="8507" width="17.6640625" customWidth="1"/>
    <col min="8508" max="8509" width="14.6640625" customWidth="1"/>
    <col min="8510" max="8511" width="15.88671875" customWidth="1"/>
    <col min="8512" max="8523" width="12.88671875" customWidth="1"/>
    <col min="8758" max="8758" width="12.5546875" customWidth="1"/>
    <col min="8759" max="8759" width="5.109375" customWidth="1"/>
    <col min="8760" max="8760" width="13.44140625" customWidth="1"/>
    <col min="8761" max="8762" width="21.44140625" customWidth="1"/>
    <col min="8763" max="8763" width="17.6640625" customWidth="1"/>
    <col min="8764" max="8765" width="14.6640625" customWidth="1"/>
    <col min="8766" max="8767" width="15.88671875" customWidth="1"/>
    <col min="8768" max="8779" width="12.88671875" customWidth="1"/>
    <col min="9014" max="9014" width="12.5546875" customWidth="1"/>
    <col min="9015" max="9015" width="5.109375" customWidth="1"/>
    <col min="9016" max="9016" width="13.44140625" customWidth="1"/>
    <col min="9017" max="9018" width="21.44140625" customWidth="1"/>
    <col min="9019" max="9019" width="17.6640625" customWidth="1"/>
    <col min="9020" max="9021" width="14.6640625" customWidth="1"/>
    <col min="9022" max="9023" width="15.88671875" customWidth="1"/>
    <col min="9024" max="9035" width="12.88671875" customWidth="1"/>
    <col min="9270" max="9270" width="12.5546875" customWidth="1"/>
    <col min="9271" max="9271" width="5.109375" customWidth="1"/>
    <col min="9272" max="9272" width="13.44140625" customWidth="1"/>
    <col min="9273" max="9274" width="21.44140625" customWidth="1"/>
    <col min="9275" max="9275" width="17.6640625" customWidth="1"/>
    <col min="9276" max="9277" width="14.6640625" customWidth="1"/>
    <col min="9278" max="9279" width="15.88671875" customWidth="1"/>
    <col min="9280" max="9291" width="12.88671875" customWidth="1"/>
    <col min="9526" max="9526" width="12.5546875" customWidth="1"/>
    <col min="9527" max="9527" width="5.109375" customWidth="1"/>
    <col min="9528" max="9528" width="13.44140625" customWidth="1"/>
    <col min="9529" max="9530" width="21.44140625" customWidth="1"/>
    <col min="9531" max="9531" width="17.6640625" customWidth="1"/>
    <col min="9532" max="9533" width="14.6640625" customWidth="1"/>
    <col min="9534" max="9535" width="15.88671875" customWidth="1"/>
    <col min="9536" max="9547" width="12.88671875" customWidth="1"/>
    <col min="9782" max="9782" width="12.5546875" customWidth="1"/>
    <col min="9783" max="9783" width="5.109375" customWidth="1"/>
    <col min="9784" max="9784" width="13.44140625" customWidth="1"/>
    <col min="9785" max="9786" width="21.44140625" customWidth="1"/>
    <col min="9787" max="9787" width="17.6640625" customWidth="1"/>
    <col min="9788" max="9789" width="14.6640625" customWidth="1"/>
    <col min="9790" max="9791" width="15.88671875" customWidth="1"/>
    <col min="9792" max="9803" width="12.88671875" customWidth="1"/>
    <col min="10038" max="10038" width="12.5546875" customWidth="1"/>
    <col min="10039" max="10039" width="5.109375" customWidth="1"/>
    <col min="10040" max="10040" width="13.44140625" customWidth="1"/>
    <col min="10041" max="10042" width="21.44140625" customWidth="1"/>
    <col min="10043" max="10043" width="17.6640625" customWidth="1"/>
    <col min="10044" max="10045" width="14.6640625" customWidth="1"/>
    <col min="10046" max="10047" width="15.88671875" customWidth="1"/>
    <col min="10048" max="10059" width="12.88671875" customWidth="1"/>
    <col min="10294" max="10294" width="12.5546875" customWidth="1"/>
    <col min="10295" max="10295" width="5.109375" customWidth="1"/>
    <col min="10296" max="10296" width="13.44140625" customWidth="1"/>
    <col min="10297" max="10298" width="21.44140625" customWidth="1"/>
    <col min="10299" max="10299" width="17.6640625" customWidth="1"/>
    <col min="10300" max="10301" width="14.6640625" customWidth="1"/>
    <col min="10302" max="10303" width="15.88671875" customWidth="1"/>
    <col min="10304" max="10315" width="12.88671875" customWidth="1"/>
    <col min="10550" max="10550" width="12.5546875" customWidth="1"/>
    <col min="10551" max="10551" width="5.109375" customWidth="1"/>
    <col min="10552" max="10552" width="13.44140625" customWidth="1"/>
    <col min="10553" max="10554" width="21.44140625" customWidth="1"/>
    <col min="10555" max="10555" width="17.6640625" customWidth="1"/>
    <col min="10556" max="10557" width="14.6640625" customWidth="1"/>
    <col min="10558" max="10559" width="15.88671875" customWidth="1"/>
    <col min="10560" max="10571" width="12.88671875" customWidth="1"/>
    <col min="10806" max="10806" width="12.5546875" customWidth="1"/>
    <col min="10807" max="10807" width="5.109375" customWidth="1"/>
    <col min="10808" max="10808" width="13.44140625" customWidth="1"/>
    <col min="10809" max="10810" width="21.44140625" customWidth="1"/>
    <col min="10811" max="10811" width="17.6640625" customWidth="1"/>
    <col min="10812" max="10813" width="14.6640625" customWidth="1"/>
    <col min="10814" max="10815" width="15.88671875" customWidth="1"/>
    <col min="10816" max="10827" width="12.88671875" customWidth="1"/>
    <col min="11062" max="11062" width="12.5546875" customWidth="1"/>
    <col min="11063" max="11063" width="5.109375" customWidth="1"/>
    <col min="11064" max="11064" width="13.44140625" customWidth="1"/>
    <col min="11065" max="11066" width="21.44140625" customWidth="1"/>
    <col min="11067" max="11067" width="17.6640625" customWidth="1"/>
    <col min="11068" max="11069" width="14.6640625" customWidth="1"/>
    <col min="11070" max="11071" width="15.88671875" customWidth="1"/>
    <col min="11072" max="11083" width="12.88671875" customWidth="1"/>
    <col min="11318" max="11318" width="12.5546875" customWidth="1"/>
    <col min="11319" max="11319" width="5.109375" customWidth="1"/>
    <col min="11320" max="11320" width="13.44140625" customWidth="1"/>
    <col min="11321" max="11322" width="21.44140625" customWidth="1"/>
    <col min="11323" max="11323" width="17.6640625" customWidth="1"/>
    <col min="11324" max="11325" width="14.6640625" customWidth="1"/>
    <col min="11326" max="11327" width="15.88671875" customWidth="1"/>
    <col min="11328" max="11339" width="12.88671875" customWidth="1"/>
    <col min="11574" max="11574" width="12.5546875" customWidth="1"/>
    <col min="11575" max="11575" width="5.109375" customWidth="1"/>
    <col min="11576" max="11576" width="13.44140625" customWidth="1"/>
    <col min="11577" max="11578" width="21.44140625" customWidth="1"/>
    <col min="11579" max="11579" width="17.6640625" customWidth="1"/>
    <col min="11580" max="11581" width="14.6640625" customWidth="1"/>
    <col min="11582" max="11583" width="15.88671875" customWidth="1"/>
    <col min="11584" max="11595" width="12.88671875" customWidth="1"/>
    <col min="11830" max="11830" width="12.5546875" customWidth="1"/>
    <col min="11831" max="11831" width="5.109375" customWidth="1"/>
    <col min="11832" max="11832" width="13.44140625" customWidth="1"/>
    <col min="11833" max="11834" width="21.44140625" customWidth="1"/>
    <col min="11835" max="11835" width="17.6640625" customWidth="1"/>
    <col min="11836" max="11837" width="14.6640625" customWidth="1"/>
    <col min="11838" max="11839" width="15.88671875" customWidth="1"/>
    <col min="11840" max="11851" width="12.88671875" customWidth="1"/>
    <col min="12086" max="12086" width="12.5546875" customWidth="1"/>
    <col min="12087" max="12087" width="5.109375" customWidth="1"/>
    <col min="12088" max="12088" width="13.44140625" customWidth="1"/>
    <col min="12089" max="12090" width="21.44140625" customWidth="1"/>
    <col min="12091" max="12091" width="17.6640625" customWidth="1"/>
    <col min="12092" max="12093" width="14.6640625" customWidth="1"/>
    <col min="12094" max="12095" width="15.88671875" customWidth="1"/>
    <col min="12096" max="12107" width="12.88671875" customWidth="1"/>
    <col min="12342" max="12342" width="12.5546875" customWidth="1"/>
    <col min="12343" max="12343" width="5.109375" customWidth="1"/>
    <col min="12344" max="12344" width="13.44140625" customWidth="1"/>
    <col min="12345" max="12346" width="21.44140625" customWidth="1"/>
    <col min="12347" max="12347" width="17.6640625" customWidth="1"/>
    <col min="12348" max="12349" width="14.6640625" customWidth="1"/>
    <col min="12350" max="12351" width="15.88671875" customWidth="1"/>
    <col min="12352" max="12363" width="12.88671875" customWidth="1"/>
    <col min="12598" max="12598" width="12.5546875" customWidth="1"/>
    <col min="12599" max="12599" width="5.109375" customWidth="1"/>
    <col min="12600" max="12600" width="13.44140625" customWidth="1"/>
    <col min="12601" max="12602" width="21.44140625" customWidth="1"/>
    <col min="12603" max="12603" width="17.6640625" customWidth="1"/>
    <col min="12604" max="12605" width="14.6640625" customWidth="1"/>
    <col min="12606" max="12607" width="15.88671875" customWidth="1"/>
    <col min="12608" max="12619" width="12.88671875" customWidth="1"/>
    <col min="12854" max="12854" width="12.5546875" customWidth="1"/>
    <col min="12855" max="12855" width="5.109375" customWidth="1"/>
    <col min="12856" max="12856" width="13.44140625" customWidth="1"/>
    <col min="12857" max="12858" width="21.44140625" customWidth="1"/>
    <col min="12859" max="12859" width="17.6640625" customWidth="1"/>
    <col min="12860" max="12861" width="14.6640625" customWidth="1"/>
    <col min="12862" max="12863" width="15.88671875" customWidth="1"/>
    <col min="12864" max="12875" width="12.88671875" customWidth="1"/>
    <col min="13110" max="13110" width="12.5546875" customWidth="1"/>
    <col min="13111" max="13111" width="5.109375" customWidth="1"/>
    <col min="13112" max="13112" width="13.44140625" customWidth="1"/>
    <col min="13113" max="13114" width="21.44140625" customWidth="1"/>
    <col min="13115" max="13115" width="17.6640625" customWidth="1"/>
    <col min="13116" max="13117" width="14.6640625" customWidth="1"/>
    <col min="13118" max="13119" width="15.88671875" customWidth="1"/>
    <col min="13120" max="13131" width="12.88671875" customWidth="1"/>
    <col min="13366" max="13366" width="12.5546875" customWidth="1"/>
    <col min="13367" max="13367" width="5.109375" customWidth="1"/>
    <col min="13368" max="13368" width="13.44140625" customWidth="1"/>
    <col min="13369" max="13370" width="21.44140625" customWidth="1"/>
    <col min="13371" max="13371" width="17.6640625" customWidth="1"/>
    <col min="13372" max="13373" width="14.6640625" customWidth="1"/>
    <col min="13374" max="13375" width="15.88671875" customWidth="1"/>
    <col min="13376" max="13387" width="12.88671875" customWidth="1"/>
    <col min="13622" max="13622" width="12.5546875" customWidth="1"/>
    <col min="13623" max="13623" width="5.109375" customWidth="1"/>
    <col min="13624" max="13624" width="13.44140625" customWidth="1"/>
    <col min="13625" max="13626" width="21.44140625" customWidth="1"/>
    <col min="13627" max="13627" width="17.6640625" customWidth="1"/>
    <col min="13628" max="13629" width="14.6640625" customWidth="1"/>
    <col min="13630" max="13631" width="15.88671875" customWidth="1"/>
    <col min="13632" max="13643" width="12.88671875" customWidth="1"/>
    <col min="13878" max="13878" width="12.5546875" customWidth="1"/>
    <col min="13879" max="13879" width="5.109375" customWidth="1"/>
    <col min="13880" max="13880" width="13.44140625" customWidth="1"/>
    <col min="13881" max="13882" width="21.44140625" customWidth="1"/>
    <col min="13883" max="13883" width="17.6640625" customWidth="1"/>
    <col min="13884" max="13885" width="14.6640625" customWidth="1"/>
    <col min="13886" max="13887" width="15.88671875" customWidth="1"/>
    <col min="13888" max="13899" width="12.88671875" customWidth="1"/>
    <col min="14134" max="14134" width="12.5546875" customWidth="1"/>
    <col min="14135" max="14135" width="5.109375" customWidth="1"/>
    <col min="14136" max="14136" width="13.44140625" customWidth="1"/>
    <col min="14137" max="14138" width="21.44140625" customWidth="1"/>
    <col min="14139" max="14139" width="17.6640625" customWidth="1"/>
    <col min="14140" max="14141" width="14.6640625" customWidth="1"/>
    <col min="14142" max="14143" width="15.88671875" customWidth="1"/>
    <col min="14144" max="14155" width="12.88671875" customWidth="1"/>
    <col min="14390" max="14390" width="12.5546875" customWidth="1"/>
    <col min="14391" max="14391" width="5.109375" customWidth="1"/>
    <col min="14392" max="14392" width="13.44140625" customWidth="1"/>
    <col min="14393" max="14394" width="21.44140625" customWidth="1"/>
    <col min="14395" max="14395" width="17.6640625" customWidth="1"/>
    <col min="14396" max="14397" width="14.6640625" customWidth="1"/>
    <col min="14398" max="14399" width="15.88671875" customWidth="1"/>
    <col min="14400" max="14411" width="12.88671875" customWidth="1"/>
    <col min="14646" max="14646" width="12.5546875" customWidth="1"/>
    <col min="14647" max="14647" width="5.109375" customWidth="1"/>
    <col min="14648" max="14648" width="13.44140625" customWidth="1"/>
    <col min="14649" max="14650" width="21.44140625" customWidth="1"/>
    <col min="14651" max="14651" width="17.6640625" customWidth="1"/>
    <col min="14652" max="14653" width="14.6640625" customWidth="1"/>
    <col min="14654" max="14655" width="15.88671875" customWidth="1"/>
    <col min="14656" max="14667" width="12.88671875" customWidth="1"/>
    <col min="14902" max="14902" width="12.5546875" customWidth="1"/>
    <col min="14903" max="14903" width="5.109375" customWidth="1"/>
    <col min="14904" max="14904" width="13.44140625" customWidth="1"/>
    <col min="14905" max="14906" width="21.44140625" customWidth="1"/>
    <col min="14907" max="14907" width="17.6640625" customWidth="1"/>
    <col min="14908" max="14909" width="14.6640625" customWidth="1"/>
    <col min="14910" max="14911" width="15.88671875" customWidth="1"/>
    <col min="14912" max="14923" width="12.88671875" customWidth="1"/>
    <col min="15158" max="15158" width="12.5546875" customWidth="1"/>
    <col min="15159" max="15159" width="5.109375" customWidth="1"/>
    <col min="15160" max="15160" width="13.44140625" customWidth="1"/>
    <col min="15161" max="15162" width="21.44140625" customWidth="1"/>
    <col min="15163" max="15163" width="17.6640625" customWidth="1"/>
    <col min="15164" max="15165" width="14.6640625" customWidth="1"/>
    <col min="15166" max="15167" width="15.88671875" customWidth="1"/>
    <col min="15168" max="15179" width="12.88671875" customWidth="1"/>
    <col min="15414" max="15414" width="12.5546875" customWidth="1"/>
    <col min="15415" max="15415" width="5.109375" customWidth="1"/>
    <col min="15416" max="15416" width="13.44140625" customWidth="1"/>
    <col min="15417" max="15418" width="21.44140625" customWidth="1"/>
    <col min="15419" max="15419" width="17.6640625" customWidth="1"/>
    <col min="15420" max="15421" width="14.6640625" customWidth="1"/>
    <col min="15422" max="15423" width="15.88671875" customWidth="1"/>
    <col min="15424" max="15435" width="12.88671875" customWidth="1"/>
    <col min="15670" max="15670" width="12.5546875" customWidth="1"/>
    <col min="15671" max="15671" width="5.109375" customWidth="1"/>
    <col min="15672" max="15672" width="13.44140625" customWidth="1"/>
    <col min="15673" max="15674" width="21.44140625" customWidth="1"/>
    <col min="15675" max="15675" width="17.6640625" customWidth="1"/>
    <col min="15676" max="15677" width="14.6640625" customWidth="1"/>
    <col min="15678" max="15679" width="15.88671875" customWidth="1"/>
    <col min="15680" max="15691" width="12.88671875" customWidth="1"/>
    <col min="15926" max="15926" width="12.5546875" customWidth="1"/>
    <col min="15927" max="15927" width="5.109375" customWidth="1"/>
    <col min="15928" max="15928" width="13.44140625" customWidth="1"/>
    <col min="15929" max="15930" width="21.44140625" customWidth="1"/>
    <col min="15931" max="15931" width="17.6640625" customWidth="1"/>
    <col min="15932" max="15933" width="14.6640625" customWidth="1"/>
    <col min="15934" max="15935" width="15.88671875" customWidth="1"/>
    <col min="15936" max="15947" width="12.88671875" customWidth="1"/>
    <col min="16182" max="16182" width="12.5546875" customWidth="1"/>
    <col min="16183" max="16183" width="5.109375" customWidth="1"/>
    <col min="16184" max="16184" width="13.44140625" customWidth="1"/>
    <col min="16185" max="16186" width="21.44140625" customWidth="1"/>
    <col min="16187" max="16187" width="17.6640625" customWidth="1"/>
    <col min="16188" max="16189" width="14.6640625" customWidth="1"/>
    <col min="16190" max="16191" width="15.88671875" customWidth="1"/>
    <col min="16192" max="16203" width="12.88671875" customWidth="1"/>
  </cols>
  <sheetData>
    <row r="1" spans="1:86" ht="20.25" customHeight="1" x14ac:dyDescent="0.3">
      <c r="A1" s="234" t="s">
        <v>23</v>
      </c>
      <c r="B1" s="234"/>
      <c r="C1" s="235" t="s">
        <v>38</v>
      </c>
      <c r="D1" s="235"/>
      <c r="E1" s="235"/>
      <c r="F1" s="235"/>
      <c r="G1" s="51"/>
      <c r="H1" s="51"/>
      <c r="I1" s="1"/>
      <c r="J1" s="2"/>
      <c r="K1" s="2"/>
      <c r="L1" s="2"/>
      <c r="M1" s="3"/>
    </row>
    <row r="2" spans="1:86" x14ac:dyDescent="0.3">
      <c r="C2" s="23"/>
      <c r="D2" s="1"/>
      <c r="E2" s="1"/>
      <c r="F2" s="1"/>
      <c r="G2" s="51"/>
      <c r="H2" s="51"/>
      <c r="I2" s="1"/>
      <c r="J2" s="2"/>
      <c r="K2" s="2"/>
      <c r="L2" s="2"/>
      <c r="M2" s="3"/>
      <c r="N2" s="6"/>
    </row>
    <row r="3" spans="1:86" ht="24" customHeight="1" x14ac:dyDescent="0.3">
      <c r="A3" s="234" t="s">
        <v>24</v>
      </c>
      <c r="B3" s="234"/>
      <c r="C3" s="236" t="s">
        <v>37</v>
      </c>
      <c r="D3" s="237"/>
      <c r="E3" s="237"/>
      <c r="F3" s="238"/>
      <c r="G3" s="51"/>
      <c r="H3" s="51"/>
      <c r="I3" s="1"/>
      <c r="J3" s="2"/>
      <c r="K3" s="2"/>
      <c r="L3" s="2"/>
      <c r="M3" s="2"/>
      <c r="N3" s="7"/>
    </row>
    <row r="4" spans="1:86" x14ac:dyDescent="0.3">
      <c r="C4" s="1"/>
      <c r="D4" s="1"/>
      <c r="E4" s="1"/>
      <c r="F4" s="8"/>
      <c r="G4" s="58"/>
      <c r="H4" s="58"/>
      <c r="I4" s="8"/>
      <c r="J4" s="9"/>
      <c r="K4" s="9"/>
      <c r="L4" s="9"/>
    </row>
    <row r="5" spans="1:86" ht="27" customHeight="1" x14ac:dyDescent="0.3">
      <c r="A5" s="234" t="s">
        <v>0</v>
      </c>
      <c r="B5" s="234"/>
      <c r="C5" s="235" t="s">
        <v>39</v>
      </c>
      <c r="D5" s="235"/>
      <c r="E5" s="235"/>
      <c r="F5" s="235"/>
      <c r="G5" s="51"/>
      <c r="H5" s="51"/>
      <c r="I5" s="1"/>
      <c r="J5" s="10"/>
      <c r="K5" s="10"/>
      <c r="L5" s="10"/>
      <c r="M5" s="10"/>
      <c r="N5" s="10"/>
    </row>
    <row r="6" spans="1:86" x14ac:dyDescent="0.3">
      <c r="C6" s="1"/>
      <c r="D6" s="1"/>
      <c r="E6" s="1"/>
      <c r="F6" s="8"/>
      <c r="G6" s="58"/>
      <c r="H6" s="58"/>
      <c r="I6" s="8"/>
      <c r="J6" s="9"/>
      <c r="K6" s="9"/>
      <c r="L6" s="9"/>
    </row>
    <row r="7" spans="1:86" ht="27" hidden="1" customHeight="1" x14ac:dyDescent="0.3">
      <c r="A7" s="234" t="s">
        <v>22</v>
      </c>
      <c r="B7" s="234"/>
      <c r="C7" s="235"/>
      <c r="D7" s="235"/>
      <c r="E7" s="235"/>
      <c r="F7" s="235"/>
      <c r="G7" s="51"/>
      <c r="H7" s="51"/>
      <c r="I7" s="1"/>
      <c r="J7" s="10"/>
      <c r="K7" s="10"/>
      <c r="L7" s="10"/>
      <c r="M7" s="10"/>
      <c r="N7" s="10"/>
    </row>
    <row r="8" spans="1:86" hidden="1" x14ac:dyDescent="0.3">
      <c r="C8" s="8"/>
      <c r="D8" s="8"/>
      <c r="E8" s="8"/>
      <c r="F8" s="8"/>
      <c r="G8" s="58"/>
      <c r="H8" s="58"/>
      <c r="I8" s="8"/>
      <c r="J8" s="9"/>
      <c r="K8" s="9"/>
      <c r="L8" s="9"/>
    </row>
    <row r="9" spans="1:86" ht="54" customHeight="1" x14ac:dyDescent="0.3">
      <c r="A9" s="234" t="s">
        <v>25</v>
      </c>
      <c r="B9" s="234"/>
      <c r="C9" s="288" t="s">
        <v>55</v>
      </c>
      <c r="D9" s="289"/>
      <c r="E9" s="289"/>
      <c r="F9" s="290"/>
      <c r="G9" s="61"/>
      <c r="H9" s="61"/>
      <c r="I9" s="11"/>
      <c r="J9" s="12"/>
      <c r="K9" s="12"/>
      <c r="L9" s="12"/>
      <c r="M9" s="4" t="s">
        <v>1</v>
      </c>
    </row>
    <row r="10" spans="1:86" s="17" customFormat="1" ht="14.25" customHeight="1" x14ac:dyDescent="0.3">
      <c r="A10" s="3"/>
      <c r="B10" s="3"/>
      <c r="C10" s="13"/>
      <c r="D10" s="13"/>
      <c r="E10" s="13"/>
      <c r="F10" s="13"/>
      <c r="G10" s="64"/>
      <c r="H10" s="64"/>
      <c r="I10" s="14"/>
      <c r="J10" s="15"/>
      <c r="K10" s="15"/>
      <c r="L10" s="15"/>
      <c r="M10" s="3"/>
      <c r="N10" s="3"/>
      <c r="O10" s="27"/>
      <c r="P10" s="27"/>
      <c r="Q10" s="27"/>
      <c r="R10" s="27"/>
      <c r="S10" s="27"/>
      <c r="T10" s="2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27"/>
      <c r="AT10" s="27"/>
      <c r="AU10" s="27"/>
      <c r="AV10" s="27"/>
      <c r="AW10" s="27"/>
      <c r="AX10" s="27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1:86" s="17" customFormat="1" ht="30" customHeight="1" x14ac:dyDescent="0.3">
      <c r="A11" s="18"/>
      <c r="B11" s="18"/>
      <c r="C11" s="14"/>
      <c r="D11" s="14"/>
      <c r="E11" s="14"/>
      <c r="F11" s="14"/>
      <c r="G11" s="64"/>
      <c r="H11" s="64"/>
      <c r="I11" s="14"/>
      <c r="J11" s="15"/>
      <c r="K11" s="15"/>
      <c r="L11" s="15"/>
      <c r="M11" s="3"/>
      <c r="N11" s="3"/>
      <c r="O11" s="27"/>
      <c r="P11" s="27"/>
      <c r="Q11" s="27"/>
      <c r="R11" s="27"/>
      <c r="S11" s="27"/>
      <c r="T11" s="2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27"/>
      <c r="AT11" s="27"/>
      <c r="AU11" s="27"/>
      <c r="AV11" s="27"/>
      <c r="AW11" s="27"/>
      <c r="AX11" s="27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1:86" x14ac:dyDescent="0.3">
      <c r="A12" s="19"/>
      <c r="B12" s="19"/>
      <c r="C12" s="19"/>
      <c r="D12" s="19"/>
      <c r="E12" s="19"/>
      <c r="F12" s="19"/>
      <c r="G12" s="69"/>
      <c r="H12" s="69"/>
      <c r="I12" s="19"/>
      <c r="J12" s="20"/>
      <c r="K12" s="20"/>
      <c r="L12" s="20"/>
    </row>
    <row r="13" spans="1:86" ht="18" customHeight="1" x14ac:dyDescent="0.3">
      <c r="A13" s="19"/>
      <c r="B13" s="239" t="s">
        <v>2</v>
      </c>
      <c r="C13" s="239"/>
      <c r="D13" s="294" t="s">
        <v>3</v>
      </c>
      <c r="E13" s="240" t="s">
        <v>4</v>
      </c>
      <c r="F13" s="294" t="s">
        <v>36</v>
      </c>
      <c r="G13" s="302" t="s">
        <v>167</v>
      </c>
      <c r="H13" s="302" t="s">
        <v>21</v>
      </c>
      <c r="I13" s="302" t="s">
        <v>173</v>
      </c>
      <c r="J13" s="302" t="s">
        <v>170</v>
      </c>
      <c r="K13" s="302" t="s">
        <v>171</v>
      </c>
      <c r="L13" s="302" t="s">
        <v>5</v>
      </c>
      <c r="M13" s="294" t="s">
        <v>172</v>
      </c>
      <c r="N13" s="226" t="s">
        <v>169</v>
      </c>
      <c r="O13" s="220" t="s">
        <v>6</v>
      </c>
      <c r="P13" s="221"/>
      <c r="Q13" s="221"/>
      <c r="R13" s="221"/>
      <c r="S13" s="221"/>
      <c r="T13" s="222"/>
      <c r="U13" s="220" t="s">
        <v>7</v>
      </c>
      <c r="V13" s="221"/>
      <c r="W13" s="221"/>
      <c r="X13" s="221"/>
      <c r="Y13" s="221"/>
      <c r="Z13" s="222"/>
      <c r="AA13" s="220" t="s">
        <v>8</v>
      </c>
      <c r="AB13" s="221"/>
      <c r="AC13" s="221"/>
      <c r="AD13" s="221"/>
      <c r="AE13" s="221"/>
      <c r="AF13" s="222"/>
      <c r="AG13" s="220" t="s">
        <v>26</v>
      </c>
      <c r="AH13" s="221"/>
      <c r="AI13" s="221"/>
      <c r="AJ13" s="221"/>
      <c r="AK13" s="221"/>
      <c r="AL13" s="222"/>
      <c r="AM13" s="220" t="s">
        <v>9</v>
      </c>
      <c r="AN13" s="221"/>
      <c r="AO13" s="221"/>
      <c r="AP13" s="221"/>
      <c r="AQ13" s="221"/>
      <c r="AR13" s="222"/>
      <c r="AS13" s="220" t="s">
        <v>10</v>
      </c>
      <c r="AT13" s="221"/>
      <c r="AU13" s="221"/>
      <c r="AV13" s="221"/>
      <c r="AW13" s="221"/>
      <c r="AX13" s="222"/>
      <c r="AY13" s="220" t="s">
        <v>11</v>
      </c>
      <c r="AZ13" s="221"/>
      <c r="BA13" s="221"/>
      <c r="BB13" s="221"/>
      <c r="BC13" s="221"/>
      <c r="BD13" s="222"/>
      <c r="BE13" s="220" t="s">
        <v>12</v>
      </c>
      <c r="BF13" s="221"/>
      <c r="BG13" s="221"/>
      <c r="BH13" s="221"/>
      <c r="BI13" s="221"/>
      <c r="BJ13" s="222"/>
      <c r="BK13" s="220" t="s">
        <v>13</v>
      </c>
      <c r="BL13" s="221"/>
      <c r="BM13" s="221"/>
      <c r="BN13" s="221"/>
      <c r="BO13" s="221"/>
      <c r="BP13" s="222"/>
      <c r="BQ13" s="220" t="s">
        <v>14</v>
      </c>
      <c r="BR13" s="221"/>
      <c r="BS13" s="221"/>
      <c r="BT13" s="221"/>
      <c r="BU13" s="221"/>
      <c r="BV13" s="222"/>
      <c r="BW13" s="220" t="s">
        <v>15</v>
      </c>
      <c r="BX13" s="221"/>
      <c r="BY13" s="221"/>
      <c r="BZ13" s="221"/>
      <c r="CA13" s="221"/>
      <c r="CB13" s="222"/>
      <c r="CC13" s="220" t="s">
        <v>16</v>
      </c>
      <c r="CD13" s="221"/>
      <c r="CE13" s="221"/>
      <c r="CF13" s="221"/>
      <c r="CG13" s="221"/>
      <c r="CH13" s="222"/>
    </row>
    <row r="14" spans="1:86" ht="19.5" customHeight="1" x14ac:dyDescent="0.3">
      <c r="A14" s="19"/>
      <c r="B14" s="239"/>
      <c r="C14" s="239"/>
      <c r="D14" s="227"/>
      <c r="E14" s="240"/>
      <c r="F14" s="227"/>
      <c r="G14" s="233"/>
      <c r="H14" s="233"/>
      <c r="I14" s="233"/>
      <c r="J14" s="233"/>
      <c r="K14" s="233"/>
      <c r="L14" s="233"/>
      <c r="M14" s="227"/>
      <c r="N14" s="227"/>
      <c r="O14" s="223"/>
      <c r="P14" s="224"/>
      <c r="Q14" s="224"/>
      <c r="R14" s="224"/>
      <c r="S14" s="224"/>
      <c r="T14" s="225"/>
      <c r="U14" s="223"/>
      <c r="V14" s="224"/>
      <c r="W14" s="224"/>
      <c r="X14" s="224"/>
      <c r="Y14" s="224"/>
      <c r="Z14" s="225"/>
      <c r="AA14" s="223"/>
      <c r="AB14" s="224"/>
      <c r="AC14" s="224"/>
      <c r="AD14" s="224"/>
      <c r="AE14" s="224"/>
      <c r="AF14" s="225"/>
      <c r="AG14" s="223"/>
      <c r="AH14" s="224"/>
      <c r="AI14" s="224"/>
      <c r="AJ14" s="224"/>
      <c r="AK14" s="224"/>
      <c r="AL14" s="225"/>
      <c r="AM14" s="223"/>
      <c r="AN14" s="224"/>
      <c r="AO14" s="224"/>
      <c r="AP14" s="224"/>
      <c r="AQ14" s="224"/>
      <c r="AR14" s="225"/>
      <c r="AS14" s="223"/>
      <c r="AT14" s="224"/>
      <c r="AU14" s="224"/>
      <c r="AV14" s="224"/>
      <c r="AW14" s="224"/>
      <c r="AX14" s="225"/>
      <c r="AY14" s="223"/>
      <c r="AZ14" s="224"/>
      <c r="BA14" s="224"/>
      <c r="BB14" s="224"/>
      <c r="BC14" s="224"/>
      <c r="BD14" s="225"/>
      <c r="BE14" s="223"/>
      <c r="BF14" s="224"/>
      <c r="BG14" s="224"/>
      <c r="BH14" s="224"/>
      <c r="BI14" s="224"/>
      <c r="BJ14" s="225"/>
      <c r="BK14" s="223"/>
      <c r="BL14" s="224"/>
      <c r="BM14" s="224"/>
      <c r="BN14" s="224"/>
      <c r="BO14" s="224"/>
      <c r="BP14" s="225"/>
      <c r="BQ14" s="223"/>
      <c r="BR14" s="224"/>
      <c r="BS14" s="224"/>
      <c r="BT14" s="224"/>
      <c r="BU14" s="224"/>
      <c r="BV14" s="225"/>
      <c r="BW14" s="223"/>
      <c r="BX14" s="224"/>
      <c r="BY14" s="224"/>
      <c r="BZ14" s="224"/>
      <c r="CA14" s="224"/>
      <c r="CB14" s="225"/>
      <c r="CC14" s="223"/>
      <c r="CD14" s="224"/>
      <c r="CE14" s="224"/>
      <c r="CF14" s="224"/>
      <c r="CG14" s="224"/>
      <c r="CH14" s="225"/>
    </row>
    <row r="15" spans="1:86" s="50" customFormat="1" ht="29.25" customHeight="1" x14ac:dyDescent="0.3">
      <c r="A15" s="36" t="s">
        <v>75</v>
      </c>
      <c r="B15" s="230" t="s">
        <v>180</v>
      </c>
      <c r="C15" s="231"/>
      <c r="D15" s="162" t="s">
        <v>75</v>
      </c>
      <c r="E15" s="138" t="s">
        <v>42</v>
      </c>
      <c r="F15" s="137" t="s">
        <v>43</v>
      </c>
      <c r="G15" s="187">
        <v>315</v>
      </c>
      <c r="H15" s="187">
        <v>320</v>
      </c>
      <c r="I15" s="80">
        <v>0</v>
      </c>
      <c r="J15" s="80">
        <v>0</v>
      </c>
      <c r="K15" s="80" t="s">
        <v>183</v>
      </c>
      <c r="L15" s="80"/>
      <c r="M15" s="80"/>
      <c r="N15" s="83">
        <f t="shared" ref="N15:N22" si="0">SUM(O15:CH15)</f>
        <v>102</v>
      </c>
      <c r="O15" s="214">
        <v>0</v>
      </c>
      <c r="P15" s="215"/>
      <c r="Q15" s="215"/>
      <c r="R15" s="215"/>
      <c r="S15" s="215"/>
      <c r="T15" s="216"/>
      <c r="U15" s="214">
        <v>0</v>
      </c>
      <c r="V15" s="215"/>
      <c r="W15" s="215"/>
      <c r="X15" s="215"/>
      <c r="Y15" s="215"/>
      <c r="Z15" s="216"/>
      <c r="AA15" s="214">
        <v>0</v>
      </c>
      <c r="AB15" s="215"/>
      <c r="AC15" s="215"/>
      <c r="AD15" s="215"/>
      <c r="AE15" s="215"/>
      <c r="AF15" s="216"/>
      <c r="AG15" s="214">
        <v>26</v>
      </c>
      <c r="AH15" s="215"/>
      <c r="AI15" s="215"/>
      <c r="AJ15" s="215"/>
      <c r="AK15" s="215"/>
      <c r="AL15" s="216"/>
      <c r="AM15" s="214">
        <v>5</v>
      </c>
      <c r="AN15" s="215"/>
      <c r="AO15" s="215"/>
      <c r="AP15" s="215"/>
      <c r="AQ15" s="215"/>
      <c r="AR15" s="216"/>
      <c r="AS15" s="214">
        <v>0</v>
      </c>
      <c r="AT15" s="215"/>
      <c r="AU15" s="215"/>
      <c r="AV15" s="215"/>
      <c r="AW15" s="215"/>
      <c r="AX15" s="216"/>
      <c r="AY15" s="214">
        <v>18</v>
      </c>
      <c r="AZ15" s="215"/>
      <c r="BA15" s="215"/>
      <c r="BB15" s="215"/>
      <c r="BC15" s="215"/>
      <c r="BD15" s="216"/>
      <c r="BE15" s="214">
        <v>18</v>
      </c>
      <c r="BF15" s="215"/>
      <c r="BG15" s="215"/>
      <c r="BH15" s="215"/>
      <c r="BI15" s="215"/>
      <c r="BJ15" s="216"/>
      <c r="BK15" s="214">
        <v>30</v>
      </c>
      <c r="BL15" s="215"/>
      <c r="BM15" s="215"/>
      <c r="BN15" s="215"/>
      <c r="BO15" s="215"/>
      <c r="BP15" s="216"/>
      <c r="BQ15" s="214">
        <v>0</v>
      </c>
      <c r="BR15" s="215"/>
      <c r="BS15" s="215"/>
      <c r="BT15" s="215"/>
      <c r="BU15" s="215"/>
      <c r="BV15" s="216"/>
      <c r="BW15" s="214">
        <v>0</v>
      </c>
      <c r="BX15" s="215"/>
      <c r="BY15" s="215"/>
      <c r="BZ15" s="215"/>
      <c r="CA15" s="215"/>
      <c r="CB15" s="216"/>
      <c r="CC15" s="214">
        <v>5</v>
      </c>
      <c r="CD15" s="215"/>
      <c r="CE15" s="215"/>
      <c r="CF15" s="215"/>
      <c r="CG15" s="215"/>
      <c r="CH15" s="216"/>
    </row>
    <row r="16" spans="1:86" s="21" customFormat="1" ht="24" customHeight="1" x14ac:dyDescent="0.3">
      <c r="A16" s="299" t="s">
        <v>17</v>
      </c>
      <c r="B16" s="295" t="s">
        <v>40</v>
      </c>
      <c r="C16" s="296"/>
      <c r="D16" s="29" t="s">
        <v>41</v>
      </c>
      <c r="E16" s="30" t="s">
        <v>42</v>
      </c>
      <c r="F16" s="29" t="s">
        <v>43</v>
      </c>
      <c r="G16" s="105">
        <v>95</v>
      </c>
      <c r="H16" s="105">
        <v>200</v>
      </c>
      <c r="I16" s="80">
        <v>180</v>
      </c>
      <c r="J16" s="80">
        <f>I16*1.2</f>
        <v>216</v>
      </c>
      <c r="K16" s="80">
        <f>J16*1.2</f>
        <v>259.2</v>
      </c>
      <c r="L16" s="45" t="s">
        <v>67</v>
      </c>
      <c r="M16" s="87">
        <v>0.2</v>
      </c>
      <c r="N16" s="83">
        <f t="shared" si="0"/>
        <v>94</v>
      </c>
      <c r="O16" s="214">
        <v>10</v>
      </c>
      <c r="P16" s="215"/>
      <c r="Q16" s="215"/>
      <c r="R16" s="215"/>
      <c r="S16" s="215"/>
      <c r="T16" s="216"/>
      <c r="U16" s="214">
        <v>0</v>
      </c>
      <c r="V16" s="215"/>
      <c r="W16" s="215"/>
      <c r="X16" s="215"/>
      <c r="Y16" s="215"/>
      <c r="Z16" s="216"/>
      <c r="AA16" s="214">
        <v>2</v>
      </c>
      <c r="AB16" s="215"/>
      <c r="AC16" s="215"/>
      <c r="AD16" s="215"/>
      <c r="AE16" s="215"/>
      <c r="AF16" s="216"/>
      <c r="AG16" s="214">
        <v>8</v>
      </c>
      <c r="AH16" s="215"/>
      <c r="AI16" s="215"/>
      <c r="AJ16" s="215"/>
      <c r="AK16" s="215"/>
      <c r="AL16" s="216"/>
      <c r="AM16" s="214">
        <v>8</v>
      </c>
      <c r="AN16" s="215"/>
      <c r="AO16" s="215"/>
      <c r="AP16" s="215"/>
      <c r="AQ16" s="215"/>
      <c r="AR16" s="216"/>
      <c r="AS16" s="214">
        <v>15</v>
      </c>
      <c r="AT16" s="215"/>
      <c r="AU16" s="215"/>
      <c r="AV16" s="215"/>
      <c r="AW16" s="215"/>
      <c r="AX16" s="216"/>
      <c r="AY16" s="214">
        <v>0</v>
      </c>
      <c r="AZ16" s="215"/>
      <c r="BA16" s="215"/>
      <c r="BB16" s="215"/>
      <c r="BC16" s="215"/>
      <c r="BD16" s="216"/>
      <c r="BE16" s="214">
        <v>13</v>
      </c>
      <c r="BF16" s="215"/>
      <c r="BG16" s="215"/>
      <c r="BH16" s="215"/>
      <c r="BI16" s="215"/>
      <c r="BJ16" s="216"/>
      <c r="BK16" s="214">
        <v>14</v>
      </c>
      <c r="BL16" s="215"/>
      <c r="BM16" s="215"/>
      <c r="BN16" s="215"/>
      <c r="BO16" s="215"/>
      <c r="BP16" s="216"/>
      <c r="BQ16" s="214">
        <v>8</v>
      </c>
      <c r="BR16" s="215"/>
      <c r="BS16" s="215"/>
      <c r="BT16" s="215"/>
      <c r="BU16" s="215"/>
      <c r="BV16" s="216"/>
      <c r="BW16" s="214">
        <v>11</v>
      </c>
      <c r="BX16" s="215"/>
      <c r="BY16" s="215"/>
      <c r="BZ16" s="215"/>
      <c r="CA16" s="215"/>
      <c r="CB16" s="216"/>
      <c r="CC16" s="214">
        <v>5</v>
      </c>
      <c r="CD16" s="215"/>
      <c r="CE16" s="215"/>
      <c r="CF16" s="215"/>
      <c r="CG16" s="215"/>
      <c r="CH16" s="216"/>
    </row>
    <row r="17" spans="1:86" s="21" customFormat="1" ht="24" customHeight="1" x14ac:dyDescent="0.3">
      <c r="A17" s="242"/>
      <c r="B17" s="297" t="s">
        <v>46</v>
      </c>
      <c r="C17" s="298"/>
      <c r="D17" s="29" t="s">
        <v>44</v>
      </c>
      <c r="E17" s="30" t="s">
        <v>42</v>
      </c>
      <c r="F17" s="29" t="s">
        <v>43</v>
      </c>
      <c r="G17" s="105">
        <v>1137</v>
      </c>
      <c r="H17" s="105">
        <v>1300</v>
      </c>
      <c r="I17" s="80">
        <v>950</v>
      </c>
      <c r="J17" s="80">
        <f t="shared" ref="J17:K17" si="1">I17*1.2</f>
        <v>1140</v>
      </c>
      <c r="K17" s="80">
        <f t="shared" si="1"/>
        <v>1368</v>
      </c>
      <c r="L17" s="45" t="s">
        <v>66</v>
      </c>
      <c r="M17" s="87">
        <v>0.2</v>
      </c>
      <c r="N17" s="83">
        <f t="shared" si="0"/>
        <v>974</v>
      </c>
      <c r="O17" s="214">
        <v>51</v>
      </c>
      <c r="P17" s="215"/>
      <c r="Q17" s="215"/>
      <c r="R17" s="215"/>
      <c r="S17" s="215"/>
      <c r="T17" s="216"/>
      <c r="U17" s="214">
        <v>106</v>
      </c>
      <c r="V17" s="215"/>
      <c r="W17" s="215"/>
      <c r="X17" s="215"/>
      <c r="Y17" s="215"/>
      <c r="Z17" s="216"/>
      <c r="AA17" s="214">
        <v>93</v>
      </c>
      <c r="AB17" s="215"/>
      <c r="AC17" s="215"/>
      <c r="AD17" s="215"/>
      <c r="AE17" s="215"/>
      <c r="AF17" s="216"/>
      <c r="AG17" s="214">
        <v>71</v>
      </c>
      <c r="AH17" s="215"/>
      <c r="AI17" s="215"/>
      <c r="AJ17" s="215"/>
      <c r="AK17" s="215"/>
      <c r="AL17" s="216"/>
      <c r="AM17" s="214">
        <v>12</v>
      </c>
      <c r="AN17" s="215"/>
      <c r="AO17" s="215"/>
      <c r="AP17" s="215"/>
      <c r="AQ17" s="215"/>
      <c r="AR17" s="216"/>
      <c r="AS17" s="214">
        <v>118</v>
      </c>
      <c r="AT17" s="215"/>
      <c r="AU17" s="215"/>
      <c r="AV17" s="215"/>
      <c r="AW17" s="215"/>
      <c r="AX17" s="216"/>
      <c r="AY17" s="214">
        <v>78</v>
      </c>
      <c r="AZ17" s="215"/>
      <c r="BA17" s="215"/>
      <c r="BB17" s="215"/>
      <c r="BC17" s="215"/>
      <c r="BD17" s="216"/>
      <c r="BE17" s="214">
        <v>87</v>
      </c>
      <c r="BF17" s="215"/>
      <c r="BG17" s="215"/>
      <c r="BH17" s="215"/>
      <c r="BI17" s="215"/>
      <c r="BJ17" s="216"/>
      <c r="BK17" s="214">
        <v>171</v>
      </c>
      <c r="BL17" s="215"/>
      <c r="BM17" s="215"/>
      <c r="BN17" s="215"/>
      <c r="BO17" s="215"/>
      <c r="BP17" s="216"/>
      <c r="BQ17" s="214">
        <v>54</v>
      </c>
      <c r="BR17" s="215"/>
      <c r="BS17" s="215"/>
      <c r="BT17" s="215"/>
      <c r="BU17" s="215"/>
      <c r="BV17" s="216"/>
      <c r="BW17" s="214">
        <v>109</v>
      </c>
      <c r="BX17" s="215"/>
      <c r="BY17" s="215"/>
      <c r="BZ17" s="215"/>
      <c r="CA17" s="215"/>
      <c r="CB17" s="216"/>
      <c r="CC17" s="214">
        <v>24</v>
      </c>
      <c r="CD17" s="215"/>
      <c r="CE17" s="215"/>
      <c r="CF17" s="215"/>
      <c r="CG17" s="215"/>
      <c r="CH17" s="216"/>
    </row>
    <row r="18" spans="1:86" s="21" customFormat="1" ht="51" customHeight="1" x14ac:dyDescent="0.3">
      <c r="A18" s="242"/>
      <c r="B18" s="300" t="s">
        <v>47</v>
      </c>
      <c r="C18" s="301"/>
      <c r="D18" s="29" t="s">
        <v>17</v>
      </c>
      <c r="E18" s="30" t="s">
        <v>42</v>
      </c>
      <c r="F18" s="29" t="s">
        <v>43</v>
      </c>
      <c r="G18" s="105">
        <v>2027</v>
      </c>
      <c r="H18" s="105">
        <v>2000</v>
      </c>
      <c r="I18" s="80">
        <v>1300</v>
      </c>
      <c r="J18" s="80">
        <f>I18*1.1</f>
        <v>1430.0000000000002</v>
      </c>
      <c r="K18" s="80">
        <f>J18*1.1</f>
        <v>1573.0000000000005</v>
      </c>
      <c r="L18" s="43" t="s">
        <v>59</v>
      </c>
      <c r="M18" s="87">
        <v>0.1</v>
      </c>
      <c r="N18" s="83">
        <f t="shared" si="0"/>
        <v>2788</v>
      </c>
      <c r="O18" s="214">
        <v>145</v>
      </c>
      <c r="P18" s="215"/>
      <c r="Q18" s="215"/>
      <c r="R18" s="215"/>
      <c r="S18" s="215"/>
      <c r="T18" s="216"/>
      <c r="U18" s="214">
        <v>178</v>
      </c>
      <c r="V18" s="215"/>
      <c r="W18" s="215"/>
      <c r="X18" s="215"/>
      <c r="Y18" s="215"/>
      <c r="Z18" s="216"/>
      <c r="AA18" s="214">
        <v>295</v>
      </c>
      <c r="AB18" s="215"/>
      <c r="AC18" s="215"/>
      <c r="AD18" s="215"/>
      <c r="AE18" s="215"/>
      <c r="AF18" s="216"/>
      <c r="AG18" s="214">
        <v>182</v>
      </c>
      <c r="AH18" s="215"/>
      <c r="AI18" s="215"/>
      <c r="AJ18" s="215"/>
      <c r="AK18" s="215"/>
      <c r="AL18" s="216"/>
      <c r="AM18" s="214">
        <v>360</v>
      </c>
      <c r="AN18" s="215"/>
      <c r="AO18" s="215"/>
      <c r="AP18" s="215"/>
      <c r="AQ18" s="215"/>
      <c r="AR18" s="216"/>
      <c r="AS18" s="214">
        <v>382</v>
      </c>
      <c r="AT18" s="215"/>
      <c r="AU18" s="215"/>
      <c r="AV18" s="215"/>
      <c r="AW18" s="215"/>
      <c r="AX18" s="216"/>
      <c r="AY18" s="214">
        <v>156</v>
      </c>
      <c r="AZ18" s="215"/>
      <c r="BA18" s="215"/>
      <c r="BB18" s="215"/>
      <c r="BC18" s="215"/>
      <c r="BD18" s="216"/>
      <c r="BE18" s="214">
        <v>316</v>
      </c>
      <c r="BF18" s="215"/>
      <c r="BG18" s="215"/>
      <c r="BH18" s="215"/>
      <c r="BI18" s="215"/>
      <c r="BJ18" s="216"/>
      <c r="BK18" s="214">
        <v>243</v>
      </c>
      <c r="BL18" s="215"/>
      <c r="BM18" s="215"/>
      <c r="BN18" s="215"/>
      <c r="BO18" s="215"/>
      <c r="BP18" s="216"/>
      <c r="BQ18" s="214">
        <v>203</v>
      </c>
      <c r="BR18" s="215"/>
      <c r="BS18" s="215"/>
      <c r="BT18" s="215"/>
      <c r="BU18" s="215"/>
      <c r="BV18" s="216"/>
      <c r="BW18" s="214">
        <v>152</v>
      </c>
      <c r="BX18" s="215"/>
      <c r="BY18" s="215"/>
      <c r="BZ18" s="215"/>
      <c r="CA18" s="215"/>
      <c r="CB18" s="216"/>
      <c r="CC18" s="214">
        <v>176</v>
      </c>
      <c r="CD18" s="215"/>
      <c r="CE18" s="215"/>
      <c r="CF18" s="215"/>
      <c r="CG18" s="215"/>
      <c r="CH18" s="216"/>
    </row>
    <row r="19" spans="1:86" s="39" customFormat="1" ht="25.5" customHeight="1" x14ac:dyDescent="0.3">
      <c r="A19" s="242"/>
      <c r="B19" s="295" t="s">
        <v>56</v>
      </c>
      <c r="C19" s="296"/>
      <c r="D19" s="42" t="s">
        <v>58</v>
      </c>
      <c r="E19" s="41" t="s">
        <v>42</v>
      </c>
      <c r="F19" s="40" t="s">
        <v>43</v>
      </c>
      <c r="G19" s="105">
        <v>2456</v>
      </c>
      <c r="H19" s="105">
        <v>2500</v>
      </c>
      <c r="I19" s="80">
        <v>1500</v>
      </c>
      <c r="J19" s="80">
        <f t="shared" ref="J19:K21" si="2">I19*1.2</f>
        <v>1800</v>
      </c>
      <c r="K19" s="80">
        <f t="shared" si="2"/>
        <v>2160</v>
      </c>
      <c r="L19" s="45" t="s">
        <v>64</v>
      </c>
      <c r="M19" s="87">
        <v>0.2</v>
      </c>
      <c r="N19" s="83">
        <f t="shared" si="0"/>
        <v>2190</v>
      </c>
      <c r="O19" s="214">
        <v>155</v>
      </c>
      <c r="P19" s="215"/>
      <c r="Q19" s="215"/>
      <c r="R19" s="215"/>
      <c r="S19" s="215"/>
      <c r="T19" s="216"/>
      <c r="U19" s="214">
        <v>323</v>
      </c>
      <c r="V19" s="215"/>
      <c r="W19" s="215"/>
      <c r="X19" s="215"/>
      <c r="Y19" s="215"/>
      <c r="Z19" s="216"/>
      <c r="AA19" s="214">
        <v>279</v>
      </c>
      <c r="AB19" s="215"/>
      <c r="AC19" s="215"/>
      <c r="AD19" s="215"/>
      <c r="AE19" s="215"/>
      <c r="AF19" s="216"/>
      <c r="AG19" s="214">
        <v>189</v>
      </c>
      <c r="AH19" s="215"/>
      <c r="AI19" s="215"/>
      <c r="AJ19" s="215"/>
      <c r="AK19" s="215"/>
      <c r="AL19" s="216"/>
      <c r="AM19" s="214">
        <v>298</v>
      </c>
      <c r="AN19" s="215"/>
      <c r="AO19" s="215"/>
      <c r="AP19" s="215"/>
      <c r="AQ19" s="215"/>
      <c r="AR19" s="216"/>
      <c r="AS19" s="214">
        <v>307</v>
      </c>
      <c r="AT19" s="215"/>
      <c r="AU19" s="215"/>
      <c r="AV19" s="215"/>
      <c r="AW19" s="215"/>
      <c r="AX19" s="216"/>
      <c r="AY19" s="214">
        <v>291</v>
      </c>
      <c r="AZ19" s="215"/>
      <c r="BA19" s="215"/>
      <c r="BB19" s="215"/>
      <c r="BC19" s="215"/>
      <c r="BD19" s="216"/>
      <c r="BE19" s="214">
        <v>52</v>
      </c>
      <c r="BF19" s="215"/>
      <c r="BG19" s="215"/>
      <c r="BH19" s="215"/>
      <c r="BI19" s="215"/>
      <c r="BJ19" s="216"/>
      <c r="BK19" s="214">
        <v>40</v>
      </c>
      <c r="BL19" s="215"/>
      <c r="BM19" s="215"/>
      <c r="BN19" s="215"/>
      <c r="BO19" s="215"/>
      <c r="BP19" s="216"/>
      <c r="BQ19" s="214">
        <v>37</v>
      </c>
      <c r="BR19" s="215"/>
      <c r="BS19" s="215"/>
      <c r="BT19" s="215"/>
      <c r="BU19" s="215"/>
      <c r="BV19" s="216"/>
      <c r="BW19" s="214">
        <v>118</v>
      </c>
      <c r="BX19" s="215"/>
      <c r="BY19" s="215"/>
      <c r="BZ19" s="215"/>
      <c r="CA19" s="215"/>
      <c r="CB19" s="216"/>
      <c r="CC19" s="214">
        <v>101</v>
      </c>
      <c r="CD19" s="215"/>
      <c r="CE19" s="215"/>
      <c r="CF19" s="215"/>
      <c r="CG19" s="215"/>
      <c r="CH19" s="216"/>
    </row>
    <row r="20" spans="1:86" s="44" customFormat="1" ht="25.5" customHeight="1" x14ac:dyDescent="0.3">
      <c r="A20" s="242"/>
      <c r="B20" s="295" t="s">
        <v>57</v>
      </c>
      <c r="C20" s="296"/>
      <c r="D20" s="46" t="s">
        <v>17</v>
      </c>
      <c r="E20" s="48" t="s">
        <v>42</v>
      </c>
      <c r="F20" s="46" t="s">
        <v>43</v>
      </c>
      <c r="G20" s="105">
        <v>0</v>
      </c>
      <c r="H20" s="105">
        <v>300</v>
      </c>
      <c r="I20" s="80">
        <v>300</v>
      </c>
      <c r="J20" s="80">
        <f>I20*1.1</f>
        <v>330</v>
      </c>
      <c r="K20" s="80">
        <f>J20*1.1</f>
        <v>363.00000000000006</v>
      </c>
      <c r="L20" s="45" t="s">
        <v>59</v>
      </c>
      <c r="M20" s="87">
        <v>0.1</v>
      </c>
      <c r="N20" s="200">
        <f t="shared" si="0"/>
        <v>122</v>
      </c>
      <c r="O20" s="214">
        <v>5</v>
      </c>
      <c r="P20" s="215"/>
      <c r="Q20" s="215"/>
      <c r="R20" s="215"/>
      <c r="S20" s="215"/>
      <c r="T20" s="216"/>
      <c r="U20" s="214">
        <v>7</v>
      </c>
      <c r="V20" s="215"/>
      <c r="W20" s="215"/>
      <c r="X20" s="215"/>
      <c r="Y20" s="215"/>
      <c r="Z20" s="216"/>
      <c r="AA20" s="214">
        <v>18</v>
      </c>
      <c r="AB20" s="215"/>
      <c r="AC20" s="215"/>
      <c r="AD20" s="215"/>
      <c r="AE20" s="215"/>
      <c r="AF20" s="216"/>
      <c r="AG20" s="214">
        <v>9</v>
      </c>
      <c r="AH20" s="215"/>
      <c r="AI20" s="215"/>
      <c r="AJ20" s="215"/>
      <c r="AK20" s="215"/>
      <c r="AL20" s="216"/>
      <c r="AM20" s="214">
        <v>10</v>
      </c>
      <c r="AN20" s="215"/>
      <c r="AO20" s="215"/>
      <c r="AP20" s="215"/>
      <c r="AQ20" s="215"/>
      <c r="AR20" s="216"/>
      <c r="AS20" s="214">
        <v>9</v>
      </c>
      <c r="AT20" s="215"/>
      <c r="AU20" s="215"/>
      <c r="AV20" s="215"/>
      <c r="AW20" s="215"/>
      <c r="AX20" s="216"/>
      <c r="AY20" s="214">
        <v>35</v>
      </c>
      <c r="AZ20" s="215"/>
      <c r="BA20" s="215"/>
      <c r="BB20" s="215"/>
      <c r="BC20" s="215"/>
      <c r="BD20" s="216"/>
      <c r="BE20" s="214">
        <v>22</v>
      </c>
      <c r="BF20" s="215"/>
      <c r="BG20" s="215"/>
      <c r="BH20" s="215"/>
      <c r="BI20" s="215"/>
      <c r="BJ20" s="216"/>
      <c r="BK20" s="214">
        <v>7</v>
      </c>
      <c r="BL20" s="215"/>
      <c r="BM20" s="215"/>
      <c r="BN20" s="215"/>
      <c r="BO20" s="215"/>
      <c r="BP20" s="216"/>
      <c r="BQ20" s="214">
        <v>0</v>
      </c>
      <c r="BR20" s="215"/>
      <c r="BS20" s="215"/>
      <c r="BT20" s="215"/>
      <c r="BU20" s="215"/>
      <c r="BV20" s="216"/>
      <c r="BW20" s="214">
        <v>0</v>
      </c>
      <c r="BX20" s="215"/>
      <c r="BY20" s="215"/>
      <c r="BZ20" s="215"/>
      <c r="CA20" s="215"/>
      <c r="CB20" s="216"/>
      <c r="CC20" s="214">
        <v>0</v>
      </c>
      <c r="CD20" s="215"/>
      <c r="CE20" s="215"/>
      <c r="CF20" s="215"/>
      <c r="CG20" s="215"/>
      <c r="CH20" s="216"/>
    </row>
    <row r="21" spans="1:86" s="28" customFormat="1" ht="25.5" customHeight="1" x14ac:dyDescent="0.3">
      <c r="A21" s="242"/>
      <c r="B21" s="300" t="s">
        <v>60</v>
      </c>
      <c r="C21" s="301"/>
      <c r="D21" s="46" t="s">
        <v>61</v>
      </c>
      <c r="E21" s="41" t="s">
        <v>42</v>
      </c>
      <c r="F21" s="40" t="s">
        <v>43</v>
      </c>
      <c r="G21" s="105">
        <v>289</v>
      </c>
      <c r="H21" s="105">
        <v>290</v>
      </c>
      <c r="I21" s="80">
        <v>150</v>
      </c>
      <c r="J21" s="80">
        <f t="shared" si="2"/>
        <v>180</v>
      </c>
      <c r="K21" s="80">
        <f t="shared" si="2"/>
        <v>216</v>
      </c>
      <c r="L21" s="45" t="s">
        <v>65</v>
      </c>
      <c r="M21" s="87">
        <v>0.2</v>
      </c>
      <c r="N21" s="83">
        <f t="shared" ref="N21" si="3">SUM(O21:CH21)</f>
        <v>205</v>
      </c>
      <c r="O21" s="214">
        <v>11</v>
      </c>
      <c r="P21" s="215"/>
      <c r="Q21" s="215"/>
      <c r="R21" s="215"/>
      <c r="S21" s="215"/>
      <c r="T21" s="216"/>
      <c r="U21" s="214">
        <v>24</v>
      </c>
      <c r="V21" s="215"/>
      <c r="W21" s="215"/>
      <c r="X21" s="215"/>
      <c r="Y21" s="215"/>
      <c r="Z21" s="216"/>
      <c r="AA21" s="214">
        <v>20</v>
      </c>
      <c r="AB21" s="215"/>
      <c r="AC21" s="215"/>
      <c r="AD21" s="215"/>
      <c r="AE21" s="215"/>
      <c r="AF21" s="216"/>
      <c r="AG21" s="214">
        <v>10</v>
      </c>
      <c r="AH21" s="215"/>
      <c r="AI21" s="215"/>
      <c r="AJ21" s="215"/>
      <c r="AK21" s="215"/>
      <c r="AL21" s="216"/>
      <c r="AM21" s="214">
        <v>22</v>
      </c>
      <c r="AN21" s="215"/>
      <c r="AO21" s="215"/>
      <c r="AP21" s="215"/>
      <c r="AQ21" s="215"/>
      <c r="AR21" s="216"/>
      <c r="AS21" s="214">
        <v>22</v>
      </c>
      <c r="AT21" s="215"/>
      <c r="AU21" s="215"/>
      <c r="AV21" s="215"/>
      <c r="AW21" s="215"/>
      <c r="AX21" s="216"/>
      <c r="AY21" s="214">
        <v>10</v>
      </c>
      <c r="AZ21" s="215"/>
      <c r="BA21" s="215"/>
      <c r="BB21" s="215"/>
      <c r="BC21" s="215"/>
      <c r="BD21" s="216"/>
      <c r="BE21" s="214">
        <v>12</v>
      </c>
      <c r="BF21" s="215"/>
      <c r="BG21" s="215"/>
      <c r="BH21" s="215"/>
      <c r="BI21" s="215"/>
      <c r="BJ21" s="216"/>
      <c r="BK21" s="214">
        <v>18</v>
      </c>
      <c r="BL21" s="215"/>
      <c r="BM21" s="215"/>
      <c r="BN21" s="215"/>
      <c r="BO21" s="215"/>
      <c r="BP21" s="216"/>
      <c r="BQ21" s="214">
        <v>16</v>
      </c>
      <c r="BR21" s="215"/>
      <c r="BS21" s="215"/>
      <c r="BT21" s="215"/>
      <c r="BU21" s="215"/>
      <c r="BV21" s="216"/>
      <c r="BW21" s="214">
        <v>18</v>
      </c>
      <c r="BX21" s="215"/>
      <c r="BY21" s="215"/>
      <c r="BZ21" s="215"/>
      <c r="CA21" s="215"/>
      <c r="CB21" s="216"/>
      <c r="CC21" s="214">
        <v>22</v>
      </c>
      <c r="CD21" s="215"/>
      <c r="CE21" s="215"/>
      <c r="CF21" s="215"/>
      <c r="CG21" s="215"/>
      <c r="CH21" s="216"/>
    </row>
    <row r="22" spans="1:86" s="21" customFormat="1" ht="38.25" customHeight="1" x14ac:dyDescent="0.3">
      <c r="A22" s="242"/>
      <c r="B22" s="300" t="s">
        <v>48</v>
      </c>
      <c r="C22" s="301"/>
      <c r="D22" s="29" t="s">
        <v>45</v>
      </c>
      <c r="E22" s="30" t="s">
        <v>42</v>
      </c>
      <c r="F22" s="29" t="s">
        <v>43</v>
      </c>
      <c r="G22" s="105">
        <v>14525</v>
      </c>
      <c r="H22" s="105">
        <v>14550</v>
      </c>
      <c r="I22" s="80">
        <v>12000</v>
      </c>
      <c r="J22" s="80">
        <f>I22*1.1</f>
        <v>13200.000000000002</v>
      </c>
      <c r="K22" s="80">
        <f>J22*1.1</f>
        <v>14520.000000000004</v>
      </c>
      <c r="L22" s="45" t="s">
        <v>59</v>
      </c>
      <c r="M22" s="87">
        <v>0.1</v>
      </c>
      <c r="N22" s="83">
        <f t="shared" si="0"/>
        <v>27247</v>
      </c>
      <c r="O22" s="214">
        <v>2225</v>
      </c>
      <c r="P22" s="215"/>
      <c r="Q22" s="215"/>
      <c r="R22" s="215"/>
      <c r="S22" s="215"/>
      <c r="T22" s="216"/>
      <c r="U22" s="214">
        <v>1920</v>
      </c>
      <c r="V22" s="215"/>
      <c r="W22" s="215"/>
      <c r="X22" s="215"/>
      <c r="Y22" s="215"/>
      <c r="Z22" s="216"/>
      <c r="AA22" s="214">
        <v>2768</v>
      </c>
      <c r="AB22" s="215"/>
      <c r="AC22" s="215"/>
      <c r="AD22" s="215"/>
      <c r="AE22" s="215"/>
      <c r="AF22" s="216"/>
      <c r="AG22" s="214">
        <v>2203</v>
      </c>
      <c r="AH22" s="215"/>
      <c r="AI22" s="215"/>
      <c r="AJ22" s="215"/>
      <c r="AK22" s="215"/>
      <c r="AL22" s="216"/>
      <c r="AM22" s="214">
        <v>2916</v>
      </c>
      <c r="AN22" s="215"/>
      <c r="AO22" s="215"/>
      <c r="AP22" s="215"/>
      <c r="AQ22" s="215"/>
      <c r="AR22" s="216"/>
      <c r="AS22" s="214">
        <v>2544</v>
      </c>
      <c r="AT22" s="215"/>
      <c r="AU22" s="215"/>
      <c r="AV22" s="215"/>
      <c r="AW22" s="215"/>
      <c r="AX22" s="216"/>
      <c r="AY22" s="214">
        <v>2651</v>
      </c>
      <c r="AZ22" s="215"/>
      <c r="BA22" s="215"/>
      <c r="BB22" s="215"/>
      <c r="BC22" s="215"/>
      <c r="BD22" s="216"/>
      <c r="BE22" s="214">
        <v>1944</v>
      </c>
      <c r="BF22" s="215"/>
      <c r="BG22" s="215"/>
      <c r="BH22" s="215"/>
      <c r="BI22" s="215"/>
      <c r="BJ22" s="216"/>
      <c r="BK22" s="214">
        <v>2436</v>
      </c>
      <c r="BL22" s="215"/>
      <c r="BM22" s="215"/>
      <c r="BN22" s="215"/>
      <c r="BO22" s="215"/>
      <c r="BP22" s="216"/>
      <c r="BQ22" s="214">
        <v>1476</v>
      </c>
      <c r="BR22" s="215"/>
      <c r="BS22" s="215"/>
      <c r="BT22" s="215"/>
      <c r="BU22" s="215"/>
      <c r="BV22" s="216"/>
      <c r="BW22" s="214">
        <v>2220</v>
      </c>
      <c r="BX22" s="215"/>
      <c r="BY22" s="215"/>
      <c r="BZ22" s="215"/>
      <c r="CA22" s="215"/>
      <c r="CB22" s="216"/>
      <c r="CC22" s="214">
        <v>1944</v>
      </c>
      <c r="CD22" s="215"/>
      <c r="CE22" s="215"/>
      <c r="CF22" s="215"/>
      <c r="CG22" s="215"/>
      <c r="CH22" s="216"/>
    </row>
    <row r="23" spans="1:86" s="21" customFormat="1" ht="12.75" customHeight="1" x14ac:dyDescent="0.3">
      <c r="A23" s="303" t="s">
        <v>18</v>
      </c>
      <c r="B23" s="312" t="s">
        <v>49</v>
      </c>
      <c r="C23" s="313"/>
      <c r="D23" s="304" t="s">
        <v>50</v>
      </c>
      <c r="E23" s="305" t="s">
        <v>42</v>
      </c>
      <c r="F23" s="305" t="s">
        <v>43</v>
      </c>
      <c r="G23" s="319">
        <v>552</v>
      </c>
      <c r="H23" s="319">
        <v>600</v>
      </c>
      <c r="I23" s="318">
        <v>500</v>
      </c>
      <c r="J23" s="318">
        <f>I23*1.2</f>
        <v>600</v>
      </c>
      <c r="K23" s="318">
        <f>J23*1.2</f>
        <v>720</v>
      </c>
      <c r="L23" s="316" t="s">
        <v>64</v>
      </c>
      <c r="M23" s="307">
        <v>0.2</v>
      </c>
      <c r="N23" s="311">
        <f>SUM(O24:CH24)</f>
        <v>754</v>
      </c>
      <c r="O23" s="35" t="s">
        <v>31</v>
      </c>
      <c r="P23" s="35" t="s">
        <v>32</v>
      </c>
      <c r="Q23" s="35" t="s">
        <v>68</v>
      </c>
      <c r="R23" s="35" t="s">
        <v>69</v>
      </c>
      <c r="S23" s="35" t="s">
        <v>33</v>
      </c>
      <c r="T23" s="35" t="s">
        <v>34</v>
      </c>
      <c r="U23" s="35" t="s">
        <v>31</v>
      </c>
      <c r="V23" s="35" t="s">
        <v>32</v>
      </c>
      <c r="W23" s="35" t="s">
        <v>68</v>
      </c>
      <c r="X23" s="35" t="s">
        <v>69</v>
      </c>
      <c r="Y23" s="35" t="s">
        <v>33</v>
      </c>
      <c r="Z23" s="35" t="s">
        <v>34</v>
      </c>
      <c r="AA23" s="35" t="s">
        <v>31</v>
      </c>
      <c r="AB23" s="35" t="s">
        <v>32</v>
      </c>
      <c r="AC23" s="35" t="s">
        <v>68</v>
      </c>
      <c r="AD23" s="35" t="s">
        <v>69</v>
      </c>
      <c r="AE23" s="35" t="s">
        <v>33</v>
      </c>
      <c r="AF23" s="35" t="s">
        <v>34</v>
      </c>
      <c r="AG23" s="35" t="s">
        <v>31</v>
      </c>
      <c r="AH23" s="35" t="s">
        <v>32</v>
      </c>
      <c r="AI23" s="35" t="s">
        <v>68</v>
      </c>
      <c r="AJ23" s="35" t="s">
        <v>69</v>
      </c>
      <c r="AK23" s="35" t="s">
        <v>33</v>
      </c>
      <c r="AL23" s="35" t="s">
        <v>34</v>
      </c>
      <c r="AM23" s="35" t="s">
        <v>31</v>
      </c>
      <c r="AN23" s="35" t="s">
        <v>32</v>
      </c>
      <c r="AO23" s="35" t="s">
        <v>68</v>
      </c>
      <c r="AP23" s="35" t="s">
        <v>69</v>
      </c>
      <c r="AQ23" s="35" t="s">
        <v>33</v>
      </c>
      <c r="AR23" s="35" t="s">
        <v>34</v>
      </c>
      <c r="AS23" s="35" t="s">
        <v>31</v>
      </c>
      <c r="AT23" s="35" t="s">
        <v>32</v>
      </c>
      <c r="AU23" s="35" t="s">
        <v>68</v>
      </c>
      <c r="AV23" s="35" t="s">
        <v>69</v>
      </c>
      <c r="AW23" s="35" t="s">
        <v>33</v>
      </c>
      <c r="AX23" s="35" t="s">
        <v>34</v>
      </c>
      <c r="AY23" s="35" t="s">
        <v>31</v>
      </c>
      <c r="AZ23" s="35" t="s">
        <v>32</v>
      </c>
      <c r="BA23" s="35" t="s">
        <v>68</v>
      </c>
      <c r="BB23" s="35" t="s">
        <v>69</v>
      </c>
      <c r="BC23" s="35" t="s">
        <v>33</v>
      </c>
      <c r="BD23" s="35" t="s">
        <v>34</v>
      </c>
      <c r="BE23" s="35" t="s">
        <v>31</v>
      </c>
      <c r="BF23" s="35" t="s">
        <v>32</v>
      </c>
      <c r="BG23" s="35" t="s">
        <v>68</v>
      </c>
      <c r="BH23" s="35" t="s">
        <v>69</v>
      </c>
      <c r="BI23" s="35" t="s">
        <v>33</v>
      </c>
      <c r="BJ23" s="35" t="s">
        <v>34</v>
      </c>
      <c r="BK23" s="35" t="s">
        <v>31</v>
      </c>
      <c r="BL23" s="35" t="s">
        <v>32</v>
      </c>
      <c r="BM23" s="35" t="s">
        <v>68</v>
      </c>
      <c r="BN23" s="35" t="s">
        <v>69</v>
      </c>
      <c r="BO23" s="35" t="s">
        <v>33</v>
      </c>
      <c r="BP23" s="35" t="s">
        <v>34</v>
      </c>
      <c r="BQ23" s="35" t="s">
        <v>31</v>
      </c>
      <c r="BR23" s="35" t="s">
        <v>32</v>
      </c>
      <c r="BS23" s="35" t="s">
        <v>68</v>
      </c>
      <c r="BT23" s="35" t="s">
        <v>69</v>
      </c>
      <c r="BU23" s="35" t="s">
        <v>33</v>
      </c>
      <c r="BV23" s="35" t="s">
        <v>34</v>
      </c>
      <c r="BW23" s="35" t="s">
        <v>31</v>
      </c>
      <c r="BX23" s="35" t="s">
        <v>32</v>
      </c>
      <c r="BY23" s="35" t="s">
        <v>68</v>
      </c>
      <c r="BZ23" s="35" t="s">
        <v>69</v>
      </c>
      <c r="CA23" s="35" t="s">
        <v>33</v>
      </c>
      <c r="CB23" s="35" t="s">
        <v>34</v>
      </c>
      <c r="CC23" s="35" t="s">
        <v>31</v>
      </c>
      <c r="CD23" s="35" t="s">
        <v>32</v>
      </c>
      <c r="CE23" s="35" t="s">
        <v>68</v>
      </c>
      <c r="CF23" s="35" t="s">
        <v>69</v>
      </c>
      <c r="CG23" s="35" t="s">
        <v>33</v>
      </c>
      <c r="CH23" s="35" t="s">
        <v>34</v>
      </c>
    </row>
    <row r="24" spans="1:86" s="21" customFormat="1" ht="26.25" customHeight="1" x14ac:dyDescent="0.3">
      <c r="A24" s="253"/>
      <c r="B24" s="314"/>
      <c r="C24" s="315"/>
      <c r="D24" s="281"/>
      <c r="E24" s="306"/>
      <c r="F24" s="306"/>
      <c r="G24" s="320"/>
      <c r="H24" s="320"/>
      <c r="I24" s="285"/>
      <c r="J24" s="285"/>
      <c r="K24" s="285"/>
      <c r="L24" s="317"/>
      <c r="M24" s="273"/>
      <c r="N24" s="251"/>
      <c r="O24" s="192">
        <v>0</v>
      </c>
      <c r="P24" s="192">
        <v>1</v>
      </c>
      <c r="Q24" s="192">
        <v>0</v>
      </c>
      <c r="R24" s="192">
        <v>3</v>
      </c>
      <c r="S24" s="192">
        <v>22</v>
      </c>
      <c r="T24" s="192">
        <v>7</v>
      </c>
      <c r="U24" s="155">
        <v>1</v>
      </c>
      <c r="V24" s="155">
        <v>1</v>
      </c>
      <c r="W24" s="155">
        <v>1</v>
      </c>
      <c r="X24" s="155">
        <v>4</v>
      </c>
      <c r="Y24" s="155">
        <v>36</v>
      </c>
      <c r="Z24" s="155">
        <v>14</v>
      </c>
      <c r="AA24" s="155">
        <v>0</v>
      </c>
      <c r="AB24" s="155">
        <v>1</v>
      </c>
      <c r="AC24" s="155">
        <v>0</v>
      </c>
      <c r="AD24" s="155">
        <v>0</v>
      </c>
      <c r="AE24" s="155">
        <v>29</v>
      </c>
      <c r="AF24" s="155">
        <v>29</v>
      </c>
      <c r="AG24" s="191">
        <v>1</v>
      </c>
      <c r="AH24" s="191">
        <v>0</v>
      </c>
      <c r="AI24" s="191">
        <v>2</v>
      </c>
      <c r="AJ24" s="191">
        <v>1</v>
      </c>
      <c r="AK24" s="191">
        <v>17</v>
      </c>
      <c r="AL24" s="191">
        <v>20</v>
      </c>
      <c r="AM24" s="191">
        <v>3</v>
      </c>
      <c r="AN24" s="191">
        <v>0</v>
      </c>
      <c r="AO24" s="191">
        <v>6</v>
      </c>
      <c r="AP24" s="191">
        <v>2</v>
      </c>
      <c r="AQ24" s="191">
        <v>36</v>
      </c>
      <c r="AR24" s="191">
        <v>22</v>
      </c>
      <c r="AS24" s="191">
        <v>0</v>
      </c>
      <c r="AT24" s="191">
        <v>4</v>
      </c>
      <c r="AU24" s="191">
        <v>0</v>
      </c>
      <c r="AV24" s="191">
        <v>1</v>
      </c>
      <c r="AW24" s="191">
        <v>40</v>
      </c>
      <c r="AX24" s="191">
        <v>16</v>
      </c>
      <c r="AY24" s="198">
        <v>0</v>
      </c>
      <c r="AZ24" s="198">
        <v>1</v>
      </c>
      <c r="BA24" s="198">
        <v>2</v>
      </c>
      <c r="BB24" s="198">
        <v>1</v>
      </c>
      <c r="BC24" s="198">
        <v>16</v>
      </c>
      <c r="BD24" s="198">
        <v>8</v>
      </c>
      <c r="BE24" s="197">
        <v>2</v>
      </c>
      <c r="BF24" s="197">
        <v>5</v>
      </c>
      <c r="BG24" s="197">
        <v>4</v>
      </c>
      <c r="BH24" s="197">
        <v>7</v>
      </c>
      <c r="BI24" s="197">
        <v>122</v>
      </c>
      <c r="BJ24" s="197">
        <v>52</v>
      </c>
      <c r="BK24" s="201">
        <v>1</v>
      </c>
      <c r="BL24" s="201">
        <v>5</v>
      </c>
      <c r="BM24" s="201">
        <v>6</v>
      </c>
      <c r="BN24" s="201">
        <v>1</v>
      </c>
      <c r="BO24" s="201">
        <v>36</v>
      </c>
      <c r="BP24" s="201">
        <v>24</v>
      </c>
      <c r="BQ24" s="212">
        <v>1</v>
      </c>
      <c r="BR24" s="212">
        <v>4</v>
      </c>
      <c r="BS24" s="212">
        <v>1</v>
      </c>
      <c r="BT24" s="212">
        <v>1</v>
      </c>
      <c r="BU24" s="212">
        <v>28</v>
      </c>
      <c r="BV24" s="212">
        <v>13</v>
      </c>
      <c r="BW24" s="212">
        <v>6</v>
      </c>
      <c r="BX24" s="212">
        <v>5</v>
      </c>
      <c r="BY24" s="212">
        <v>1</v>
      </c>
      <c r="BZ24" s="212">
        <v>6</v>
      </c>
      <c r="CA24" s="212">
        <v>31</v>
      </c>
      <c r="CB24" s="212">
        <v>21</v>
      </c>
      <c r="CC24" s="212">
        <v>2</v>
      </c>
      <c r="CD24" s="212">
        <v>0</v>
      </c>
      <c r="CE24" s="212">
        <v>1</v>
      </c>
      <c r="CF24" s="212">
        <v>0</v>
      </c>
      <c r="CG24" s="212">
        <v>18</v>
      </c>
      <c r="CH24" s="212">
        <v>2</v>
      </c>
    </row>
    <row r="25" spans="1:86" s="28" customFormat="1" ht="30.75" customHeight="1" x14ac:dyDescent="0.3">
      <c r="A25" s="253"/>
      <c r="B25" s="310" t="s">
        <v>52</v>
      </c>
      <c r="C25" s="310"/>
      <c r="D25" s="24" t="s">
        <v>50</v>
      </c>
      <c r="E25" s="24" t="s">
        <v>53</v>
      </c>
      <c r="F25" s="24" t="s">
        <v>54</v>
      </c>
      <c r="G25" s="121">
        <v>4568</v>
      </c>
      <c r="H25" s="121">
        <v>5000</v>
      </c>
      <c r="I25" s="84">
        <v>4800</v>
      </c>
      <c r="J25" s="80">
        <f t="shared" ref="J25:K25" si="4">I25*1.2</f>
        <v>5760</v>
      </c>
      <c r="K25" s="80">
        <f t="shared" si="4"/>
        <v>6912</v>
      </c>
      <c r="L25" s="47" t="s">
        <v>62</v>
      </c>
      <c r="M25" s="25">
        <v>0.2</v>
      </c>
      <c r="N25" s="213">
        <f>SUM(MAX(SUM(O25:T25),SUM(U25:Z25)),MAX(SUM(AA25:AF25),SUM(AG25:AL25)),MAX(SUM(AM25:AR25),SUM(AS25:AX25)),MAX(SUM(AY25:BD25),SUM(BE25:BJ25)),MAX(SUM(BK25:BP25),SUM(BQ25:BV25)),MAX(SUM(BW25:CB25),SUM(CC25:CH25)))</f>
        <v>8016</v>
      </c>
      <c r="O25" s="212">
        <v>5</v>
      </c>
      <c r="P25" s="212">
        <v>7</v>
      </c>
      <c r="Q25" s="212">
        <v>4</v>
      </c>
      <c r="R25" s="212">
        <v>5</v>
      </c>
      <c r="S25" s="212">
        <v>207</v>
      </c>
      <c r="T25" s="212">
        <v>88</v>
      </c>
      <c r="U25" s="212">
        <v>5</v>
      </c>
      <c r="V25" s="212">
        <v>22</v>
      </c>
      <c r="W25" s="212">
        <v>14</v>
      </c>
      <c r="X25" s="212">
        <v>41</v>
      </c>
      <c r="Y25" s="212">
        <v>808</v>
      </c>
      <c r="Z25" s="212">
        <v>271</v>
      </c>
      <c r="AA25" s="212">
        <v>13</v>
      </c>
      <c r="AB25" s="212">
        <v>22</v>
      </c>
      <c r="AC25" s="212">
        <v>18</v>
      </c>
      <c r="AD25" s="212">
        <v>39</v>
      </c>
      <c r="AE25" s="212">
        <v>869</v>
      </c>
      <c r="AF25" s="212">
        <v>336</v>
      </c>
      <c r="AG25" s="212">
        <v>2</v>
      </c>
      <c r="AH25" s="212">
        <v>10</v>
      </c>
      <c r="AI25" s="212">
        <v>10</v>
      </c>
      <c r="AJ25" s="212">
        <v>13</v>
      </c>
      <c r="AK25" s="212">
        <v>384</v>
      </c>
      <c r="AL25" s="212">
        <v>202</v>
      </c>
      <c r="AM25" s="212">
        <v>19</v>
      </c>
      <c r="AN25" s="212">
        <v>11</v>
      </c>
      <c r="AO25" s="212">
        <v>33</v>
      </c>
      <c r="AP25" s="212">
        <v>53</v>
      </c>
      <c r="AQ25" s="212">
        <v>947</v>
      </c>
      <c r="AR25" s="212">
        <v>499</v>
      </c>
      <c r="AS25" s="212">
        <v>18</v>
      </c>
      <c r="AT25" s="212">
        <v>28</v>
      </c>
      <c r="AU25" s="212">
        <v>37</v>
      </c>
      <c r="AV25" s="212">
        <v>45</v>
      </c>
      <c r="AW25" s="212">
        <v>942</v>
      </c>
      <c r="AX25" s="212">
        <v>515</v>
      </c>
      <c r="AY25" s="212">
        <v>13</v>
      </c>
      <c r="AZ25" s="212">
        <v>19</v>
      </c>
      <c r="BA25" s="212">
        <v>14</v>
      </c>
      <c r="BB25" s="212">
        <v>19</v>
      </c>
      <c r="BC25" s="212">
        <v>847</v>
      </c>
      <c r="BD25" s="212">
        <v>382</v>
      </c>
      <c r="BE25" s="212">
        <v>20</v>
      </c>
      <c r="BF25" s="212">
        <v>26</v>
      </c>
      <c r="BG25" s="212">
        <v>31</v>
      </c>
      <c r="BH25" s="212">
        <v>28</v>
      </c>
      <c r="BI25" s="212">
        <v>793</v>
      </c>
      <c r="BJ25" s="212">
        <v>390</v>
      </c>
      <c r="BK25" s="201">
        <v>32</v>
      </c>
      <c r="BL25" s="201">
        <v>43</v>
      </c>
      <c r="BM25" s="201">
        <v>25</v>
      </c>
      <c r="BN25" s="201">
        <v>22</v>
      </c>
      <c r="BO25" s="201">
        <v>855</v>
      </c>
      <c r="BP25" s="201">
        <v>432</v>
      </c>
      <c r="BQ25" s="212">
        <v>20</v>
      </c>
      <c r="BR25" s="212">
        <v>4</v>
      </c>
      <c r="BS25" s="212">
        <v>24</v>
      </c>
      <c r="BT25" s="212">
        <v>18</v>
      </c>
      <c r="BU25" s="212">
        <v>562</v>
      </c>
      <c r="BV25" s="212">
        <v>240</v>
      </c>
      <c r="BW25" s="212">
        <v>41</v>
      </c>
      <c r="BX25" s="212">
        <v>50</v>
      </c>
      <c r="BY25" s="212">
        <v>4</v>
      </c>
      <c r="BZ25" s="212">
        <v>48</v>
      </c>
      <c r="CA25" s="212">
        <v>738</v>
      </c>
      <c r="CB25" s="212">
        <v>389</v>
      </c>
      <c r="CC25" s="212">
        <v>26</v>
      </c>
      <c r="CD25" s="212">
        <v>26</v>
      </c>
      <c r="CE25" s="212">
        <v>6</v>
      </c>
      <c r="CF25" s="212">
        <v>35</v>
      </c>
      <c r="CG25" s="212">
        <v>661</v>
      </c>
      <c r="CH25" s="212">
        <v>285</v>
      </c>
    </row>
    <row r="26" spans="1:86" s="139" customFormat="1" ht="36.75" customHeight="1" x14ac:dyDescent="0.3">
      <c r="A26" s="253"/>
      <c r="B26" s="308" t="s">
        <v>51</v>
      </c>
      <c r="C26" s="308"/>
      <c r="D26" s="140" t="s">
        <v>50</v>
      </c>
      <c r="E26" s="138" t="s">
        <v>42</v>
      </c>
      <c r="F26" s="137" t="s">
        <v>43</v>
      </c>
      <c r="G26" s="121">
        <v>8533</v>
      </c>
      <c r="H26" s="121">
        <v>10000</v>
      </c>
      <c r="I26" s="84">
        <v>11000</v>
      </c>
      <c r="J26" s="80">
        <f t="shared" ref="J26" si="5">I26*1.2</f>
        <v>13200</v>
      </c>
      <c r="K26" s="80">
        <f t="shared" ref="K26" si="6">J26*1.2</f>
        <v>15840</v>
      </c>
      <c r="L26" s="133" t="s">
        <v>63</v>
      </c>
      <c r="M26" s="136">
        <v>0.2</v>
      </c>
      <c r="N26" s="141">
        <f>SUM(O26:CH26)</f>
        <v>14392</v>
      </c>
      <c r="O26" s="212">
        <v>5</v>
      </c>
      <c r="P26" s="212">
        <v>8</v>
      </c>
      <c r="Q26" s="212">
        <v>4</v>
      </c>
      <c r="R26" s="212">
        <v>8</v>
      </c>
      <c r="S26" s="212">
        <v>229</v>
      </c>
      <c r="T26" s="212">
        <v>95</v>
      </c>
      <c r="U26" s="212">
        <v>1</v>
      </c>
      <c r="V26" s="212">
        <v>6</v>
      </c>
      <c r="W26" s="212">
        <v>15</v>
      </c>
      <c r="X26" s="212">
        <v>45</v>
      </c>
      <c r="Y26" s="212">
        <v>844</v>
      </c>
      <c r="Z26" s="212">
        <v>285</v>
      </c>
      <c r="AA26" s="212">
        <v>13</v>
      </c>
      <c r="AB26" s="212">
        <v>23</v>
      </c>
      <c r="AC26" s="212">
        <v>18</v>
      </c>
      <c r="AD26" s="212">
        <v>39</v>
      </c>
      <c r="AE26" s="212">
        <v>898</v>
      </c>
      <c r="AF26" s="212">
        <v>365</v>
      </c>
      <c r="AG26" s="212">
        <v>3</v>
      </c>
      <c r="AH26" s="212">
        <v>10</v>
      </c>
      <c r="AI26" s="212">
        <v>12</v>
      </c>
      <c r="AJ26" s="212">
        <v>14</v>
      </c>
      <c r="AK26" s="212">
        <v>401</v>
      </c>
      <c r="AL26" s="212">
        <v>222</v>
      </c>
      <c r="AM26" s="212">
        <v>22</v>
      </c>
      <c r="AN26" s="212">
        <v>11</v>
      </c>
      <c r="AO26" s="212">
        <v>39</v>
      </c>
      <c r="AP26" s="212">
        <v>55</v>
      </c>
      <c r="AQ26" s="212">
        <v>983</v>
      </c>
      <c r="AR26" s="212">
        <v>521</v>
      </c>
      <c r="AS26" s="212">
        <v>18</v>
      </c>
      <c r="AT26" s="212">
        <v>32</v>
      </c>
      <c r="AU26" s="212">
        <v>37</v>
      </c>
      <c r="AV26" s="212">
        <v>46</v>
      </c>
      <c r="AW26" s="212">
        <v>982</v>
      </c>
      <c r="AX26" s="212">
        <v>531</v>
      </c>
      <c r="AY26" s="212">
        <v>13</v>
      </c>
      <c r="AZ26" s="212">
        <v>20</v>
      </c>
      <c r="BA26" s="212">
        <v>16</v>
      </c>
      <c r="BB26" s="212">
        <v>20</v>
      </c>
      <c r="BC26" s="212">
        <v>863</v>
      </c>
      <c r="BD26" s="212">
        <v>340</v>
      </c>
      <c r="BE26" s="212">
        <v>22</v>
      </c>
      <c r="BF26" s="212">
        <v>31</v>
      </c>
      <c r="BG26" s="212">
        <v>35</v>
      </c>
      <c r="BH26" s="212">
        <v>35</v>
      </c>
      <c r="BI26" s="212">
        <v>915</v>
      </c>
      <c r="BJ26" s="212">
        <v>442</v>
      </c>
      <c r="BK26" s="201">
        <v>33</v>
      </c>
      <c r="BL26" s="201">
        <v>48</v>
      </c>
      <c r="BM26" s="201">
        <v>31</v>
      </c>
      <c r="BN26" s="201">
        <v>23</v>
      </c>
      <c r="BO26" s="201">
        <v>891</v>
      </c>
      <c r="BP26" s="201">
        <v>456</v>
      </c>
      <c r="BQ26" s="212">
        <v>21</v>
      </c>
      <c r="BR26" s="212">
        <v>8</v>
      </c>
      <c r="BS26" s="212">
        <v>25</v>
      </c>
      <c r="BT26" s="212">
        <v>19</v>
      </c>
      <c r="BU26" s="212">
        <v>590</v>
      </c>
      <c r="BV26" s="212">
        <v>253</v>
      </c>
      <c r="BW26" s="212">
        <v>47</v>
      </c>
      <c r="BX26" s="212">
        <v>55</v>
      </c>
      <c r="BY26" s="212">
        <v>5</v>
      </c>
      <c r="BZ26" s="212">
        <v>54</v>
      </c>
      <c r="CA26" s="212">
        <v>769</v>
      </c>
      <c r="CB26" s="212">
        <v>410</v>
      </c>
      <c r="CC26" s="212">
        <v>28</v>
      </c>
      <c r="CD26" s="212">
        <v>26</v>
      </c>
      <c r="CE26" s="212">
        <v>7</v>
      </c>
      <c r="CF26" s="212">
        <v>35</v>
      </c>
      <c r="CG26" s="212">
        <v>679</v>
      </c>
      <c r="CH26" s="212">
        <v>287</v>
      </c>
    </row>
    <row r="27" spans="1:86" s="21" customFormat="1" ht="51" customHeight="1" x14ac:dyDescent="0.3">
      <c r="A27" s="254"/>
      <c r="B27" s="309" t="s">
        <v>181</v>
      </c>
      <c r="C27" s="309"/>
      <c r="D27" s="24" t="s">
        <v>50</v>
      </c>
      <c r="E27" s="32" t="s">
        <v>42</v>
      </c>
      <c r="F27" s="31" t="s">
        <v>43</v>
      </c>
      <c r="G27" s="152">
        <v>315</v>
      </c>
      <c r="H27" s="152">
        <v>350</v>
      </c>
      <c r="I27" s="151" t="s">
        <v>163</v>
      </c>
      <c r="J27" s="151" t="s">
        <v>163</v>
      </c>
      <c r="K27" s="80">
        <v>300</v>
      </c>
      <c r="L27" s="133" t="s">
        <v>164</v>
      </c>
      <c r="M27" s="25">
        <v>0.2</v>
      </c>
      <c r="N27" s="81">
        <f>SUM(O27:CH27)</f>
        <v>435</v>
      </c>
      <c r="O27" s="212">
        <v>0</v>
      </c>
      <c r="P27" s="212">
        <v>0</v>
      </c>
      <c r="Q27" s="212">
        <v>0</v>
      </c>
      <c r="R27" s="212">
        <v>0</v>
      </c>
      <c r="S27" s="212">
        <v>0</v>
      </c>
      <c r="T27" s="212">
        <v>0</v>
      </c>
      <c r="U27" s="212">
        <v>4</v>
      </c>
      <c r="V27" s="212">
        <v>5</v>
      </c>
      <c r="W27" s="212">
        <v>3</v>
      </c>
      <c r="X27" s="212">
        <v>3</v>
      </c>
      <c r="Y27" s="212">
        <v>61</v>
      </c>
      <c r="Z27" s="212">
        <v>45</v>
      </c>
      <c r="AA27" s="212">
        <v>1</v>
      </c>
      <c r="AB27" s="212">
        <v>1</v>
      </c>
      <c r="AC27" s="212">
        <v>0</v>
      </c>
      <c r="AD27" s="212">
        <v>0</v>
      </c>
      <c r="AE27" s="212">
        <v>10</v>
      </c>
      <c r="AF27" s="212">
        <v>10</v>
      </c>
      <c r="AG27" s="212">
        <v>3</v>
      </c>
      <c r="AH27" s="212">
        <v>3</v>
      </c>
      <c r="AI27" s="212">
        <v>0</v>
      </c>
      <c r="AJ27" s="212">
        <v>0</v>
      </c>
      <c r="AK27" s="212">
        <v>24</v>
      </c>
      <c r="AL27" s="212">
        <v>20</v>
      </c>
      <c r="AM27" s="212">
        <v>0</v>
      </c>
      <c r="AN27" s="212">
        <v>0</v>
      </c>
      <c r="AO27" s="212">
        <v>0</v>
      </c>
      <c r="AP27" s="212">
        <v>2</v>
      </c>
      <c r="AQ27" s="212">
        <v>21</v>
      </c>
      <c r="AR27" s="212">
        <v>8</v>
      </c>
      <c r="AS27" s="212">
        <v>0</v>
      </c>
      <c r="AT27" s="212">
        <v>0</v>
      </c>
      <c r="AU27" s="212">
        <v>0</v>
      </c>
      <c r="AV27" s="212">
        <v>0</v>
      </c>
      <c r="AW27" s="212">
        <v>22</v>
      </c>
      <c r="AX27" s="212">
        <v>16</v>
      </c>
      <c r="AY27" s="212">
        <v>0</v>
      </c>
      <c r="AZ27" s="212">
        <v>1</v>
      </c>
      <c r="BA27" s="212">
        <v>0</v>
      </c>
      <c r="BB27" s="212">
        <v>0</v>
      </c>
      <c r="BC27" s="212">
        <v>18</v>
      </c>
      <c r="BD27" s="212">
        <v>10</v>
      </c>
      <c r="BE27" s="212">
        <v>1</v>
      </c>
      <c r="BF27" s="212">
        <v>0</v>
      </c>
      <c r="BG27" s="212">
        <v>1</v>
      </c>
      <c r="BH27" s="212">
        <v>0</v>
      </c>
      <c r="BI27" s="212">
        <v>22</v>
      </c>
      <c r="BJ27" s="212">
        <v>18</v>
      </c>
      <c r="BK27" s="201">
        <v>6</v>
      </c>
      <c r="BL27" s="201">
        <v>7</v>
      </c>
      <c r="BM27" s="201">
        <v>0</v>
      </c>
      <c r="BN27" s="201">
        <v>0</v>
      </c>
      <c r="BO27" s="201">
        <v>47</v>
      </c>
      <c r="BP27" s="201">
        <v>42</v>
      </c>
      <c r="BQ27" s="212">
        <v>0</v>
      </c>
      <c r="BR27" s="212">
        <v>0</v>
      </c>
      <c r="BS27" s="212">
        <v>0</v>
      </c>
      <c r="BT27" s="212">
        <v>0</v>
      </c>
      <c r="BU27" s="212">
        <v>0</v>
      </c>
      <c r="BV27" s="212">
        <v>0</v>
      </c>
      <c r="BW27" s="212">
        <v>0</v>
      </c>
      <c r="BX27" s="212">
        <v>0</v>
      </c>
      <c r="BY27" s="212">
        <v>0</v>
      </c>
      <c r="BZ27" s="212">
        <v>0</v>
      </c>
      <c r="CA27" s="212">
        <v>0</v>
      </c>
      <c r="CB27" s="212">
        <v>0</v>
      </c>
      <c r="CC27" s="212">
        <v>0</v>
      </c>
      <c r="CD27" s="212">
        <v>0</v>
      </c>
      <c r="CE27" s="212">
        <v>0</v>
      </c>
      <c r="CF27" s="212">
        <v>0</v>
      </c>
      <c r="CG27" s="212">
        <v>0</v>
      </c>
      <c r="CH27" s="212">
        <v>0</v>
      </c>
    </row>
    <row r="28" spans="1:86" x14ac:dyDescent="0.3">
      <c r="J28" s="4"/>
      <c r="K28" s="4"/>
      <c r="L28" s="4"/>
    </row>
    <row r="29" spans="1:86" ht="15" customHeight="1" x14ac:dyDescent="0.3">
      <c r="J29" s="4"/>
      <c r="K29" s="4"/>
      <c r="L29" s="4"/>
    </row>
    <row r="30" spans="1:86" x14ac:dyDescent="0.3">
      <c r="A30" s="4" t="s">
        <v>31</v>
      </c>
      <c r="B30" s="4" t="s">
        <v>20</v>
      </c>
      <c r="G30" s="125"/>
      <c r="H30" s="125"/>
      <c r="I30" s="125" t="e">
        <f>I25+I27</f>
        <v>#VALUE!</v>
      </c>
      <c r="J30" s="4"/>
      <c r="K30" s="94" t="s">
        <v>132</v>
      </c>
      <c r="L30" s="94" t="s">
        <v>132</v>
      </c>
      <c r="N30" s="95">
        <f>N25+N27+N26</f>
        <v>22843</v>
      </c>
      <c r="O30" s="269">
        <f>O27+P27+Q27+R27+S27+T27+O26+P26+Q26+R26+S26+T26</f>
        <v>349</v>
      </c>
      <c r="P30" s="269"/>
      <c r="Q30" s="269"/>
      <c r="R30" s="269"/>
      <c r="S30" s="269"/>
      <c r="T30" s="269"/>
      <c r="U30" s="321">
        <f>U27+V27+W27+X27+Y27+Z27+U26+V26+W26+X26+Y26+Z26+U25+V25+X25+W25+Y25+Z25</f>
        <v>2478</v>
      </c>
      <c r="V30" s="321"/>
      <c r="W30" s="321"/>
      <c r="X30" s="321"/>
      <c r="Y30" s="321"/>
      <c r="Z30" s="321"/>
      <c r="AA30" s="321">
        <f>AA27+AB27+AC27+AD27+AE27+AF27+AA26+AB26+AC26+AD26+AE26+AF26+AA25+AB25+AD25+AC25+AE25+AF25</f>
        <v>2675</v>
      </c>
      <c r="AB30" s="321"/>
      <c r="AC30" s="321"/>
      <c r="AD30" s="321"/>
      <c r="AE30" s="321"/>
      <c r="AF30" s="321"/>
      <c r="AG30" s="269">
        <f>AG27+AH27+AI27+AJ27+AK27+AL27+AG26+AH26+AI26+AJ26+AK26+AL26</f>
        <v>712</v>
      </c>
      <c r="AH30" s="269"/>
      <c r="AI30" s="269"/>
      <c r="AJ30" s="269"/>
      <c r="AK30" s="269"/>
      <c r="AL30" s="269"/>
      <c r="AM30" s="269">
        <f>AM27+AN27+AO27+AP27+AQ27+AR27+AM26+AN26+AO26+AP26+AQ26+AR26</f>
        <v>1662</v>
      </c>
      <c r="AN30" s="269"/>
      <c r="AO30" s="269"/>
      <c r="AP30" s="269"/>
      <c r="AQ30" s="269"/>
      <c r="AR30" s="269"/>
      <c r="AS30" s="321">
        <f>AS27+AT27+AU27+AV27+AW27+AX27+AS26+AT26+AU26+AV26+AW26+AX26+AS25+AT25+AV25+AU25+AW25+AX25</f>
        <v>3269</v>
      </c>
      <c r="AT30" s="321"/>
      <c r="AU30" s="321"/>
      <c r="AV30" s="321"/>
      <c r="AW30" s="321"/>
      <c r="AX30" s="321"/>
      <c r="AY30" s="321">
        <f>AY27+AZ27+BA27+BB27+BC27+BD27+AY26+AZ26+BA26+BB26+BC26+BD26+AY25+AZ25+BB25+BA25+BC25+BD25</f>
        <v>2595</v>
      </c>
      <c r="AZ30" s="321"/>
      <c r="BA30" s="321"/>
      <c r="BB30" s="321"/>
      <c r="BC30" s="321"/>
      <c r="BD30" s="321"/>
      <c r="BE30" s="269">
        <f>BE27+BF27+BG27+BH27+BI27+BJ27+BE26+BF26+BG26+BH26+BI26+BJ26</f>
        <v>1522</v>
      </c>
      <c r="BF30" s="269"/>
      <c r="BG30" s="269"/>
      <c r="BH30" s="269"/>
      <c r="BI30" s="269"/>
      <c r="BJ30" s="269"/>
      <c r="BK30" s="321">
        <f>BK27+BL27+BM27+BN27+BO27+BP27+BK26+BL26+BM26+BN26+BO26+BP26+BK25+BL25+BN25+BM25+BO25+BP25</f>
        <v>2993</v>
      </c>
      <c r="BL30" s="321"/>
      <c r="BM30" s="321"/>
      <c r="BN30" s="321"/>
      <c r="BO30" s="321"/>
      <c r="BP30" s="321"/>
      <c r="BQ30" s="269">
        <f>BQ27+BR27+BS27+BT27+BU27+BV27+BQ26+BR26+BS26+BT26+BU26+BV26</f>
        <v>916</v>
      </c>
      <c r="BR30" s="269"/>
      <c r="BS30" s="269"/>
      <c r="BT30" s="269"/>
      <c r="BU30" s="269"/>
      <c r="BV30" s="269"/>
      <c r="BW30" s="321">
        <f>BW27+BX27+BY27+BZ27+CA27+CB27+BW26+BX26+BY26+BZ26+CA26+CB26+BW25+BX25+BZ25+BY25+CA25+CB25</f>
        <v>2610</v>
      </c>
      <c r="BX30" s="321"/>
      <c r="BY30" s="321"/>
      <c r="BZ30" s="321"/>
      <c r="CA30" s="321"/>
      <c r="CB30" s="321"/>
      <c r="CC30" s="269">
        <f>CC27+CD27+CE27+CF27+CG27+CH27+CC26+CD26+CE26+CF26+CG26+CH26</f>
        <v>1062</v>
      </c>
      <c r="CD30" s="269"/>
      <c r="CE30" s="269"/>
      <c r="CF30" s="269"/>
      <c r="CG30" s="269"/>
      <c r="CH30" s="269"/>
    </row>
    <row r="31" spans="1:86" x14ac:dyDescent="0.3">
      <c r="A31" s="4" t="s">
        <v>32</v>
      </c>
      <c r="B31" s="4" t="s">
        <v>19</v>
      </c>
      <c r="G31" s="125"/>
      <c r="H31" s="125"/>
      <c r="I31" s="125">
        <f>SUM(I16:I22)</f>
        <v>16380</v>
      </c>
      <c r="J31" s="4"/>
      <c r="K31" s="94" t="s">
        <v>133</v>
      </c>
      <c r="L31" s="94" t="s">
        <v>133</v>
      </c>
      <c r="N31" s="95">
        <f>SUM(N16:N22)</f>
        <v>33620</v>
      </c>
      <c r="O31" s="269">
        <f>SUM(O16:T22)</f>
        <v>2602</v>
      </c>
      <c r="P31" s="269"/>
      <c r="Q31" s="269"/>
      <c r="R31" s="269"/>
      <c r="S31" s="269"/>
      <c r="T31" s="269"/>
      <c r="U31" s="269">
        <f>SUM(U16:Z22)</f>
        <v>2558</v>
      </c>
      <c r="V31" s="269"/>
      <c r="W31" s="269"/>
      <c r="X31" s="269"/>
      <c r="Y31" s="269"/>
      <c r="Z31" s="269"/>
      <c r="AA31" s="269">
        <f t="shared" ref="AA31" si="7">SUM(AA16:AF22)</f>
        <v>3475</v>
      </c>
      <c r="AB31" s="269"/>
      <c r="AC31" s="269"/>
      <c r="AD31" s="269"/>
      <c r="AE31" s="269"/>
      <c r="AF31" s="269"/>
      <c r="AG31" s="269">
        <f t="shared" ref="AG31" si="8">SUM(AG16:AL22)</f>
        <v>2672</v>
      </c>
      <c r="AH31" s="269"/>
      <c r="AI31" s="269"/>
      <c r="AJ31" s="269"/>
      <c r="AK31" s="269"/>
      <c r="AL31" s="269"/>
      <c r="AM31" s="269">
        <f t="shared" ref="AM31" si="9">SUM(AM16:AR22)</f>
        <v>3626</v>
      </c>
      <c r="AN31" s="269"/>
      <c r="AO31" s="269"/>
      <c r="AP31" s="269"/>
      <c r="AQ31" s="269"/>
      <c r="AR31" s="269"/>
      <c r="AS31" s="269">
        <f t="shared" ref="AS31" si="10">SUM(AS16:AX22)</f>
        <v>3397</v>
      </c>
      <c r="AT31" s="269"/>
      <c r="AU31" s="269"/>
      <c r="AV31" s="269"/>
      <c r="AW31" s="269"/>
      <c r="AX31" s="269"/>
      <c r="AY31" s="269">
        <f t="shared" ref="AY31" si="11">SUM(AY16:BD22)</f>
        <v>3221</v>
      </c>
      <c r="AZ31" s="269"/>
      <c r="BA31" s="269"/>
      <c r="BB31" s="269"/>
      <c r="BC31" s="269"/>
      <c r="BD31" s="269"/>
      <c r="BE31" s="269">
        <f t="shared" ref="BE31" si="12">SUM(BE16:BJ22)</f>
        <v>2446</v>
      </c>
      <c r="BF31" s="269"/>
      <c r="BG31" s="269"/>
      <c r="BH31" s="269"/>
      <c r="BI31" s="269"/>
      <c r="BJ31" s="269"/>
      <c r="BK31" s="269">
        <f t="shared" ref="BK31" si="13">SUM(BK16:BP22)</f>
        <v>2929</v>
      </c>
      <c r="BL31" s="269"/>
      <c r="BM31" s="269"/>
      <c r="BN31" s="269"/>
      <c r="BO31" s="269"/>
      <c r="BP31" s="269"/>
      <c r="BQ31" s="269">
        <f t="shared" ref="BQ31" si="14">SUM(BQ16:BV22)</f>
        <v>1794</v>
      </c>
      <c r="BR31" s="269"/>
      <c r="BS31" s="269"/>
      <c r="BT31" s="269"/>
      <c r="BU31" s="269"/>
      <c r="BV31" s="269"/>
      <c r="BW31" s="269">
        <f t="shared" ref="BW31" si="15">SUM(BW16:CB22)</f>
        <v>2628</v>
      </c>
      <c r="BX31" s="269"/>
      <c r="BY31" s="269"/>
      <c r="BZ31" s="269"/>
      <c r="CA31" s="269"/>
      <c r="CB31" s="269"/>
      <c r="CC31" s="269">
        <f t="shared" ref="CC31" si="16">SUM(CC16:CH22)</f>
        <v>2272</v>
      </c>
      <c r="CD31" s="269"/>
      <c r="CE31" s="269"/>
      <c r="CF31" s="269"/>
      <c r="CG31" s="269"/>
      <c r="CH31" s="269"/>
    </row>
    <row r="32" spans="1:86" x14ac:dyDescent="0.3">
      <c r="A32" s="49" t="s">
        <v>68</v>
      </c>
      <c r="B32" s="49" t="s">
        <v>70</v>
      </c>
      <c r="J32" s="4"/>
      <c r="K32" s="4"/>
      <c r="L32" s="4"/>
    </row>
    <row r="33" spans="1:18" x14ac:dyDescent="0.3">
      <c r="A33" s="49" t="s">
        <v>69</v>
      </c>
      <c r="B33" s="49" t="s">
        <v>71</v>
      </c>
      <c r="J33" s="4"/>
      <c r="K33" s="96" t="s">
        <v>31</v>
      </c>
      <c r="L33" s="4"/>
      <c r="N33" s="4">
        <f>O27+U27+U25+AA27+AA25+AG27+AM27+AS27+AY276+AM25+U26+AA26+AM26+AG26+AS26+AY26+AY27+BE26+BE27+BK26+BK27+BQ26+BQ27+BW26+BW27+CC26+CC27+O26</f>
        <v>278</v>
      </c>
      <c r="O33" s="142" t="s">
        <v>166</v>
      </c>
    </row>
    <row r="34" spans="1:18" x14ac:dyDescent="0.3">
      <c r="A34" s="4" t="s">
        <v>33</v>
      </c>
      <c r="B34" s="4" t="s">
        <v>29</v>
      </c>
      <c r="J34" s="4"/>
      <c r="K34" s="96" t="s">
        <v>32</v>
      </c>
      <c r="L34" s="4"/>
      <c r="N34" s="4">
        <f>P27+V25+V27+AB25+AB27+AH27+AN27+AT27+AZ27+AN25+AH26+AN26+AT26+AZ26+BF26+BF27+BL26+BL27+BR26+BR27+BX26+BX27+CD26+CD27+P26+V26+AB26</f>
        <v>350</v>
      </c>
      <c r="O34" s="142"/>
    </row>
    <row r="35" spans="1:18" x14ac:dyDescent="0.3">
      <c r="A35" s="4" t="s">
        <v>34</v>
      </c>
      <c r="B35" s="4" t="s">
        <v>30</v>
      </c>
      <c r="K35" s="96" t="s">
        <v>68</v>
      </c>
      <c r="N35" s="4">
        <f>Q27+W25+W27+AC25+AC27+AI27+AO27+AU27+BA27+AO25+Q26+W26+AC26+AI26+AO26+AU26+BA26+BG26+BG27+BM26+BM27+BS26+BS27+BY26+BY27+CE26+CE27</f>
        <v>313</v>
      </c>
      <c r="O35" s="142"/>
    </row>
    <row r="36" spans="1:18" x14ac:dyDescent="0.3">
      <c r="K36" s="96" t="s">
        <v>69</v>
      </c>
      <c r="N36" s="4">
        <f>R27+X25+X27+AD25+AD27+AJ27+AP27+AV27+BB27+AP25+R26+X26+AD26+AJ26+AO26+AV26+BB26+BH26+BH27+BN26+BN27+BT26+BT27+BZ26+BZ27+CF26+CF27</f>
        <v>515</v>
      </c>
      <c r="O36" s="142"/>
      <c r="R36" s="26">
        <f>2</f>
        <v>2</v>
      </c>
    </row>
    <row r="37" spans="1:18" x14ac:dyDescent="0.3">
      <c r="K37" s="96" t="s">
        <v>33</v>
      </c>
      <c r="N37" s="4">
        <f>S27+Y25+Y27+AE25+AE27+AK27+AQ27+AW27+BC27+AQ25+S26+Y26+AE26+AK26+AQ26+AW26+BC26+BI26+BI27+BO26+BO27+BU26+BU27+CA26+CA27+CG26+CG27</f>
        <v>11893</v>
      </c>
    </row>
    <row r="38" spans="1:18" x14ac:dyDescent="0.3">
      <c r="K38" s="96" t="s">
        <v>34</v>
      </c>
      <c r="N38" s="4">
        <f>T27+Z25+Z27+AF25+AF27+AL27+AR27+AX27+BD27+AR25+T26+Z26+AF26+AL26+AR26+AX26+BD26+BJ26+BJ27+BP26+BP27+BV26+BV27+CB26+CB27+CH26+CH27</f>
        <v>5482</v>
      </c>
    </row>
  </sheetData>
  <mergeCells count="179">
    <mergeCell ref="BQ15:BV15"/>
    <mergeCell ref="BW15:CB15"/>
    <mergeCell ref="CC15:CH15"/>
    <mergeCell ref="BQ30:BV30"/>
    <mergeCell ref="BW19:CB19"/>
    <mergeCell ref="CC19:CH19"/>
    <mergeCell ref="CC20:CH20"/>
    <mergeCell ref="BW20:CB20"/>
    <mergeCell ref="CC18:CH18"/>
    <mergeCell ref="BW18:CB18"/>
    <mergeCell ref="CC17:CH17"/>
    <mergeCell ref="BQ20:BV20"/>
    <mergeCell ref="BQ18:BV18"/>
    <mergeCell ref="BQ19:BV19"/>
    <mergeCell ref="BK30:BP30"/>
    <mergeCell ref="O31:T31"/>
    <mergeCell ref="U30:Z30"/>
    <mergeCell ref="AA30:AF30"/>
    <mergeCell ref="U31:Z31"/>
    <mergeCell ref="AA31:AF31"/>
    <mergeCell ref="AG30:AL30"/>
    <mergeCell ref="AM30:AR30"/>
    <mergeCell ref="AS30:AX30"/>
    <mergeCell ref="BE30:BJ30"/>
    <mergeCell ref="O30:T30"/>
    <mergeCell ref="AY30:BD30"/>
    <mergeCell ref="AG31:AL31"/>
    <mergeCell ref="AM31:AR31"/>
    <mergeCell ref="AS31:AX31"/>
    <mergeCell ref="AY31:BD31"/>
    <mergeCell ref="BE31:BJ31"/>
    <mergeCell ref="BK31:BP31"/>
    <mergeCell ref="BQ31:BV31"/>
    <mergeCell ref="BW31:CB31"/>
    <mergeCell ref="CC31:CH31"/>
    <mergeCell ref="BW30:CB30"/>
    <mergeCell ref="CC30:CH30"/>
    <mergeCell ref="CC22:CH22"/>
    <mergeCell ref="BW22:CB22"/>
    <mergeCell ref="BW21:CB21"/>
    <mergeCell ref="CC21:CH21"/>
    <mergeCell ref="BQ21:BV21"/>
    <mergeCell ref="CC13:CH14"/>
    <mergeCell ref="BW13:CB14"/>
    <mergeCell ref="AS13:AX14"/>
    <mergeCell ref="AY13:BD14"/>
    <mergeCell ref="BE13:BJ14"/>
    <mergeCell ref="BK13:BP14"/>
    <mergeCell ref="BQ13:BV14"/>
    <mergeCell ref="AY17:BD17"/>
    <mergeCell ref="BE16:BJ16"/>
    <mergeCell ref="BE17:BJ17"/>
    <mergeCell ref="AY16:BD16"/>
    <mergeCell ref="AY15:BD15"/>
    <mergeCell ref="BE15:BJ15"/>
    <mergeCell ref="AS15:AX15"/>
    <mergeCell ref="AS16:AX16"/>
    <mergeCell ref="AS17:AX17"/>
    <mergeCell ref="BK15:BP15"/>
    <mergeCell ref="BK16:BP16"/>
    <mergeCell ref="BK17:BP17"/>
    <mergeCell ref="BQ17:BV17"/>
    <mergeCell ref="BW17:CB17"/>
    <mergeCell ref="BQ16:BV16"/>
    <mergeCell ref="BW16:CB16"/>
    <mergeCell ref="CC16:CH16"/>
    <mergeCell ref="BE19:BJ19"/>
    <mergeCell ref="AG21:AL21"/>
    <mergeCell ref="AM21:AR21"/>
    <mergeCell ref="AS21:AX21"/>
    <mergeCell ref="AG18:AL18"/>
    <mergeCell ref="AM18:AR18"/>
    <mergeCell ref="AS18:AX18"/>
    <mergeCell ref="BK18:BP18"/>
    <mergeCell ref="BK19:BP19"/>
    <mergeCell ref="BE18:BJ18"/>
    <mergeCell ref="BK20:BP20"/>
    <mergeCell ref="BK21:BP21"/>
    <mergeCell ref="AG20:AL20"/>
    <mergeCell ref="AM20:AR20"/>
    <mergeCell ref="AS20:AX20"/>
    <mergeCell ref="AY21:BD21"/>
    <mergeCell ref="AY20:BD20"/>
    <mergeCell ref="A23:A27"/>
    <mergeCell ref="D23:D24"/>
    <mergeCell ref="E23:E24"/>
    <mergeCell ref="F23:F24"/>
    <mergeCell ref="M23:M24"/>
    <mergeCell ref="B26:C26"/>
    <mergeCell ref="B27:C27"/>
    <mergeCell ref="B25:C25"/>
    <mergeCell ref="N23:N24"/>
    <mergeCell ref="B23:C24"/>
    <mergeCell ref="L23:L24"/>
    <mergeCell ref="I23:I24"/>
    <mergeCell ref="J23:J24"/>
    <mergeCell ref="K23:K24"/>
    <mergeCell ref="H23:H24"/>
    <mergeCell ref="G23:G24"/>
    <mergeCell ref="I13:I14"/>
    <mergeCell ref="J13:J14"/>
    <mergeCell ref="K13:K14"/>
    <mergeCell ref="L13:L14"/>
    <mergeCell ref="B21:C21"/>
    <mergeCell ref="O13:T14"/>
    <mergeCell ref="U13:Z14"/>
    <mergeCell ref="B19:C19"/>
    <mergeCell ref="B20:C20"/>
    <mergeCell ref="B18:C18"/>
    <mergeCell ref="U20:Z20"/>
    <mergeCell ref="O19:T19"/>
    <mergeCell ref="U19:Z19"/>
    <mergeCell ref="H13:H14"/>
    <mergeCell ref="G13:G14"/>
    <mergeCell ref="O18:T18"/>
    <mergeCell ref="U18:Z18"/>
    <mergeCell ref="A1:B1"/>
    <mergeCell ref="C1:F1"/>
    <mergeCell ref="A3:B3"/>
    <mergeCell ref="C3:F3"/>
    <mergeCell ref="A5:B5"/>
    <mergeCell ref="C5:F5"/>
    <mergeCell ref="B16:C16"/>
    <mergeCell ref="B17:C17"/>
    <mergeCell ref="A9:B9"/>
    <mergeCell ref="C9:F9"/>
    <mergeCell ref="B13:C14"/>
    <mergeCell ref="D13:D14"/>
    <mergeCell ref="E13:E14"/>
    <mergeCell ref="F13:F14"/>
    <mergeCell ref="A7:B7"/>
    <mergeCell ref="C7:F7"/>
    <mergeCell ref="B15:C15"/>
    <mergeCell ref="A16:A22"/>
    <mergeCell ref="B22:C22"/>
    <mergeCell ref="AM13:AR14"/>
    <mergeCell ref="M13:M14"/>
    <mergeCell ref="AG13:AL14"/>
    <mergeCell ref="O16:T16"/>
    <mergeCell ref="U16:Z16"/>
    <mergeCell ref="AA16:AF16"/>
    <mergeCell ref="O17:T17"/>
    <mergeCell ref="U17:Z17"/>
    <mergeCell ref="AA17:AF17"/>
    <mergeCell ref="O15:T15"/>
    <mergeCell ref="U15:Z15"/>
    <mergeCell ref="AA15:AF15"/>
    <mergeCell ref="AA13:AF14"/>
    <mergeCell ref="N13:N14"/>
    <mergeCell ref="AG15:AL15"/>
    <mergeCell ref="AM15:AR15"/>
    <mergeCell ref="AG16:AL16"/>
    <mergeCell ref="AM16:AR16"/>
    <mergeCell ref="AG17:AL17"/>
    <mergeCell ref="AM17:AR17"/>
    <mergeCell ref="BK22:BP22"/>
    <mergeCell ref="BQ22:BV22"/>
    <mergeCell ref="O22:T22"/>
    <mergeCell ref="U22:Z22"/>
    <mergeCell ref="AA22:AF22"/>
    <mergeCell ref="O21:T21"/>
    <mergeCell ref="U21:Z21"/>
    <mergeCell ref="O20:T20"/>
    <mergeCell ref="AA18:AF18"/>
    <mergeCell ref="AY19:BD19"/>
    <mergeCell ref="AA20:AF20"/>
    <mergeCell ref="AA19:AF19"/>
    <mergeCell ref="AA21:AF21"/>
    <mergeCell ref="AG19:AL19"/>
    <mergeCell ref="AM19:AR19"/>
    <mergeCell ref="AS19:AX19"/>
    <mergeCell ref="AY18:BD18"/>
    <mergeCell ref="AY22:BD22"/>
    <mergeCell ref="BE22:BJ22"/>
    <mergeCell ref="AG22:AL22"/>
    <mergeCell ref="AM22:AR22"/>
    <mergeCell ref="AS22:AX22"/>
    <mergeCell ref="BE20:BJ20"/>
    <mergeCell ref="BE21:BJ21"/>
  </mergeCells>
  <pageMargins left="0.15748031496062992" right="0.31496062992125984" top="0.74803149606299213" bottom="0.74803149606299213" header="0.31496062992125984" footer="0.31496062992125984"/>
  <pageSetup paperSize="5" scale="64" orientation="landscape" r:id="rId1"/>
  <headerFooter>
    <oddHeader>&amp;C&amp;"-,Negrita"&amp;16SISTEMA DE INFORMACIÓN POR METAS "SIM"</oddHeader>
    <oddFooter xml:space="preserve">&amp;RPEM-F-001 
DIF Guadalajara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40"/>
  <sheetViews>
    <sheetView view="pageBreakPreview" topLeftCell="D19" zoomScale="90" zoomScaleSheetLayoutView="90" workbookViewId="0">
      <selection activeCell="P25" sqref="P25"/>
    </sheetView>
  </sheetViews>
  <sheetFormatPr baseColWidth="10" defaultRowHeight="14.4" x14ac:dyDescent="0.3"/>
  <cols>
    <col min="1" max="1" width="12.5546875" style="86" customWidth="1"/>
    <col min="2" max="3" width="13.44140625" style="86" customWidth="1"/>
    <col min="4" max="5" width="11.109375" style="86" customWidth="1"/>
    <col min="6" max="6" width="11.5546875" style="86" customWidth="1"/>
    <col min="7" max="8" width="12.109375" style="95" customWidth="1"/>
    <col min="9" max="9" width="12.109375" style="95" hidden="1" customWidth="1"/>
    <col min="10" max="10" width="12.109375" style="122" hidden="1" customWidth="1"/>
    <col min="11" max="11" width="12.109375" style="122" customWidth="1"/>
    <col min="12" max="12" width="12.109375" style="122" hidden="1" customWidth="1"/>
    <col min="13" max="13" width="12.109375" style="95" hidden="1" customWidth="1"/>
    <col min="14" max="14" width="12.109375" style="95" customWidth="1"/>
    <col min="15" max="19" width="4.33203125" style="75" customWidth="1"/>
    <col min="20" max="20" width="4.5546875" style="75" customWidth="1"/>
    <col min="21" max="25" width="4.33203125" style="55" customWidth="1"/>
    <col min="26" max="26" width="4.5546875" style="55" customWidth="1"/>
    <col min="27" max="31" width="4.33203125" style="55" customWidth="1"/>
    <col min="32" max="32" width="4.5546875" style="55" customWidth="1"/>
    <col min="33" max="37" width="4.33203125" style="55" customWidth="1"/>
    <col min="38" max="38" width="4.5546875" style="55" customWidth="1"/>
    <col min="39" max="43" width="4.33203125" style="55" customWidth="1"/>
    <col min="44" max="44" width="4.5546875" style="55" customWidth="1"/>
    <col min="45" max="49" width="4.33203125" style="75" customWidth="1"/>
    <col min="50" max="50" width="4.5546875" style="75" customWidth="1"/>
    <col min="51" max="55" width="4.33203125" style="55" customWidth="1"/>
    <col min="56" max="56" width="4.5546875" style="55" customWidth="1"/>
    <col min="57" max="61" width="4.33203125" style="55" customWidth="1"/>
    <col min="62" max="62" width="4.5546875" style="55" customWidth="1"/>
    <col min="63" max="67" width="4.33203125" style="55" customWidth="1"/>
    <col min="68" max="68" width="4.5546875" style="55" customWidth="1"/>
    <col min="69" max="73" width="4.33203125" style="55" customWidth="1"/>
    <col min="74" max="74" width="4.5546875" style="55" customWidth="1"/>
    <col min="75" max="79" width="4.33203125" style="55" customWidth="1"/>
    <col min="80" max="80" width="4.5546875" style="55" customWidth="1"/>
    <col min="81" max="85" width="4.33203125" style="55" customWidth="1"/>
    <col min="86" max="86" width="4.5546875" style="55" customWidth="1"/>
    <col min="87" max="309" width="11.44140625" style="50"/>
    <col min="310" max="310" width="12.5546875" style="50" customWidth="1"/>
    <col min="311" max="311" width="5.109375" style="50" customWidth="1"/>
    <col min="312" max="312" width="13.44140625" style="50" customWidth="1"/>
    <col min="313" max="314" width="21.44140625" style="50" customWidth="1"/>
    <col min="315" max="315" width="17.6640625" style="50" customWidth="1"/>
    <col min="316" max="317" width="14.6640625" style="50" customWidth="1"/>
    <col min="318" max="319" width="15.88671875" style="50" customWidth="1"/>
    <col min="320" max="331" width="12.88671875" style="50" customWidth="1"/>
    <col min="332" max="565" width="11.44140625" style="50"/>
    <col min="566" max="566" width="12.5546875" style="50" customWidth="1"/>
    <col min="567" max="567" width="5.109375" style="50" customWidth="1"/>
    <col min="568" max="568" width="13.44140625" style="50" customWidth="1"/>
    <col min="569" max="570" width="21.44140625" style="50" customWidth="1"/>
    <col min="571" max="571" width="17.6640625" style="50" customWidth="1"/>
    <col min="572" max="573" width="14.6640625" style="50" customWidth="1"/>
    <col min="574" max="575" width="15.88671875" style="50" customWidth="1"/>
    <col min="576" max="587" width="12.88671875" style="50" customWidth="1"/>
    <col min="588" max="821" width="11.44140625" style="50"/>
    <col min="822" max="822" width="12.5546875" style="50" customWidth="1"/>
    <col min="823" max="823" width="5.109375" style="50" customWidth="1"/>
    <col min="824" max="824" width="13.44140625" style="50" customWidth="1"/>
    <col min="825" max="826" width="21.44140625" style="50" customWidth="1"/>
    <col min="827" max="827" width="17.6640625" style="50" customWidth="1"/>
    <col min="828" max="829" width="14.6640625" style="50" customWidth="1"/>
    <col min="830" max="831" width="15.88671875" style="50" customWidth="1"/>
    <col min="832" max="843" width="12.88671875" style="50" customWidth="1"/>
    <col min="844" max="1077" width="11.44140625" style="50"/>
    <col min="1078" max="1078" width="12.5546875" style="50" customWidth="1"/>
    <col min="1079" max="1079" width="5.109375" style="50" customWidth="1"/>
    <col min="1080" max="1080" width="13.44140625" style="50" customWidth="1"/>
    <col min="1081" max="1082" width="21.44140625" style="50" customWidth="1"/>
    <col min="1083" max="1083" width="17.6640625" style="50" customWidth="1"/>
    <col min="1084" max="1085" width="14.6640625" style="50" customWidth="1"/>
    <col min="1086" max="1087" width="15.88671875" style="50" customWidth="1"/>
    <col min="1088" max="1099" width="12.88671875" style="50" customWidth="1"/>
    <col min="1100" max="1333" width="11.44140625" style="50"/>
    <col min="1334" max="1334" width="12.5546875" style="50" customWidth="1"/>
    <col min="1335" max="1335" width="5.109375" style="50" customWidth="1"/>
    <col min="1336" max="1336" width="13.44140625" style="50" customWidth="1"/>
    <col min="1337" max="1338" width="21.44140625" style="50" customWidth="1"/>
    <col min="1339" max="1339" width="17.6640625" style="50" customWidth="1"/>
    <col min="1340" max="1341" width="14.6640625" style="50" customWidth="1"/>
    <col min="1342" max="1343" width="15.88671875" style="50" customWidth="1"/>
    <col min="1344" max="1355" width="12.88671875" style="50" customWidth="1"/>
    <col min="1356" max="1589" width="11.44140625" style="50"/>
    <col min="1590" max="1590" width="12.5546875" style="50" customWidth="1"/>
    <col min="1591" max="1591" width="5.109375" style="50" customWidth="1"/>
    <col min="1592" max="1592" width="13.44140625" style="50" customWidth="1"/>
    <col min="1593" max="1594" width="21.44140625" style="50" customWidth="1"/>
    <col min="1595" max="1595" width="17.6640625" style="50" customWidth="1"/>
    <col min="1596" max="1597" width="14.6640625" style="50" customWidth="1"/>
    <col min="1598" max="1599" width="15.88671875" style="50" customWidth="1"/>
    <col min="1600" max="1611" width="12.88671875" style="50" customWidth="1"/>
    <col min="1612" max="1845" width="11.44140625" style="50"/>
    <col min="1846" max="1846" width="12.5546875" style="50" customWidth="1"/>
    <col min="1847" max="1847" width="5.109375" style="50" customWidth="1"/>
    <col min="1848" max="1848" width="13.44140625" style="50" customWidth="1"/>
    <col min="1849" max="1850" width="21.44140625" style="50" customWidth="1"/>
    <col min="1851" max="1851" width="17.6640625" style="50" customWidth="1"/>
    <col min="1852" max="1853" width="14.6640625" style="50" customWidth="1"/>
    <col min="1854" max="1855" width="15.88671875" style="50" customWidth="1"/>
    <col min="1856" max="1867" width="12.88671875" style="50" customWidth="1"/>
    <col min="1868" max="2101" width="11.44140625" style="50"/>
    <col min="2102" max="2102" width="12.5546875" style="50" customWidth="1"/>
    <col min="2103" max="2103" width="5.109375" style="50" customWidth="1"/>
    <col min="2104" max="2104" width="13.44140625" style="50" customWidth="1"/>
    <col min="2105" max="2106" width="21.44140625" style="50" customWidth="1"/>
    <col min="2107" max="2107" width="17.6640625" style="50" customWidth="1"/>
    <col min="2108" max="2109" width="14.6640625" style="50" customWidth="1"/>
    <col min="2110" max="2111" width="15.88671875" style="50" customWidth="1"/>
    <col min="2112" max="2123" width="12.88671875" style="50" customWidth="1"/>
    <col min="2124" max="2357" width="11.44140625" style="50"/>
    <col min="2358" max="2358" width="12.5546875" style="50" customWidth="1"/>
    <col min="2359" max="2359" width="5.109375" style="50" customWidth="1"/>
    <col min="2360" max="2360" width="13.44140625" style="50" customWidth="1"/>
    <col min="2361" max="2362" width="21.44140625" style="50" customWidth="1"/>
    <col min="2363" max="2363" width="17.6640625" style="50" customWidth="1"/>
    <col min="2364" max="2365" width="14.6640625" style="50" customWidth="1"/>
    <col min="2366" max="2367" width="15.88671875" style="50" customWidth="1"/>
    <col min="2368" max="2379" width="12.88671875" style="50" customWidth="1"/>
    <col min="2380" max="2613" width="11.44140625" style="50"/>
    <col min="2614" max="2614" width="12.5546875" style="50" customWidth="1"/>
    <col min="2615" max="2615" width="5.109375" style="50" customWidth="1"/>
    <col min="2616" max="2616" width="13.44140625" style="50" customWidth="1"/>
    <col min="2617" max="2618" width="21.44140625" style="50" customWidth="1"/>
    <col min="2619" max="2619" width="17.6640625" style="50" customWidth="1"/>
    <col min="2620" max="2621" width="14.6640625" style="50" customWidth="1"/>
    <col min="2622" max="2623" width="15.88671875" style="50" customWidth="1"/>
    <col min="2624" max="2635" width="12.88671875" style="50" customWidth="1"/>
    <col min="2636" max="2869" width="11.44140625" style="50"/>
    <col min="2870" max="2870" width="12.5546875" style="50" customWidth="1"/>
    <col min="2871" max="2871" width="5.109375" style="50" customWidth="1"/>
    <col min="2872" max="2872" width="13.44140625" style="50" customWidth="1"/>
    <col min="2873" max="2874" width="21.44140625" style="50" customWidth="1"/>
    <col min="2875" max="2875" width="17.6640625" style="50" customWidth="1"/>
    <col min="2876" max="2877" width="14.6640625" style="50" customWidth="1"/>
    <col min="2878" max="2879" width="15.88671875" style="50" customWidth="1"/>
    <col min="2880" max="2891" width="12.88671875" style="50" customWidth="1"/>
    <col min="2892" max="3125" width="11.44140625" style="50"/>
    <col min="3126" max="3126" width="12.5546875" style="50" customWidth="1"/>
    <col min="3127" max="3127" width="5.109375" style="50" customWidth="1"/>
    <col min="3128" max="3128" width="13.44140625" style="50" customWidth="1"/>
    <col min="3129" max="3130" width="21.44140625" style="50" customWidth="1"/>
    <col min="3131" max="3131" width="17.6640625" style="50" customWidth="1"/>
    <col min="3132" max="3133" width="14.6640625" style="50" customWidth="1"/>
    <col min="3134" max="3135" width="15.88671875" style="50" customWidth="1"/>
    <col min="3136" max="3147" width="12.88671875" style="50" customWidth="1"/>
    <col min="3148" max="3381" width="11.44140625" style="50"/>
    <col min="3382" max="3382" width="12.5546875" style="50" customWidth="1"/>
    <col min="3383" max="3383" width="5.109375" style="50" customWidth="1"/>
    <col min="3384" max="3384" width="13.44140625" style="50" customWidth="1"/>
    <col min="3385" max="3386" width="21.44140625" style="50" customWidth="1"/>
    <col min="3387" max="3387" width="17.6640625" style="50" customWidth="1"/>
    <col min="3388" max="3389" width="14.6640625" style="50" customWidth="1"/>
    <col min="3390" max="3391" width="15.88671875" style="50" customWidth="1"/>
    <col min="3392" max="3403" width="12.88671875" style="50" customWidth="1"/>
    <col min="3404" max="3637" width="11.44140625" style="50"/>
    <col min="3638" max="3638" width="12.5546875" style="50" customWidth="1"/>
    <col min="3639" max="3639" width="5.109375" style="50" customWidth="1"/>
    <col min="3640" max="3640" width="13.44140625" style="50" customWidth="1"/>
    <col min="3641" max="3642" width="21.44140625" style="50" customWidth="1"/>
    <col min="3643" max="3643" width="17.6640625" style="50" customWidth="1"/>
    <col min="3644" max="3645" width="14.6640625" style="50" customWidth="1"/>
    <col min="3646" max="3647" width="15.88671875" style="50" customWidth="1"/>
    <col min="3648" max="3659" width="12.88671875" style="50" customWidth="1"/>
    <col min="3660" max="3893" width="11.44140625" style="50"/>
    <col min="3894" max="3894" width="12.5546875" style="50" customWidth="1"/>
    <col min="3895" max="3895" width="5.109375" style="50" customWidth="1"/>
    <col min="3896" max="3896" width="13.44140625" style="50" customWidth="1"/>
    <col min="3897" max="3898" width="21.44140625" style="50" customWidth="1"/>
    <col min="3899" max="3899" width="17.6640625" style="50" customWidth="1"/>
    <col min="3900" max="3901" width="14.6640625" style="50" customWidth="1"/>
    <col min="3902" max="3903" width="15.88671875" style="50" customWidth="1"/>
    <col min="3904" max="3915" width="12.88671875" style="50" customWidth="1"/>
    <col min="3916" max="4149" width="11.44140625" style="50"/>
    <col min="4150" max="4150" width="12.5546875" style="50" customWidth="1"/>
    <col min="4151" max="4151" width="5.109375" style="50" customWidth="1"/>
    <col min="4152" max="4152" width="13.44140625" style="50" customWidth="1"/>
    <col min="4153" max="4154" width="21.44140625" style="50" customWidth="1"/>
    <col min="4155" max="4155" width="17.6640625" style="50" customWidth="1"/>
    <col min="4156" max="4157" width="14.6640625" style="50" customWidth="1"/>
    <col min="4158" max="4159" width="15.88671875" style="50" customWidth="1"/>
    <col min="4160" max="4171" width="12.88671875" style="50" customWidth="1"/>
    <col min="4172" max="4405" width="11.44140625" style="50"/>
    <col min="4406" max="4406" width="12.5546875" style="50" customWidth="1"/>
    <col min="4407" max="4407" width="5.109375" style="50" customWidth="1"/>
    <col min="4408" max="4408" width="13.44140625" style="50" customWidth="1"/>
    <col min="4409" max="4410" width="21.44140625" style="50" customWidth="1"/>
    <col min="4411" max="4411" width="17.6640625" style="50" customWidth="1"/>
    <col min="4412" max="4413" width="14.6640625" style="50" customWidth="1"/>
    <col min="4414" max="4415" width="15.88671875" style="50" customWidth="1"/>
    <col min="4416" max="4427" width="12.88671875" style="50" customWidth="1"/>
    <col min="4428" max="4661" width="11.44140625" style="50"/>
    <col min="4662" max="4662" width="12.5546875" style="50" customWidth="1"/>
    <col min="4663" max="4663" width="5.109375" style="50" customWidth="1"/>
    <col min="4664" max="4664" width="13.44140625" style="50" customWidth="1"/>
    <col min="4665" max="4666" width="21.44140625" style="50" customWidth="1"/>
    <col min="4667" max="4667" width="17.6640625" style="50" customWidth="1"/>
    <col min="4668" max="4669" width="14.6640625" style="50" customWidth="1"/>
    <col min="4670" max="4671" width="15.88671875" style="50" customWidth="1"/>
    <col min="4672" max="4683" width="12.88671875" style="50" customWidth="1"/>
    <col min="4684" max="4917" width="11.44140625" style="50"/>
    <col min="4918" max="4918" width="12.5546875" style="50" customWidth="1"/>
    <col min="4919" max="4919" width="5.109375" style="50" customWidth="1"/>
    <col min="4920" max="4920" width="13.44140625" style="50" customWidth="1"/>
    <col min="4921" max="4922" width="21.44140625" style="50" customWidth="1"/>
    <col min="4923" max="4923" width="17.6640625" style="50" customWidth="1"/>
    <col min="4924" max="4925" width="14.6640625" style="50" customWidth="1"/>
    <col min="4926" max="4927" width="15.88671875" style="50" customWidth="1"/>
    <col min="4928" max="4939" width="12.88671875" style="50" customWidth="1"/>
    <col min="4940" max="5173" width="11.44140625" style="50"/>
    <col min="5174" max="5174" width="12.5546875" style="50" customWidth="1"/>
    <col min="5175" max="5175" width="5.109375" style="50" customWidth="1"/>
    <col min="5176" max="5176" width="13.44140625" style="50" customWidth="1"/>
    <col min="5177" max="5178" width="21.44140625" style="50" customWidth="1"/>
    <col min="5179" max="5179" width="17.6640625" style="50" customWidth="1"/>
    <col min="5180" max="5181" width="14.6640625" style="50" customWidth="1"/>
    <col min="5182" max="5183" width="15.88671875" style="50" customWidth="1"/>
    <col min="5184" max="5195" width="12.88671875" style="50" customWidth="1"/>
    <col min="5196" max="5429" width="11.44140625" style="50"/>
    <col min="5430" max="5430" width="12.5546875" style="50" customWidth="1"/>
    <col min="5431" max="5431" width="5.109375" style="50" customWidth="1"/>
    <col min="5432" max="5432" width="13.44140625" style="50" customWidth="1"/>
    <col min="5433" max="5434" width="21.44140625" style="50" customWidth="1"/>
    <col min="5435" max="5435" width="17.6640625" style="50" customWidth="1"/>
    <col min="5436" max="5437" width="14.6640625" style="50" customWidth="1"/>
    <col min="5438" max="5439" width="15.88671875" style="50" customWidth="1"/>
    <col min="5440" max="5451" width="12.88671875" style="50" customWidth="1"/>
    <col min="5452" max="5685" width="11.44140625" style="50"/>
    <col min="5686" max="5686" width="12.5546875" style="50" customWidth="1"/>
    <col min="5687" max="5687" width="5.109375" style="50" customWidth="1"/>
    <col min="5688" max="5688" width="13.44140625" style="50" customWidth="1"/>
    <col min="5689" max="5690" width="21.44140625" style="50" customWidth="1"/>
    <col min="5691" max="5691" width="17.6640625" style="50" customWidth="1"/>
    <col min="5692" max="5693" width="14.6640625" style="50" customWidth="1"/>
    <col min="5694" max="5695" width="15.88671875" style="50" customWidth="1"/>
    <col min="5696" max="5707" width="12.88671875" style="50" customWidth="1"/>
    <col min="5708" max="5941" width="11.44140625" style="50"/>
    <col min="5942" max="5942" width="12.5546875" style="50" customWidth="1"/>
    <col min="5943" max="5943" width="5.109375" style="50" customWidth="1"/>
    <col min="5944" max="5944" width="13.44140625" style="50" customWidth="1"/>
    <col min="5945" max="5946" width="21.44140625" style="50" customWidth="1"/>
    <col min="5947" max="5947" width="17.6640625" style="50" customWidth="1"/>
    <col min="5948" max="5949" width="14.6640625" style="50" customWidth="1"/>
    <col min="5950" max="5951" width="15.88671875" style="50" customWidth="1"/>
    <col min="5952" max="5963" width="12.88671875" style="50" customWidth="1"/>
    <col min="5964" max="6197" width="11.44140625" style="50"/>
    <col min="6198" max="6198" width="12.5546875" style="50" customWidth="1"/>
    <col min="6199" max="6199" width="5.109375" style="50" customWidth="1"/>
    <col min="6200" max="6200" width="13.44140625" style="50" customWidth="1"/>
    <col min="6201" max="6202" width="21.44140625" style="50" customWidth="1"/>
    <col min="6203" max="6203" width="17.6640625" style="50" customWidth="1"/>
    <col min="6204" max="6205" width="14.6640625" style="50" customWidth="1"/>
    <col min="6206" max="6207" width="15.88671875" style="50" customWidth="1"/>
    <col min="6208" max="6219" width="12.88671875" style="50" customWidth="1"/>
    <col min="6220" max="6453" width="11.44140625" style="50"/>
    <col min="6454" max="6454" width="12.5546875" style="50" customWidth="1"/>
    <col min="6455" max="6455" width="5.109375" style="50" customWidth="1"/>
    <col min="6456" max="6456" width="13.44140625" style="50" customWidth="1"/>
    <col min="6457" max="6458" width="21.44140625" style="50" customWidth="1"/>
    <col min="6459" max="6459" width="17.6640625" style="50" customWidth="1"/>
    <col min="6460" max="6461" width="14.6640625" style="50" customWidth="1"/>
    <col min="6462" max="6463" width="15.88671875" style="50" customWidth="1"/>
    <col min="6464" max="6475" width="12.88671875" style="50" customWidth="1"/>
    <col min="6476" max="6709" width="11.44140625" style="50"/>
    <col min="6710" max="6710" width="12.5546875" style="50" customWidth="1"/>
    <col min="6711" max="6711" width="5.109375" style="50" customWidth="1"/>
    <col min="6712" max="6712" width="13.44140625" style="50" customWidth="1"/>
    <col min="6713" max="6714" width="21.44140625" style="50" customWidth="1"/>
    <col min="6715" max="6715" width="17.6640625" style="50" customWidth="1"/>
    <col min="6716" max="6717" width="14.6640625" style="50" customWidth="1"/>
    <col min="6718" max="6719" width="15.88671875" style="50" customWidth="1"/>
    <col min="6720" max="6731" width="12.88671875" style="50" customWidth="1"/>
    <col min="6732" max="6965" width="11.44140625" style="50"/>
    <col min="6966" max="6966" width="12.5546875" style="50" customWidth="1"/>
    <col min="6967" max="6967" width="5.109375" style="50" customWidth="1"/>
    <col min="6968" max="6968" width="13.44140625" style="50" customWidth="1"/>
    <col min="6969" max="6970" width="21.44140625" style="50" customWidth="1"/>
    <col min="6971" max="6971" width="17.6640625" style="50" customWidth="1"/>
    <col min="6972" max="6973" width="14.6640625" style="50" customWidth="1"/>
    <col min="6974" max="6975" width="15.88671875" style="50" customWidth="1"/>
    <col min="6976" max="6987" width="12.88671875" style="50" customWidth="1"/>
    <col min="6988" max="7221" width="11.44140625" style="50"/>
    <col min="7222" max="7222" width="12.5546875" style="50" customWidth="1"/>
    <col min="7223" max="7223" width="5.109375" style="50" customWidth="1"/>
    <col min="7224" max="7224" width="13.44140625" style="50" customWidth="1"/>
    <col min="7225" max="7226" width="21.44140625" style="50" customWidth="1"/>
    <col min="7227" max="7227" width="17.6640625" style="50" customWidth="1"/>
    <col min="7228" max="7229" width="14.6640625" style="50" customWidth="1"/>
    <col min="7230" max="7231" width="15.88671875" style="50" customWidth="1"/>
    <col min="7232" max="7243" width="12.88671875" style="50" customWidth="1"/>
    <col min="7244" max="7477" width="11.44140625" style="50"/>
    <col min="7478" max="7478" width="12.5546875" style="50" customWidth="1"/>
    <col min="7479" max="7479" width="5.109375" style="50" customWidth="1"/>
    <col min="7480" max="7480" width="13.44140625" style="50" customWidth="1"/>
    <col min="7481" max="7482" width="21.44140625" style="50" customWidth="1"/>
    <col min="7483" max="7483" width="17.6640625" style="50" customWidth="1"/>
    <col min="7484" max="7485" width="14.6640625" style="50" customWidth="1"/>
    <col min="7486" max="7487" width="15.88671875" style="50" customWidth="1"/>
    <col min="7488" max="7499" width="12.88671875" style="50" customWidth="1"/>
    <col min="7500" max="7733" width="11.44140625" style="50"/>
    <col min="7734" max="7734" width="12.5546875" style="50" customWidth="1"/>
    <col min="7735" max="7735" width="5.109375" style="50" customWidth="1"/>
    <col min="7736" max="7736" width="13.44140625" style="50" customWidth="1"/>
    <col min="7737" max="7738" width="21.44140625" style="50" customWidth="1"/>
    <col min="7739" max="7739" width="17.6640625" style="50" customWidth="1"/>
    <col min="7740" max="7741" width="14.6640625" style="50" customWidth="1"/>
    <col min="7742" max="7743" width="15.88671875" style="50" customWidth="1"/>
    <col min="7744" max="7755" width="12.88671875" style="50" customWidth="1"/>
    <col min="7756" max="7989" width="11.44140625" style="50"/>
    <col min="7990" max="7990" width="12.5546875" style="50" customWidth="1"/>
    <col min="7991" max="7991" width="5.109375" style="50" customWidth="1"/>
    <col min="7992" max="7992" width="13.44140625" style="50" customWidth="1"/>
    <col min="7993" max="7994" width="21.44140625" style="50" customWidth="1"/>
    <col min="7995" max="7995" width="17.6640625" style="50" customWidth="1"/>
    <col min="7996" max="7997" width="14.6640625" style="50" customWidth="1"/>
    <col min="7998" max="7999" width="15.88671875" style="50" customWidth="1"/>
    <col min="8000" max="8011" width="12.88671875" style="50" customWidth="1"/>
    <col min="8012" max="8245" width="11.44140625" style="50"/>
    <col min="8246" max="8246" width="12.5546875" style="50" customWidth="1"/>
    <col min="8247" max="8247" width="5.109375" style="50" customWidth="1"/>
    <col min="8248" max="8248" width="13.44140625" style="50" customWidth="1"/>
    <col min="8249" max="8250" width="21.44140625" style="50" customWidth="1"/>
    <col min="8251" max="8251" width="17.6640625" style="50" customWidth="1"/>
    <col min="8252" max="8253" width="14.6640625" style="50" customWidth="1"/>
    <col min="8254" max="8255" width="15.88671875" style="50" customWidth="1"/>
    <col min="8256" max="8267" width="12.88671875" style="50" customWidth="1"/>
    <col min="8268" max="8501" width="11.44140625" style="50"/>
    <col min="8502" max="8502" width="12.5546875" style="50" customWidth="1"/>
    <col min="8503" max="8503" width="5.109375" style="50" customWidth="1"/>
    <col min="8504" max="8504" width="13.44140625" style="50" customWidth="1"/>
    <col min="8505" max="8506" width="21.44140625" style="50" customWidth="1"/>
    <col min="8507" max="8507" width="17.6640625" style="50" customWidth="1"/>
    <col min="8508" max="8509" width="14.6640625" style="50" customWidth="1"/>
    <col min="8510" max="8511" width="15.88671875" style="50" customWidth="1"/>
    <col min="8512" max="8523" width="12.88671875" style="50" customWidth="1"/>
    <col min="8524" max="8757" width="11.44140625" style="50"/>
    <col min="8758" max="8758" width="12.5546875" style="50" customWidth="1"/>
    <col min="8759" max="8759" width="5.109375" style="50" customWidth="1"/>
    <col min="8760" max="8760" width="13.44140625" style="50" customWidth="1"/>
    <col min="8761" max="8762" width="21.44140625" style="50" customWidth="1"/>
    <col min="8763" max="8763" width="17.6640625" style="50" customWidth="1"/>
    <col min="8764" max="8765" width="14.6640625" style="50" customWidth="1"/>
    <col min="8766" max="8767" width="15.88671875" style="50" customWidth="1"/>
    <col min="8768" max="8779" width="12.88671875" style="50" customWidth="1"/>
    <col min="8780" max="9013" width="11.44140625" style="50"/>
    <col min="9014" max="9014" width="12.5546875" style="50" customWidth="1"/>
    <col min="9015" max="9015" width="5.109375" style="50" customWidth="1"/>
    <col min="9016" max="9016" width="13.44140625" style="50" customWidth="1"/>
    <col min="9017" max="9018" width="21.44140625" style="50" customWidth="1"/>
    <col min="9019" max="9019" width="17.6640625" style="50" customWidth="1"/>
    <col min="9020" max="9021" width="14.6640625" style="50" customWidth="1"/>
    <col min="9022" max="9023" width="15.88671875" style="50" customWidth="1"/>
    <col min="9024" max="9035" width="12.88671875" style="50" customWidth="1"/>
    <col min="9036" max="9269" width="11.44140625" style="50"/>
    <col min="9270" max="9270" width="12.5546875" style="50" customWidth="1"/>
    <col min="9271" max="9271" width="5.109375" style="50" customWidth="1"/>
    <col min="9272" max="9272" width="13.44140625" style="50" customWidth="1"/>
    <col min="9273" max="9274" width="21.44140625" style="50" customWidth="1"/>
    <col min="9275" max="9275" width="17.6640625" style="50" customWidth="1"/>
    <col min="9276" max="9277" width="14.6640625" style="50" customWidth="1"/>
    <col min="9278" max="9279" width="15.88671875" style="50" customWidth="1"/>
    <col min="9280" max="9291" width="12.88671875" style="50" customWidth="1"/>
    <col min="9292" max="9525" width="11.44140625" style="50"/>
    <col min="9526" max="9526" width="12.5546875" style="50" customWidth="1"/>
    <col min="9527" max="9527" width="5.109375" style="50" customWidth="1"/>
    <col min="9528" max="9528" width="13.44140625" style="50" customWidth="1"/>
    <col min="9529" max="9530" width="21.44140625" style="50" customWidth="1"/>
    <col min="9531" max="9531" width="17.6640625" style="50" customWidth="1"/>
    <col min="9532" max="9533" width="14.6640625" style="50" customWidth="1"/>
    <col min="9534" max="9535" width="15.88671875" style="50" customWidth="1"/>
    <col min="9536" max="9547" width="12.88671875" style="50" customWidth="1"/>
    <col min="9548" max="9781" width="11.44140625" style="50"/>
    <col min="9782" max="9782" width="12.5546875" style="50" customWidth="1"/>
    <col min="9783" max="9783" width="5.109375" style="50" customWidth="1"/>
    <col min="9784" max="9784" width="13.44140625" style="50" customWidth="1"/>
    <col min="9785" max="9786" width="21.44140625" style="50" customWidth="1"/>
    <col min="9787" max="9787" width="17.6640625" style="50" customWidth="1"/>
    <col min="9788" max="9789" width="14.6640625" style="50" customWidth="1"/>
    <col min="9790" max="9791" width="15.88671875" style="50" customWidth="1"/>
    <col min="9792" max="9803" width="12.88671875" style="50" customWidth="1"/>
    <col min="9804" max="10037" width="11.44140625" style="50"/>
    <col min="10038" max="10038" width="12.5546875" style="50" customWidth="1"/>
    <col min="10039" max="10039" width="5.109375" style="50" customWidth="1"/>
    <col min="10040" max="10040" width="13.44140625" style="50" customWidth="1"/>
    <col min="10041" max="10042" width="21.44140625" style="50" customWidth="1"/>
    <col min="10043" max="10043" width="17.6640625" style="50" customWidth="1"/>
    <col min="10044" max="10045" width="14.6640625" style="50" customWidth="1"/>
    <col min="10046" max="10047" width="15.88671875" style="50" customWidth="1"/>
    <col min="10048" max="10059" width="12.88671875" style="50" customWidth="1"/>
    <col min="10060" max="10293" width="11.44140625" style="50"/>
    <col min="10294" max="10294" width="12.5546875" style="50" customWidth="1"/>
    <col min="10295" max="10295" width="5.109375" style="50" customWidth="1"/>
    <col min="10296" max="10296" width="13.44140625" style="50" customWidth="1"/>
    <col min="10297" max="10298" width="21.44140625" style="50" customWidth="1"/>
    <col min="10299" max="10299" width="17.6640625" style="50" customWidth="1"/>
    <col min="10300" max="10301" width="14.6640625" style="50" customWidth="1"/>
    <col min="10302" max="10303" width="15.88671875" style="50" customWidth="1"/>
    <col min="10304" max="10315" width="12.88671875" style="50" customWidth="1"/>
    <col min="10316" max="10549" width="11.44140625" style="50"/>
    <col min="10550" max="10550" width="12.5546875" style="50" customWidth="1"/>
    <col min="10551" max="10551" width="5.109375" style="50" customWidth="1"/>
    <col min="10552" max="10552" width="13.44140625" style="50" customWidth="1"/>
    <col min="10553" max="10554" width="21.44140625" style="50" customWidth="1"/>
    <col min="10555" max="10555" width="17.6640625" style="50" customWidth="1"/>
    <col min="10556" max="10557" width="14.6640625" style="50" customWidth="1"/>
    <col min="10558" max="10559" width="15.88671875" style="50" customWidth="1"/>
    <col min="10560" max="10571" width="12.88671875" style="50" customWidth="1"/>
    <col min="10572" max="10805" width="11.44140625" style="50"/>
    <col min="10806" max="10806" width="12.5546875" style="50" customWidth="1"/>
    <col min="10807" max="10807" width="5.109375" style="50" customWidth="1"/>
    <col min="10808" max="10808" width="13.44140625" style="50" customWidth="1"/>
    <col min="10809" max="10810" width="21.44140625" style="50" customWidth="1"/>
    <col min="10811" max="10811" width="17.6640625" style="50" customWidth="1"/>
    <col min="10812" max="10813" width="14.6640625" style="50" customWidth="1"/>
    <col min="10814" max="10815" width="15.88671875" style="50" customWidth="1"/>
    <col min="10816" max="10827" width="12.88671875" style="50" customWidth="1"/>
    <col min="10828" max="11061" width="11.44140625" style="50"/>
    <col min="11062" max="11062" width="12.5546875" style="50" customWidth="1"/>
    <col min="11063" max="11063" width="5.109375" style="50" customWidth="1"/>
    <col min="11064" max="11064" width="13.44140625" style="50" customWidth="1"/>
    <col min="11065" max="11066" width="21.44140625" style="50" customWidth="1"/>
    <col min="11067" max="11067" width="17.6640625" style="50" customWidth="1"/>
    <col min="11068" max="11069" width="14.6640625" style="50" customWidth="1"/>
    <col min="11070" max="11071" width="15.88671875" style="50" customWidth="1"/>
    <col min="11072" max="11083" width="12.88671875" style="50" customWidth="1"/>
    <col min="11084" max="11317" width="11.44140625" style="50"/>
    <col min="11318" max="11318" width="12.5546875" style="50" customWidth="1"/>
    <col min="11319" max="11319" width="5.109375" style="50" customWidth="1"/>
    <col min="11320" max="11320" width="13.44140625" style="50" customWidth="1"/>
    <col min="11321" max="11322" width="21.44140625" style="50" customWidth="1"/>
    <col min="11323" max="11323" width="17.6640625" style="50" customWidth="1"/>
    <col min="11324" max="11325" width="14.6640625" style="50" customWidth="1"/>
    <col min="11326" max="11327" width="15.88671875" style="50" customWidth="1"/>
    <col min="11328" max="11339" width="12.88671875" style="50" customWidth="1"/>
    <col min="11340" max="11573" width="11.44140625" style="50"/>
    <col min="11574" max="11574" width="12.5546875" style="50" customWidth="1"/>
    <col min="11575" max="11575" width="5.109375" style="50" customWidth="1"/>
    <col min="11576" max="11576" width="13.44140625" style="50" customWidth="1"/>
    <col min="11577" max="11578" width="21.44140625" style="50" customWidth="1"/>
    <col min="11579" max="11579" width="17.6640625" style="50" customWidth="1"/>
    <col min="11580" max="11581" width="14.6640625" style="50" customWidth="1"/>
    <col min="11582" max="11583" width="15.88671875" style="50" customWidth="1"/>
    <col min="11584" max="11595" width="12.88671875" style="50" customWidth="1"/>
    <col min="11596" max="11829" width="11.44140625" style="50"/>
    <col min="11830" max="11830" width="12.5546875" style="50" customWidth="1"/>
    <col min="11831" max="11831" width="5.109375" style="50" customWidth="1"/>
    <col min="11832" max="11832" width="13.44140625" style="50" customWidth="1"/>
    <col min="11833" max="11834" width="21.44140625" style="50" customWidth="1"/>
    <col min="11835" max="11835" width="17.6640625" style="50" customWidth="1"/>
    <col min="11836" max="11837" width="14.6640625" style="50" customWidth="1"/>
    <col min="11838" max="11839" width="15.88671875" style="50" customWidth="1"/>
    <col min="11840" max="11851" width="12.88671875" style="50" customWidth="1"/>
    <col min="11852" max="12085" width="11.44140625" style="50"/>
    <col min="12086" max="12086" width="12.5546875" style="50" customWidth="1"/>
    <col min="12087" max="12087" width="5.109375" style="50" customWidth="1"/>
    <col min="12088" max="12088" width="13.44140625" style="50" customWidth="1"/>
    <col min="12089" max="12090" width="21.44140625" style="50" customWidth="1"/>
    <col min="12091" max="12091" width="17.6640625" style="50" customWidth="1"/>
    <col min="12092" max="12093" width="14.6640625" style="50" customWidth="1"/>
    <col min="12094" max="12095" width="15.88671875" style="50" customWidth="1"/>
    <col min="12096" max="12107" width="12.88671875" style="50" customWidth="1"/>
    <col min="12108" max="12341" width="11.44140625" style="50"/>
    <col min="12342" max="12342" width="12.5546875" style="50" customWidth="1"/>
    <col min="12343" max="12343" width="5.109375" style="50" customWidth="1"/>
    <col min="12344" max="12344" width="13.44140625" style="50" customWidth="1"/>
    <col min="12345" max="12346" width="21.44140625" style="50" customWidth="1"/>
    <col min="12347" max="12347" width="17.6640625" style="50" customWidth="1"/>
    <col min="12348" max="12349" width="14.6640625" style="50" customWidth="1"/>
    <col min="12350" max="12351" width="15.88671875" style="50" customWidth="1"/>
    <col min="12352" max="12363" width="12.88671875" style="50" customWidth="1"/>
    <col min="12364" max="12597" width="11.44140625" style="50"/>
    <col min="12598" max="12598" width="12.5546875" style="50" customWidth="1"/>
    <col min="12599" max="12599" width="5.109375" style="50" customWidth="1"/>
    <col min="12600" max="12600" width="13.44140625" style="50" customWidth="1"/>
    <col min="12601" max="12602" width="21.44140625" style="50" customWidth="1"/>
    <col min="12603" max="12603" width="17.6640625" style="50" customWidth="1"/>
    <col min="12604" max="12605" width="14.6640625" style="50" customWidth="1"/>
    <col min="12606" max="12607" width="15.88671875" style="50" customWidth="1"/>
    <col min="12608" max="12619" width="12.88671875" style="50" customWidth="1"/>
    <col min="12620" max="12853" width="11.44140625" style="50"/>
    <col min="12854" max="12854" width="12.5546875" style="50" customWidth="1"/>
    <col min="12855" max="12855" width="5.109375" style="50" customWidth="1"/>
    <col min="12856" max="12856" width="13.44140625" style="50" customWidth="1"/>
    <col min="12857" max="12858" width="21.44140625" style="50" customWidth="1"/>
    <col min="12859" max="12859" width="17.6640625" style="50" customWidth="1"/>
    <col min="12860" max="12861" width="14.6640625" style="50" customWidth="1"/>
    <col min="12862" max="12863" width="15.88671875" style="50" customWidth="1"/>
    <col min="12864" max="12875" width="12.88671875" style="50" customWidth="1"/>
    <col min="12876" max="13109" width="11.44140625" style="50"/>
    <col min="13110" max="13110" width="12.5546875" style="50" customWidth="1"/>
    <col min="13111" max="13111" width="5.109375" style="50" customWidth="1"/>
    <col min="13112" max="13112" width="13.44140625" style="50" customWidth="1"/>
    <col min="13113" max="13114" width="21.44140625" style="50" customWidth="1"/>
    <col min="13115" max="13115" width="17.6640625" style="50" customWidth="1"/>
    <col min="13116" max="13117" width="14.6640625" style="50" customWidth="1"/>
    <col min="13118" max="13119" width="15.88671875" style="50" customWidth="1"/>
    <col min="13120" max="13131" width="12.88671875" style="50" customWidth="1"/>
    <col min="13132" max="13365" width="11.44140625" style="50"/>
    <col min="13366" max="13366" width="12.5546875" style="50" customWidth="1"/>
    <col min="13367" max="13367" width="5.109375" style="50" customWidth="1"/>
    <col min="13368" max="13368" width="13.44140625" style="50" customWidth="1"/>
    <col min="13369" max="13370" width="21.44140625" style="50" customWidth="1"/>
    <col min="13371" max="13371" width="17.6640625" style="50" customWidth="1"/>
    <col min="13372" max="13373" width="14.6640625" style="50" customWidth="1"/>
    <col min="13374" max="13375" width="15.88671875" style="50" customWidth="1"/>
    <col min="13376" max="13387" width="12.88671875" style="50" customWidth="1"/>
    <col min="13388" max="13621" width="11.44140625" style="50"/>
    <col min="13622" max="13622" width="12.5546875" style="50" customWidth="1"/>
    <col min="13623" max="13623" width="5.109375" style="50" customWidth="1"/>
    <col min="13624" max="13624" width="13.44140625" style="50" customWidth="1"/>
    <col min="13625" max="13626" width="21.44140625" style="50" customWidth="1"/>
    <col min="13627" max="13627" width="17.6640625" style="50" customWidth="1"/>
    <col min="13628" max="13629" width="14.6640625" style="50" customWidth="1"/>
    <col min="13630" max="13631" width="15.88671875" style="50" customWidth="1"/>
    <col min="13632" max="13643" width="12.88671875" style="50" customWidth="1"/>
    <col min="13644" max="13877" width="11.44140625" style="50"/>
    <col min="13878" max="13878" width="12.5546875" style="50" customWidth="1"/>
    <col min="13879" max="13879" width="5.109375" style="50" customWidth="1"/>
    <col min="13880" max="13880" width="13.44140625" style="50" customWidth="1"/>
    <col min="13881" max="13882" width="21.44140625" style="50" customWidth="1"/>
    <col min="13883" max="13883" width="17.6640625" style="50" customWidth="1"/>
    <col min="13884" max="13885" width="14.6640625" style="50" customWidth="1"/>
    <col min="13886" max="13887" width="15.88671875" style="50" customWidth="1"/>
    <col min="13888" max="13899" width="12.88671875" style="50" customWidth="1"/>
    <col min="13900" max="14133" width="11.44140625" style="50"/>
    <col min="14134" max="14134" width="12.5546875" style="50" customWidth="1"/>
    <col min="14135" max="14135" width="5.109375" style="50" customWidth="1"/>
    <col min="14136" max="14136" width="13.44140625" style="50" customWidth="1"/>
    <col min="14137" max="14138" width="21.44140625" style="50" customWidth="1"/>
    <col min="14139" max="14139" width="17.6640625" style="50" customWidth="1"/>
    <col min="14140" max="14141" width="14.6640625" style="50" customWidth="1"/>
    <col min="14142" max="14143" width="15.88671875" style="50" customWidth="1"/>
    <col min="14144" max="14155" width="12.88671875" style="50" customWidth="1"/>
    <col min="14156" max="14389" width="11.44140625" style="50"/>
    <col min="14390" max="14390" width="12.5546875" style="50" customWidth="1"/>
    <col min="14391" max="14391" width="5.109375" style="50" customWidth="1"/>
    <col min="14392" max="14392" width="13.44140625" style="50" customWidth="1"/>
    <col min="14393" max="14394" width="21.44140625" style="50" customWidth="1"/>
    <col min="14395" max="14395" width="17.6640625" style="50" customWidth="1"/>
    <col min="14396" max="14397" width="14.6640625" style="50" customWidth="1"/>
    <col min="14398" max="14399" width="15.88671875" style="50" customWidth="1"/>
    <col min="14400" max="14411" width="12.88671875" style="50" customWidth="1"/>
    <col min="14412" max="14645" width="11.44140625" style="50"/>
    <col min="14646" max="14646" width="12.5546875" style="50" customWidth="1"/>
    <col min="14647" max="14647" width="5.109375" style="50" customWidth="1"/>
    <col min="14648" max="14648" width="13.44140625" style="50" customWidth="1"/>
    <col min="14649" max="14650" width="21.44140625" style="50" customWidth="1"/>
    <col min="14651" max="14651" width="17.6640625" style="50" customWidth="1"/>
    <col min="14652" max="14653" width="14.6640625" style="50" customWidth="1"/>
    <col min="14654" max="14655" width="15.88671875" style="50" customWidth="1"/>
    <col min="14656" max="14667" width="12.88671875" style="50" customWidth="1"/>
    <col min="14668" max="14901" width="11.44140625" style="50"/>
    <col min="14902" max="14902" width="12.5546875" style="50" customWidth="1"/>
    <col min="14903" max="14903" width="5.109375" style="50" customWidth="1"/>
    <col min="14904" max="14904" width="13.44140625" style="50" customWidth="1"/>
    <col min="14905" max="14906" width="21.44140625" style="50" customWidth="1"/>
    <col min="14907" max="14907" width="17.6640625" style="50" customWidth="1"/>
    <col min="14908" max="14909" width="14.6640625" style="50" customWidth="1"/>
    <col min="14910" max="14911" width="15.88671875" style="50" customWidth="1"/>
    <col min="14912" max="14923" width="12.88671875" style="50" customWidth="1"/>
    <col min="14924" max="15157" width="11.44140625" style="50"/>
    <col min="15158" max="15158" width="12.5546875" style="50" customWidth="1"/>
    <col min="15159" max="15159" width="5.109375" style="50" customWidth="1"/>
    <col min="15160" max="15160" width="13.44140625" style="50" customWidth="1"/>
    <col min="15161" max="15162" width="21.44140625" style="50" customWidth="1"/>
    <col min="15163" max="15163" width="17.6640625" style="50" customWidth="1"/>
    <col min="15164" max="15165" width="14.6640625" style="50" customWidth="1"/>
    <col min="15166" max="15167" width="15.88671875" style="50" customWidth="1"/>
    <col min="15168" max="15179" width="12.88671875" style="50" customWidth="1"/>
    <col min="15180" max="15413" width="11.44140625" style="50"/>
    <col min="15414" max="15414" width="12.5546875" style="50" customWidth="1"/>
    <col min="15415" max="15415" width="5.109375" style="50" customWidth="1"/>
    <col min="15416" max="15416" width="13.44140625" style="50" customWidth="1"/>
    <col min="15417" max="15418" width="21.44140625" style="50" customWidth="1"/>
    <col min="15419" max="15419" width="17.6640625" style="50" customWidth="1"/>
    <col min="15420" max="15421" width="14.6640625" style="50" customWidth="1"/>
    <col min="15422" max="15423" width="15.88671875" style="50" customWidth="1"/>
    <col min="15424" max="15435" width="12.88671875" style="50" customWidth="1"/>
    <col min="15436" max="15669" width="11.44140625" style="50"/>
    <col min="15670" max="15670" width="12.5546875" style="50" customWidth="1"/>
    <col min="15671" max="15671" width="5.109375" style="50" customWidth="1"/>
    <col min="15672" max="15672" width="13.44140625" style="50" customWidth="1"/>
    <col min="15673" max="15674" width="21.44140625" style="50" customWidth="1"/>
    <col min="15675" max="15675" width="17.6640625" style="50" customWidth="1"/>
    <col min="15676" max="15677" width="14.6640625" style="50" customWidth="1"/>
    <col min="15678" max="15679" width="15.88671875" style="50" customWidth="1"/>
    <col min="15680" max="15691" width="12.88671875" style="50" customWidth="1"/>
    <col min="15692" max="15925" width="11.44140625" style="50"/>
    <col min="15926" max="15926" width="12.5546875" style="50" customWidth="1"/>
    <col min="15927" max="15927" width="5.109375" style="50" customWidth="1"/>
    <col min="15928" max="15928" width="13.44140625" style="50" customWidth="1"/>
    <col min="15929" max="15930" width="21.44140625" style="50" customWidth="1"/>
    <col min="15931" max="15931" width="17.6640625" style="50" customWidth="1"/>
    <col min="15932" max="15933" width="14.6640625" style="50" customWidth="1"/>
    <col min="15934" max="15935" width="15.88671875" style="50" customWidth="1"/>
    <col min="15936" max="15947" width="12.88671875" style="50" customWidth="1"/>
    <col min="15948" max="16181" width="11.44140625" style="50"/>
    <col min="16182" max="16182" width="12.5546875" style="50" customWidth="1"/>
    <col min="16183" max="16183" width="5.109375" style="50" customWidth="1"/>
    <col min="16184" max="16184" width="13.44140625" style="50" customWidth="1"/>
    <col min="16185" max="16186" width="21.44140625" style="50" customWidth="1"/>
    <col min="16187" max="16187" width="17.6640625" style="50" customWidth="1"/>
    <col min="16188" max="16189" width="14.6640625" style="50" customWidth="1"/>
    <col min="16190" max="16191" width="15.88671875" style="50" customWidth="1"/>
    <col min="16192" max="16203" width="12.88671875" style="50" customWidth="1"/>
    <col min="16204" max="16384" width="11.44140625" style="50"/>
  </cols>
  <sheetData>
    <row r="1" spans="1:86" ht="20.25" customHeight="1" x14ac:dyDescent="0.3">
      <c r="A1" s="234" t="s">
        <v>23</v>
      </c>
      <c r="B1" s="234"/>
      <c r="C1" s="235" t="s">
        <v>38</v>
      </c>
      <c r="D1" s="235"/>
      <c r="E1" s="235"/>
      <c r="F1" s="235"/>
      <c r="G1" s="106"/>
      <c r="H1" s="106"/>
      <c r="I1" s="106"/>
      <c r="J1" s="107"/>
      <c r="K1" s="107"/>
      <c r="L1" s="107"/>
      <c r="M1" s="108"/>
    </row>
    <row r="2" spans="1:86" x14ac:dyDescent="0.3">
      <c r="C2" s="79"/>
      <c r="D2" s="51"/>
      <c r="E2" s="51"/>
      <c r="F2" s="51"/>
      <c r="G2" s="106"/>
      <c r="H2" s="106"/>
      <c r="I2" s="106"/>
      <c r="J2" s="107"/>
      <c r="K2" s="107"/>
      <c r="L2" s="107"/>
      <c r="M2" s="108"/>
      <c r="N2" s="109"/>
    </row>
    <row r="3" spans="1:86" ht="24" customHeight="1" x14ac:dyDescent="0.3">
      <c r="A3" s="234" t="s">
        <v>24</v>
      </c>
      <c r="B3" s="234"/>
      <c r="C3" s="235" t="s">
        <v>37</v>
      </c>
      <c r="D3" s="235"/>
      <c r="E3" s="235"/>
      <c r="F3" s="235"/>
      <c r="G3" s="106"/>
      <c r="H3" s="106"/>
      <c r="I3" s="106"/>
      <c r="J3" s="107"/>
      <c r="K3" s="107"/>
      <c r="L3" s="107"/>
      <c r="M3" s="107"/>
      <c r="N3" s="110"/>
    </row>
    <row r="4" spans="1:86" x14ac:dyDescent="0.3">
      <c r="C4" s="51"/>
      <c r="D4" s="51"/>
      <c r="E4" s="51"/>
      <c r="F4" s="58"/>
      <c r="G4" s="111"/>
      <c r="H4" s="111"/>
      <c r="I4" s="111"/>
      <c r="J4" s="112"/>
      <c r="K4" s="112"/>
      <c r="L4" s="112"/>
    </row>
    <row r="5" spans="1:86" ht="27" customHeight="1" x14ac:dyDescent="0.3">
      <c r="A5" s="234" t="s">
        <v>0</v>
      </c>
      <c r="B5" s="234"/>
      <c r="C5" s="235" t="s">
        <v>155</v>
      </c>
      <c r="D5" s="235"/>
      <c r="E5" s="235"/>
      <c r="F5" s="235"/>
      <c r="G5" s="106"/>
      <c r="H5" s="106"/>
      <c r="I5" s="106"/>
      <c r="J5" s="113"/>
      <c r="K5" s="113"/>
      <c r="L5" s="113"/>
      <c r="M5" s="113"/>
      <c r="N5" s="113"/>
    </row>
    <row r="6" spans="1:86" x14ac:dyDescent="0.3">
      <c r="C6" s="51"/>
      <c r="D6" s="51"/>
      <c r="E6" s="51"/>
      <c r="F6" s="58"/>
      <c r="G6" s="111"/>
      <c r="H6" s="111"/>
      <c r="I6" s="111"/>
      <c r="J6" s="112"/>
      <c r="K6" s="112"/>
      <c r="L6" s="112"/>
    </row>
    <row r="7" spans="1:86" ht="27" customHeight="1" x14ac:dyDescent="0.3">
      <c r="A7" s="234" t="s">
        <v>22</v>
      </c>
      <c r="B7" s="234"/>
      <c r="C7" s="330" t="s">
        <v>119</v>
      </c>
      <c r="D7" s="330"/>
      <c r="E7" s="330"/>
      <c r="F7" s="330"/>
      <c r="G7" s="106"/>
      <c r="H7" s="106"/>
      <c r="I7" s="106"/>
      <c r="J7" s="113"/>
      <c r="K7" s="113"/>
      <c r="L7" s="113"/>
      <c r="M7" s="113"/>
      <c r="N7" s="113"/>
    </row>
    <row r="8" spans="1:86" x14ac:dyDescent="0.3">
      <c r="C8" s="58"/>
      <c r="D8" s="58"/>
      <c r="E8" s="58"/>
      <c r="F8" s="58"/>
      <c r="G8" s="111"/>
      <c r="H8" s="111"/>
      <c r="I8" s="111"/>
      <c r="J8" s="112"/>
      <c r="K8" s="112"/>
      <c r="L8" s="112"/>
    </row>
    <row r="9" spans="1:86" ht="66" customHeight="1" x14ac:dyDescent="0.3">
      <c r="A9" s="234" t="s">
        <v>25</v>
      </c>
      <c r="B9" s="234"/>
      <c r="C9" s="288" t="s">
        <v>120</v>
      </c>
      <c r="D9" s="289"/>
      <c r="E9" s="289"/>
      <c r="F9" s="290"/>
      <c r="G9" s="114"/>
      <c r="H9" s="114"/>
      <c r="I9" s="114"/>
      <c r="J9" s="115"/>
      <c r="K9" s="115"/>
      <c r="L9" s="115"/>
      <c r="M9" s="95" t="s">
        <v>1</v>
      </c>
    </row>
    <row r="10" spans="1:86" s="67" customFormat="1" ht="14.25" customHeight="1" x14ac:dyDescent="0.3">
      <c r="A10" s="53"/>
      <c r="B10" s="53"/>
      <c r="C10" s="63"/>
      <c r="D10" s="63"/>
      <c r="E10" s="63"/>
      <c r="F10" s="63"/>
      <c r="G10" s="116"/>
      <c r="H10" s="116"/>
      <c r="I10" s="116"/>
      <c r="J10" s="117"/>
      <c r="K10" s="117"/>
      <c r="L10" s="117"/>
      <c r="M10" s="108"/>
      <c r="N10" s="108"/>
      <c r="O10" s="76"/>
      <c r="P10" s="76"/>
      <c r="Q10" s="76"/>
      <c r="R10" s="76"/>
      <c r="S10" s="76"/>
      <c r="T10" s="7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76"/>
      <c r="AT10" s="76"/>
      <c r="AU10" s="76"/>
      <c r="AV10" s="76"/>
      <c r="AW10" s="76"/>
      <c r="AX10" s="7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s="67" customFormat="1" ht="30" customHeight="1" x14ac:dyDescent="0.3">
      <c r="A11" s="68"/>
      <c r="B11" s="68"/>
      <c r="C11" s="64"/>
      <c r="D11" s="64"/>
      <c r="E11" s="64"/>
      <c r="F11" s="64"/>
      <c r="G11" s="116"/>
      <c r="H11" s="116"/>
      <c r="I11" s="116"/>
      <c r="J11" s="117"/>
      <c r="K11" s="117"/>
      <c r="L11" s="117"/>
      <c r="M11" s="108"/>
      <c r="N11" s="108"/>
      <c r="O11" s="76"/>
      <c r="P11" s="76"/>
      <c r="Q11" s="76"/>
      <c r="R11" s="76"/>
      <c r="S11" s="76"/>
      <c r="T11" s="7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76"/>
      <c r="AT11" s="76"/>
      <c r="AU11" s="76"/>
      <c r="AV11" s="76"/>
      <c r="AW11" s="76"/>
      <c r="AX11" s="7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x14ac:dyDescent="0.3">
      <c r="A12" s="69"/>
      <c r="B12" s="69"/>
      <c r="C12" s="69"/>
      <c r="D12" s="69"/>
      <c r="E12" s="69"/>
      <c r="F12" s="69"/>
      <c r="G12" s="118"/>
      <c r="H12" s="118"/>
      <c r="I12" s="118"/>
      <c r="J12" s="119"/>
      <c r="K12" s="119"/>
      <c r="L12" s="119"/>
    </row>
    <row r="13" spans="1:86" ht="22.5" customHeight="1" x14ac:dyDescent="0.3">
      <c r="A13" s="69"/>
      <c r="B13" s="239" t="s">
        <v>2</v>
      </c>
      <c r="C13" s="239"/>
      <c r="D13" s="226" t="s">
        <v>3</v>
      </c>
      <c r="E13" s="240" t="s">
        <v>4</v>
      </c>
      <c r="F13" s="226" t="s">
        <v>36</v>
      </c>
      <c r="G13" s="328" t="s">
        <v>167</v>
      </c>
      <c r="H13" s="328" t="s">
        <v>21</v>
      </c>
      <c r="I13" s="328" t="s">
        <v>168</v>
      </c>
      <c r="J13" s="328" t="s">
        <v>174</v>
      </c>
      <c r="K13" s="328" t="s">
        <v>175</v>
      </c>
      <c r="L13" s="328" t="s">
        <v>5</v>
      </c>
      <c r="M13" s="334" t="s">
        <v>172</v>
      </c>
      <c r="N13" s="334" t="s">
        <v>169</v>
      </c>
      <c r="O13" s="220" t="s">
        <v>6</v>
      </c>
      <c r="P13" s="221"/>
      <c r="Q13" s="221"/>
      <c r="R13" s="221"/>
      <c r="S13" s="221"/>
      <c r="T13" s="222"/>
      <c r="U13" s="220" t="s">
        <v>7</v>
      </c>
      <c r="V13" s="221"/>
      <c r="W13" s="221"/>
      <c r="X13" s="221"/>
      <c r="Y13" s="221"/>
      <c r="Z13" s="222"/>
      <c r="AA13" s="220" t="s">
        <v>8</v>
      </c>
      <c r="AB13" s="221"/>
      <c r="AC13" s="221"/>
      <c r="AD13" s="221"/>
      <c r="AE13" s="221"/>
      <c r="AF13" s="222"/>
      <c r="AG13" s="220" t="s">
        <v>26</v>
      </c>
      <c r="AH13" s="221"/>
      <c r="AI13" s="221"/>
      <c r="AJ13" s="221"/>
      <c r="AK13" s="221"/>
      <c r="AL13" s="222"/>
      <c r="AM13" s="220" t="s">
        <v>9</v>
      </c>
      <c r="AN13" s="221"/>
      <c r="AO13" s="221"/>
      <c r="AP13" s="221"/>
      <c r="AQ13" s="221"/>
      <c r="AR13" s="222"/>
      <c r="AS13" s="220" t="s">
        <v>10</v>
      </c>
      <c r="AT13" s="221"/>
      <c r="AU13" s="221"/>
      <c r="AV13" s="221"/>
      <c r="AW13" s="221"/>
      <c r="AX13" s="222"/>
      <c r="AY13" s="220" t="s">
        <v>11</v>
      </c>
      <c r="AZ13" s="221"/>
      <c r="BA13" s="221"/>
      <c r="BB13" s="221"/>
      <c r="BC13" s="221"/>
      <c r="BD13" s="222"/>
      <c r="BE13" s="220" t="s">
        <v>12</v>
      </c>
      <c r="BF13" s="221"/>
      <c r="BG13" s="221"/>
      <c r="BH13" s="221"/>
      <c r="BI13" s="221"/>
      <c r="BJ13" s="222"/>
      <c r="BK13" s="220" t="s">
        <v>13</v>
      </c>
      <c r="BL13" s="221"/>
      <c r="BM13" s="221"/>
      <c r="BN13" s="221"/>
      <c r="BO13" s="221"/>
      <c r="BP13" s="222"/>
      <c r="BQ13" s="220" t="s">
        <v>14</v>
      </c>
      <c r="BR13" s="221"/>
      <c r="BS13" s="221"/>
      <c r="BT13" s="221"/>
      <c r="BU13" s="221"/>
      <c r="BV13" s="222"/>
      <c r="BW13" s="220" t="s">
        <v>15</v>
      </c>
      <c r="BX13" s="221"/>
      <c r="BY13" s="221"/>
      <c r="BZ13" s="221"/>
      <c r="CA13" s="221"/>
      <c r="CB13" s="222"/>
      <c r="CC13" s="220" t="s">
        <v>16</v>
      </c>
      <c r="CD13" s="221"/>
      <c r="CE13" s="221"/>
      <c r="CF13" s="221"/>
      <c r="CG13" s="221"/>
      <c r="CH13" s="222"/>
    </row>
    <row r="14" spans="1:86" ht="16.5" customHeight="1" x14ac:dyDescent="0.3">
      <c r="A14" s="69"/>
      <c r="B14" s="239"/>
      <c r="C14" s="239"/>
      <c r="D14" s="227"/>
      <c r="E14" s="240"/>
      <c r="F14" s="227"/>
      <c r="G14" s="329"/>
      <c r="H14" s="329"/>
      <c r="I14" s="329"/>
      <c r="J14" s="329"/>
      <c r="K14" s="329"/>
      <c r="L14" s="329"/>
      <c r="M14" s="335"/>
      <c r="N14" s="335"/>
      <c r="O14" s="223"/>
      <c r="P14" s="224"/>
      <c r="Q14" s="224"/>
      <c r="R14" s="224"/>
      <c r="S14" s="224"/>
      <c r="T14" s="225"/>
      <c r="U14" s="223"/>
      <c r="V14" s="224"/>
      <c r="W14" s="224"/>
      <c r="X14" s="224"/>
      <c r="Y14" s="224"/>
      <c r="Z14" s="225"/>
      <c r="AA14" s="223"/>
      <c r="AB14" s="224"/>
      <c r="AC14" s="224"/>
      <c r="AD14" s="224"/>
      <c r="AE14" s="224"/>
      <c r="AF14" s="225"/>
      <c r="AG14" s="223"/>
      <c r="AH14" s="224"/>
      <c r="AI14" s="224"/>
      <c r="AJ14" s="224"/>
      <c r="AK14" s="224"/>
      <c r="AL14" s="225"/>
      <c r="AM14" s="223"/>
      <c r="AN14" s="224"/>
      <c r="AO14" s="224"/>
      <c r="AP14" s="224"/>
      <c r="AQ14" s="224"/>
      <c r="AR14" s="225"/>
      <c r="AS14" s="223"/>
      <c r="AT14" s="224"/>
      <c r="AU14" s="224"/>
      <c r="AV14" s="224"/>
      <c r="AW14" s="224"/>
      <c r="AX14" s="225"/>
      <c r="AY14" s="223"/>
      <c r="AZ14" s="224"/>
      <c r="BA14" s="224"/>
      <c r="BB14" s="224"/>
      <c r="BC14" s="224"/>
      <c r="BD14" s="225"/>
      <c r="BE14" s="223"/>
      <c r="BF14" s="224"/>
      <c r="BG14" s="224"/>
      <c r="BH14" s="224"/>
      <c r="BI14" s="224"/>
      <c r="BJ14" s="225"/>
      <c r="BK14" s="223"/>
      <c r="BL14" s="224"/>
      <c r="BM14" s="224"/>
      <c r="BN14" s="224"/>
      <c r="BO14" s="224"/>
      <c r="BP14" s="225"/>
      <c r="BQ14" s="223"/>
      <c r="BR14" s="224"/>
      <c r="BS14" s="224"/>
      <c r="BT14" s="224"/>
      <c r="BU14" s="224"/>
      <c r="BV14" s="225"/>
      <c r="BW14" s="223"/>
      <c r="BX14" s="224"/>
      <c r="BY14" s="224"/>
      <c r="BZ14" s="224"/>
      <c r="CA14" s="224"/>
      <c r="CB14" s="225"/>
      <c r="CC14" s="223"/>
      <c r="CD14" s="224"/>
      <c r="CE14" s="224"/>
      <c r="CF14" s="224"/>
      <c r="CG14" s="224"/>
      <c r="CH14" s="225"/>
    </row>
    <row r="15" spans="1:86" ht="24.75" customHeight="1" x14ac:dyDescent="0.3">
      <c r="A15" s="241" t="s">
        <v>17</v>
      </c>
      <c r="B15" s="325" t="s">
        <v>159</v>
      </c>
      <c r="C15" s="325"/>
      <c r="D15" s="127" t="s">
        <v>161</v>
      </c>
      <c r="E15" s="127" t="s">
        <v>42</v>
      </c>
      <c r="F15" s="127" t="s">
        <v>43</v>
      </c>
      <c r="G15" s="105">
        <v>276</v>
      </c>
      <c r="H15" s="211">
        <v>300</v>
      </c>
      <c r="I15" s="93">
        <v>300</v>
      </c>
      <c r="J15" s="80">
        <f t="shared" ref="J15" si="0">I15*1.01</f>
        <v>303</v>
      </c>
      <c r="K15" s="80">
        <f t="shared" ref="K15" si="1">J15*1.01</f>
        <v>306.03000000000003</v>
      </c>
      <c r="L15" s="120" t="s">
        <v>176</v>
      </c>
      <c r="M15" s="87">
        <v>0.01</v>
      </c>
      <c r="N15" s="83">
        <f>SUM(O15:CH15)</f>
        <v>270</v>
      </c>
      <c r="O15" s="214">
        <v>18</v>
      </c>
      <c r="P15" s="215"/>
      <c r="Q15" s="215"/>
      <c r="R15" s="215"/>
      <c r="S15" s="215"/>
      <c r="T15" s="216"/>
      <c r="U15" s="214">
        <v>10</v>
      </c>
      <c r="V15" s="215"/>
      <c r="W15" s="215"/>
      <c r="X15" s="215"/>
      <c r="Y15" s="215"/>
      <c r="Z15" s="216"/>
      <c r="AA15" s="214">
        <v>13</v>
      </c>
      <c r="AB15" s="215"/>
      <c r="AC15" s="215"/>
      <c r="AD15" s="215"/>
      <c r="AE15" s="215"/>
      <c r="AF15" s="216"/>
      <c r="AG15" s="214">
        <v>18</v>
      </c>
      <c r="AH15" s="215"/>
      <c r="AI15" s="215"/>
      <c r="AJ15" s="215"/>
      <c r="AK15" s="215"/>
      <c r="AL15" s="216"/>
      <c r="AM15" s="214">
        <v>17</v>
      </c>
      <c r="AN15" s="215"/>
      <c r="AO15" s="215"/>
      <c r="AP15" s="215"/>
      <c r="AQ15" s="215"/>
      <c r="AR15" s="216"/>
      <c r="AS15" s="214">
        <v>21</v>
      </c>
      <c r="AT15" s="215"/>
      <c r="AU15" s="215"/>
      <c r="AV15" s="215"/>
      <c r="AW15" s="215"/>
      <c r="AX15" s="216"/>
      <c r="AY15" s="214">
        <v>46</v>
      </c>
      <c r="AZ15" s="215"/>
      <c r="BA15" s="215"/>
      <c r="BB15" s="215"/>
      <c r="BC15" s="215"/>
      <c r="BD15" s="216"/>
      <c r="BE15" s="214">
        <v>35</v>
      </c>
      <c r="BF15" s="215"/>
      <c r="BG15" s="215"/>
      <c r="BH15" s="215"/>
      <c r="BI15" s="215"/>
      <c r="BJ15" s="216"/>
      <c r="BK15" s="214">
        <v>23</v>
      </c>
      <c r="BL15" s="215"/>
      <c r="BM15" s="215"/>
      <c r="BN15" s="215"/>
      <c r="BO15" s="215"/>
      <c r="BP15" s="216"/>
      <c r="BQ15" s="214">
        <v>30</v>
      </c>
      <c r="BR15" s="215"/>
      <c r="BS15" s="215"/>
      <c r="BT15" s="215"/>
      <c r="BU15" s="215"/>
      <c r="BV15" s="216"/>
      <c r="BW15" s="214">
        <v>33</v>
      </c>
      <c r="BX15" s="215"/>
      <c r="BY15" s="215"/>
      <c r="BZ15" s="215"/>
      <c r="CA15" s="215"/>
      <c r="CB15" s="216"/>
      <c r="CC15" s="214">
        <v>6</v>
      </c>
      <c r="CD15" s="215"/>
      <c r="CE15" s="215"/>
      <c r="CF15" s="215"/>
      <c r="CG15" s="215"/>
      <c r="CH15" s="216"/>
    </row>
    <row r="16" spans="1:86" ht="24.75" customHeight="1" x14ac:dyDescent="0.3">
      <c r="A16" s="242"/>
      <c r="B16" s="325" t="s">
        <v>160</v>
      </c>
      <c r="C16" s="325"/>
      <c r="D16" s="90" t="s">
        <v>17</v>
      </c>
      <c r="E16" s="90" t="s">
        <v>42</v>
      </c>
      <c r="F16" s="90" t="s">
        <v>43</v>
      </c>
      <c r="G16" s="105">
        <v>1727</v>
      </c>
      <c r="H16" s="211">
        <v>1800</v>
      </c>
      <c r="I16" s="93">
        <v>644</v>
      </c>
      <c r="J16" s="80">
        <f t="shared" ref="J16:K22" si="2">I16*1.01</f>
        <v>650.44000000000005</v>
      </c>
      <c r="K16" s="80">
        <f t="shared" si="2"/>
        <v>656.94440000000009</v>
      </c>
      <c r="L16" s="120" t="s">
        <v>177</v>
      </c>
      <c r="M16" s="87">
        <v>0.01</v>
      </c>
      <c r="N16" s="83">
        <f>SUM(O16:CH16)</f>
        <v>941</v>
      </c>
      <c r="O16" s="214">
        <v>85</v>
      </c>
      <c r="P16" s="215"/>
      <c r="Q16" s="215"/>
      <c r="R16" s="215"/>
      <c r="S16" s="215"/>
      <c r="T16" s="216"/>
      <c r="U16" s="214">
        <v>79</v>
      </c>
      <c r="V16" s="215"/>
      <c r="W16" s="215"/>
      <c r="X16" s="215"/>
      <c r="Y16" s="215"/>
      <c r="Z16" s="216"/>
      <c r="AA16" s="214">
        <v>57</v>
      </c>
      <c r="AB16" s="215"/>
      <c r="AC16" s="215"/>
      <c r="AD16" s="215"/>
      <c r="AE16" s="215"/>
      <c r="AF16" s="216"/>
      <c r="AG16" s="214">
        <v>35</v>
      </c>
      <c r="AH16" s="215"/>
      <c r="AI16" s="215"/>
      <c r="AJ16" s="215"/>
      <c r="AK16" s="215"/>
      <c r="AL16" s="216"/>
      <c r="AM16" s="214">
        <v>40</v>
      </c>
      <c r="AN16" s="215"/>
      <c r="AO16" s="215"/>
      <c r="AP16" s="215"/>
      <c r="AQ16" s="215"/>
      <c r="AR16" s="216"/>
      <c r="AS16" s="214">
        <v>40</v>
      </c>
      <c r="AT16" s="215"/>
      <c r="AU16" s="215"/>
      <c r="AV16" s="215"/>
      <c r="AW16" s="215"/>
      <c r="AX16" s="216"/>
      <c r="AY16" s="214">
        <v>35</v>
      </c>
      <c r="AZ16" s="215"/>
      <c r="BA16" s="215"/>
      <c r="BB16" s="215"/>
      <c r="BC16" s="215"/>
      <c r="BD16" s="216"/>
      <c r="BE16" s="214">
        <v>134</v>
      </c>
      <c r="BF16" s="215"/>
      <c r="BG16" s="215"/>
      <c r="BH16" s="215"/>
      <c r="BI16" s="215"/>
      <c r="BJ16" s="216"/>
      <c r="BK16" s="214">
        <v>117</v>
      </c>
      <c r="BL16" s="215"/>
      <c r="BM16" s="215"/>
      <c r="BN16" s="215"/>
      <c r="BO16" s="215"/>
      <c r="BP16" s="216"/>
      <c r="BQ16" s="214">
        <v>153</v>
      </c>
      <c r="BR16" s="215"/>
      <c r="BS16" s="215"/>
      <c r="BT16" s="215"/>
      <c r="BU16" s="215"/>
      <c r="BV16" s="216"/>
      <c r="BW16" s="214">
        <v>85</v>
      </c>
      <c r="BX16" s="215"/>
      <c r="BY16" s="215"/>
      <c r="BZ16" s="215"/>
      <c r="CA16" s="215"/>
      <c r="CB16" s="216"/>
      <c r="CC16" s="214">
        <v>81</v>
      </c>
      <c r="CD16" s="215"/>
      <c r="CE16" s="215"/>
      <c r="CF16" s="215"/>
      <c r="CG16" s="215"/>
      <c r="CH16" s="216"/>
    </row>
    <row r="17" spans="1:86" ht="27" customHeight="1" x14ac:dyDescent="0.3">
      <c r="A17" s="242"/>
      <c r="B17" s="325" t="s">
        <v>121</v>
      </c>
      <c r="C17" s="325"/>
      <c r="D17" s="90" t="s">
        <v>106</v>
      </c>
      <c r="E17" s="90" t="s">
        <v>42</v>
      </c>
      <c r="F17" s="90" t="s">
        <v>43</v>
      </c>
      <c r="G17" s="105">
        <v>61</v>
      </c>
      <c r="H17" s="211">
        <v>70</v>
      </c>
      <c r="I17" s="93">
        <v>50</v>
      </c>
      <c r="J17" s="80">
        <f t="shared" si="2"/>
        <v>50.5</v>
      </c>
      <c r="K17" s="80">
        <f t="shared" si="2"/>
        <v>51.005000000000003</v>
      </c>
      <c r="L17" s="120" t="s">
        <v>178</v>
      </c>
      <c r="M17" s="87">
        <v>0.01</v>
      </c>
      <c r="N17" s="83">
        <f t="shared" ref="N17:N21" si="3">SUM(O17:CH17)</f>
        <v>170</v>
      </c>
      <c r="O17" s="214">
        <v>1</v>
      </c>
      <c r="P17" s="215"/>
      <c r="Q17" s="215"/>
      <c r="R17" s="215"/>
      <c r="S17" s="215"/>
      <c r="T17" s="216"/>
      <c r="U17" s="214">
        <v>4</v>
      </c>
      <c r="V17" s="215"/>
      <c r="W17" s="215"/>
      <c r="X17" s="215"/>
      <c r="Y17" s="215"/>
      <c r="Z17" s="216"/>
      <c r="AA17" s="214">
        <v>4</v>
      </c>
      <c r="AB17" s="215"/>
      <c r="AC17" s="215"/>
      <c r="AD17" s="215"/>
      <c r="AE17" s="215"/>
      <c r="AF17" s="216"/>
      <c r="AG17" s="214">
        <v>3</v>
      </c>
      <c r="AH17" s="215"/>
      <c r="AI17" s="215"/>
      <c r="AJ17" s="215"/>
      <c r="AK17" s="215"/>
      <c r="AL17" s="216"/>
      <c r="AM17" s="214">
        <v>6</v>
      </c>
      <c r="AN17" s="215"/>
      <c r="AO17" s="215"/>
      <c r="AP17" s="215"/>
      <c r="AQ17" s="215"/>
      <c r="AR17" s="216"/>
      <c r="AS17" s="214">
        <v>5</v>
      </c>
      <c r="AT17" s="215"/>
      <c r="AU17" s="215"/>
      <c r="AV17" s="215"/>
      <c r="AW17" s="215"/>
      <c r="AX17" s="216"/>
      <c r="AY17" s="214">
        <v>4</v>
      </c>
      <c r="AZ17" s="215"/>
      <c r="BA17" s="215"/>
      <c r="BB17" s="215"/>
      <c r="BC17" s="215"/>
      <c r="BD17" s="216"/>
      <c r="BE17" s="214">
        <v>4</v>
      </c>
      <c r="BF17" s="215"/>
      <c r="BG17" s="215"/>
      <c r="BH17" s="215"/>
      <c r="BI17" s="215"/>
      <c r="BJ17" s="216"/>
      <c r="BK17" s="214">
        <v>37</v>
      </c>
      <c r="BL17" s="215"/>
      <c r="BM17" s="215"/>
      <c r="BN17" s="215"/>
      <c r="BO17" s="215"/>
      <c r="BP17" s="216"/>
      <c r="BQ17" s="214">
        <v>30</v>
      </c>
      <c r="BR17" s="215"/>
      <c r="BS17" s="215"/>
      <c r="BT17" s="215"/>
      <c r="BU17" s="215"/>
      <c r="BV17" s="216"/>
      <c r="BW17" s="214">
        <v>46</v>
      </c>
      <c r="BX17" s="215"/>
      <c r="BY17" s="215"/>
      <c r="BZ17" s="215"/>
      <c r="CA17" s="215"/>
      <c r="CB17" s="216"/>
      <c r="CC17" s="214">
        <v>26</v>
      </c>
      <c r="CD17" s="215"/>
      <c r="CE17" s="215"/>
      <c r="CF17" s="215"/>
      <c r="CG17" s="215"/>
      <c r="CH17" s="216"/>
    </row>
    <row r="18" spans="1:86" ht="24.75" customHeight="1" x14ac:dyDescent="0.3">
      <c r="A18" s="242"/>
      <c r="B18" s="327" t="s">
        <v>122</v>
      </c>
      <c r="C18" s="327"/>
      <c r="D18" s="90" t="s">
        <v>106</v>
      </c>
      <c r="E18" s="90" t="s">
        <v>42</v>
      </c>
      <c r="F18" s="90" t="s">
        <v>43</v>
      </c>
      <c r="G18" s="105">
        <v>94</v>
      </c>
      <c r="H18" s="211">
        <v>110</v>
      </c>
      <c r="I18" s="93">
        <v>100</v>
      </c>
      <c r="J18" s="80">
        <f t="shared" si="2"/>
        <v>101</v>
      </c>
      <c r="K18" s="80">
        <f t="shared" si="2"/>
        <v>102.01</v>
      </c>
      <c r="L18" s="120" t="s">
        <v>178</v>
      </c>
      <c r="M18" s="87">
        <v>0.01</v>
      </c>
      <c r="N18" s="83">
        <f t="shared" si="3"/>
        <v>16</v>
      </c>
      <c r="O18" s="214">
        <v>0</v>
      </c>
      <c r="P18" s="215"/>
      <c r="Q18" s="215"/>
      <c r="R18" s="215"/>
      <c r="S18" s="215"/>
      <c r="T18" s="216"/>
      <c r="U18" s="214">
        <v>0</v>
      </c>
      <c r="V18" s="215"/>
      <c r="W18" s="215"/>
      <c r="X18" s="215"/>
      <c r="Y18" s="215"/>
      <c r="Z18" s="216"/>
      <c r="AA18" s="214">
        <v>3</v>
      </c>
      <c r="AB18" s="215"/>
      <c r="AC18" s="215"/>
      <c r="AD18" s="215"/>
      <c r="AE18" s="215"/>
      <c r="AF18" s="216"/>
      <c r="AG18" s="214">
        <v>0</v>
      </c>
      <c r="AH18" s="215"/>
      <c r="AI18" s="215"/>
      <c r="AJ18" s="215"/>
      <c r="AK18" s="215"/>
      <c r="AL18" s="216"/>
      <c r="AM18" s="214">
        <v>0</v>
      </c>
      <c r="AN18" s="215"/>
      <c r="AO18" s="215"/>
      <c r="AP18" s="215"/>
      <c r="AQ18" s="215"/>
      <c r="AR18" s="216"/>
      <c r="AS18" s="214">
        <v>13</v>
      </c>
      <c r="AT18" s="215"/>
      <c r="AU18" s="215"/>
      <c r="AV18" s="215"/>
      <c r="AW18" s="215"/>
      <c r="AX18" s="216"/>
      <c r="AY18" s="214">
        <v>0</v>
      </c>
      <c r="AZ18" s="215"/>
      <c r="BA18" s="215"/>
      <c r="BB18" s="215"/>
      <c r="BC18" s="215"/>
      <c r="BD18" s="216"/>
      <c r="BE18" s="214">
        <v>0</v>
      </c>
      <c r="BF18" s="215"/>
      <c r="BG18" s="215"/>
      <c r="BH18" s="215"/>
      <c r="BI18" s="215"/>
      <c r="BJ18" s="216"/>
      <c r="BK18" s="214">
        <v>0</v>
      </c>
      <c r="BL18" s="215"/>
      <c r="BM18" s="215"/>
      <c r="BN18" s="215"/>
      <c r="BO18" s="215"/>
      <c r="BP18" s="216"/>
      <c r="BQ18" s="214">
        <v>0</v>
      </c>
      <c r="BR18" s="215"/>
      <c r="BS18" s="215"/>
      <c r="BT18" s="215"/>
      <c r="BU18" s="215"/>
      <c r="BV18" s="216"/>
      <c r="BW18" s="214">
        <v>0</v>
      </c>
      <c r="BX18" s="215"/>
      <c r="BY18" s="215"/>
      <c r="BZ18" s="215"/>
      <c r="CA18" s="215"/>
      <c r="CB18" s="216"/>
      <c r="CC18" s="214">
        <v>0</v>
      </c>
      <c r="CD18" s="215"/>
      <c r="CE18" s="215"/>
      <c r="CF18" s="215"/>
      <c r="CG18" s="215"/>
      <c r="CH18" s="216"/>
    </row>
    <row r="19" spans="1:86" ht="27" customHeight="1" x14ac:dyDescent="0.3">
      <c r="A19" s="242"/>
      <c r="B19" s="327" t="s">
        <v>123</v>
      </c>
      <c r="C19" s="327"/>
      <c r="D19" s="90" t="s">
        <v>106</v>
      </c>
      <c r="E19" s="90" t="s">
        <v>42</v>
      </c>
      <c r="F19" s="90" t="s">
        <v>43</v>
      </c>
      <c r="G19" s="105">
        <v>2700</v>
      </c>
      <c r="H19" s="105">
        <v>3500</v>
      </c>
      <c r="I19" s="105">
        <v>4000</v>
      </c>
      <c r="J19" s="80">
        <f t="shared" si="2"/>
        <v>4040</v>
      </c>
      <c r="K19" s="80">
        <f t="shared" si="2"/>
        <v>4080.4</v>
      </c>
      <c r="L19" s="120" t="s">
        <v>178</v>
      </c>
      <c r="M19" s="87">
        <v>0.01</v>
      </c>
      <c r="N19" s="83">
        <f t="shared" si="3"/>
        <v>3737</v>
      </c>
      <c r="O19" s="214">
        <v>290</v>
      </c>
      <c r="P19" s="215"/>
      <c r="Q19" s="215"/>
      <c r="R19" s="215"/>
      <c r="S19" s="215"/>
      <c r="T19" s="216"/>
      <c r="U19" s="214">
        <v>302</v>
      </c>
      <c r="V19" s="215"/>
      <c r="W19" s="215"/>
      <c r="X19" s="215"/>
      <c r="Y19" s="215"/>
      <c r="Z19" s="216"/>
      <c r="AA19" s="214">
        <v>320</v>
      </c>
      <c r="AB19" s="215"/>
      <c r="AC19" s="215"/>
      <c r="AD19" s="215"/>
      <c r="AE19" s="215"/>
      <c r="AF19" s="216"/>
      <c r="AG19" s="214">
        <v>223</v>
      </c>
      <c r="AH19" s="215"/>
      <c r="AI19" s="215"/>
      <c r="AJ19" s="215"/>
      <c r="AK19" s="215"/>
      <c r="AL19" s="216"/>
      <c r="AM19" s="214">
        <v>373</v>
      </c>
      <c r="AN19" s="215"/>
      <c r="AO19" s="215"/>
      <c r="AP19" s="215"/>
      <c r="AQ19" s="215"/>
      <c r="AR19" s="216"/>
      <c r="AS19" s="214">
        <v>495</v>
      </c>
      <c r="AT19" s="215"/>
      <c r="AU19" s="215"/>
      <c r="AV19" s="215"/>
      <c r="AW19" s="215"/>
      <c r="AX19" s="216"/>
      <c r="AY19" s="214">
        <v>90</v>
      </c>
      <c r="AZ19" s="215"/>
      <c r="BA19" s="215"/>
      <c r="BB19" s="215"/>
      <c r="BC19" s="215"/>
      <c r="BD19" s="216"/>
      <c r="BE19" s="214">
        <v>12</v>
      </c>
      <c r="BF19" s="331"/>
      <c r="BG19" s="331"/>
      <c r="BH19" s="331"/>
      <c r="BI19" s="331"/>
      <c r="BJ19" s="332"/>
      <c r="BK19" s="214">
        <v>424</v>
      </c>
      <c r="BL19" s="215"/>
      <c r="BM19" s="215"/>
      <c r="BN19" s="215"/>
      <c r="BO19" s="215"/>
      <c r="BP19" s="216"/>
      <c r="BQ19" s="214">
        <v>378</v>
      </c>
      <c r="BR19" s="215"/>
      <c r="BS19" s="215"/>
      <c r="BT19" s="215"/>
      <c r="BU19" s="215"/>
      <c r="BV19" s="216"/>
      <c r="BW19" s="214">
        <v>432</v>
      </c>
      <c r="BX19" s="215"/>
      <c r="BY19" s="215"/>
      <c r="BZ19" s="215"/>
      <c r="CA19" s="215"/>
      <c r="CB19" s="216"/>
      <c r="CC19" s="214">
        <v>398</v>
      </c>
      <c r="CD19" s="215"/>
      <c r="CE19" s="215"/>
      <c r="CF19" s="215"/>
      <c r="CG19" s="215"/>
      <c r="CH19" s="216"/>
    </row>
    <row r="20" spans="1:86" s="72" customFormat="1" ht="24" customHeight="1" x14ac:dyDescent="0.3">
      <c r="A20" s="242"/>
      <c r="B20" s="327" t="s">
        <v>124</v>
      </c>
      <c r="C20" s="327"/>
      <c r="D20" s="91" t="s">
        <v>106</v>
      </c>
      <c r="E20" s="90" t="s">
        <v>42</v>
      </c>
      <c r="F20" s="90" t="s">
        <v>43</v>
      </c>
      <c r="G20" s="105">
        <v>2635</v>
      </c>
      <c r="H20" s="105">
        <v>3000</v>
      </c>
      <c r="I20" s="105">
        <v>4500</v>
      </c>
      <c r="J20" s="80">
        <f t="shared" si="2"/>
        <v>4545</v>
      </c>
      <c r="K20" s="80">
        <f t="shared" si="2"/>
        <v>4590.45</v>
      </c>
      <c r="L20" s="120" t="s">
        <v>178</v>
      </c>
      <c r="M20" s="87">
        <v>0.01</v>
      </c>
      <c r="N20" s="83">
        <f t="shared" si="3"/>
        <v>4103</v>
      </c>
      <c r="O20" s="214">
        <v>258</v>
      </c>
      <c r="P20" s="215"/>
      <c r="Q20" s="215"/>
      <c r="R20" s="215"/>
      <c r="S20" s="215"/>
      <c r="T20" s="216"/>
      <c r="U20" s="214">
        <v>269</v>
      </c>
      <c r="V20" s="215"/>
      <c r="W20" s="215"/>
      <c r="X20" s="215"/>
      <c r="Y20" s="215"/>
      <c r="Z20" s="216"/>
      <c r="AA20" s="214">
        <v>273</v>
      </c>
      <c r="AB20" s="215"/>
      <c r="AC20" s="215"/>
      <c r="AD20" s="215"/>
      <c r="AE20" s="215"/>
      <c r="AF20" s="216"/>
      <c r="AG20" s="214">
        <v>349</v>
      </c>
      <c r="AH20" s="215"/>
      <c r="AI20" s="215"/>
      <c r="AJ20" s="215"/>
      <c r="AK20" s="215"/>
      <c r="AL20" s="216"/>
      <c r="AM20" s="214">
        <v>497</v>
      </c>
      <c r="AN20" s="215"/>
      <c r="AO20" s="215"/>
      <c r="AP20" s="215"/>
      <c r="AQ20" s="215"/>
      <c r="AR20" s="216"/>
      <c r="AS20" s="214">
        <v>485</v>
      </c>
      <c r="AT20" s="215"/>
      <c r="AU20" s="215"/>
      <c r="AV20" s="215"/>
      <c r="AW20" s="215"/>
      <c r="AX20" s="216"/>
      <c r="AY20" s="214">
        <v>110</v>
      </c>
      <c r="AZ20" s="215"/>
      <c r="BA20" s="215"/>
      <c r="BB20" s="215"/>
      <c r="BC20" s="215"/>
      <c r="BD20" s="216"/>
      <c r="BE20" s="214">
        <v>20</v>
      </c>
      <c r="BF20" s="215"/>
      <c r="BG20" s="215"/>
      <c r="BH20" s="215"/>
      <c r="BI20" s="215"/>
      <c r="BJ20" s="216"/>
      <c r="BK20" s="214">
        <v>496</v>
      </c>
      <c r="BL20" s="215"/>
      <c r="BM20" s="215"/>
      <c r="BN20" s="215"/>
      <c r="BO20" s="215"/>
      <c r="BP20" s="216"/>
      <c r="BQ20" s="214">
        <v>429</v>
      </c>
      <c r="BR20" s="215"/>
      <c r="BS20" s="215"/>
      <c r="BT20" s="215"/>
      <c r="BU20" s="215"/>
      <c r="BV20" s="216"/>
      <c r="BW20" s="214">
        <v>561</v>
      </c>
      <c r="BX20" s="215"/>
      <c r="BY20" s="215"/>
      <c r="BZ20" s="215"/>
      <c r="CA20" s="215"/>
      <c r="CB20" s="216"/>
      <c r="CC20" s="214">
        <v>356</v>
      </c>
      <c r="CD20" s="215"/>
      <c r="CE20" s="215"/>
      <c r="CF20" s="215"/>
      <c r="CG20" s="215"/>
      <c r="CH20" s="216"/>
    </row>
    <row r="21" spans="1:86" s="72" customFormat="1" ht="24" customHeight="1" x14ac:dyDescent="0.3">
      <c r="A21" s="243"/>
      <c r="B21" s="327" t="s">
        <v>125</v>
      </c>
      <c r="C21" s="327"/>
      <c r="D21" s="91" t="s">
        <v>106</v>
      </c>
      <c r="E21" s="90" t="s">
        <v>42</v>
      </c>
      <c r="F21" s="90" t="s">
        <v>43</v>
      </c>
      <c r="G21" s="105">
        <v>1222</v>
      </c>
      <c r="H21" s="105">
        <v>1800</v>
      </c>
      <c r="I21" s="105">
        <v>2000</v>
      </c>
      <c r="J21" s="80">
        <f t="shared" si="2"/>
        <v>2020</v>
      </c>
      <c r="K21" s="80">
        <f t="shared" si="2"/>
        <v>2040.2</v>
      </c>
      <c r="L21" s="120" t="s">
        <v>178</v>
      </c>
      <c r="M21" s="87">
        <v>0.01</v>
      </c>
      <c r="N21" s="83">
        <f t="shared" si="3"/>
        <v>2189</v>
      </c>
      <c r="O21" s="214">
        <v>130</v>
      </c>
      <c r="P21" s="215"/>
      <c r="Q21" s="215"/>
      <c r="R21" s="215"/>
      <c r="S21" s="215"/>
      <c r="T21" s="216"/>
      <c r="U21" s="214">
        <v>151</v>
      </c>
      <c r="V21" s="215"/>
      <c r="W21" s="215"/>
      <c r="X21" s="215"/>
      <c r="Y21" s="215"/>
      <c r="Z21" s="216"/>
      <c r="AA21" s="214">
        <v>150</v>
      </c>
      <c r="AB21" s="215"/>
      <c r="AC21" s="215"/>
      <c r="AD21" s="215"/>
      <c r="AE21" s="215"/>
      <c r="AF21" s="216"/>
      <c r="AG21" s="214">
        <v>174</v>
      </c>
      <c r="AH21" s="215"/>
      <c r="AI21" s="215"/>
      <c r="AJ21" s="215"/>
      <c r="AK21" s="215"/>
      <c r="AL21" s="216"/>
      <c r="AM21" s="214">
        <v>275</v>
      </c>
      <c r="AN21" s="215"/>
      <c r="AO21" s="215"/>
      <c r="AP21" s="215"/>
      <c r="AQ21" s="215"/>
      <c r="AR21" s="216"/>
      <c r="AS21" s="214">
        <v>323</v>
      </c>
      <c r="AT21" s="215"/>
      <c r="AU21" s="215"/>
      <c r="AV21" s="215"/>
      <c r="AW21" s="215"/>
      <c r="AX21" s="216"/>
      <c r="AY21" s="214">
        <v>70</v>
      </c>
      <c r="AZ21" s="215"/>
      <c r="BA21" s="215"/>
      <c r="BB21" s="215"/>
      <c r="BC21" s="215"/>
      <c r="BD21" s="216"/>
      <c r="BE21" s="214">
        <v>10</v>
      </c>
      <c r="BF21" s="215"/>
      <c r="BG21" s="215"/>
      <c r="BH21" s="215"/>
      <c r="BI21" s="215"/>
      <c r="BJ21" s="216"/>
      <c r="BK21" s="214">
        <v>200</v>
      </c>
      <c r="BL21" s="215"/>
      <c r="BM21" s="215"/>
      <c r="BN21" s="215"/>
      <c r="BO21" s="215"/>
      <c r="BP21" s="216"/>
      <c r="BQ21" s="214">
        <v>205</v>
      </c>
      <c r="BR21" s="215"/>
      <c r="BS21" s="215"/>
      <c r="BT21" s="215"/>
      <c r="BU21" s="215"/>
      <c r="BV21" s="216"/>
      <c r="BW21" s="214">
        <v>255</v>
      </c>
      <c r="BX21" s="215"/>
      <c r="BY21" s="215"/>
      <c r="BZ21" s="215"/>
      <c r="CA21" s="215"/>
      <c r="CB21" s="216"/>
      <c r="CC21" s="214">
        <v>246</v>
      </c>
      <c r="CD21" s="215"/>
      <c r="CE21" s="215"/>
      <c r="CF21" s="215"/>
      <c r="CG21" s="215"/>
      <c r="CH21" s="216"/>
    </row>
    <row r="22" spans="1:86" s="72" customFormat="1" ht="12.75" customHeight="1" x14ac:dyDescent="0.3">
      <c r="A22" s="252" t="s">
        <v>18</v>
      </c>
      <c r="B22" s="255" t="s">
        <v>126</v>
      </c>
      <c r="C22" s="256"/>
      <c r="D22" s="280" t="s">
        <v>127</v>
      </c>
      <c r="E22" s="280" t="s">
        <v>42</v>
      </c>
      <c r="F22" s="280" t="s">
        <v>43</v>
      </c>
      <c r="G22" s="333">
        <v>412</v>
      </c>
      <c r="H22" s="333">
        <v>450</v>
      </c>
      <c r="I22" s="333">
        <v>400</v>
      </c>
      <c r="J22" s="284">
        <f t="shared" si="2"/>
        <v>404</v>
      </c>
      <c r="K22" s="284">
        <f t="shared" si="2"/>
        <v>408.04</v>
      </c>
      <c r="L22" s="338" t="s">
        <v>62</v>
      </c>
      <c r="M22" s="272">
        <v>0.01</v>
      </c>
      <c r="N22" s="336">
        <f>SUM(O23:CH23)</f>
        <v>451</v>
      </c>
      <c r="O22" s="77" t="s">
        <v>31</v>
      </c>
      <c r="P22" s="77" t="s">
        <v>32</v>
      </c>
      <c r="Q22" s="77" t="s">
        <v>68</v>
      </c>
      <c r="R22" s="77" t="s">
        <v>69</v>
      </c>
      <c r="S22" s="77" t="s">
        <v>33</v>
      </c>
      <c r="T22" s="77" t="s">
        <v>34</v>
      </c>
      <c r="U22" s="77" t="s">
        <v>31</v>
      </c>
      <c r="V22" s="77" t="s">
        <v>32</v>
      </c>
      <c r="W22" s="77" t="s">
        <v>68</v>
      </c>
      <c r="X22" s="77" t="s">
        <v>69</v>
      </c>
      <c r="Y22" s="77" t="s">
        <v>33</v>
      </c>
      <c r="Z22" s="77" t="s">
        <v>34</v>
      </c>
      <c r="AA22" s="77" t="s">
        <v>31</v>
      </c>
      <c r="AB22" s="77" t="s">
        <v>32</v>
      </c>
      <c r="AC22" s="77" t="s">
        <v>68</v>
      </c>
      <c r="AD22" s="77" t="s">
        <v>69</v>
      </c>
      <c r="AE22" s="77" t="s">
        <v>33</v>
      </c>
      <c r="AF22" s="77" t="s">
        <v>34</v>
      </c>
      <c r="AG22" s="77" t="s">
        <v>31</v>
      </c>
      <c r="AH22" s="77" t="s">
        <v>32</v>
      </c>
      <c r="AI22" s="77" t="s">
        <v>68</v>
      </c>
      <c r="AJ22" s="77" t="s">
        <v>69</v>
      </c>
      <c r="AK22" s="77" t="s">
        <v>33</v>
      </c>
      <c r="AL22" s="77" t="s">
        <v>34</v>
      </c>
      <c r="AM22" s="77" t="s">
        <v>31</v>
      </c>
      <c r="AN22" s="77" t="s">
        <v>32</v>
      </c>
      <c r="AO22" s="77" t="s">
        <v>68</v>
      </c>
      <c r="AP22" s="77" t="s">
        <v>69</v>
      </c>
      <c r="AQ22" s="77" t="s">
        <v>33</v>
      </c>
      <c r="AR22" s="77" t="s">
        <v>34</v>
      </c>
      <c r="AS22" s="77" t="s">
        <v>31</v>
      </c>
      <c r="AT22" s="77" t="s">
        <v>32</v>
      </c>
      <c r="AU22" s="77" t="s">
        <v>68</v>
      </c>
      <c r="AV22" s="77" t="s">
        <v>69</v>
      </c>
      <c r="AW22" s="77" t="s">
        <v>33</v>
      </c>
      <c r="AX22" s="77" t="s">
        <v>34</v>
      </c>
      <c r="AY22" s="77" t="s">
        <v>31</v>
      </c>
      <c r="AZ22" s="77" t="s">
        <v>32</v>
      </c>
      <c r="BA22" s="77" t="s">
        <v>68</v>
      </c>
      <c r="BB22" s="77" t="s">
        <v>69</v>
      </c>
      <c r="BC22" s="77" t="s">
        <v>33</v>
      </c>
      <c r="BD22" s="77" t="s">
        <v>34</v>
      </c>
      <c r="BE22" s="77" t="s">
        <v>31</v>
      </c>
      <c r="BF22" s="77" t="s">
        <v>32</v>
      </c>
      <c r="BG22" s="77" t="s">
        <v>68</v>
      </c>
      <c r="BH22" s="77" t="s">
        <v>69</v>
      </c>
      <c r="BI22" s="77" t="s">
        <v>33</v>
      </c>
      <c r="BJ22" s="77" t="s">
        <v>34</v>
      </c>
      <c r="BK22" s="77" t="s">
        <v>31</v>
      </c>
      <c r="BL22" s="77" t="s">
        <v>32</v>
      </c>
      <c r="BM22" s="77" t="s">
        <v>68</v>
      </c>
      <c r="BN22" s="77" t="s">
        <v>69</v>
      </c>
      <c r="BO22" s="77" t="s">
        <v>33</v>
      </c>
      <c r="BP22" s="77" t="s">
        <v>34</v>
      </c>
      <c r="BQ22" s="77" t="s">
        <v>31</v>
      </c>
      <c r="BR22" s="77" t="s">
        <v>32</v>
      </c>
      <c r="BS22" s="77" t="s">
        <v>68</v>
      </c>
      <c r="BT22" s="77" t="s">
        <v>69</v>
      </c>
      <c r="BU22" s="77" t="s">
        <v>33</v>
      </c>
      <c r="BV22" s="77" t="s">
        <v>34</v>
      </c>
      <c r="BW22" s="77" t="s">
        <v>31</v>
      </c>
      <c r="BX22" s="77" t="s">
        <v>32</v>
      </c>
      <c r="BY22" s="77" t="s">
        <v>68</v>
      </c>
      <c r="BZ22" s="77" t="s">
        <v>69</v>
      </c>
      <c r="CA22" s="77" t="s">
        <v>33</v>
      </c>
      <c r="CB22" s="77" t="s">
        <v>34</v>
      </c>
      <c r="CC22" s="77" t="s">
        <v>31</v>
      </c>
      <c r="CD22" s="77" t="s">
        <v>32</v>
      </c>
      <c r="CE22" s="77" t="s">
        <v>68</v>
      </c>
      <c r="CF22" s="77" t="s">
        <v>69</v>
      </c>
      <c r="CG22" s="77" t="s">
        <v>33</v>
      </c>
      <c r="CH22" s="77" t="s">
        <v>34</v>
      </c>
    </row>
    <row r="23" spans="1:86" s="72" customFormat="1" ht="23.25" customHeight="1" x14ac:dyDescent="0.3">
      <c r="A23" s="253"/>
      <c r="B23" s="257"/>
      <c r="C23" s="258"/>
      <c r="D23" s="281"/>
      <c r="E23" s="281"/>
      <c r="F23" s="281"/>
      <c r="G23" s="320"/>
      <c r="H23" s="320"/>
      <c r="I23" s="320"/>
      <c r="J23" s="285"/>
      <c r="K23" s="285"/>
      <c r="L23" s="339"/>
      <c r="M23" s="273"/>
      <c r="N23" s="337"/>
      <c r="O23" s="150">
        <v>2</v>
      </c>
      <c r="P23" s="150">
        <v>14</v>
      </c>
      <c r="Q23" s="150">
        <v>0</v>
      </c>
      <c r="R23" s="150">
        <v>0</v>
      </c>
      <c r="S23" s="150">
        <v>0</v>
      </c>
      <c r="T23" s="150">
        <v>0</v>
      </c>
      <c r="U23" s="150">
        <v>1</v>
      </c>
      <c r="V23" s="150">
        <v>5</v>
      </c>
      <c r="W23" s="150">
        <v>0</v>
      </c>
      <c r="X23" s="150">
        <v>0</v>
      </c>
      <c r="Y23" s="150">
        <v>0</v>
      </c>
      <c r="Z23" s="150">
        <v>0</v>
      </c>
      <c r="AA23" s="150">
        <v>2</v>
      </c>
      <c r="AB23" s="150">
        <v>3</v>
      </c>
      <c r="AC23" s="150">
        <v>0</v>
      </c>
      <c r="AD23" s="150">
        <v>0</v>
      </c>
      <c r="AE23" s="150">
        <v>0</v>
      </c>
      <c r="AF23" s="150">
        <v>0</v>
      </c>
      <c r="AG23" s="192">
        <v>1</v>
      </c>
      <c r="AH23" s="192">
        <v>6</v>
      </c>
      <c r="AI23" s="192"/>
      <c r="AJ23" s="192">
        <v>0</v>
      </c>
      <c r="AK23" s="192">
        <v>0</v>
      </c>
      <c r="AL23" s="192">
        <v>0</v>
      </c>
      <c r="AM23" s="192">
        <v>8</v>
      </c>
      <c r="AN23" s="192">
        <v>4</v>
      </c>
      <c r="AO23" s="192">
        <v>0</v>
      </c>
      <c r="AP23" s="192">
        <v>0</v>
      </c>
      <c r="AQ23" s="192">
        <v>0</v>
      </c>
      <c r="AR23" s="192">
        <v>0</v>
      </c>
      <c r="AS23" s="192">
        <v>1</v>
      </c>
      <c r="AT23" s="192">
        <v>8</v>
      </c>
      <c r="AU23" s="192">
        <v>0</v>
      </c>
      <c r="AV23" s="192">
        <v>0</v>
      </c>
      <c r="AW23" s="192">
        <v>2</v>
      </c>
      <c r="AX23" s="192">
        <v>0</v>
      </c>
      <c r="AY23" s="196">
        <v>29</v>
      </c>
      <c r="AZ23" s="196">
        <v>74</v>
      </c>
      <c r="BA23" s="196">
        <v>0</v>
      </c>
      <c r="BB23" s="196">
        <v>0</v>
      </c>
      <c r="BC23" s="196">
        <v>2</v>
      </c>
      <c r="BD23" s="196">
        <v>0</v>
      </c>
      <c r="BE23" s="150">
        <v>22</v>
      </c>
      <c r="BF23" s="150">
        <v>31</v>
      </c>
      <c r="BG23" s="150">
        <v>0</v>
      </c>
      <c r="BH23" s="150">
        <v>0</v>
      </c>
      <c r="BI23" s="150">
        <v>0</v>
      </c>
      <c r="BJ23" s="150">
        <v>0</v>
      </c>
      <c r="BK23" s="202">
        <v>38</v>
      </c>
      <c r="BL23" s="202">
        <v>123</v>
      </c>
      <c r="BM23" s="202">
        <v>1</v>
      </c>
      <c r="BN23" s="202">
        <v>0</v>
      </c>
      <c r="BO23" s="202">
        <v>15</v>
      </c>
      <c r="BP23" s="202">
        <v>3</v>
      </c>
      <c r="BQ23" s="207">
        <v>6</v>
      </c>
      <c r="BR23" s="207">
        <v>16</v>
      </c>
      <c r="BS23" s="207">
        <v>0</v>
      </c>
      <c r="BT23" s="207">
        <v>0</v>
      </c>
      <c r="BU23" s="207">
        <v>0</v>
      </c>
      <c r="BV23" s="207">
        <v>0</v>
      </c>
      <c r="BW23" s="207">
        <v>3</v>
      </c>
      <c r="BX23" s="207">
        <v>1</v>
      </c>
      <c r="BY23" s="207">
        <v>1</v>
      </c>
      <c r="BZ23" s="207">
        <v>0</v>
      </c>
      <c r="CA23" s="207">
        <v>18</v>
      </c>
      <c r="CB23" s="207">
        <v>2</v>
      </c>
      <c r="CC23" s="207">
        <v>0</v>
      </c>
      <c r="CD23" s="207">
        <v>0</v>
      </c>
      <c r="CE23" s="207">
        <v>0</v>
      </c>
      <c r="CF23" s="207">
        <v>0</v>
      </c>
      <c r="CG23" s="207">
        <v>9</v>
      </c>
      <c r="CH23" s="207">
        <v>0</v>
      </c>
    </row>
    <row r="24" spans="1:86" s="144" customFormat="1" ht="30.75" customHeight="1" x14ac:dyDescent="0.3">
      <c r="A24" s="253"/>
      <c r="B24" s="326" t="s">
        <v>165</v>
      </c>
      <c r="C24" s="326"/>
      <c r="D24" s="145" t="s">
        <v>127</v>
      </c>
      <c r="E24" s="145" t="s">
        <v>129</v>
      </c>
      <c r="F24" s="145" t="s">
        <v>93</v>
      </c>
      <c r="G24" s="121">
        <v>2</v>
      </c>
      <c r="H24" s="121">
        <v>10</v>
      </c>
      <c r="I24" s="121">
        <v>0</v>
      </c>
      <c r="J24" s="80">
        <f t="shared" ref="J24" si="4">I24*1.01</f>
        <v>0</v>
      </c>
      <c r="K24" s="80">
        <f t="shared" ref="K24" si="5">J24*1.01</f>
        <v>0</v>
      </c>
      <c r="L24" s="153" t="s">
        <v>62</v>
      </c>
      <c r="M24" s="87">
        <v>0.01</v>
      </c>
      <c r="N24" s="124">
        <f>SUM(MAX(SUM(O24:T24),SUM(U24:Z24),SUM(AA24:AF24),SUM(AG24:AL24),SUM(AM24:AR24),SUM(AS24:AX24)),MAX(SUM(BK24:BP24),SUM(BQ24:BV24),SUM(BW24:CB24),SUM(CC24:CH24)))</f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50">
        <v>0</v>
      </c>
      <c r="V24" s="150">
        <v>0</v>
      </c>
      <c r="W24" s="150">
        <v>0</v>
      </c>
      <c r="X24" s="150">
        <v>0</v>
      </c>
      <c r="Y24" s="150">
        <v>0</v>
      </c>
      <c r="Z24" s="150">
        <v>0</v>
      </c>
      <c r="AA24" s="150">
        <v>0</v>
      </c>
      <c r="AB24" s="150">
        <v>0</v>
      </c>
      <c r="AC24" s="150">
        <v>0</v>
      </c>
      <c r="AD24" s="150">
        <v>0</v>
      </c>
      <c r="AE24" s="150">
        <v>0</v>
      </c>
      <c r="AF24" s="150">
        <v>0</v>
      </c>
      <c r="AG24" s="192">
        <v>0</v>
      </c>
      <c r="AH24" s="192">
        <v>0</v>
      </c>
      <c r="AI24" s="192">
        <v>0</v>
      </c>
      <c r="AJ24" s="192">
        <v>0</v>
      </c>
      <c r="AK24" s="192">
        <v>0</v>
      </c>
      <c r="AL24" s="192">
        <v>0</v>
      </c>
      <c r="AM24" s="193">
        <v>0</v>
      </c>
      <c r="AN24" s="193">
        <v>0</v>
      </c>
      <c r="AO24" s="192">
        <v>0</v>
      </c>
      <c r="AP24" s="192">
        <v>0</v>
      </c>
      <c r="AQ24" s="192">
        <v>0</v>
      </c>
      <c r="AR24" s="192">
        <v>0</v>
      </c>
      <c r="AS24" s="192">
        <v>0</v>
      </c>
      <c r="AT24" s="192">
        <v>0</v>
      </c>
      <c r="AU24" s="192">
        <v>0</v>
      </c>
      <c r="AV24" s="192">
        <v>0</v>
      </c>
      <c r="AW24" s="192">
        <v>0</v>
      </c>
      <c r="AX24" s="192">
        <v>0</v>
      </c>
      <c r="AY24" s="196">
        <v>0</v>
      </c>
      <c r="AZ24" s="196">
        <v>0</v>
      </c>
      <c r="BA24" s="196">
        <v>0</v>
      </c>
      <c r="BB24" s="196">
        <v>0</v>
      </c>
      <c r="BC24" s="196">
        <v>0</v>
      </c>
      <c r="BD24" s="196">
        <v>0</v>
      </c>
      <c r="BE24" s="150">
        <v>0</v>
      </c>
      <c r="BF24" s="150">
        <v>0</v>
      </c>
      <c r="BG24" s="150">
        <v>0</v>
      </c>
      <c r="BH24" s="150">
        <v>0</v>
      </c>
      <c r="BI24" s="150">
        <v>0</v>
      </c>
      <c r="BJ24" s="150">
        <v>0</v>
      </c>
      <c r="BK24" s="202">
        <v>0</v>
      </c>
      <c r="BL24" s="202">
        <v>0</v>
      </c>
      <c r="BM24" s="202">
        <v>0</v>
      </c>
      <c r="BN24" s="202">
        <v>0</v>
      </c>
      <c r="BO24" s="202">
        <v>0</v>
      </c>
      <c r="BP24" s="202">
        <v>0</v>
      </c>
      <c r="BQ24" s="207">
        <v>0</v>
      </c>
      <c r="BR24" s="207">
        <v>0</v>
      </c>
      <c r="BS24" s="207">
        <v>0</v>
      </c>
      <c r="BT24" s="207">
        <v>0</v>
      </c>
      <c r="BU24" s="207">
        <v>0</v>
      </c>
      <c r="BV24" s="207">
        <v>0</v>
      </c>
      <c r="BW24" s="207">
        <v>0</v>
      </c>
      <c r="BX24" s="207">
        <v>0</v>
      </c>
      <c r="BY24" s="207">
        <v>0</v>
      </c>
      <c r="BZ24" s="207">
        <v>0</v>
      </c>
      <c r="CA24" s="207">
        <v>0</v>
      </c>
      <c r="CB24" s="207">
        <v>0</v>
      </c>
      <c r="CC24" s="207">
        <v>0</v>
      </c>
      <c r="CD24" s="207">
        <v>0</v>
      </c>
      <c r="CE24" s="207">
        <v>0</v>
      </c>
      <c r="CF24" s="207">
        <v>0</v>
      </c>
      <c r="CG24" s="207">
        <v>0</v>
      </c>
      <c r="CH24" s="207">
        <v>0</v>
      </c>
    </row>
    <row r="25" spans="1:86" s="72" customFormat="1" ht="27.75" customHeight="1" x14ac:dyDescent="0.3">
      <c r="A25" s="253"/>
      <c r="B25" s="323" t="s">
        <v>128</v>
      </c>
      <c r="C25" s="323"/>
      <c r="D25" s="74" t="s">
        <v>127</v>
      </c>
      <c r="E25" s="74" t="s">
        <v>129</v>
      </c>
      <c r="F25" s="74" t="s">
        <v>93</v>
      </c>
      <c r="G25" s="121">
        <v>414</v>
      </c>
      <c r="H25" s="121">
        <v>550</v>
      </c>
      <c r="I25" s="121">
        <v>500</v>
      </c>
      <c r="J25" s="80">
        <f t="shared" ref="J25:K27" si="6">I25*1.01</f>
        <v>505</v>
      </c>
      <c r="K25" s="80">
        <f t="shared" si="6"/>
        <v>510.05</v>
      </c>
      <c r="L25" s="153" t="s">
        <v>62</v>
      </c>
      <c r="M25" s="87">
        <v>0.01</v>
      </c>
      <c r="N25" s="124">
        <f>SUM(MAX(SUM(O25:T25),SUM(U25:Z25),SUM(AA25:AF25),SUM(AG25:AL25),SUM(AM25:AR25),SUM(AS25:AX25)),MAX(SUM(BK25:BP25),SUM(BQ25:BV25),SUM(BW25:CB25),SUM(CC25:CH25)))</f>
        <v>469</v>
      </c>
      <c r="O25" s="156">
        <v>40</v>
      </c>
      <c r="P25" s="156">
        <v>153</v>
      </c>
      <c r="Q25" s="156">
        <v>0</v>
      </c>
      <c r="R25" s="156">
        <v>0</v>
      </c>
      <c r="S25" s="150">
        <v>0</v>
      </c>
      <c r="T25" s="150">
        <v>0</v>
      </c>
      <c r="U25" s="156">
        <v>41</v>
      </c>
      <c r="V25" s="156">
        <v>153</v>
      </c>
      <c r="W25" s="156">
        <v>0</v>
      </c>
      <c r="X25" s="156">
        <v>0</v>
      </c>
      <c r="Y25" s="150">
        <v>0</v>
      </c>
      <c r="Z25" s="150">
        <v>0</v>
      </c>
      <c r="AA25" s="156">
        <v>47</v>
      </c>
      <c r="AB25" s="156">
        <v>136</v>
      </c>
      <c r="AC25" s="156">
        <v>0</v>
      </c>
      <c r="AD25" s="156">
        <v>0</v>
      </c>
      <c r="AE25" s="150">
        <v>7</v>
      </c>
      <c r="AF25" s="150">
        <v>0</v>
      </c>
      <c r="AG25" s="192">
        <v>48</v>
      </c>
      <c r="AH25" s="192">
        <v>132</v>
      </c>
      <c r="AI25" s="192">
        <v>0</v>
      </c>
      <c r="AJ25" s="192">
        <v>0</v>
      </c>
      <c r="AK25" s="192">
        <v>0</v>
      </c>
      <c r="AL25" s="192">
        <v>0</v>
      </c>
      <c r="AM25" s="193">
        <v>50</v>
      </c>
      <c r="AN25" s="193">
        <v>127</v>
      </c>
      <c r="AO25" s="192">
        <v>2</v>
      </c>
      <c r="AP25" s="192">
        <v>0</v>
      </c>
      <c r="AQ25" s="192">
        <v>6</v>
      </c>
      <c r="AR25" s="192">
        <v>0</v>
      </c>
      <c r="AS25" s="192">
        <v>54</v>
      </c>
      <c r="AT25" s="192">
        <v>126</v>
      </c>
      <c r="AU25" s="192">
        <v>0</v>
      </c>
      <c r="AV25" s="192">
        <v>0</v>
      </c>
      <c r="AW25" s="192">
        <v>8</v>
      </c>
      <c r="AX25" s="192">
        <v>8</v>
      </c>
      <c r="AY25" s="196">
        <v>18</v>
      </c>
      <c r="AZ25" s="196">
        <v>68</v>
      </c>
      <c r="BA25" s="196">
        <v>0</v>
      </c>
      <c r="BB25" s="196">
        <v>0</v>
      </c>
      <c r="BC25" s="196">
        <v>0</v>
      </c>
      <c r="BD25" s="196">
        <v>0</v>
      </c>
      <c r="BE25" s="150">
        <v>29</v>
      </c>
      <c r="BF25" s="150">
        <v>107</v>
      </c>
      <c r="BG25" s="150">
        <v>0</v>
      </c>
      <c r="BH25" s="150">
        <v>0</v>
      </c>
      <c r="BI25" s="150">
        <v>0</v>
      </c>
      <c r="BJ25" s="150">
        <v>0</v>
      </c>
      <c r="BK25" s="202">
        <v>6</v>
      </c>
      <c r="BL25" s="202">
        <v>50</v>
      </c>
      <c r="BM25" s="202">
        <v>0</v>
      </c>
      <c r="BN25" s="202">
        <v>0</v>
      </c>
      <c r="BO25" s="202">
        <v>0</v>
      </c>
      <c r="BP25" s="202">
        <v>0</v>
      </c>
      <c r="BQ25" s="207">
        <v>66</v>
      </c>
      <c r="BR25" s="207">
        <v>175</v>
      </c>
      <c r="BS25" s="207">
        <v>0</v>
      </c>
      <c r="BT25" s="207">
        <v>0</v>
      </c>
      <c r="BU25" s="207">
        <v>25</v>
      </c>
      <c r="BV25" s="207">
        <v>7</v>
      </c>
      <c r="BW25" s="207">
        <v>57</v>
      </c>
      <c r="BX25" s="207">
        <v>160</v>
      </c>
      <c r="BY25" s="207">
        <v>1</v>
      </c>
      <c r="BZ25" s="207">
        <v>5</v>
      </c>
      <c r="CA25" s="207">
        <v>0</v>
      </c>
      <c r="CB25" s="207">
        <v>0</v>
      </c>
      <c r="CC25" s="207">
        <v>54</v>
      </c>
      <c r="CD25" s="207">
        <v>145</v>
      </c>
      <c r="CE25" s="207">
        <v>3</v>
      </c>
      <c r="CF25" s="207">
        <v>4</v>
      </c>
      <c r="CG25" s="207">
        <v>0</v>
      </c>
      <c r="CH25" s="207">
        <v>0</v>
      </c>
    </row>
    <row r="26" spans="1:86" s="72" customFormat="1" ht="41.25" customHeight="1" x14ac:dyDescent="0.3">
      <c r="A26" s="253"/>
      <c r="B26" s="324" t="s">
        <v>130</v>
      </c>
      <c r="C26" s="324"/>
      <c r="D26" s="74" t="s">
        <v>50</v>
      </c>
      <c r="E26" s="74" t="s">
        <v>129</v>
      </c>
      <c r="F26" s="74" t="s">
        <v>93</v>
      </c>
      <c r="G26" s="121">
        <v>182</v>
      </c>
      <c r="H26" s="121">
        <v>200</v>
      </c>
      <c r="I26" s="121">
        <v>200</v>
      </c>
      <c r="J26" s="80">
        <f t="shared" si="6"/>
        <v>202</v>
      </c>
      <c r="K26" s="80">
        <f t="shared" si="6"/>
        <v>204.02</v>
      </c>
      <c r="L26" s="153" t="s">
        <v>177</v>
      </c>
      <c r="M26" s="87">
        <v>0.01</v>
      </c>
      <c r="N26" s="124">
        <f>SUM(MAX(SUM(O26:T26),SUM(U26:Z26),SUM(AA26:AF26),SUM(AG26:AL26),SUM(AM26:AR26),SUM(AS26:AX26)),MAX(SUM(BK26:BP26),SUM(BQ26:BV26),SUM(BW26:CB26),SUM(CC26:CH26)))</f>
        <v>302</v>
      </c>
      <c r="O26" s="150">
        <v>0</v>
      </c>
      <c r="P26" s="150">
        <v>0</v>
      </c>
      <c r="Q26" s="150">
        <v>0</v>
      </c>
      <c r="R26" s="150">
        <v>0</v>
      </c>
      <c r="S26" s="150">
        <v>86</v>
      </c>
      <c r="T26" s="150">
        <v>8</v>
      </c>
      <c r="U26" s="150">
        <v>0</v>
      </c>
      <c r="V26" s="150">
        <v>0</v>
      </c>
      <c r="W26" s="150">
        <v>0</v>
      </c>
      <c r="X26" s="150">
        <v>0</v>
      </c>
      <c r="Y26" s="150">
        <v>106</v>
      </c>
      <c r="Z26" s="150">
        <v>6</v>
      </c>
      <c r="AA26" s="150">
        <v>0</v>
      </c>
      <c r="AB26" s="150">
        <v>0</v>
      </c>
      <c r="AC26" s="150">
        <v>0</v>
      </c>
      <c r="AD26" s="150">
        <v>3</v>
      </c>
      <c r="AE26" s="150">
        <v>79</v>
      </c>
      <c r="AF26" s="150">
        <v>7</v>
      </c>
      <c r="AG26" s="192">
        <v>0</v>
      </c>
      <c r="AH26" s="192">
        <v>0</v>
      </c>
      <c r="AI26" s="192">
        <v>0</v>
      </c>
      <c r="AJ26" s="192">
        <v>0</v>
      </c>
      <c r="AK26" s="192">
        <v>121</v>
      </c>
      <c r="AL26" s="192">
        <v>14</v>
      </c>
      <c r="AM26" s="192">
        <v>0</v>
      </c>
      <c r="AN26" s="192">
        <v>0</v>
      </c>
      <c r="AO26" s="192">
        <v>0</v>
      </c>
      <c r="AP26" s="192">
        <v>0</v>
      </c>
      <c r="AQ26" s="192">
        <v>79</v>
      </c>
      <c r="AR26" s="192">
        <v>5</v>
      </c>
      <c r="AS26" s="192">
        <v>0</v>
      </c>
      <c r="AT26" s="192">
        <v>0</v>
      </c>
      <c r="AU26" s="192">
        <v>0</v>
      </c>
      <c r="AV26" s="192">
        <v>0</v>
      </c>
      <c r="AW26" s="192">
        <v>70</v>
      </c>
      <c r="AX26" s="192">
        <v>5</v>
      </c>
      <c r="AY26" s="196">
        <v>6</v>
      </c>
      <c r="AZ26" s="196">
        <v>12</v>
      </c>
      <c r="BA26" s="196">
        <v>0</v>
      </c>
      <c r="BB26" s="196">
        <v>0</v>
      </c>
      <c r="BC26" s="196">
        <v>0</v>
      </c>
      <c r="BD26" s="196">
        <v>0</v>
      </c>
      <c r="BE26" s="150">
        <v>0</v>
      </c>
      <c r="BF26" s="150">
        <v>0</v>
      </c>
      <c r="BG26" s="150">
        <v>0</v>
      </c>
      <c r="BH26" s="150">
        <v>0</v>
      </c>
      <c r="BI26" s="150">
        <v>157</v>
      </c>
      <c r="BJ26" s="150">
        <v>23</v>
      </c>
      <c r="BK26" s="202">
        <v>0</v>
      </c>
      <c r="BL26" s="202">
        <v>0</v>
      </c>
      <c r="BM26" s="202">
        <v>0</v>
      </c>
      <c r="BN26" s="202">
        <v>2</v>
      </c>
      <c r="BO26" s="202">
        <v>82</v>
      </c>
      <c r="BP26" s="202">
        <v>15</v>
      </c>
      <c r="BQ26" s="207">
        <v>0</v>
      </c>
      <c r="BR26" s="207">
        <v>0</v>
      </c>
      <c r="BS26" s="207">
        <v>0</v>
      </c>
      <c r="BT26" s="207">
        <v>0</v>
      </c>
      <c r="BU26" s="207">
        <v>135</v>
      </c>
      <c r="BV26" s="207">
        <v>21</v>
      </c>
      <c r="BW26" s="207">
        <v>0</v>
      </c>
      <c r="BX26" s="207">
        <v>0</v>
      </c>
      <c r="BY26" s="207">
        <v>0</v>
      </c>
      <c r="BZ26" s="207">
        <v>0</v>
      </c>
      <c r="CA26" s="207">
        <v>140</v>
      </c>
      <c r="CB26" s="207">
        <v>27</v>
      </c>
      <c r="CC26" s="207">
        <v>0</v>
      </c>
      <c r="CD26" s="207">
        <v>0</v>
      </c>
      <c r="CE26" s="207">
        <v>0</v>
      </c>
      <c r="CF26" s="207">
        <v>0</v>
      </c>
      <c r="CG26" s="207">
        <v>90</v>
      </c>
      <c r="CH26" s="207">
        <v>13</v>
      </c>
    </row>
    <row r="27" spans="1:86" s="72" customFormat="1" ht="24.75" customHeight="1" x14ac:dyDescent="0.3">
      <c r="A27" s="254"/>
      <c r="B27" s="324" t="s">
        <v>131</v>
      </c>
      <c r="C27" s="324"/>
      <c r="D27" s="74" t="s">
        <v>50</v>
      </c>
      <c r="E27" s="74" t="s">
        <v>42</v>
      </c>
      <c r="F27" s="74" t="s">
        <v>43</v>
      </c>
      <c r="G27" s="121">
        <v>1264</v>
      </c>
      <c r="H27" s="121">
        <v>2670</v>
      </c>
      <c r="I27" s="121">
        <v>4000</v>
      </c>
      <c r="J27" s="80">
        <f t="shared" si="6"/>
        <v>4040</v>
      </c>
      <c r="K27" s="80">
        <f t="shared" si="6"/>
        <v>4080.4</v>
      </c>
      <c r="L27" s="153" t="s">
        <v>177</v>
      </c>
      <c r="M27" s="87">
        <v>0.01</v>
      </c>
      <c r="N27" s="208">
        <f>SUM(O27:CH27)</f>
        <v>1237</v>
      </c>
      <c r="O27" s="150">
        <v>0</v>
      </c>
      <c r="P27" s="150">
        <v>0</v>
      </c>
      <c r="Q27" s="150">
        <v>0</v>
      </c>
      <c r="R27" s="150">
        <v>0</v>
      </c>
      <c r="S27" s="150">
        <v>148</v>
      </c>
      <c r="T27" s="150">
        <v>26</v>
      </c>
      <c r="U27" s="150">
        <v>0</v>
      </c>
      <c r="V27" s="150">
        <v>0</v>
      </c>
      <c r="W27" s="150">
        <v>0</v>
      </c>
      <c r="X27" s="150">
        <v>0</v>
      </c>
      <c r="Y27" s="150">
        <v>99</v>
      </c>
      <c r="Z27" s="150">
        <v>25</v>
      </c>
      <c r="AA27" s="150">
        <v>0</v>
      </c>
      <c r="AB27" s="150">
        <v>0</v>
      </c>
      <c r="AC27" s="150">
        <v>0</v>
      </c>
      <c r="AD27" s="150">
        <v>0</v>
      </c>
      <c r="AE27" s="150">
        <v>89</v>
      </c>
      <c r="AF27" s="150">
        <v>8</v>
      </c>
      <c r="AG27" s="192">
        <v>0</v>
      </c>
      <c r="AH27" s="192">
        <v>0</v>
      </c>
      <c r="AI27" s="192">
        <v>0</v>
      </c>
      <c r="AJ27" s="192">
        <v>0</v>
      </c>
      <c r="AK27" s="192">
        <v>55</v>
      </c>
      <c r="AL27" s="192">
        <v>15</v>
      </c>
      <c r="AM27" s="192">
        <v>0</v>
      </c>
      <c r="AN27" s="192">
        <v>0</v>
      </c>
      <c r="AO27" s="192">
        <v>0</v>
      </c>
      <c r="AP27" s="192">
        <v>0</v>
      </c>
      <c r="AQ27" s="192">
        <v>49</v>
      </c>
      <c r="AR27" s="192">
        <v>16</v>
      </c>
      <c r="AS27" s="192">
        <v>0</v>
      </c>
      <c r="AT27" s="192">
        <v>0</v>
      </c>
      <c r="AU27" s="192">
        <v>0</v>
      </c>
      <c r="AV27" s="192"/>
      <c r="AW27" s="192">
        <v>78</v>
      </c>
      <c r="AX27" s="192">
        <v>9</v>
      </c>
      <c r="AY27" s="196">
        <v>4</v>
      </c>
      <c r="AZ27" s="196">
        <v>2</v>
      </c>
      <c r="BA27" s="196">
        <v>5</v>
      </c>
      <c r="BB27" s="196">
        <v>0</v>
      </c>
      <c r="BC27" s="196">
        <v>55</v>
      </c>
      <c r="BD27" s="196">
        <v>16</v>
      </c>
      <c r="BE27" s="150">
        <v>12</v>
      </c>
      <c r="BF27" s="150">
        <v>35</v>
      </c>
      <c r="BG27" s="150">
        <v>0</v>
      </c>
      <c r="BH27" s="150">
        <v>0</v>
      </c>
      <c r="BI27" s="150">
        <v>56</v>
      </c>
      <c r="BJ27" s="150">
        <v>13</v>
      </c>
      <c r="BK27" s="202">
        <v>0</v>
      </c>
      <c r="BL27" s="202">
        <v>0</v>
      </c>
      <c r="BM27" s="202">
        <v>0</v>
      </c>
      <c r="BN27" s="202">
        <v>0</v>
      </c>
      <c r="BO27" s="202">
        <v>136</v>
      </c>
      <c r="BP27" s="202">
        <v>6</v>
      </c>
      <c r="BQ27" s="207">
        <v>0</v>
      </c>
      <c r="BR27" s="207">
        <v>0</v>
      </c>
      <c r="BS27" s="207">
        <v>0</v>
      </c>
      <c r="BT27" s="207">
        <v>0</v>
      </c>
      <c r="BU27" s="207">
        <v>58</v>
      </c>
      <c r="BV27" s="207">
        <v>11</v>
      </c>
      <c r="BW27" s="207">
        <v>0</v>
      </c>
      <c r="BX27" s="207">
        <v>0</v>
      </c>
      <c r="BY27" s="207">
        <v>0</v>
      </c>
      <c r="BZ27" s="207">
        <v>0</v>
      </c>
      <c r="CA27" s="207">
        <v>95</v>
      </c>
      <c r="CB27" s="207">
        <v>17</v>
      </c>
      <c r="CC27" s="207">
        <v>0</v>
      </c>
      <c r="CD27" s="207">
        <v>0</v>
      </c>
      <c r="CE27" s="207">
        <v>0</v>
      </c>
      <c r="CF27" s="207">
        <v>0</v>
      </c>
      <c r="CG27" s="207">
        <v>85</v>
      </c>
      <c r="CH27" s="207">
        <v>14</v>
      </c>
    </row>
    <row r="28" spans="1:86" x14ac:dyDescent="0.3">
      <c r="J28" s="95"/>
      <c r="K28" s="95"/>
      <c r="L28" s="95"/>
      <c r="O28" s="142"/>
      <c r="P28" s="142"/>
      <c r="Q28" s="142"/>
      <c r="R28" s="142"/>
      <c r="S28" s="142"/>
      <c r="T28" s="142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</row>
    <row r="29" spans="1:86" ht="15" customHeight="1" x14ac:dyDescent="0.3">
      <c r="G29" s="125">
        <f>G27+G26+G25</f>
        <v>1860</v>
      </c>
      <c r="H29" s="125">
        <f>H27+H26+H25</f>
        <v>3420</v>
      </c>
      <c r="I29" s="125"/>
      <c r="J29" s="125"/>
      <c r="K29" s="125" t="s">
        <v>132</v>
      </c>
      <c r="L29" s="125" t="s">
        <v>132</v>
      </c>
      <c r="N29" s="95">
        <f>N27+N26+N25</f>
        <v>2008</v>
      </c>
      <c r="O29" s="269">
        <f>O27+P27+Q27+R27+S27+T27+O23+P23+Q23+R23+S23+T23</f>
        <v>190</v>
      </c>
      <c r="P29" s="269"/>
      <c r="Q29" s="269"/>
      <c r="R29" s="269"/>
      <c r="S29" s="269"/>
      <c r="T29" s="269"/>
      <c r="U29" s="269">
        <f>U27+V27+W27+X27+Y27+Z27+U23+V23+W23+X23+Y23+Z23</f>
        <v>130</v>
      </c>
      <c r="V29" s="269"/>
      <c r="W29" s="269"/>
      <c r="X29" s="269"/>
      <c r="Y29" s="269"/>
      <c r="Z29" s="269"/>
      <c r="AA29" s="269">
        <f>AA23+AB23+AC23+AD23+AE23+AF23+AA27+AB27+AC27+AD27+AE27+AF27</f>
        <v>102</v>
      </c>
      <c r="AB29" s="269"/>
      <c r="AC29" s="269"/>
      <c r="AD29" s="269"/>
      <c r="AE29" s="269"/>
      <c r="AF29" s="269"/>
      <c r="AG29" s="269">
        <f>AG27+AH27+AI27+AJ27+AK27+AL27+AG23+AH23+AI23+AJ23+AK23+AL23</f>
        <v>77</v>
      </c>
      <c r="AH29" s="269"/>
      <c r="AI29" s="269"/>
      <c r="AJ29" s="269"/>
      <c r="AK29" s="269"/>
      <c r="AL29" s="269"/>
      <c r="AM29" s="269">
        <f>AM27+AN27+AO27+AP27+AQ27+AR27+AM23+AN23+AO23+AP23+AQ23+AR23</f>
        <v>77</v>
      </c>
      <c r="AN29" s="269"/>
      <c r="AO29" s="269"/>
      <c r="AP29" s="269"/>
      <c r="AQ29" s="269"/>
      <c r="AR29" s="269"/>
      <c r="AS29" s="269">
        <f>AS27+AT27+AU27+AV27+AW27+AX27+AS23+AT23+AU23+AV23+AW23+AX23</f>
        <v>98</v>
      </c>
      <c r="AT29" s="269"/>
      <c r="AU29" s="269"/>
      <c r="AV29" s="269"/>
      <c r="AW29" s="269"/>
      <c r="AX29" s="269"/>
      <c r="AY29" s="269">
        <f>AY27+AZ27+BA27+BB27+BC27+BD27+AY23+AZ23+BA23+BB23+BC23+BD23</f>
        <v>187</v>
      </c>
      <c r="AZ29" s="269"/>
      <c r="BA29" s="269"/>
      <c r="BB29" s="269"/>
      <c r="BC29" s="269"/>
      <c r="BD29" s="269"/>
      <c r="BE29" s="269">
        <f>BE27+BF27+BG27+BH27+BI27+BJ27+BE23+BF23+BG23+BH23+BI23+BJ23</f>
        <v>169</v>
      </c>
      <c r="BF29" s="269"/>
      <c r="BG29" s="269"/>
      <c r="BH29" s="269"/>
      <c r="BI29" s="269"/>
      <c r="BJ29" s="269"/>
      <c r="BK29" s="269">
        <f>BK27+BL27+BM27+BN27+BO27+BP27+BK23+BL23+BM23+BN23+BO23+BP23+BK26+BL26+BM26+BN26+BO26+BP26</f>
        <v>421</v>
      </c>
      <c r="BL29" s="269"/>
      <c r="BM29" s="269"/>
      <c r="BN29" s="269"/>
      <c r="BO29" s="269"/>
      <c r="BP29" s="269"/>
      <c r="BQ29" s="269">
        <f>BQ27+BR27+BS27+BT27+BU27+BV27+BQ23+BR23+BS23+BT23+BU23+BV23</f>
        <v>91</v>
      </c>
      <c r="BR29" s="269"/>
      <c r="BS29" s="269"/>
      <c r="BT29" s="269"/>
      <c r="BU29" s="269"/>
      <c r="BV29" s="269"/>
      <c r="BW29" s="269">
        <f>BW27+BX27+BY27+BZ27+CA27+CB27+BW23+BX23+BY23+BZ23+CA23+CB23</f>
        <v>137</v>
      </c>
      <c r="BX29" s="269"/>
      <c r="BY29" s="269"/>
      <c r="BZ29" s="269"/>
      <c r="CA29" s="269"/>
      <c r="CB29" s="269"/>
      <c r="CC29" s="269">
        <f>CC27+CD27+CE27+CF27+CG27+CH27+CC23+CD23+CE23+CF23+CG23+CH23</f>
        <v>108</v>
      </c>
      <c r="CD29" s="269"/>
      <c r="CE29" s="269"/>
      <c r="CF29" s="269"/>
      <c r="CG29" s="269"/>
      <c r="CH29" s="269"/>
    </row>
    <row r="30" spans="1:86" x14ac:dyDescent="0.3">
      <c r="A30" s="86" t="s">
        <v>31</v>
      </c>
      <c r="B30" s="86" t="s">
        <v>20</v>
      </c>
      <c r="G30" s="125">
        <f>SUM(G15:G21)</f>
        <v>8715</v>
      </c>
      <c r="H30" s="125">
        <f>SUM(H16:H21)</f>
        <v>10280</v>
      </c>
      <c r="I30" s="125"/>
      <c r="J30" s="125"/>
      <c r="K30" s="125" t="s">
        <v>133</v>
      </c>
      <c r="L30" s="125" t="s">
        <v>133</v>
      </c>
      <c r="N30" s="95">
        <f>N16+N17+N18+N19+N20+N21+N15</f>
        <v>11426</v>
      </c>
      <c r="O30" s="269">
        <f>O15+O16+O17+O18+O19+O20+O21</f>
        <v>782</v>
      </c>
      <c r="P30" s="269"/>
      <c r="Q30" s="269"/>
      <c r="R30" s="269"/>
      <c r="S30" s="269"/>
      <c r="T30" s="269"/>
      <c r="U30" s="269">
        <f t="shared" ref="U30" si="7">U15+U16+U17+U18+U19+U20+U21</f>
        <v>815</v>
      </c>
      <c r="V30" s="269"/>
      <c r="W30" s="269"/>
      <c r="X30" s="269"/>
      <c r="Y30" s="269"/>
      <c r="Z30" s="269"/>
      <c r="AA30" s="269">
        <f t="shared" ref="AA30" si="8">AA15+AA16+AA17+AA18+AA19+AA20+AA21</f>
        <v>820</v>
      </c>
      <c r="AB30" s="269"/>
      <c r="AC30" s="269"/>
      <c r="AD30" s="269"/>
      <c r="AE30" s="269"/>
      <c r="AF30" s="269"/>
      <c r="AG30" s="269">
        <f t="shared" ref="AG30" si="9">AG15+AG16+AG17+AG18+AG19+AG20+AG21</f>
        <v>802</v>
      </c>
      <c r="AH30" s="269"/>
      <c r="AI30" s="269"/>
      <c r="AJ30" s="269"/>
      <c r="AK30" s="269"/>
      <c r="AL30" s="269"/>
      <c r="AM30" s="269">
        <f t="shared" ref="AM30" si="10">AM15+AM16+AM17+AM18+AM19+AM20+AM21</f>
        <v>1208</v>
      </c>
      <c r="AN30" s="269"/>
      <c r="AO30" s="269"/>
      <c r="AP30" s="269"/>
      <c r="AQ30" s="269"/>
      <c r="AR30" s="269"/>
      <c r="AS30" s="269">
        <f t="shared" ref="AS30" si="11">AS15+AS16+AS17+AS18+AS19+AS20+AS21</f>
        <v>1382</v>
      </c>
      <c r="AT30" s="269"/>
      <c r="AU30" s="269"/>
      <c r="AV30" s="269"/>
      <c r="AW30" s="269"/>
      <c r="AX30" s="269"/>
      <c r="AY30" s="269">
        <f t="shared" ref="AY30" si="12">AY15+AY16+AY17+AY18+AY19+AY20+AY21</f>
        <v>355</v>
      </c>
      <c r="AZ30" s="269"/>
      <c r="BA30" s="269"/>
      <c r="BB30" s="269"/>
      <c r="BC30" s="269"/>
      <c r="BD30" s="269"/>
      <c r="BE30" s="269">
        <f t="shared" ref="BE30" si="13">BE15+BE16+BE17+BE18+BE19+BE20+BE21</f>
        <v>215</v>
      </c>
      <c r="BF30" s="269"/>
      <c r="BG30" s="269"/>
      <c r="BH30" s="269"/>
      <c r="BI30" s="269"/>
      <c r="BJ30" s="269"/>
      <c r="BK30" s="269">
        <f t="shared" ref="BK30" si="14">BK15+BK16+BK17+BK18+BK19+BK20+BK21</f>
        <v>1297</v>
      </c>
      <c r="BL30" s="269"/>
      <c r="BM30" s="269"/>
      <c r="BN30" s="269"/>
      <c r="BO30" s="269"/>
      <c r="BP30" s="269"/>
      <c r="BQ30" s="269">
        <f t="shared" ref="BQ30" si="15">BQ15+BQ16+BQ17+BQ18+BQ19+BQ20+BQ21</f>
        <v>1225</v>
      </c>
      <c r="BR30" s="269"/>
      <c r="BS30" s="269"/>
      <c r="BT30" s="269"/>
      <c r="BU30" s="269"/>
      <c r="BV30" s="269"/>
      <c r="BW30" s="269">
        <f t="shared" ref="BW30" si="16">BW15+BW16+BW17+BW18+BW19+BW20+BW21</f>
        <v>1412</v>
      </c>
      <c r="BX30" s="269"/>
      <c r="BY30" s="269"/>
      <c r="BZ30" s="269"/>
      <c r="CA30" s="269"/>
      <c r="CB30" s="269"/>
      <c r="CC30" s="269">
        <f t="shared" ref="CC30" si="17">CC15+CC16+CC17+CC18+CC19+CC20+CC21</f>
        <v>1113</v>
      </c>
      <c r="CD30" s="269"/>
      <c r="CE30" s="269"/>
      <c r="CF30" s="269"/>
      <c r="CG30" s="269"/>
      <c r="CH30" s="269"/>
    </row>
    <row r="31" spans="1:86" x14ac:dyDescent="0.3">
      <c r="A31" s="86" t="s">
        <v>32</v>
      </c>
      <c r="B31" s="86" t="s">
        <v>19</v>
      </c>
      <c r="J31" s="95"/>
      <c r="K31" s="95"/>
      <c r="L31" s="95"/>
    </row>
    <row r="32" spans="1:86" x14ac:dyDescent="0.3">
      <c r="A32" s="94" t="s">
        <v>68</v>
      </c>
      <c r="B32" s="94" t="s">
        <v>70</v>
      </c>
      <c r="J32" s="95"/>
      <c r="K32" s="95" t="s">
        <v>31</v>
      </c>
      <c r="L32" s="95" t="s">
        <v>31</v>
      </c>
      <c r="N32" s="146">
        <f>O23+O27+U23+U27+AA23+AA27+AG23+AG27+AM23+AM27+AS23+AS27+AY23+AY27+BE23+BE27+BK23+BK27+BQ23+BQ27+BW23+BW27+CC23+CC27</f>
        <v>129</v>
      </c>
      <c r="R32" s="322">
        <f>N25+N22+N26+N27</f>
        <v>2459</v>
      </c>
      <c r="S32" s="322"/>
    </row>
    <row r="33" spans="1:24" x14ac:dyDescent="0.3">
      <c r="A33" s="94" t="s">
        <v>69</v>
      </c>
      <c r="B33" s="94" t="s">
        <v>71</v>
      </c>
      <c r="J33" s="95"/>
      <c r="K33" s="95" t="s">
        <v>32</v>
      </c>
      <c r="L33" s="95" t="s">
        <v>32</v>
      </c>
      <c r="N33" s="146">
        <f>P23+P27+V23+V27+AB23+AB27+AH23+AH27+AN23+AN27+AT23+AT27+AZ23+AZ27+BF23+BF27+BL23+BL27+BR23+BR27+BX23+BX27+CD23+CD27</f>
        <v>322</v>
      </c>
    </row>
    <row r="34" spans="1:24" x14ac:dyDescent="0.3">
      <c r="A34" s="86" t="s">
        <v>33</v>
      </c>
      <c r="B34" s="86" t="s">
        <v>29</v>
      </c>
      <c r="J34" s="95"/>
      <c r="K34" s="95" t="s">
        <v>68</v>
      </c>
      <c r="L34" s="95" t="s">
        <v>68</v>
      </c>
      <c r="N34" s="146">
        <f>AI23</f>
        <v>0</v>
      </c>
      <c r="R34" s="269">
        <f>SUM((O23:BJ23),(O27:BJ27),(BE26:BJ26))</f>
        <v>1210</v>
      </c>
      <c r="S34" s="269"/>
    </row>
    <row r="35" spans="1:24" x14ac:dyDescent="0.3">
      <c r="A35" s="86" t="s">
        <v>34</v>
      </c>
      <c r="B35" s="86" t="s">
        <v>30</v>
      </c>
      <c r="K35" s="95" t="s">
        <v>69</v>
      </c>
      <c r="L35" s="122" t="s">
        <v>69</v>
      </c>
      <c r="N35" s="146">
        <f>R27+X27+AD27+AJ27+AP27+AV27+BB27+BH27+BN27+BT27+BZ27+CF27+AJ23</f>
        <v>0</v>
      </c>
    </row>
    <row r="36" spans="1:24" x14ac:dyDescent="0.3">
      <c r="K36" s="95" t="s">
        <v>33</v>
      </c>
      <c r="L36" s="122" t="s">
        <v>33</v>
      </c>
      <c r="N36" s="146">
        <f>AE26+S27+Y27+AE27+AK27+AQ27+AW27+BC27+BI27+BO27+BU27+CA27+CG27</f>
        <v>1082</v>
      </c>
    </row>
    <row r="37" spans="1:24" x14ac:dyDescent="0.3">
      <c r="K37" s="95" t="s">
        <v>34</v>
      </c>
      <c r="L37" s="122" t="s">
        <v>34</v>
      </c>
      <c r="N37" s="146">
        <f>T27+Z27+AF27+AL27+AR27+AX27+BD27+BJ27+BP27+BV27+CB27+CH27+AR26</f>
        <v>181</v>
      </c>
    </row>
    <row r="40" spans="1:24" x14ac:dyDescent="0.3">
      <c r="X40" s="55">
        <v>392</v>
      </c>
    </row>
  </sheetData>
  <mergeCells count="169">
    <mergeCell ref="BW15:CB15"/>
    <mergeCell ref="BW16:CB16"/>
    <mergeCell ref="BW17:CB17"/>
    <mergeCell ref="BW18:CB18"/>
    <mergeCell ref="BW20:CB20"/>
    <mergeCell ref="BW21:CB21"/>
    <mergeCell ref="BW19:CB19"/>
    <mergeCell ref="CC15:CH15"/>
    <mergeCell ref="CC21:CH21"/>
    <mergeCell ref="CC16:CH16"/>
    <mergeCell ref="CC17:CH17"/>
    <mergeCell ref="CC18:CH18"/>
    <mergeCell ref="CC19:CH19"/>
    <mergeCell ref="CC20:CH20"/>
    <mergeCell ref="U19:Z19"/>
    <mergeCell ref="AA19:AF19"/>
    <mergeCell ref="AM20:AR20"/>
    <mergeCell ref="H22:H23"/>
    <mergeCell ref="G13:G14"/>
    <mergeCell ref="G22:G23"/>
    <mergeCell ref="O16:T16"/>
    <mergeCell ref="O17:T17"/>
    <mergeCell ref="M13:M14"/>
    <mergeCell ref="N13:N14"/>
    <mergeCell ref="O15:T15"/>
    <mergeCell ref="M22:M23"/>
    <mergeCell ref="N22:N23"/>
    <mergeCell ref="I22:I23"/>
    <mergeCell ref="J22:J23"/>
    <mergeCell ref="K22:K23"/>
    <mergeCell ref="L22:L23"/>
    <mergeCell ref="AG19:AL19"/>
    <mergeCell ref="AM19:AR19"/>
    <mergeCell ref="O18:T18"/>
    <mergeCell ref="O20:T20"/>
    <mergeCell ref="O19:T19"/>
    <mergeCell ref="U21:Z21"/>
    <mergeCell ref="K13:K14"/>
    <mergeCell ref="BK19:BP19"/>
    <mergeCell ref="BK20:BP20"/>
    <mergeCell ref="BQ17:BV17"/>
    <mergeCell ref="BQ18:BV18"/>
    <mergeCell ref="BQ20:BV20"/>
    <mergeCell ref="BQ21:BV21"/>
    <mergeCell ref="BQ19:BV19"/>
    <mergeCell ref="AS17:AX17"/>
    <mergeCell ref="AA15:AF15"/>
    <mergeCell ref="AG18:AL18"/>
    <mergeCell ref="AM18:AR18"/>
    <mergeCell ref="AS18:AX18"/>
    <mergeCell ref="AG17:AL17"/>
    <mergeCell ref="BK16:BP16"/>
    <mergeCell ref="BK17:BP17"/>
    <mergeCell ref="AA21:AF21"/>
    <mergeCell ref="AS19:AX19"/>
    <mergeCell ref="AY21:BD21"/>
    <mergeCell ref="AY20:BD20"/>
    <mergeCell ref="AY19:BD19"/>
    <mergeCell ref="AY18:BD18"/>
    <mergeCell ref="AY17:BD17"/>
    <mergeCell ref="AY16:BD16"/>
    <mergeCell ref="AY15:BD15"/>
    <mergeCell ref="AM17:AR17"/>
    <mergeCell ref="AS16:AX16"/>
    <mergeCell ref="AG16:AL16"/>
    <mergeCell ref="AM16:AR16"/>
    <mergeCell ref="U18:Z18"/>
    <mergeCell ref="AG15:AL15"/>
    <mergeCell ref="AM15:AR15"/>
    <mergeCell ref="AS15:AX15"/>
    <mergeCell ref="AA17:AF17"/>
    <mergeCell ref="AA18:AF18"/>
    <mergeCell ref="BK15:BP15"/>
    <mergeCell ref="U30:Z30"/>
    <mergeCell ref="AA30:AF30"/>
    <mergeCell ref="AG21:AL21"/>
    <mergeCell ref="AM21:AR21"/>
    <mergeCell ref="AS21:AX21"/>
    <mergeCell ref="AG20:AL20"/>
    <mergeCell ref="O21:T21"/>
    <mergeCell ref="U20:Z20"/>
    <mergeCell ref="AA20:AF20"/>
    <mergeCell ref="AS20:AX20"/>
    <mergeCell ref="BE15:BJ15"/>
    <mergeCell ref="BE16:BJ16"/>
    <mergeCell ref="BE17:BJ17"/>
    <mergeCell ref="BE18:BJ18"/>
    <mergeCell ref="BK18:BP18"/>
    <mergeCell ref="BE21:BJ21"/>
    <mergeCell ref="BE19:BJ19"/>
    <mergeCell ref="BE20:BJ20"/>
    <mergeCell ref="BK21:BP21"/>
    <mergeCell ref="U16:Z16"/>
    <mergeCell ref="AA16:AF16"/>
    <mergeCell ref="U17:Z17"/>
    <mergeCell ref="U15:Z15"/>
    <mergeCell ref="A1:B1"/>
    <mergeCell ref="C1:F1"/>
    <mergeCell ref="A3:B3"/>
    <mergeCell ref="C3:F3"/>
    <mergeCell ref="A5:B5"/>
    <mergeCell ref="C5:F5"/>
    <mergeCell ref="F13:F14"/>
    <mergeCell ref="I13:I14"/>
    <mergeCell ref="J13:J14"/>
    <mergeCell ref="A7:B7"/>
    <mergeCell ref="C7:F7"/>
    <mergeCell ref="A9:B9"/>
    <mergeCell ref="C9:F9"/>
    <mergeCell ref="B13:C14"/>
    <mergeCell ref="D13:D14"/>
    <mergeCell ref="E13:E14"/>
    <mergeCell ref="H13:H14"/>
    <mergeCell ref="L13:L14"/>
    <mergeCell ref="BE13:BJ14"/>
    <mergeCell ref="BK13:BP14"/>
    <mergeCell ref="BQ13:BV14"/>
    <mergeCell ref="BW13:CB14"/>
    <mergeCell ref="CC13:CH14"/>
    <mergeCell ref="O13:T14"/>
    <mergeCell ref="U13:Z14"/>
    <mergeCell ref="AA13:AF14"/>
    <mergeCell ref="AG13:AL14"/>
    <mergeCell ref="AM13:AR14"/>
    <mergeCell ref="AS13:AX14"/>
    <mergeCell ref="AY13:BD14"/>
    <mergeCell ref="A15:A21"/>
    <mergeCell ref="B15:C15"/>
    <mergeCell ref="B24:C24"/>
    <mergeCell ref="B18:C18"/>
    <mergeCell ref="B17:C17"/>
    <mergeCell ref="B16:C16"/>
    <mergeCell ref="B21:C21"/>
    <mergeCell ref="B20:C20"/>
    <mergeCell ref="B19:C19"/>
    <mergeCell ref="R32:S32"/>
    <mergeCell ref="O29:T29"/>
    <mergeCell ref="A22:A27"/>
    <mergeCell ref="B22:C23"/>
    <mergeCell ref="D22:D23"/>
    <mergeCell ref="E22:E23"/>
    <mergeCell ref="F22:F23"/>
    <mergeCell ref="B25:C25"/>
    <mergeCell ref="B26:C26"/>
    <mergeCell ref="B27:C27"/>
    <mergeCell ref="BQ15:BV15"/>
    <mergeCell ref="BQ16:BV16"/>
    <mergeCell ref="R34:S34"/>
    <mergeCell ref="BW30:CB30"/>
    <mergeCell ref="CC30:CH30"/>
    <mergeCell ref="AG29:AL29"/>
    <mergeCell ref="AM29:AR29"/>
    <mergeCell ref="AS29:AX29"/>
    <mergeCell ref="AY29:BD29"/>
    <mergeCell ref="BE29:BJ29"/>
    <mergeCell ref="BK29:BP29"/>
    <mergeCell ref="BQ29:BV29"/>
    <mergeCell ref="BW29:CB29"/>
    <mergeCell ref="CC29:CH29"/>
    <mergeCell ref="AG30:AL30"/>
    <mergeCell ref="AM30:AR30"/>
    <mergeCell ref="AS30:AX30"/>
    <mergeCell ref="AY30:BD30"/>
    <mergeCell ref="BE30:BJ30"/>
    <mergeCell ref="BK30:BP30"/>
    <mergeCell ref="BQ30:BV30"/>
    <mergeCell ref="O30:T30"/>
    <mergeCell ref="U29:Z29"/>
    <mergeCell ref="AA29:AF29"/>
  </mergeCells>
  <pageMargins left="0.94" right="0.31496062992125984" top="0.74803149606299213" bottom="0.74803149606299213" header="0.31496062992125984" footer="0.31496062992125984"/>
  <pageSetup paperSize="9" scale="76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14" max="2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4"/>
  <sheetViews>
    <sheetView zoomScale="80" zoomScaleNormal="80" workbookViewId="0">
      <selection activeCell="A3" sqref="A3:E3"/>
    </sheetView>
  </sheetViews>
  <sheetFormatPr baseColWidth="10" defaultColWidth="11.44140625" defaultRowHeight="14.4" x14ac:dyDescent="0.3"/>
  <cols>
    <col min="1" max="1" width="18.44140625" style="50" customWidth="1"/>
    <col min="2" max="2" width="12.88671875" style="50" customWidth="1"/>
    <col min="3" max="3" width="14.44140625" style="50" customWidth="1"/>
    <col min="4" max="4" width="15.109375" style="50" customWidth="1"/>
    <col min="5" max="16384" width="11.44140625" style="50"/>
  </cols>
  <sheetData>
    <row r="1" spans="1:5" ht="18" x14ac:dyDescent="0.35">
      <c r="A1" s="341" t="s">
        <v>135</v>
      </c>
      <c r="B1" s="341"/>
      <c r="C1" s="341"/>
      <c r="D1" s="341"/>
      <c r="E1" s="341"/>
    </row>
    <row r="2" spans="1:5" ht="18" x14ac:dyDescent="0.35">
      <c r="A2" s="342" t="s">
        <v>136</v>
      </c>
      <c r="B2" s="342"/>
      <c r="C2" s="342"/>
      <c r="D2" s="342"/>
      <c r="E2" s="342"/>
    </row>
    <row r="3" spans="1:5" ht="18" customHeight="1" x14ac:dyDescent="0.35">
      <c r="A3" s="342" t="s">
        <v>137</v>
      </c>
      <c r="B3" s="342"/>
      <c r="C3" s="342"/>
      <c r="D3" s="342"/>
      <c r="E3" s="342"/>
    </row>
    <row r="4" spans="1:5" ht="19.5" customHeight="1" x14ac:dyDescent="0.3"/>
    <row r="5" spans="1:5" ht="20.25" customHeight="1" x14ac:dyDescent="0.3">
      <c r="A5" s="343" t="s">
        <v>153</v>
      </c>
      <c r="B5" s="343"/>
      <c r="C5" s="343"/>
      <c r="D5" s="343"/>
      <c r="E5" s="343"/>
    </row>
    <row r="6" spans="1:5" s="72" customFormat="1" x14ac:dyDescent="0.3">
      <c r="A6" s="97"/>
      <c r="B6" s="97"/>
      <c r="C6" s="97"/>
      <c r="D6" s="97"/>
    </row>
    <row r="7" spans="1:5" ht="33" customHeight="1" x14ac:dyDescent="0.3">
      <c r="A7" s="344" t="s">
        <v>118</v>
      </c>
      <c r="B7" s="345"/>
      <c r="C7" s="345"/>
      <c r="D7" s="346"/>
    </row>
    <row r="8" spans="1:5" x14ac:dyDescent="0.3">
      <c r="A8" s="340" t="s">
        <v>132</v>
      </c>
      <c r="B8" s="340"/>
      <c r="C8" s="98" t="s">
        <v>138</v>
      </c>
      <c r="D8" s="98" t="s">
        <v>139</v>
      </c>
    </row>
    <row r="9" spans="1:5" x14ac:dyDescent="0.3">
      <c r="A9" s="347" t="s">
        <v>20</v>
      </c>
      <c r="B9" s="347"/>
      <c r="C9" s="99">
        <f>'SIM-PAID'!N33</f>
        <v>0</v>
      </c>
      <c r="D9" s="348">
        <f>C9+C10</f>
        <v>0</v>
      </c>
    </row>
    <row r="10" spans="1:5" x14ac:dyDescent="0.3">
      <c r="A10" s="347" t="s">
        <v>19</v>
      </c>
      <c r="B10" s="347"/>
      <c r="C10" s="99">
        <f>'SIM-PAID'!N34</f>
        <v>0</v>
      </c>
      <c r="D10" s="348"/>
    </row>
    <row r="11" spans="1:5" x14ac:dyDescent="0.3">
      <c r="A11" s="347" t="s">
        <v>70</v>
      </c>
      <c r="B11" s="347"/>
      <c r="C11" s="99">
        <f>'SIM-PAID'!N35</f>
        <v>183</v>
      </c>
      <c r="D11" s="348">
        <f>C11+C12</f>
        <v>300</v>
      </c>
    </row>
    <row r="12" spans="1:5" x14ac:dyDescent="0.3">
      <c r="A12" s="347" t="s">
        <v>71</v>
      </c>
      <c r="B12" s="347"/>
      <c r="C12" s="99">
        <f>'SIM-PAID'!N36</f>
        <v>117</v>
      </c>
      <c r="D12" s="348"/>
    </row>
    <row r="13" spans="1:5" x14ac:dyDescent="0.3">
      <c r="A13" s="347" t="s">
        <v>140</v>
      </c>
      <c r="B13" s="347"/>
      <c r="C13" s="99">
        <f>'SIM-PAID'!N37</f>
        <v>775</v>
      </c>
      <c r="D13" s="348">
        <f t="shared" ref="D13" si="0">C13+C14</f>
        <v>1736</v>
      </c>
    </row>
    <row r="14" spans="1:5" x14ac:dyDescent="0.3">
      <c r="A14" s="347" t="s">
        <v>141</v>
      </c>
      <c r="B14" s="347"/>
      <c r="C14" s="99">
        <f>'SIM-PAID'!N38</f>
        <v>961</v>
      </c>
      <c r="D14" s="348"/>
    </row>
    <row r="15" spans="1:5" hidden="1" x14ac:dyDescent="0.3">
      <c r="A15" s="347" t="s">
        <v>142</v>
      </c>
      <c r="B15" s="347"/>
      <c r="C15" s="99"/>
      <c r="D15" s="348">
        <f t="shared" ref="D15" si="1">C15+C16</f>
        <v>0</v>
      </c>
    </row>
    <row r="16" spans="1:5" hidden="1" x14ac:dyDescent="0.3">
      <c r="A16" s="347" t="s">
        <v>143</v>
      </c>
      <c r="B16" s="347"/>
      <c r="C16" s="99"/>
      <c r="D16" s="348"/>
    </row>
    <row r="17" spans="1:4" x14ac:dyDescent="0.3">
      <c r="A17" s="340" t="s">
        <v>144</v>
      </c>
      <c r="B17" s="340"/>
      <c r="C17" s="100">
        <f>SUM(C9:C16)</f>
        <v>2036</v>
      </c>
      <c r="D17" s="101"/>
    </row>
    <row r="18" spans="1:4" x14ac:dyDescent="0.3">
      <c r="A18" s="340" t="s">
        <v>145</v>
      </c>
      <c r="B18" s="340"/>
      <c r="C18" s="103">
        <f>'SIM-PAID'!N31</f>
        <v>1121</v>
      </c>
      <c r="D18" s="101"/>
    </row>
    <row r="20" spans="1:4" ht="30.75" customHeight="1" x14ac:dyDescent="0.3">
      <c r="A20" s="344" t="s">
        <v>154</v>
      </c>
      <c r="B20" s="345"/>
      <c r="C20" s="345"/>
      <c r="D20" s="346"/>
    </row>
    <row r="21" spans="1:4" x14ac:dyDescent="0.3">
      <c r="A21" s="340" t="s">
        <v>132</v>
      </c>
      <c r="B21" s="340"/>
      <c r="C21" s="98" t="s">
        <v>138</v>
      </c>
      <c r="D21" s="98" t="s">
        <v>139</v>
      </c>
    </row>
    <row r="22" spans="1:4" x14ac:dyDescent="0.3">
      <c r="A22" s="347" t="s">
        <v>20</v>
      </c>
      <c r="B22" s="347"/>
      <c r="C22" s="99">
        <f>'SIM-CEAMIVIDA'!N28</f>
        <v>40</v>
      </c>
      <c r="D22" s="348">
        <f t="shared" ref="D22:D28" si="2">C22+C23</f>
        <v>73</v>
      </c>
    </row>
    <row r="23" spans="1:4" x14ac:dyDescent="0.3">
      <c r="A23" s="347" t="s">
        <v>19</v>
      </c>
      <c r="B23" s="347"/>
      <c r="C23" s="99">
        <f>'SIM-CEAMIVIDA'!N29</f>
        <v>33</v>
      </c>
      <c r="D23" s="348"/>
    </row>
    <row r="24" spans="1:4" x14ac:dyDescent="0.3">
      <c r="A24" s="347" t="s">
        <v>70</v>
      </c>
      <c r="B24" s="347"/>
      <c r="C24" s="99">
        <f>'SIM-CEAMIVIDA'!N30</f>
        <v>142</v>
      </c>
      <c r="D24" s="348">
        <f t="shared" si="2"/>
        <v>289</v>
      </c>
    </row>
    <row r="25" spans="1:4" x14ac:dyDescent="0.3">
      <c r="A25" s="347" t="s">
        <v>71</v>
      </c>
      <c r="B25" s="347"/>
      <c r="C25" s="99">
        <f>'SIM-CEAMIVIDA'!N31</f>
        <v>147</v>
      </c>
      <c r="D25" s="348"/>
    </row>
    <row r="26" spans="1:4" x14ac:dyDescent="0.3">
      <c r="A26" s="347" t="s">
        <v>140</v>
      </c>
      <c r="B26" s="347"/>
      <c r="C26" s="99">
        <f>'SIM-CEAMIVIDA'!N32</f>
        <v>673</v>
      </c>
      <c r="D26" s="348">
        <f t="shared" si="2"/>
        <v>1272</v>
      </c>
    </row>
    <row r="27" spans="1:4" x14ac:dyDescent="0.3">
      <c r="A27" s="347" t="s">
        <v>141</v>
      </c>
      <c r="B27" s="347"/>
      <c r="C27" s="99">
        <f>'SIM-CEAMIVIDA'!N33</f>
        <v>599</v>
      </c>
      <c r="D27" s="348"/>
    </row>
    <row r="28" spans="1:4" hidden="1" x14ac:dyDescent="0.3">
      <c r="A28" s="347" t="s">
        <v>142</v>
      </c>
      <c r="B28" s="347"/>
      <c r="C28" s="99"/>
      <c r="D28" s="348">
        <f t="shared" si="2"/>
        <v>0</v>
      </c>
    </row>
    <row r="29" spans="1:4" hidden="1" x14ac:dyDescent="0.3">
      <c r="A29" s="347" t="s">
        <v>143</v>
      </c>
      <c r="B29" s="347"/>
      <c r="C29" s="99"/>
      <c r="D29" s="348"/>
    </row>
    <row r="30" spans="1:4" x14ac:dyDescent="0.3">
      <c r="A30" s="340" t="s">
        <v>144</v>
      </c>
      <c r="B30" s="340"/>
      <c r="C30" s="100">
        <f>SUM(C22:C29)</f>
        <v>1634</v>
      </c>
      <c r="D30" s="101"/>
    </row>
    <row r="31" spans="1:4" x14ac:dyDescent="0.3">
      <c r="A31" s="340" t="s">
        <v>145</v>
      </c>
      <c r="B31" s="340"/>
      <c r="C31" s="103">
        <f>'SIM-CEAMIVIDA'!N26</f>
        <v>3521</v>
      </c>
      <c r="D31" s="101"/>
    </row>
    <row r="33" spans="1:4" ht="32.25" customHeight="1" x14ac:dyDescent="0.3">
      <c r="A33" s="344" t="s">
        <v>39</v>
      </c>
      <c r="B33" s="345"/>
      <c r="C33" s="345"/>
      <c r="D33" s="346"/>
    </row>
    <row r="34" spans="1:4" x14ac:dyDescent="0.3">
      <c r="A34" s="340" t="s">
        <v>132</v>
      </c>
      <c r="B34" s="340"/>
      <c r="C34" s="98" t="s">
        <v>138</v>
      </c>
      <c r="D34" s="98" t="s">
        <v>139</v>
      </c>
    </row>
    <row r="35" spans="1:4" x14ac:dyDescent="0.3">
      <c r="A35" s="347" t="s">
        <v>20</v>
      </c>
      <c r="B35" s="347"/>
      <c r="C35" s="99">
        <f>'SIM-CAIPED'!N33</f>
        <v>278</v>
      </c>
      <c r="D35" s="348">
        <f t="shared" ref="D35:D41" si="3">C35+C36</f>
        <v>628</v>
      </c>
    </row>
    <row r="36" spans="1:4" x14ac:dyDescent="0.3">
      <c r="A36" s="347" t="s">
        <v>19</v>
      </c>
      <c r="B36" s="347"/>
      <c r="C36" s="99">
        <f>'SIM-CAIPED'!N34</f>
        <v>350</v>
      </c>
      <c r="D36" s="348"/>
    </row>
    <row r="37" spans="1:4" x14ac:dyDescent="0.3">
      <c r="A37" s="347" t="s">
        <v>70</v>
      </c>
      <c r="B37" s="347"/>
      <c r="C37" s="99">
        <f>'SIM-CAIPED'!N35</f>
        <v>313</v>
      </c>
      <c r="D37" s="348">
        <f t="shared" si="3"/>
        <v>828</v>
      </c>
    </row>
    <row r="38" spans="1:4" x14ac:dyDescent="0.3">
      <c r="A38" s="347" t="s">
        <v>71</v>
      </c>
      <c r="B38" s="347"/>
      <c r="C38" s="99">
        <f>'SIM-CAIPED'!N36</f>
        <v>515</v>
      </c>
      <c r="D38" s="348"/>
    </row>
    <row r="39" spans="1:4" x14ac:dyDescent="0.3">
      <c r="A39" s="347" t="s">
        <v>140</v>
      </c>
      <c r="B39" s="347"/>
      <c r="C39" s="99">
        <f>'SIM-CAIPED'!N37</f>
        <v>11893</v>
      </c>
      <c r="D39" s="348">
        <f t="shared" si="3"/>
        <v>17375</v>
      </c>
    </row>
    <row r="40" spans="1:4" x14ac:dyDescent="0.3">
      <c r="A40" s="347" t="s">
        <v>141</v>
      </c>
      <c r="B40" s="347"/>
      <c r="C40" s="99">
        <f>'SIM-CAIPED'!N38</f>
        <v>5482</v>
      </c>
      <c r="D40" s="348"/>
    </row>
    <row r="41" spans="1:4" x14ac:dyDescent="0.3">
      <c r="A41" s="349" t="s">
        <v>142</v>
      </c>
      <c r="B41" s="349"/>
      <c r="C41" s="99"/>
      <c r="D41" s="348">
        <f t="shared" si="3"/>
        <v>0</v>
      </c>
    </row>
    <row r="42" spans="1:4" x14ac:dyDescent="0.3">
      <c r="A42" s="349" t="s">
        <v>143</v>
      </c>
      <c r="B42" s="349"/>
      <c r="C42" s="99"/>
      <c r="D42" s="348"/>
    </row>
    <row r="43" spans="1:4" x14ac:dyDescent="0.3">
      <c r="A43" s="340" t="s">
        <v>144</v>
      </c>
      <c r="B43" s="340"/>
      <c r="C43" s="147">
        <f>SUM(C35:C42)</f>
        <v>18831</v>
      </c>
      <c r="D43" s="101"/>
    </row>
    <row r="44" spans="1:4" x14ac:dyDescent="0.3">
      <c r="A44" s="340" t="s">
        <v>145</v>
      </c>
      <c r="B44" s="340"/>
      <c r="C44" s="103">
        <f>'SIM-CAIPED'!N31</f>
        <v>33620</v>
      </c>
      <c r="D44" s="101"/>
    </row>
    <row r="46" spans="1:4" ht="15" customHeight="1" x14ac:dyDescent="0.3">
      <c r="A46" s="344" t="s">
        <v>155</v>
      </c>
      <c r="B46" s="345"/>
      <c r="C46" s="345"/>
      <c r="D46" s="346"/>
    </row>
    <row r="47" spans="1:4" x14ac:dyDescent="0.3">
      <c r="A47" s="340" t="s">
        <v>132</v>
      </c>
      <c r="B47" s="340"/>
      <c r="C47" s="98" t="s">
        <v>138</v>
      </c>
      <c r="D47" s="98" t="s">
        <v>139</v>
      </c>
    </row>
    <row r="48" spans="1:4" x14ac:dyDescent="0.3">
      <c r="A48" s="347" t="s">
        <v>20</v>
      </c>
      <c r="B48" s="347"/>
      <c r="C48" s="99">
        <f>'SIM-CEE'!N32</f>
        <v>129</v>
      </c>
      <c r="D48" s="348">
        <f t="shared" ref="D48:D54" si="4">C48+C49</f>
        <v>451</v>
      </c>
    </row>
    <row r="49" spans="1:5" x14ac:dyDescent="0.3">
      <c r="A49" s="347" t="s">
        <v>19</v>
      </c>
      <c r="B49" s="347"/>
      <c r="C49" s="99">
        <f>'SIM-CEE'!N33</f>
        <v>322</v>
      </c>
      <c r="D49" s="348"/>
    </row>
    <row r="50" spans="1:5" x14ac:dyDescent="0.3">
      <c r="A50" s="347" t="s">
        <v>70</v>
      </c>
      <c r="B50" s="347"/>
      <c r="C50" s="99">
        <f>'SIM-CEE'!N34</f>
        <v>0</v>
      </c>
      <c r="D50" s="348">
        <f t="shared" si="4"/>
        <v>0</v>
      </c>
    </row>
    <row r="51" spans="1:5" x14ac:dyDescent="0.3">
      <c r="A51" s="347" t="s">
        <v>71</v>
      </c>
      <c r="B51" s="347"/>
      <c r="C51" s="99">
        <f>'SIM-CEE'!N35</f>
        <v>0</v>
      </c>
      <c r="D51" s="348"/>
    </row>
    <row r="52" spans="1:5" x14ac:dyDescent="0.3">
      <c r="A52" s="347" t="s">
        <v>140</v>
      </c>
      <c r="B52" s="347"/>
      <c r="C52" s="99">
        <f>'SIM-CEE'!N36</f>
        <v>1082</v>
      </c>
      <c r="D52" s="348">
        <f t="shared" si="4"/>
        <v>1263</v>
      </c>
    </row>
    <row r="53" spans="1:5" x14ac:dyDescent="0.3">
      <c r="A53" s="347" t="s">
        <v>141</v>
      </c>
      <c r="B53" s="347"/>
      <c r="C53" s="99">
        <f>'SIM-CEE'!N37</f>
        <v>181</v>
      </c>
      <c r="D53" s="348"/>
    </row>
    <row r="54" spans="1:5" hidden="1" x14ac:dyDescent="0.3">
      <c r="A54" s="347" t="s">
        <v>142</v>
      </c>
      <c r="B54" s="347"/>
      <c r="C54" s="99"/>
      <c r="D54" s="348">
        <f t="shared" si="4"/>
        <v>0</v>
      </c>
    </row>
    <row r="55" spans="1:5" hidden="1" x14ac:dyDescent="0.3">
      <c r="A55" s="347" t="s">
        <v>143</v>
      </c>
      <c r="B55" s="347"/>
      <c r="C55" s="99"/>
      <c r="D55" s="348"/>
    </row>
    <row r="56" spans="1:5" x14ac:dyDescent="0.3">
      <c r="A56" s="340" t="s">
        <v>144</v>
      </c>
      <c r="B56" s="340"/>
      <c r="C56" s="148">
        <f>SUM(C48:C55)</f>
        <v>1714</v>
      </c>
      <c r="D56" s="101"/>
    </row>
    <row r="57" spans="1:5" x14ac:dyDescent="0.3">
      <c r="A57" s="340" t="s">
        <v>145</v>
      </c>
      <c r="B57" s="340"/>
      <c r="C57" s="100">
        <f>'SIM-CEE'!N30</f>
        <v>11426</v>
      </c>
      <c r="D57" s="101"/>
    </row>
    <row r="63" spans="1:5" x14ac:dyDescent="0.3">
      <c r="A63" s="350" t="s">
        <v>146</v>
      </c>
      <c r="B63" s="350"/>
      <c r="C63" s="102" t="s">
        <v>147</v>
      </c>
      <c r="D63" s="102" t="s">
        <v>139</v>
      </c>
    </row>
    <row r="64" spans="1:5" x14ac:dyDescent="0.3">
      <c r="A64" s="351" t="s">
        <v>20</v>
      </c>
      <c r="B64" s="351"/>
      <c r="C64" s="101">
        <f t="shared" ref="C64:C69" si="5">C9+C22+C35+C48</f>
        <v>447</v>
      </c>
      <c r="D64" s="352">
        <f>C64+C65</f>
        <v>1152</v>
      </c>
      <c r="E64" s="352" t="s">
        <v>19</v>
      </c>
    </row>
    <row r="65" spans="1:5" x14ac:dyDescent="0.3">
      <c r="A65" s="351" t="s">
        <v>19</v>
      </c>
      <c r="B65" s="351"/>
      <c r="C65" s="101">
        <f t="shared" si="5"/>
        <v>705</v>
      </c>
      <c r="D65" s="352"/>
      <c r="E65" s="352"/>
    </row>
    <row r="66" spans="1:5" x14ac:dyDescent="0.3">
      <c r="A66" s="351" t="s">
        <v>70</v>
      </c>
      <c r="B66" s="351"/>
      <c r="C66" s="101">
        <f t="shared" si="5"/>
        <v>638</v>
      </c>
      <c r="D66" s="352">
        <f t="shared" ref="D66" si="6">C66+C67</f>
        <v>1417</v>
      </c>
      <c r="E66" s="353" t="s">
        <v>148</v>
      </c>
    </row>
    <row r="67" spans="1:5" x14ac:dyDescent="0.3">
      <c r="A67" s="351" t="s">
        <v>71</v>
      </c>
      <c r="B67" s="351"/>
      <c r="C67" s="101">
        <f t="shared" si="5"/>
        <v>779</v>
      </c>
      <c r="D67" s="352"/>
      <c r="E67" s="353"/>
    </row>
    <row r="68" spans="1:5" x14ac:dyDescent="0.3">
      <c r="A68" s="351" t="s">
        <v>140</v>
      </c>
      <c r="B68" s="351"/>
      <c r="C68" s="67">
        <f t="shared" si="5"/>
        <v>14423</v>
      </c>
      <c r="D68" s="352">
        <f t="shared" ref="D68" si="7">C68+C69</f>
        <v>21646</v>
      </c>
      <c r="E68" s="352" t="s">
        <v>149</v>
      </c>
    </row>
    <row r="69" spans="1:5" x14ac:dyDescent="0.3">
      <c r="A69" s="351" t="s">
        <v>141</v>
      </c>
      <c r="B69" s="351"/>
      <c r="C69" s="67">
        <f t="shared" si="5"/>
        <v>7223</v>
      </c>
      <c r="D69" s="352"/>
      <c r="E69" s="352"/>
    </row>
    <row r="70" spans="1:5" hidden="1" x14ac:dyDescent="0.3">
      <c r="A70" s="351" t="s">
        <v>142</v>
      </c>
      <c r="B70" s="351"/>
      <c r="C70" s="101"/>
      <c r="D70" s="352">
        <f t="shared" ref="D70" si="8">C70+C71</f>
        <v>0</v>
      </c>
      <c r="E70" s="353" t="s">
        <v>150</v>
      </c>
    </row>
    <row r="71" spans="1:5" hidden="1" x14ac:dyDescent="0.3">
      <c r="A71" s="351" t="s">
        <v>143</v>
      </c>
      <c r="B71" s="351"/>
      <c r="C71" s="101"/>
      <c r="D71" s="352"/>
      <c r="E71" s="353"/>
    </row>
    <row r="73" spans="1:5" x14ac:dyDescent="0.3">
      <c r="A73" s="354" t="s">
        <v>151</v>
      </c>
      <c r="B73" s="354"/>
      <c r="C73" s="50">
        <f>SUM(C64:C71)</f>
        <v>24215</v>
      </c>
    </row>
    <row r="74" spans="1:5" x14ac:dyDescent="0.3">
      <c r="A74" s="354" t="s">
        <v>152</v>
      </c>
      <c r="B74" s="354"/>
      <c r="C74" s="104">
        <f>C57+C44+C31+C18</f>
        <v>49688</v>
      </c>
    </row>
  </sheetData>
  <mergeCells count="87">
    <mergeCell ref="A73:B73"/>
    <mergeCell ref="A74:B74"/>
    <mergeCell ref="A68:B68"/>
    <mergeCell ref="D68:D69"/>
    <mergeCell ref="E68:E69"/>
    <mergeCell ref="A69:B69"/>
    <mergeCell ref="A70:B70"/>
    <mergeCell ref="D70:D71"/>
    <mergeCell ref="E70:E71"/>
    <mergeCell ref="A71:B71"/>
    <mergeCell ref="A64:B64"/>
    <mergeCell ref="D64:D65"/>
    <mergeCell ref="E64:E65"/>
    <mergeCell ref="A65:B65"/>
    <mergeCell ref="A66:B66"/>
    <mergeCell ref="D66:D67"/>
    <mergeCell ref="E66:E67"/>
    <mergeCell ref="A67:B67"/>
    <mergeCell ref="A63:B63"/>
    <mergeCell ref="A54:B54"/>
    <mergeCell ref="D54:D55"/>
    <mergeCell ref="A55:B55"/>
    <mergeCell ref="A56:B56"/>
    <mergeCell ref="A57:B57"/>
    <mergeCell ref="A50:B50"/>
    <mergeCell ref="D50:D51"/>
    <mergeCell ref="A51:B51"/>
    <mergeCell ref="A52:B52"/>
    <mergeCell ref="D52:D53"/>
    <mergeCell ref="A53:B53"/>
    <mergeCell ref="A43:B43"/>
    <mergeCell ref="A44:B44"/>
    <mergeCell ref="A46:D46"/>
    <mergeCell ref="A47:B47"/>
    <mergeCell ref="A48:B48"/>
    <mergeCell ref="D48:D49"/>
    <mergeCell ref="A49:B49"/>
    <mergeCell ref="A39:B39"/>
    <mergeCell ref="D39:D40"/>
    <mergeCell ref="A40:B40"/>
    <mergeCell ref="A41:B41"/>
    <mergeCell ref="D41:D42"/>
    <mergeCell ref="A42:B42"/>
    <mergeCell ref="A34:B34"/>
    <mergeCell ref="A35:B35"/>
    <mergeCell ref="D35:D36"/>
    <mergeCell ref="A36:B36"/>
    <mergeCell ref="A37:B37"/>
    <mergeCell ref="D37:D38"/>
    <mergeCell ref="A38:B38"/>
    <mergeCell ref="A33:D33"/>
    <mergeCell ref="A24:B24"/>
    <mergeCell ref="D24:D25"/>
    <mergeCell ref="A25:B25"/>
    <mergeCell ref="A26:B26"/>
    <mergeCell ref="D26:D27"/>
    <mergeCell ref="A27:B27"/>
    <mergeCell ref="A28:B28"/>
    <mergeCell ref="D28:D29"/>
    <mergeCell ref="A29:B29"/>
    <mergeCell ref="A30:B30"/>
    <mergeCell ref="A31:B31"/>
    <mergeCell ref="A17:B17"/>
    <mergeCell ref="A18:B18"/>
    <mergeCell ref="A20:D20"/>
    <mergeCell ref="A21:B21"/>
    <mergeCell ref="A22:B22"/>
    <mergeCell ref="D22:D23"/>
    <mergeCell ref="A23:B23"/>
    <mergeCell ref="A13:B13"/>
    <mergeCell ref="D13:D14"/>
    <mergeCell ref="A14:B14"/>
    <mergeCell ref="A15:B15"/>
    <mergeCell ref="D15:D16"/>
    <mergeCell ref="A16:B16"/>
    <mergeCell ref="A9:B9"/>
    <mergeCell ref="D9:D10"/>
    <mergeCell ref="A10:B10"/>
    <mergeCell ref="A11:B11"/>
    <mergeCell ref="D11:D12"/>
    <mergeCell ref="A12:B12"/>
    <mergeCell ref="A8:B8"/>
    <mergeCell ref="A1:E1"/>
    <mergeCell ref="A2:E2"/>
    <mergeCell ref="A3:E3"/>
    <mergeCell ref="A5:E5"/>
    <mergeCell ref="A7:D7"/>
  </mergeCells>
  <pageMargins left="1.0900000000000001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SIM-PAID</vt:lpstr>
      <vt:lpstr>SIM-CEAMIVIDA</vt:lpstr>
      <vt:lpstr>SIM-CAIPED</vt:lpstr>
      <vt:lpstr>SIM-CEE</vt:lpstr>
      <vt:lpstr>Hoja1</vt:lpstr>
      <vt:lpstr>'SIM-CAIPED'!Área_de_impresión</vt:lpstr>
      <vt:lpstr>'SIM-CEAMIVIDA'!Área_de_impresión</vt:lpstr>
      <vt:lpstr>'SIM-CEE'!Área_de_impresión</vt:lpstr>
      <vt:lpstr>'SIM-PAID'!Área_de_impresión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Miguel Escalante Vazquez</cp:lastModifiedBy>
  <cp:lastPrinted>2017-07-04T19:04:36Z</cp:lastPrinted>
  <dcterms:created xsi:type="dcterms:W3CDTF">2016-01-24T20:31:20Z</dcterms:created>
  <dcterms:modified xsi:type="dcterms:W3CDTF">2022-08-03T19:01:21Z</dcterms:modified>
</cp:coreProperties>
</file>