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.escalante\Downloads\"/>
    </mc:Choice>
  </mc:AlternateContent>
  <xr:revisionPtr revIDLastSave="0" documentId="13_ncr:1_{8C34C687-E3DB-49C1-90B0-0CE2A6752C45}" xr6:coauthVersionLast="36" xr6:coauthVersionMax="36" xr10:uidLastSave="{00000000-0000-0000-0000-000000000000}"/>
  <bookViews>
    <workbookView xWindow="576" yWindow="300" windowWidth="15588" windowHeight="5568" xr2:uid="{00000000-000D-0000-FFFF-FFFF00000000}"/>
  </bookViews>
  <sheets>
    <sheet name="SIM-DAIAM" sheetId="1" r:id="rId1"/>
    <sheet name="Hoja1" sheetId="2" r:id="rId2"/>
  </sheets>
  <definedNames>
    <definedName name="_xlnm.Print_Area" localSheetId="1">Hoja1!$A$1:$E$19</definedName>
    <definedName name="_xlnm.Print_Area" localSheetId="0">'SIM-DAIAM'!$A$1:$AL$31</definedName>
  </definedNames>
  <calcPr calcId="191029"/>
</workbook>
</file>

<file path=xl/calcChain.xml><?xml version="1.0" encoding="utf-8"?>
<calcChain xmlns="http://schemas.openxmlformats.org/spreadsheetml/2006/main">
  <c r="G34" i="1" l="1"/>
  <c r="G33" i="1"/>
  <c r="H34" i="1"/>
  <c r="H33" i="1"/>
  <c r="P38" i="1"/>
  <c r="P37" i="1"/>
  <c r="N30" i="1" l="1"/>
  <c r="J30" i="1"/>
  <c r="K30" i="1" s="1"/>
  <c r="R38" i="1" l="1"/>
  <c r="R37" i="1"/>
  <c r="I34" i="1" l="1"/>
  <c r="I33" i="1"/>
  <c r="O33" i="1"/>
  <c r="D31" i="2"/>
  <c r="D29" i="2"/>
  <c r="D27" i="2"/>
  <c r="D13" i="2"/>
  <c r="D11" i="2"/>
  <c r="D9" i="2"/>
  <c r="N38" i="1"/>
  <c r="C16" i="2" s="1"/>
  <c r="C34" i="2" s="1"/>
  <c r="N37" i="1"/>
  <c r="C15" i="2" s="1"/>
  <c r="D15" i="2" l="1"/>
  <c r="C33" i="2"/>
  <c r="C17" i="2"/>
  <c r="U33" i="1"/>
  <c r="W33" i="1"/>
  <c r="Y33" i="1"/>
  <c r="AA33" i="1"/>
  <c r="AC33" i="1"/>
  <c r="AE33" i="1"/>
  <c r="AG33" i="1"/>
  <c r="AI33" i="1"/>
  <c r="AK33" i="1"/>
  <c r="S33" i="1"/>
  <c r="D33" i="2" l="1"/>
  <c r="C36" i="2"/>
  <c r="Q34" i="1"/>
  <c r="S34" i="1"/>
  <c r="U34" i="1"/>
  <c r="W34" i="1"/>
  <c r="Y34" i="1"/>
  <c r="AA34" i="1"/>
  <c r="AC34" i="1"/>
  <c r="AE34" i="1"/>
  <c r="AG34" i="1"/>
  <c r="AI34" i="1"/>
  <c r="AK34" i="1"/>
  <c r="O34" i="1"/>
  <c r="Q33" i="1"/>
  <c r="J31" i="1"/>
  <c r="K31" i="1" s="1"/>
  <c r="J29" i="1"/>
  <c r="K29" i="1" s="1"/>
  <c r="J28" i="1"/>
  <c r="K28" i="1" s="1"/>
  <c r="J26" i="1"/>
  <c r="K26" i="1" s="1"/>
  <c r="J25" i="1"/>
  <c r="K25" i="1" s="1"/>
  <c r="J24" i="1"/>
  <c r="K24" i="1" s="1"/>
  <c r="J23" i="1"/>
  <c r="K23" i="1" s="1"/>
  <c r="K22" i="1"/>
  <c r="J22" i="1"/>
  <c r="J21" i="1"/>
  <c r="K21" i="1" s="1"/>
  <c r="J19" i="1"/>
  <c r="K19" i="1" s="1"/>
  <c r="J18" i="1"/>
  <c r="K18" i="1" s="1"/>
  <c r="J17" i="1"/>
  <c r="K17" i="1" s="1"/>
  <c r="J16" i="1"/>
  <c r="K16" i="1" s="1"/>
  <c r="J15" i="1"/>
  <c r="K15" i="1" s="1"/>
  <c r="N31" i="1" l="1"/>
  <c r="N33" i="1" s="1"/>
  <c r="N29" i="1"/>
  <c r="N28" i="1"/>
  <c r="N26" i="1"/>
  <c r="N25" i="1"/>
  <c r="N24" i="1"/>
  <c r="N23" i="1"/>
  <c r="N22" i="1"/>
  <c r="N21" i="1"/>
  <c r="N20" i="1"/>
  <c r="N19" i="1"/>
  <c r="N18" i="1"/>
  <c r="N17" i="1"/>
  <c r="N16" i="1"/>
  <c r="N15" i="1"/>
  <c r="N35" i="1" s="1"/>
  <c r="N34" i="1" l="1"/>
  <c r="C18" i="2" l="1"/>
  <c r="C37" i="2" s="1"/>
  <c r="N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pilar.luna</author>
  </authors>
  <commentList>
    <comment ref="G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hasta abril no se han recibido credenciales de INAPAM JAL.</t>
        </r>
      </text>
    </comment>
    <comment ref="I2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hasta abril no se han recibido credenciales de INAPAM JAL.</t>
        </r>
      </text>
    </comment>
    <comment ref="B2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PERSONAS INTEGRADAS EN EL PADRON</t>
        </r>
      </text>
    </comment>
    <comment ref="N2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VERIFICAR NUEVOS INGRESOS, NO COINCIDE CON EL PADRÓN</t>
        </r>
      </text>
    </comment>
    <comment ref="AC3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Se hizo un ajuste en los servicios porque estaban contabilizando mal en los eventos realizados</t>
        </r>
      </text>
    </comment>
  </commentList>
</comments>
</file>

<file path=xl/sharedStrings.xml><?xml version="1.0" encoding="utf-8"?>
<sst xmlns="http://schemas.openxmlformats.org/spreadsheetml/2006/main" count="190" uniqueCount="110">
  <si>
    <t>COORDINACIÓN:</t>
  </si>
  <si>
    <t>PROGRAMAS</t>
  </si>
  <si>
    <t>JEFATURA Y ÁREA:</t>
  </si>
  <si>
    <t>INCLUSIÓN</t>
  </si>
  <si>
    <t>PROGRAMA OPERATIVO</t>
  </si>
  <si>
    <t>SUB-PROGRAMA OPERATIVO</t>
  </si>
  <si>
    <t>OBJETIVO:</t>
  </si>
  <si>
    <t xml:space="preserve">  </t>
  </si>
  <si>
    <t>Concepto</t>
  </si>
  <si>
    <t>Unidad de Medida</t>
  </si>
  <si>
    <t>Fórmula</t>
  </si>
  <si>
    <t>Temporalidad</t>
  </si>
  <si>
    <t>Meta 2018</t>
  </si>
  <si>
    <t>Evidencias de Evaluación</t>
  </si>
  <si>
    <t>Avance Enero</t>
  </si>
  <si>
    <t>Avance Febrero</t>
  </si>
  <si>
    <t>Avance Marzo</t>
  </si>
  <si>
    <t>Avance Abril</t>
  </si>
  <si>
    <t>Avance Mayo</t>
  </si>
  <si>
    <t>Avance Junio</t>
  </si>
  <si>
    <t>Avance   Julio</t>
  </si>
  <si>
    <t>Avance Agosto</t>
  </si>
  <si>
    <t>Avance Septiembre</t>
  </si>
  <si>
    <t>Avance Octubre</t>
  </si>
  <si>
    <t>Avance Noviembre</t>
  </si>
  <si>
    <t>Avance Diciembre</t>
  </si>
  <si>
    <t>Apoyo</t>
  </si>
  <si>
    <t>Número de raciones alimenticias otorgadas</t>
  </si>
  <si>
    <t>Raciones</t>
  </si>
  <si>
    <t>Suma mensual</t>
  </si>
  <si>
    <t>Mensual</t>
  </si>
  <si>
    <t>Informes</t>
  </si>
  <si>
    <t>Servicios</t>
  </si>
  <si>
    <t>Número de campamentos y paseos realizados</t>
  </si>
  <si>
    <t>Campamentos</t>
  </si>
  <si>
    <t>Eventos culturales deportivos y recreativos</t>
  </si>
  <si>
    <t>Eventos</t>
  </si>
  <si>
    <t>Número de canalizaciones y derivaciones</t>
  </si>
  <si>
    <t>Canalización y derivación</t>
  </si>
  <si>
    <t>Número de intervención de trabajo social</t>
  </si>
  <si>
    <t>Intervención</t>
  </si>
  <si>
    <t>Número de intervención psicológica</t>
  </si>
  <si>
    <t>No hay Psicologo</t>
  </si>
  <si>
    <t>Número de Credenciales entregadas.</t>
  </si>
  <si>
    <t>Credenciales</t>
  </si>
  <si>
    <t>Número de Expo ventas en beneficio de los adultos mayores</t>
  </si>
  <si>
    <t>Expoventas</t>
  </si>
  <si>
    <t>Número de servicio de Transporte para Adulto Mayor</t>
  </si>
  <si>
    <t>Traslados</t>
  </si>
  <si>
    <t>Número de sesiones de talleres ocupacionales y productivos</t>
  </si>
  <si>
    <t>Sesiones</t>
  </si>
  <si>
    <t>No. Total de Grupos grupos de la tercera edad.</t>
  </si>
  <si>
    <t>Grupos</t>
  </si>
  <si>
    <t>Máximo anual</t>
  </si>
  <si>
    <t>Anual</t>
  </si>
  <si>
    <t>Personas atendidas y/o beneficiadas</t>
  </si>
  <si>
    <t>Número de adultos mayores (nuevo registro)</t>
  </si>
  <si>
    <t>Personas</t>
  </si>
  <si>
    <t>Padrón</t>
  </si>
  <si>
    <t>AMM</t>
  </si>
  <si>
    <t>AMH</t>
  </si>
  <si>
    <t>Total de adultos mayores en padrón de las casas de día</t>
  </si>
  <si>
    <t>Total de adultos mayores en los grupos pertenecientes al padrón del DIF</t>
  </si>
  <si>
    <t>Total de personas atendidas con servicios (población abierta)</t>
  </si>
  <si>
    <t>ADULTAS MAYORES MUJERES</t>
  </si>
  <si>
    <t>ADULTOS MAYORES HOMBRES</t>
  </si>
  <si>
    <t>Promover el envejecimiento activo saludable y responsable a través de actividades formativas, deportivas y culturales, ademas de contribuir al desarrollo personal, familiar y social de los adultos mayores, ofreciendo un espacio de formación, orientación, recreación, interacción, alimentación, prevención de enfermedades (autocuidado) y/o rehabilitación; promoviendo con ello, el logro de una mejor calidad de vida, con apoyo  de la familia y la sociedad en conjunto.</t>
  </si>
  <si>
    <t>PERSONA</t>
  </si>
  <si>
    <t>SERVICIOS</t>
  </si>
  <si>
    <t>SISTEMA DE INFORMACIÓN POR METAS "SIM"</t>
  </si>
  <si>
    <t>PROGRAMAS OPERATIVOS 2016</t>
  </si>
  <si>
    <t>DIF GUADALAJARA</t>
  </si>
  <si>
    <t>PERSONAS</t>
  </si>
  <si>
    <t>ACUMULADO</t>
  </si>
  <si>
    <t>TOTAL</t>
  </si>
  <si>
    <t>NIÑAS</t>
  </si>
  <si>
    <t>NIÑOS</t>
  </si>
  <si>
    <t>ADOLESCENTES MUJERES</t>
  </si>
  <si>
    <t>ADOLESCENTES HOMBRES</t>
  </si>
  <si>
    <t>MUJERES</t>
  </si>
  <si>
    <t>HOMBRES</t>
  </si>
  <si>
    <t>ADULTOS MAYORES MUJERES</t>
  </si>
  <si>
    <t>TOTAL DE PERSONAS</t>
  </si>
  <si>
    <t>SERVICIOS Y APOYOS</t>
  </si>
  <si>
    <t xml:space="preserve">SUB-TOTAL DE PERSONAS </t>
  </si>
  <si>
    <t>NÚMERO</t>
  </si>
  <si>
    <t>ADOLESCENTES</t>
  </si>
  <si>
    <t>ADULTOS</t>
  </si>
  <si>
    <t>ADULTOS MAYORES</t>
  </si>
  <si>
    <t xml:space="preserve">TOTAL DE PERSONAS </t>
  </si>
  <si>
    <t>TOTAL DE SERVICIOS</t>
  </si>
  <si>
    <t>ATENCIÓN INTEGRAL A LOS ADULTO MAYORES</t>
  </si>
  <si>
    <t>ATENCIÓN INTEGRAL A LOS ADULTOS MAYORES</t>
  </si>
  <si>
    <t>ADULTOS M.M.</t>
  </si>
  <si>
    <t>ADULTOS M.H.</t>
  </si>
  <si>
    <t>RACIONES</t>
  </si>
  <si>
    <t>Total de personas asistentes a eventos deportivos y recreativos</t>
  </si>
  <si>
    <t>Fotografías/  cronograma</t>
  </si>
  <si>
    <t>Listas de asistencia</t>
  </si>
  <si>
    <t>Fotografías</t>
  </si>
  <si>
    <t>Informes/Listas asistencia</t>
  </si>
  <si>
    <t>Fotografías/  cronograma de eventos</t>
  </si>
  <si>
    <t>Informes internos</t>
  </si>
  <si>
    <t>Control interno</t>
  </si>
  <si>
    <t>Acumulado 2017</t>
  </si>
  <si>
    <t>Proyección 2016</t>
  </si>
  <si>
    <t>Proyección 2017</t>
  </si>
  <si>
    <t>Proyuección 2018</t>
  </si>
  <si>
    <t>% de incremento Anual</t>
  </si>
  <si>
    <t>Acumulado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</si>
</sst>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sz val="10"/>
      <color theme="6" tint="-0.249977111117893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rgb="FF00B050"/>
      <name val="Calibri"/>
      <family val="2"/>
    </font>
    <font>
      <sz val="9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5" tint="-0.249977111117893"/>
      <name val="Calibri"/>
      <family val="2"/>
    </font>
    <font>
      <b/>
      <sz val="10"/>
      <color theme="5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1B8B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49">
    <xf numFmtId="0" fontId="0" fillId="0" borderId="0"/>
    <xf numFmtId="9" fontId="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Protection="1"/>
    <xf numFmtId="0" fontId="5" fillId="0" borderId="0" xfId="0" applyFont="1" applyProtection="1"/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4" fillId="0" borderId="0" xfId="0" applyFont="1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 wrapText="1"/>
    </xf>
    <xf numFmtId="0" fontId="7" fillId="0" borderId="4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vertical="center"/>
    </xf>
    <xf numFmtId="3" fontId="7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9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 applyProtection="1">
      <alignment horizontal="right" vertical="center" wrapText="1"/>
      <protection locked="0"/>
    </xf>
    <xf numFmtId="9" fontId="5" fillId="0" borderId="1" xfId="1" applyFont="1" applyFill="1" applyBorder="1" applyAlignment="1" applyProtection="1">
      <alignment horizontal="right" vertical="center" wrapText="1"/>
      <protection locked="0"/>
    </xf>
    <xf numFmtId="3" fontId="5" fillId="3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7" fillId="0" borderId="5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vertical="center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5" fillId="0" borderId="8" xfId="0" applyFont="1" applyFill="1" applyBorder="1" applyAlignment="1" applyProtection="1">
      <alignment vertical="center" wrapText="1"/>
      <protection locked="0"/>
    </xf>
    <xf numFmtId="3" fontId="7" fillId="3" borderId="8" xfId="0" applyNumberFormat="1" applyFont="1" applyFill="1" applyBorder="1" applyAlignment="1" applyProtection="1">
      <alignment vertical="center" wrapText="1"/>
      <protection locked="0"/>
    </xf>
    <xf numFmtId="3" fontId="9" fillId="3" borderId="8" xfId="0" applyNumberFormat="1" applyFont="1" applyFill="1" applyBorder="1" applyAlignment="1" applyProtection="1">
      <alignment vertical="center" wrapText="1"/>
      <protection locked="0"/>
    </xf>
    <xf numFmtId="0" fontId="7" fillId="0" borderId="8" xfId="0" applyFont="1" applyFill="1" applyBorder="1" applyAlignment="1" applyProtection="1">
      <alignment horizontal="right" vertical="center" wrapText="1"/>
      <protection locked="0"/>
    </xf>
    <xf numFmtId="9" fontId="5" fillId="0" borderId="8" xfId="1" applyFont="1" applyFill="1" applyBorder="1" applyAlignment="1" applyProtection="1">
      <alignment horizontal="right" vertical="center" wrapText="1"/>
      <protection locked="0"/>
    </xf>
    <xf numFmtId="3" fontId="12" fillId="3" borderId="8" xfId="0" applyNumberFormat="1" applyFont="1" applyFill="1" applyBorder="1" applyAlignment="1" applyProtection="1">
      <alignment horizontal="right" vertical="center" wrapText="1"/>
    </xf>
    <xf numFmtId="0" fontId="5" fillId="0" borderId="11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7" fillId="0" borderId="0" xfId="0" applyFont="1" applyProtection="1"/>
    <xf numFmtId="3" fontId="5" fillId="0" borderId="0" xfId="0" applyNumberFormat="1" applyFont="1" applyProtection="1"/>
    <xf numFmtId="0" fontId="0" fillId="0" borderId="0" xfId="0" applyFill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Border="1"/>
    <xf numFmtId="0" fontId="0" fillId="6" borderId="1" xfId="0" applyFill="1" applyBorder="1" applyAlignment="1"/>
    <xf numFmtId="0" fontId="0" fillId="0" borderId="0" xfId="0" applyBorder="1"/>
    <xf numFmtId="0" fontId="0" fillId="6" borderId="0" xfId="0" applyFill="1" applyBorder="1" applyAlignment="1">
      <alignment horizontal="center"/>
    </xf>
    <xf numFmtId="3" fontId="0" fillId="6" borderId="1" xfId="0" applyNumberFormat="1" applyFill="1" applyBorder="1" applyAlignment="1"/>
    <xf numFmtId="3" fontId="0" fillId="0" borderId="0" xfId="0" applyNumberFormat="1"/>
    <xf numFmtId="3" fontId="21" fillId="3" borderId="8" xfId="0" applyNumberFormat="1" applyFont="1" applyFill="1" applyBorder="1" applyAlignment="1" applyProtection="1">
      <alignment horizontal="right" vertical="center" wrapText="1"/>
    </xf>
    <xf numFmtId="3" fontId="5" fillId="0" borderId="0" xfId="0" applyNumberFormat="1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7" fillId="0" borderId="8" xfId="0" applyFont="1" applyFill="1" applyBorder="1" applyAlignment="1" applyProtection="1">
      <alignment horizontal="right" vertical="center" wrapText="1"/>
      <protection locked="0"/>
    </xf>
    <xf numFmtId="9" fontId="5" fillId="0" borderId="8" xfId="1" applyFont="1" applyFill="1" applyBorder="1" applyAlignment="1" applyProtection="1">
      <alignment horizontal="right" vertical="center" wrapText="1"/>
      <protection locked="0"/>
    </xf>
    <xf numFmtId="3" fontId="10" fillId="0" borderId="0" xfId="0" applyNumberFormat="1" applyFont="1" applyAlignment="1" applyProtection="1">
      <protection locked="0"/>
    </xf>
    <xf numFmtId="0" fontId="23" fillId="0" borderId="0" xfId="0" applyFont="1" applyAlignment="1" applyProtection="1"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3" fontId="25" fillId="3" borderId="8" xfId="0" applyNumberFormat="1" applyFont="1" applyFill="1" applyBorder="1" applyAlignment="1" applyProtection="1">
      <alignment horizontal="right" vertical="center" wrapText="1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0" fontId="22" fillId="0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0" fontId="22" fillId="0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0" fontId="22" fillId="0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0" fontId="22" fillId="0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Fill="1" applyBorder="1" applyAlignment="1" applyProtection="1">
      <alignment horizontal="right" vertical="center" wrapText="1"/>
      <protection locked="0"/>
    </xf>
    <xf numFmtId="0" fontId="5" fillId="0" borderId="4" xfId="0" applyFont="1" applyFill="1" applyBorder="1" applyAlignment="1" applyProtection="1">
      <alignment horizontal="righ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/>
    </xf>
    <xf numFmtId="3" fontId="9" fillId="3" borderId="5" xfId="0" applyNumberFormat="1" applyFont="1" applyFill="1" applyBorder="1" applyAlignment="1" applyProtection="1">
      <alignment horizontal="right" vertical="center" wrapText="1"/>
      <protection locked="0"/>
    </xf>
    <xf numFmtId="3" fontId="9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5" xfId="0" applyFont="1" applyFill="1" applyBorder="1" applyAlignment="1" applyProtection="1">
      <alignment horizontal="right" vertical="center" wrapText="1"/>
      <protection locked="0"/>
    </xf>
    <xf numFmtId="0" fontId="7" fillId="0" borderId="8" xfId="0" applyFont="1" applyFill="1" applyBorder="1" applyAlignment="1" applyProtection="1">
      <alignment horizontal="right" vertical="center" wrapText="1"/>
      <protection locked="0"/>
    </xf>
    <xf numFmtId="3" fontId="7" fillId="3" borderId="5" xfId="0" applyNumberFormat="1" applyFont="1" applyFill="1" applyBorder="1" applyAlignment="1" applyProtection="1">
      <alignment horizontal="right" vertical="center" wrapText="1"/>
      <protection locked="0"/>
    </xf>
    <xf numFmtId="3" fontId="7" fillId="3" borderId="8" xfId="0" applyNumberFormat="1" applyFont="1" applyFill="1" applyBorder="1" applyAlignment="1" applyProtection="1">
      <alignment horizontal="right" vertical="center" wrapText="1"/>
      <protection locked="0"/>
    </xf>
    <xf numFmtId="9" fontId="5" fillId="0" borderId="5" xfId="1" applyFont="1" applyFill="1" applyBorder="1" applyAlignment="1" applyProtection="1">
      <alignment horizontal="right" vertical="center" wrapText="1"/>
      <protection locked="0"/>
    </xf>
    <xf numFmtId="9" fontId="5" fillId="0" borderId="8" xfId="1" applyFont="1" applyFill="1" applyBorder="1" applyAlignment="1" applyProtection="1">
      <alignment horizontal="right" vertical="center" wrapText="1"/>
      <protection locked="0"/>
    </xf>
    <xf numFmtId="3" fontId="26" fillId="3" borderId="5" xfId="0" applyNumberFormat="1" applyFont="1" applyFill="1" applyBorder="1" applyAlignment="1" applyProtection="1">
      <alignment horizontal="right" vertical="center" wrapText="1"/>
    </xf>
    <xf numFmtId="3" fontId="26" fillId="3" borderId="8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vertical="center" wrapText="1"/>
    </xf>
    <xf numFmtId="0" fontId="7" fillId="0" borderId="4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0" fillId="6" borderId="1" xfId="0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5" borderId="0" xfId="0" applyFont="1" applyFill="1" applyAlignment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6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6" borderId="0" xfId="0" applyFill="1" applyAlignment="1">
      <alignment horizontal="left"/>
    </xf>
  </cellXfs>
  <cellStyles count="649">
    <cellStyle name="Millares 2" xfId="2" xr:uid="{00000000-0005-0000-0000-000000000000}"/>
    <cellStyle name="Millares 3" xfId="3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Normal 5" xfId="6" xr:uid="{00000000-0005-0000-0000-000005000000}"/>
    <cellStyle name="Normal 6" xfId="7" xr:uid="{00000000-0005-0000-0000-000006000000}"/>
    <cellStyle name="Notas 2" xfId="8" xr:uid="{00000000-0005-0000-0000-000007000000}"/>
    <cellStyle name="Notas 2 10" xfId="9" xr:uid="{00000000-0005-0000-0000-000008000000}"/>
    <cellStyle name="Notas 2 10 2" xfId="10" xr:uid="{00000000-0005-0000-0000-000009000000}"/>
    <cellStyle name="Notas 2 10 3" xfId="11" xr:uid="{00000000-0005-0000-0000-00000A000000}"/>
    <cellStyle name="Notas 2 10 4" xfId="12" xr:uid="{00000000-0005-0000-0000-00000B000000}"/>
    <cellStyle name="Notas 2 10 5" xfId="13" xr:uid="{00000000-0005-0000-0000-00000C000000}"/>
    <cellStyle name="Notas 2 11" xfId="14" xr:uid="{00000000-0005-0000-0000-00000D000000}"/>
    <cellStyle name="Notas 2 11 2" xfId="15" xr:uid="{00000000-0005-0000-0000-00000E000000}"/>
    <cellStyle name="Notas 2 11 3" xfId="16" xr:uid="{00000000-0005-0000-0000-00000F000000}"/>
    <cellStyle name="Notas 2 11 4" xfId="17" xr:uid="{00000000-0005-0000-0000-000010000000}"/>
    <cellStyle name="Notas 2 11 5" xfId="18" xr:uid="{00000000-0005-0000-0000-000011000000}"/>
    <cellStyle name="Notas 2 12" xfId="19" xr:uid="{00000000-0005-0000-0000-000012000000}"/>
    <cellStyle name="Notas 2 12 2" xfId="20" xr:uid="{00000000-0005-0000-0000-000013000000}"/>
    <cellStyle name="Notas 2 12 3" xfId="21" xr:uid="{00000000-0005-0000-0000-000014000000}"/>
    <cellStyle name="Notas 2 12 4" xfId="22" xr:uid="{00000000-0005-0000-0000-000015000000}"/>
    <cellStyle name="Notas 2 13" xfId="23" xr:uid="{00000000-0005-0000-0000-000016000000}"/>
    <cellStyle name="Notas 2 13 2" xfId="24" xr:uid="{00000000-0005-0000-0000-000017000000}"/>
    <cellStyle name="Notas 2 13 3" xfId="25" xr:uid="{00000000-0005-0000-0000-000018000000}"/>
    <cellStyle name="Notas 2 13 4" xfId="26" xr:uid="{00000000-0005-0000-0000-000019000000}"/>
    <cellStyle name="Notas 2 14" xfId="27" xr:uid="{00000000-0005-0000-0000-00001A000000}"/>
    <cellStyle name="Notas 2 14 2" xfId="28" xr:uid="{00000000-0005-0000-0000-00001B000000}"/>
    <cellStyle name="Notas 2 14 3" xfId="29" xr:uid="{00000000-0005-0000-0000-00001C000000}"/>
    <cellStyle name="Notas 2 14 4" xfId="30" xr:uid="{00000000-0005-0000-0000-00001D000000}"/>
    <cellStyle name="Notas 2 15" xfId="31" xr:uid="{00000000-0005-0000-0000-00001E000000}"/>
    <cellStyle name="Notas 2 15 2" xfId="32" xr:uid="{00000000-0005-0000-0000-00001F000000}"/>
    <cellStyle name="Notas 2 15 3" xfId="33" xr:uid="{00000000-0005-0000-0000-000020000000}"/>
    <cellStyle name="Notas 2 15 4" xfId="34" xr:uid="{00000000-0005-0000-0000-000021000000}"/>
    <cellStyle name="Notas 2 16" xfId="35" xr:uid="{00000000-0005-0000-0000-000022000000}"/>
    <cellStyle name="Notas 2 16 2" xfId="36" xr:uid="{00000000-0005-0000-0000-000023000000}"/>
    <cellStyle name="Notas 2 16 3" xfId="37" xr:uid="{00000000-0005-0000-0000-000024000000}"/>
    <cellStyle name="Notas 2 16 4" xfId="38" xr:uid="{00000000-0005-0000-0000-000025000000}"/>
    <cellStyle name="Notas 2 17" xfId="39" xr:uid="{00000000-0005-0000-0000-000026000000}"/>
    <cellStyle name="Notas 2 18" xfId="40" xr:uid="{00000000-0005-0000-0000-000027000000}"/>
    <cellStyle name="Notas 2 19" xfId="41" xr:uid="{00000000-0005-0000-0000-000028000000}"/>
    <cellStyle name="Notas 2 2" xfId="42" xr:uid="{00000000-0005-0000-0000-000029000000}"/>
    <cellStyle name="Notas 2 2 2" xfId="43" xr:uid="{00000000-0005-0000-0000-00002A000000}"/>
    <cellStyle name="Notas 2 2 3" xfId="44" xr:uid="{00000000-0005-0000-0000-00002B000000}"/>
    <cellStyle name="Notas 2 2 4" xfId="45" xr:uid="{00000000-0005-0000-0000-00002C000000}"/>
    <cellStyle name="Notas 2 2 5" xfId="46" xr:uid="{00000000-0005-0000-0000-00002D000000}"/>
    <cellStyle name="Notas 2 20" xfId="47" xr:uid="{00000000-0005-0000-0000-00002E000000}"/>
    <cellStyle name="Notas 2 21" xfId="48" xr:uid="{00000000-0005-0000-0000-00002F000000}"/>
    <cellStyle name="Notas 2 22" xfId="49" xr:uid="{00000000-0005-0000-0000-000030000000}"/>
    <cellStyle name="Notas 2 23" xfId="50" xr:uid="{00000000-0005-0000-0000-000031000000}"/>
    <cellStyle name="Notas 2 24" xfId="51" xr:uid="{00000000-0005-0000-0000-000032000000}"/>
    <cellStyle name="Notas 2 25" xfId="52" xr:uid="{00000000-0005-0000-0000-000033000000}"/>
    <cellStyle name="Notas 2 26" xfId="53" xr:uid="{00000000-0005-0000-0000-000034000000}"/>
    <cellStyle name="Notas 2 27" xfId="54" xr:uid="{00000000-0005-0000-0000-000035000000}"/>
    <cellStyle name="Notas 2 28" xfId="55" xr:uid="{00000000-0005-0000-0000-000036000000}"/>
    <cellStyle name="Notas 2 29" xfId="56" xr:uid="{00000000-0005-0000-0000-000037000000}"/>
    <cellStyle name="Notas 2 3" xfId="57" xr:uid="{00000000-0005-0000-0000-000038000000}"/>
    <cellStyle name="Notas 2 3 2" xfId="58" xr:uid="{00000000-0005-0000-0000-000039000000}"/>
    <cellStyle name="Notas 2 3 3" xfId="59" xr:uid="{00000000-0005-0000-0000-00003A000000}"/>
    <cellStyle name="Notas 2 3 4" xfId="60" xr:uid="{00000000-0005-0000-0000-00003B000000}"/>
    <cellStyle name="Notas 2 3 5" xfId="61" xr:uid="{00000000-0005-0000-0000-00003C000000}"/>
    <cellStyle name="Notas 2 30" xfId="62" xr:uid="{00000000-0005-0000-0000-00003D000000}"/>
    <cellStyle name="Notas 2 31" xfId="63" xr:uid="{00000000-0005-0000-0000-00003E000000}"/>
    <cellStyle name="Notas 2 32" xfId="64" xr:uid="{00000000-0005-0000-0000-00003F000000}"/>
    <cellStyle name="Notas 2 33" xfId="65" xr:uid="{00000000-0005-0000-0000-000040000000}"/>
    <cellStyle name="Notas 2 34" xfId="66" xr:uid="{00000000-0005-0000-0000-000041000000}"/>
    <cellStyle name="Notas 2 35" xfId="67" xr:uid="{00000000-0005-0000-0000-000042000000}"/>
    <cellStyle name="Notas 2 36" xfId="68" xr:uid="{00000000-0005-0000-0000-000043000000}"/>
    <cellStyle name="Notas 2 4" xfId="69" xr:uid="{00000000-0005-0000-0000-000044000000}"/>
    <cellStyle name="Notas 2 4 2" xfId="70" xr:uid="{00000000-0005-0000-0000-000045000000}"/>
    <cellStyle name="Notas 2 4 3" xfId="71" xr:uid="{00000000-0005-0000-0000-000046000000}"/>
    <cellStyle name="Notas 2 4 4" xfId="72" xr:uid="{00000000-0005-0000-0000-000047000000}"/>
    <cellStyle name="Notas 2 4 5" xfId="73" xr:uid="{00000000-0005-0000-0000-000048000000}"/>
    <cellStyle name="Notas 2 5" xfId="74" xr:uid="{00000000-0005-0000-0000-000049000000}"/>
    <cellStyle name="Notas 2 5 2" xfId="75" xr:uid="{00000000-0005-0000-0000-00004A000000}"/>
    <cellStyle name="Notas 2 5 3" xfId="76" xr:uid="{00000000-0005-0000-0000-00004B000000}"/>
    <cellStyle name="Notas 2 5 4" xfId="77" xr:uid="{00000000-0005-0000-0000-00004C000000}"/>
    <cellStyle name="Notas 2 5 5" xfId="78" xr:uid="{00000000-0005-0000-0000-00004D000000}"/>
    <cellStyle name="Notas 2 6" xfId="79" xr:uid="{00000000-0005-0000-0000-00004E000000}"/>
    <cellStyle name="Notas 2 6 2" xfId="80" xr:uid="{00000000-0005-0000-0000-00004F000000}"/>
    <cellStyle name="Notas 2 6 3" xfId="81" xr:uid="{00000000-0005-0000-0000-000050000000}"/>
    <cellStyle name="Notas 2 6 4" xfId="82" xr:uid="{00000000-0005-0000-0000-000051000000}"/>
    <cellStyle name="Notas 2 6 5" xfId="83" xr:uid="{00000000-0005-0000-0000-000052000000}"/>
    <cellStyle name="Notas 2 7" xfId="84" xr:uid="{00000000-0005-0000-0000-000053000000}"/>
    <cellStyle name="Notas 2 7 2" xfId="85" xr:uid="{00000000-0005-0000-0000-000054000000}"/>
    <cellStyle name="Notas 2 7 3" xfId="86" xr:uid="{00000000-0005-0000-0000-000055000000}"/>
    <cellStyle name="Notas 2 7 4" xfId="87" xr:uid="{00000000-0005-0000-0000-000056000000}"/>
    <cellStyle name="Notas 2 7 5" xfId="88" xr:uid="{00000000-0005-0000-0000-000057000000}"/>
    <cellStyle name="Notas 2 8" xfId="89" xr:uid="{00000000-0005-0000-0000-000058000000}"/>
    <cellStyle name="Notas 2 8 2" xfId="90" xr:uid="{00000000-0005-0000-0000-000059000000}"/>
    <cellStyle name="Notas 2 8 3" xfId="91" xr:uid="{00000000-0005-0000-0000-00005A000000}"/>
    <cellStyle name="Notas 2 8 4" xfId="92" xr:uid="{00000000-0005-0000-0000-00005B000000}"/>
    <cellStyle name="Notas 2 8 5" xfId="93" xr:uid="{00000000-0005-0000-0000-00005C000000}"/>
    <cellStyle name="Notas 2 9" xfId="94" xr:uid="{00000000-0005-0000-0000-00005D000000}"/>
    <cellStyle name="Notas 2 9 2" xfId="95" xr:uid="{00000000-0005-0000-0000-00005E000000}"/>
    <cellStyle name="Notas 2 9 3" xfId="96" xr:uid="{00000000-0005-0000-0000-00005F000000}"/>
    <cellStyle name="Notas 2 9 4" xfId="97" xr:uid="{00000000-0005-0000-0000-000060000000}"/>
    <cellStyle name="Notas 2 9 5" xfId="98" xr:uid="{00000000-0005-0000-0000-000061000000}"/>
    <cellStyle name="Notas 3" xfId="99" xr:uid="{00000000-0005-0000-0000-000062000000}"/>
    <cellStyle name="Notas 3 10" xfId="100" xr:uid="{00000000-0005-0000-0000-000063000000}"/>
    <cellStyle name="Notas 3 10 2" xfId="101" xr:uid="{00000000-0005-0000-0000-000064000000}"/>
    <cellStyle name="Notas 3 10 3" xfId="102" xr:uid="{00000000-0005-0000-0000-000065000000}"/>
    <cellStyle name="Notas 3 10 4" xfId="103" xr:uid="{00000000-0005-0000-0000-000066000000}"/>
    <cellStyle name="Notas 3 10 5" xfId="104" xr:uid="{00000000-0005-0000-0000-000067000000}"/>
    <cellStyle name="Notas 3 11" xfId="105" xr:uid="{00000000-0005-0000-0000-000068000000}"/>
    <cellStyle name="Notas 3 11 2" xfId="106" xr:uid="{00000000-0005-0000-0000-000069000000}"/>
    <cellStyle name="Notas 3 11 3" xfId="107" xr:uid="{00000000-0005-0000-0000-00006A000000}"/>
    <cellStyle name="Notas 3 11 4" xfId="108" xr:uid="{00000000-0005-0000-0000-00006B000000}"/>
    <cellStyle name="Notas 3 11 5" xfId="109" xr:uid="{00000000-0005-0000-0000-00006C000000}"/>
    <cellStyle name="Notas 3 12" xfId="110" xr:uid="{00000000-0005-0000-0000-00006D000000}"/>
    <cellStyle name="Notas 3 12 2" xfId="111" xr:uid="{00000000-0005-0000-0000-00006E000000}"/>
    <cellStyle name="Notas 3 12 3" xfId="112" xr:uid="{00000000-0005-0000-0000-00006F000000}"/>
    <cellStyle name="Notas 3 12 4" xfId="113" xr:uid="{00000000-0005-0000-0000-000070000000}"/>
    <cellStyle name="Notas 3 13" xfId="114" xr:uid="{00000000-0005-0000-0000-000071000000}"/>
    <cellStyle name="Notas 3 13 2" xfId="115" xr:uid="{00000000-0005-0000-0000-000072000000}"/>
    <cellStyle name="Notas 3 13 3" xfId="116" xr:uid="{00000000-0005-0000-0000-000073000000}"/>
    <cellStyle name="Notas 3 13 4" xfId="117" xr:uid="{00000000-0005-0000-0000-000074000000}"/>
    <cellStyle name="Notas 3 14" xfId="118" xr:uid="{00000000-0005-0000-0000-000075000000}"/>
    <cellStyle name="Notas 3 14 2" xfId="119" xr:uid="{00000000-0005-0000-0000-000076000000}"/>
    <cellStyle name="Notas 3 14 3" xfId="120" xr:uid="{00000000-0005-0000-0000-000077000000}"/>
    <cellStyle name="Notas 3 14 4" xfId="121" xr:uid="{00000000-0005-0000-0000-000078000000}"/>
    <cellStyle name="Notas 3 15" xfId="122" xr:uid="{00000000-0005-0000-0000-000079000000}"/>
    <cellStyle name="Notas 3 15 2" xfId="123" xr:uid="{00000000-0005-0000-0000-00007A000000}"/>
    <cellStyle name="Notas 3 15 3" xfId="124" xr:uid="{00000000-0005-0000-0000-00007B000000}"/>
    <cellStyle name="Notas 3 15 4" xfId="125" xr:uid="{00000000-0005-0000-0000-00007C000000}"/>
    <cellStyle name="Notas 3 16" xfId="126" xr:uid="{00000000-0005-0000-0000-00007D000000}"/>
    <cellStyle name="Notas 3 16 2" xfId="127" xr:uid="{00000000-0005-0000-0000-00007E000000}"/>
    <cellStyle name="Notas 3 16 3" xfId="128" xr:uid="{00000000-0005-0000-0000-00007F000000}"/>
    <cellStyle name="Notas 3 16 4" xfId="129" xr:uid="{00000000-0005-0000-0000-000080000000}"/>
    <cellStyle name="Notas 3 17" xfId="130" xr:uid="{00000000-0005-0000-0000-000081000000}"/>
    <cellStyle name="Notas 3 18" xfId="131" xr:uid="{00000000-0005-0000-0000-000082000000}"/>
    <cellStyle name="Notas 3 19" xfId="132" xr:uid="{00000000-0005-0000-0000-000083000000}"/>
    <cellStyle name="Notas 3 2" xfId="133" xr:uid="{00000000-0005-0000-0000-000084000000}"/>
    <cellStyle name="Notas 3 2 2" xfId="134" xr:uid="{00000000-0005-0000-0000-000085000000}"/>
    <cellStyle name="Notas 3 2 3" xfId="135" xr:uid="{00000000-0005-0000-0000-000086000000}"/>
    <cellStyle name="Notas 3 2 4" xfId="136" xr:uid="{00000000-0005-0000-0000-000087000000}"/>
    <cellStyle name="Notas 3 2 5" xfId="137" xr:uid="{00000000-0005-0000-0000-000088000000}"/>
    <cellStyle name="Notas 3 20" xfId="138" xr:uid="{00000000-0005-0000-0000-000089000000}"/>
    <cellStyle name="Notas 3 21" xfId="139" xr:uid="{00000000-0005-0000-0000-00008A000000}"/>
    <cellStyle name="Notas 3 22" xfId="140" xr:uid="{00000000-0005-0000-0000-00008B000000}"/>
    <cellStyle name="Notas 3 23" xfId="141" xr:uid="{00000000-0005-0000-0000-00008C000000}"/>
    <cellStyle name="Notas 3 24" xfId="142" xr:uid="{00000000-0005-0000-0000-00008D000000}"/>
    <cellStyle name="Notas 3 25" xfId="143" xr:uid="{00000000-0005-0000-0000-00008E000000}"/>
    <cellStyle name="Notas 3 26" xfId="144" xr:uid="{00000000-0005-0000-0000-00008F000000}"/>
    <cellStyle name="Notas 3 27" xfId="145" xr:uid="{00000000-0005-0000-0000-000090000000}"/>
    <cellStyle name="Notas 3 28" xfId="146" xr:uid="{00000000-0005-0000-0000-000091000000}"/>
    <cellStyle name="Notas 3 29" xfId="147" xr:uid="{00000000-0005-0000-0000-000092000000}"/>
    <cellStyle name="Notas 3 3" xfId="148" xr:uid="{00000000-0005-0000-0000-000093000000}"/>
    <cellStyle name="Notas 3 3 2" xfId="149" xr:uid="{00000000-0005-0000-0000-000094000000}"/>
    <cellStyle name="Notas 3 3 3" xfId="150" xr:uid="{00000000-0005-0000-0000-000095000000}"/>
    <cellStyle name="Notas 3 3 4" xfId="151" xr:uid="{00000000-0005-0000-0000-000096000000}"/>
    <cellStyle name="Notas 3 3 5" xfId="152" xr:uid="{00000000-0005-0000-0000-000097000000}"/>
    <cellStyle name="Notas 3 30" xfId="153" xr:uid="{00000000-0005-0000-0000-000098000000}"/>
    <cellStyle name="Notas 3 31" xfId="154" xr:uid="{00000000-0005-0000-0000-000099000000}"/>
    <cellStyle name="Notas 3 32" xfId="155" xr:uid="{00000000-0005-0000-0000-00009A000000}"/>
    <cellStyle name="Notas 3 33" xfId="156" xr:uid="{00000000-0005-0000-0000-00009B000000}"/>
    <cellStyle name="Notas 3 34" xfId="157" xr:uid="{00000000-0005-0000-0000-00009C000000}"/>
    <cellStyle name="Notas 3 35" xfId="158" xr:uid="{00000000-0005-0000-0000-00009D000000}"/>
    <cellStyle name="Notas 3 36" xfId="159" xr:uid="{00000000-0005-0000-0000-00009E000000}"/>
    <cellStyle name="Notas 3 4" xfId="160" xr:uid="{00000000-0005-0000-0000-00009F000000}"/>
    <cellStyle name="Notas 3 4 2" xfId="161" xr:uid="{00000000-0005-0000-0000-0000A0000000}"/>
    <cellStyle name="Notas 3 4 3" xfId="162" xr:uid="{00000000-0005-0000-0000-0000A1000000}"/>
    <cellStyle name="Notas 3 4 4" xfId="163" xr:uid="{00000000-0005-0000-0000-0000A2000000}"/>
    <cellStyle name="Notas 3 4 5" xfId="164" xr:uid="{00000000-0005-0000-0000-0000A3000000}"/>
    <cellStyle name="Notas 3 5" xfId="165" xr:uid="{00000000-0005-0000-0000-0000A4000000}"/>
    <cellStyle name="Notas 3 5 2" xfId="166" xr:uid="{00000000-0005-0000-0000-0000A5000000}"/>
    <cellStyle name="Notas 3 5 3" xfId="167" xr:uid="{00000000-0005-0000-0000-0000A6000000}"/>
    <cellStyle name="Notas 3 5 4" xfId="168" xr:uid="{00000000-0005-0000-0000-0000A7000000}"/>
    <cellStyle name="Notas 3 5 5" xfId="169" xr:uid="{00000000-0005-0000-0000-0000A8000000}"/>
    <cellStyle name="Notas 3 6" xfId="170" xr:uid="{00000000-0005-0000-0000-0000A9000000}"/>
    <cellStyle name="Notas 3 6 2" xfId="171" xr:uid="{00000000-0005-0000-0000-0000AA000000}"/>
    <cellStyle name="Notas 3 6 3" xfId="172" xr:uid="{00000000-0005-0000-0000-0000AB000000}"/>
    <cellStyle name="Notas 3 6 4" xfId="173" xr:uid="{00000000-0005-0000-0000-0000AC000000}"/>
    <cellStyle name="Notas 3 6 5" xfId="174" xr:uid="{00000000-0005-0000-0000-0000AD000000}"/>
    <cellStyle name="Notas 3 7" xfId="175" xr:uid="{00000000-0005-0000-0000-0000AE000000}"/>
    <cellStyle name="Notas 3 7 2" xfId="176" xr:uid="{00000000-0005-0000-0000-0000AF000000}"/>
    <cellStyle name="Notas 3 7 3" xfId="177" xr:uid="{00000000-0005-0000-0000-0000B0000000}"/>
    <cellStyle name="Notas 3 7 4" xfId="178" xr:uid="{00000000-0005-0000-0000-0000B1000000}"/>
    <cellStyle name="Notas 3 7 5" xfId="179" xr:uid="{00000000-0005-0000-0000-0000B2000000}"/>
    <cellStyle name="Notas 3 8" xfId="180" xr:uid="{00000000-0005-0000-0000-0000B3000000}"/>
    <cellStyle name="Notas 3 8 2" xfId="181" xr:uid="{00000000-0005-0000-0000-0000B4000000}"/>
    <cellStyle name="Notas 3 8 3" xfId="182" xr:uid="{00000000-0005-0000-0000-0000B5000000}"/>
    <cellStyle name="Notas 3 8 4" xfId="183" xr:uid="{00000000-0005-0000-0000-0000B6000000}"/>
    <cellStyle name="Notas 3 8 5" xfId="184" xr:uid="{00000000-0005-0000-0000-0000B7000000}"/>
    <cellStyle name="Notas 3 9" xfId="185" xr:uid="{00000000-0005-0000-0000-0000B8000000}"/>
    <cellStyle name="Notas 3 9 2" xfId="186" xr:uid="{00000000-0005-0000-0000-0000B9000000}"/>
    <cellStyle name="Notas 3 9 3" xfId="187" xr:uid="{00000000-0005-0000-0000-0000BA000000}"/>
    <cellStyle name="Notas 3 9 4" xfId="188" xr:uid="{00000000-0005-0000-0000-0000BB000000}"/>
    <cellStyle name="Notas 3 9 5" xfId="189" xr:uid="{00000000-0005-0000-0000-0000BC000000}"/>
    <cellStyle name="Notas 4" xfId="190" xr:uid="{00000000-0005-0000-0000-0000BD000000}"/>
    <cellStyle name="Notas 4 10" xfId="191" xr:uid="{00000000-0005-0000-0000-0000BE000000}"/>
    <cellStyle name="Notas 4 10 2" xfId="192" xr:uid="{00000000-0005-0000-0000-0000BF000000}"/>
    <cellStyle name="Notas 4 10 3" xfId="193" xr:uid="{00000000-0005-0000-0000-0000C0000000}"/>
    <cellStyle name="Notas 4 10 4" xfId="194" xr:uid="{00000000-0005-0000-0000-0000C1000000}"/>
    <cellStyle name="Notas 4 10 5" xfId="195" xr:uid="{00000000-0005-0000-0000-0000C2000000}"/>
    <cellStyle name="Notas 4 11" xfId="196" xr:uid="{00000000-0005-0000-0000-0000C3000000}"/>
    <cellStyle name="Notas 4 11 2" xfId="197" xr:uid="{00000000-0005-0000-0000-0000C4000000}"/>
    <cellStyle name="Notas 4 11 3" xfId="198" xr:uid="{00000000-0005-0000-0000-0000C5000000}"/>
    <cellStyle name="Notas 4 11 4" xfId="199" xr:uid="{00000000-0005-0000-0000-0000C6000000}"/>
    <cellStyle name="Notas 4 11 5" xfId="200" xr:uid="{00000000-0005-0000-0000-0000C7000000}"/>
    <cellStyle name="Notas 4 12" xfId="201" xr:uid="{00000000-0005-0000-0000-0000C8000000}"/>
    <cellStyle name="Notas 4 12 2" xfId="202" xr:uid="{00000000-0005-0000-0000-0000C9000000}"/>
    <cellStyle name="Notas 4 12 3" xfId="203" xr:uid="{00000000-0005-0000-0000-0000CA000000}"/>
    <cellStyle name="Notas 4 12 4" xfId="204" xr:uid="{00000000-0005-0000-0000-0000CB000000}"/>
    <cellStyle name="Notas 4 13" xfId="205" xr:uid="{00000000-0005-0000-0000-0000CC000000}"/>
    <cellStyle name="Notas 4 13 2" xfId="206" xr:uid="{00000000-0005-0000-0000-0000CD000000}"/>
    <cellStyle name="Notas 4 13 3" xfId="207" xr:uid="{00000000-0005-0000-0000-0000CE000000}"/>
    <cellStyle name="Notas 4 13 4" xfId="208" xr:uid="{00000000-0005-0000-0000-0000CF000000}"/>
    <cellStyle name="Notas 4 14" xfId="209" xr:uid="{00000000-0005-0000-0000-0000D0000000}"/>
    <cellStyle name="Notas 4 14 2" xfId="210" xr:uid="{00000000-0005-0000-0000-0000D1000000}"/>
    <cellStyle name="Notas 4 14 3" xfId="211" xr:uid="{00000000-0005-0000-0000-0000D2000000}"/>
    <cellStyle name="Notas 4 14 4" xfId="212" xr:uid="{00000000-0005-0000-0000-0000D3000000}"/>
    <cellStyle name="Notas 4 15" xfId="213" xr:uid="{00000000-0005-0000-0000-0000D4000000}"/>
    <cellStyle name="Notas 4 15 2" xfId="214" xr:uid="{00000000-0005-0000-0000-0000D5000000}"/>
    <cellStyle name="Notas 4 15 3" xfId="215" xr:uid="{00000000-0005-0000-0000-0000D6000000}"/>
    <cellStyle name="Notas 4 15 4" xfId="216" xr:uid="{00000000-0005-0000-0000-0000D7000000}"/>
    <cellStyle name="Notas 4 16" xfId="217" xr:uid="{00000000-0005-0000-0000-0000D8000000}"/>
    <cellStyle name="Notas 4 16 2" xfId="218" xr:uid="{00000000-0005-0000-0000-0000D9000000}"/>
    <cellStyle name="Notas 4 16 3" xfId="219" xr:uid="{00000000-0005-0000-0000-0000DA000000}"/>
    <cellStyle name="Notas 4 16 4" xfId="220" xr:uid="{00000000-0005-0000-0000-0000DB000000}"/>
    <cellStyle name="Notas 4 17" xfId="221" xr:uid="{00000000-0005-0000-0000-0000DC000000}"/>
    <cellStyle name="Notas 4 18" xfId="222" xr:uid="{00000000-0005-0000-0000-0000DD000000}"/>
    <cellStyle name="Notas 4 19" xfId="223" xr:uid="{00000000-0005-0000-0000-0000DE000000}"/>
    <cellStyle name="Notas 4 2" xfId="224" xr:uid="{00000000-0005-0000-0000-0000DF000000}"/>
    <cellStyle name="Notas 4 2 2" xfId="225" xr:uid="{00000000-0005-0000-0000-0000E0000000}"/>
    <cellStyle name="Notas 4 2 3" xfId="226" xr:uid="{00000000-0005-0000-0000-0000E1000000}"/>
    <cellStyle name="Notas 4 2 4" xfId="227" xr:uid="{00000000-0005-0000-0000-0000E2000000}"/>
    <cellStyle name="Notas 4 2 5" xfId="228" xr:uid="{00000000-0005-0000-0000-0000E3000000}"/>
    <cellStyle name="Notas 4 20" xfId="229" xr:uid="{00000000-0005-0000-0000-0000E4000000}"/>
    <cellStyle name="Notas 4 21" xfId="230" xr:uid="{00000000-0005-0000-0000-0000E5000000}"/>
    <cellStyle name="Notas 4 22" xfId="231" xr:uid="{00000000-0005-0000-0000-0000E6000000}"/>
    <cellStyle name="Notas 4 23" xfId="232" xr:uid="{00000000-0005-0000-0000-0000E7000000}"/>
    <cellStyle name="Notas 4 24" xfId="233" xr:uid="{00000000-0005-0000-0000-0000E8000000}"/>
    <cellStyle name="Notas 4 25" xfId="234" xr:uid="{00000000-0005-0000-0000-0000E9000000}"/>
    <cellStyle name="Notas 4 26" xfId="235" xr:uid="{00000000-0005-0000-0000-0000EA000000}"/>
    <cellStyle name="Notas 4 27" xfId="236" xr:uid="{00000000-0005-0000-0000-0000EB000000}"/>
    <cellStyle name="Notas 4 28" xfId="237" xr:uid="{00000000-0005-0000-0000-0000EC000000}"/>
    <cellStyle name="Notas 4 29" xfId="238" xr:uid="{00000000-0005-0000-0000-0000ED000000}"/>
    <cellStyle name="Notas 4 3" xfId="239" xr:uid="{00000000-0005-0000-0000-0000EE000000}"/>
    <cellStyle name="Notas 4 3 2" xfId="240" xr:uid="{00000000-0005-0000-0000-0000EF000000}"/>
    <cellStyle name="Notas 4 3 3" xfId="241" xr:uid="{00000000-0005-0000-0000-0000F0000000}"/>
    <cellStyle name="Notas 4 3 4" xfId="242" xr:uid="{00000000-0005-0000-0000-0000F1000000}"/>
    <cellStyle name="Notas 4 3 5" xfId="243" xr:uid="{00000000-0005-0000-0000-0000F2000000}"/>
    <cellStyle name="Notas 4 30" xfId="244" xr:uid="{00000000-0005-0000-0000-0000F3000000}"/>
    <cellStyle name="Notas 4 31" xfId="245" xr:uid="{00000000-0005-0000-0000-0000F4000000}"/>
    <cellStyle name="Notas 4 32" xfId="246" xr:uid="{00000000-0005-0000-0000-0000F5000000}"/>
    <cellStyle name="Notas 4 33" xfId="247" xr:uid="{00000000-0005-0000-0000-0000F6000000}"/>
    <cellStyle name="Notas 4 34" xfId="248" xr:uid="{00000000-0005-0000-0000-0000F7000000}"/>
    <cellStyle name="Notas 4 35" xfId="249" xr:uid="{00000000-0005-0000-0000-0000F8000000}"/>
    <cellStyle name="Notas 4 36" xfId="250" xr:uid="{00000000-0005-0000-0000-0000F9000000}"/>
    <cellStyle name="Notas 4 4" xfId="251" xr:uid="{00000000-0005-0000-0000-0000FA000000}"/>
    <cellStyle name="Notas 4 4 2" xfId="252" xr:uid="{00000000-0005-0000-0000-0000FB000000}"/>
    <cellStyle name="Notas 4 4 3" xfId="253" xr:uid="{00000000-0005-0000-0000-0000FC000000}"/>
    <cellStyle name="Notas 4 4 4" xfId="254" xr:uid="{00000000-0005-0000-0000-0000FD000000}"/>
    <cellStyle name="Notas 4 4 5" xfId="255" xr:uid="{00000000-0005-0000-0000-0000FE000000}"/>
    <cellStyle name="Notas 4 5" xfId="256" xr:uid="{00000000-0005-0000-0000-0000FF000000}"/>
    <cellStyle name="Notas 4 5 2" xfId="257" xr:uid="{00000000-0005-0000-0000-000000010000}"/>
    <cellStyle name="Notas 4 5 3" xfId="258" xr:uid="{00000000-0005-0000-0000-000001010000}"/>
    <cellStyle name="Notas 4 5 4" xfId="259" xr:uid="{00000000-0005-0000-0000-000002010000}"/>
    <cellStyle name="Notas 4 5 5" xfId="260" xr:uid="{00000000-0005-0000-0000-000003010000}"/>
    <cellStyle name="Notas 4 6" xfId="261" xr:uid="{00000000-0005-0000-0000-000004010000}"/>
    <cellStyle name="Notas 4 6 2" xfId="262" xr:uid="{00000000-0005-0000-0000-000005010000}"/>
    <cellStyle name="Notas 4 6 3" xfId="263" xr:uid="{00000000-0005-0000-0000-000006010000}"/>
    <cellStyle name="Notas 4 6 4" xfId="264" xr:uid="{00000000-0005-0000-0000-000007010000}"/>
    <cellStyle name="Notas 4 6 5" xfId="265" xr:uid="{00000000-0005-0000-0000-000008010000}"/>
    <cellStyle name="Notas 4 7" xfId="266" xr:uid="{00000000-0005-0000-0000-000009010000}"/>
    <cellStyle name="Notas 4 7 2" xfId="267" xr:uid="{00000000-0005-0000-0000-00000A010000}"/>
    <cellStyle name="Notas 4 7 3" xfId="268" xr:uid="{00000000-0005-0000-0000-00000B010000}"/>
    <cellStyle name="Notas 4 7 4" xfId="269" xr:uid="{00000000-0005-0000-0000-00000C010000}"/>
    <cellStyle name="Notas 4 7 5" xfId="270" xr:uid="{00000000-0005-0000-0000-00000D010000}"/>
    <cellStyle name="Notas 4 8" xfId="271" xr:uid="{00000000-0005-0000-0000-00000E010000}"/>
    <cellStyle name="Notas 4 8 2" xfId="272" xr:uid="{00000000-0005-0000-0000-00000F010000}"/>
    <cellStyle name="Notas 4 8 3" xfId="273" xr:uid="{00000000-0005-0000-0000-000010010000}"/>
    <cellStyle name="Notas 4 8 4" xfId="274" xr:uid="{00000000-0005-0000-0000-000011010000}"/>
    <cellStyle name="Notas 4 8 5" xfId="275" xr:uid="{00000000-0005-0000-0000-000012010000}"/>
    <cellStyle name="Notas 4 9" xfId="276" xr:uid="{00000000-0005-0000-0000-000013010000}"/>
    <cellStyle name="Notas 4 9 2" xfId="277" xr:uid="{00000000-0005-0000-0000-000014010000}"/>
    <cellStyle name="Notas 4 9 3" xfId="278" xr:uid="{00000000-0005-0000-0000-000015010000}"/>
    <cellStyle name="Notas 4 9 4" xfId="279" xr:uid="{00000000-0005-0000-0000-000016010000}"/>
    <cellStyle name="Notas 4 9 5" xfId="280" xr:uid="{00000000-0005-0000-0000-000017010000}"/>
    <cellStyle name="Notas 5" xfId="281" xr:uid="{00000000-0005-0000-0000-000018010000}"/>
    <cellStyle name="Notas 5 10" xfId="282" xr:uid="{00000000-0005-0000-0000-000019010000}"/>
    <cellStyle name="Notas 5 10 2" xfId="283" xr:uid="{00000000-0005-0000-0000-00001A010000}"/>
    <cellStyle name="Notas 5 10 3" xfId="284" xr:uid="{00000000-0005-0000-0000-00001B010000}"/>
    <cellStyle name="Notas 5 10 4" xfId="285" xr:uid="{00000000-0005-0000-0000-00001C010000}"/>
    <cellStyle name="Notas 5 10 5" xfId="286" xr:uid="{00000000-0005-0000-0000-00001D010000}"/>
    <cellStyle name="Notas 5 11" xfId="287" xr:uid="{00000000-0005-0000-0000-00001E010000}"/>
    <cellStyle name="Notas 5 11 2" xfId="288" xr:uid="{00000000-0005-0000-0000-00001F010000}"/>
    <cellStyle name="Notas 5 11 3" xfId="289" xr:uid="{00000000-0005-0000-0000-000020010000}"/>
    <cellStyle name="Notas 5 11 4" xfId="290" xr:uid="{00000000-0005-0000-0000-000021010000}"/>
    <cellStyle name="Notas 5 11 5" xfId="291" xr:uid="{00000000-0005-0000-0000-000022010000}"/>
    <cellStyle name="Notas 5 12" xfId="292" xr:uid="{00000000-0005-0000-0000-000023010000}"/>
    <cellStyle name="Notas 5 12 2" xfId="293" xr:uid="{00000000-0005-0000-0000-000024010000}"/>
    <cellStyle name="Notas 5 12 3" xfId="294" xr:uid="{00000000-0005-0000-0000-000025010000}"/>
    <cellStyle name="Notas 5 12 4" xfId="295" xr:uid="{00000000-0005-0000-0000-000026010000}"/>
    <cellStyle name="Notas 5 13" xfId="296" xr:uid="{00000000-0005-0000-0000-000027010000}"/>
    <cellStyle name="Notas 5 13 2" xfId="297" xr:uid="{00000000-0005-0000-0000-000028010000}"/>
    <cellStyle name="Notas 5 13 3" xfId="298" xr:uid="{00000000-0005-0000-0000-000029010000}"/>
    <cellStyle name="Notas 5 13 4" xfId="299" xr:uid="{00000000-0005-0000-0000-00002A010000}"/>
    <cellStyle name="Notas 5 14" xfId="300" xr:uid="{00000000-0005-0000-0000-00002B010000}"/>
    <cellStyle name="Notas 5 14 2" xfId="301" xr:uid="{00000000-0005-0000-0000-00002C010000}"/>
    <cellStyle name="Notas 5 14 3" xfId="302" xr:uid="{00000000-0005-0000-0000-00002D010000}"/>
    <cellStyle name="Notas 5 14 4" xfId="303" xr:uid="{00000000-0005-0000-0000-00002E010000}"/>
    <cellStyle name="Notas 5 15" xfId="304" xr:uid="{00000000-0005-0000-0000-00002F010000}"/>
    <cellStyle name="Notas 5 15 2" xfId="305" xr:uid="{00000000-0005-0000-0000-000030010000}"/>
    <cellStyle name="Notas 5 15 3" xfId="306" xr:uid="{00000000-0005-0000-0000-000031010000}"/>
    <cellStyle name="Notas 5 15 4" xfId="307" xr:uid="{00000000-0005-0000-0000-000032010000}"/>
    <cellStyle name="Notas 5 16" xfId="308" xr:uid="{00000000-0005-0000-0000-000033010000}"/>
    <cellStyle name="Notas 5 16 2" xfId="309" xr:uid="{00000000-0005-0000-0000-000034010000}"/>
    <cellStyle name="Notas 5 16 3" xfId="310" xr:uid="{00000000-0005-0000-0000-000035010000}"/>
    <cellStyle name="Notas 5 16 4" xfId="311" xr:uid="{00000000-0005-0000-0000-000036010000}"/>
    <cellStyle name="Notas 5 17" xfId="312" xr:uid="{00000000-0005-0000-0000-000037010000}"/>
    <cellStyle name="Notas 5 18" xfId="313" xr:uid="{00000000-0005-0000-0000-000038010000}"/>
    <cellStyle name="Notas 5 19" xfId="314" xr:uid="{00000000-0005-0000-0000-000039010000}"/>
    <cellStyle name="Notas 5 2" xfId="315" xr:uid="{00000000-0005-0000-0000-00003A010000}"/>
    <cellStyle name="Notas 5 2 2" xfId="316" xr:uid="{00000000-0005-0000-0000-00003B010000}"/>
    <cellStyle name="Notas 5 2 3" xfId="317" xr:uid="{00000000-0005-0000-0000-00003C010000}"/>
    <cellStyle name="Notas 5 2 4" xfId="318" xr:uid="{00000000-0005-0000-0000-00003D010000}"/>
    <cellStyle name="Notas 5 2 5" xfId="319" xr:uid="{00000000-0005-0000-0000-00003E010000}"/>
    <cellStyle name="Notas 5 20" xfId="320" xr:uid="{00000000-0005-0000-0000-00003F010000}"/>
    <cellStyle name="Notas 5 21" xfId="321" xr:uid="{00000000-0005-0000-0000-000040010000}"/>
    <cellStyle name="Notas 5 22" xfId="322" xr:uid="{00000000-0005-0000-0000-000041010000}"/>
    <cellStyle name="Notas 5 23" xfId="323" xr:uid="{00000000-0005-0000-0000-000042010000}"/>
    <cellStyle name="Notas 5 24" xfId="324" xr:uid="{00000000-0005-0000-0000-000043010000}"/>
    <cellStyle name="Notas 5 25" xfId="325" xr:uid="{00000000-0005-0000-0000-000044010000}"/>
    <cellStyle name="Notas 5 26" xfId="326" xr:uid="{00000000-0005-0000-0000-000045010000}"/>
    <cellStyle name="Notas 5 27" xfId="327" xr:uid="{00000000-0005-0000-0000-000046010000}"/>
    <cellStyle name="Notas 5 28" xfId="328" xr:uid="{00000000-0005-0000-0000-000047010000}"/>
    <cellStyle name="Notas 5 29" xfId="329" xr:uid="{00000000-0005-0000-0000-000048010000}"/>
    <cellStyle name="Notas 5 3" xfId="330" xr:uid="{00000000-0005-0000-0000-000049010000}"/>
    <cellStyle name="Notas 5 3 2" xfId="331" xr:uid="{00000000-0005-0000-0000-00004A010000}"/>
    <cellStyle name="Notas 5 3 3" xfId="332" xr:uid="{00000000-0005-0000-0000-00004B010000}"/>
    <cellStyle name="Notas 5 3 4" xfId="333" xr:uid="{00000000-0005-0000-0000-00004C010000}"/>
    <cellStyle name="Notas 5 3 5" xfId="334" xr:uid="{00000000-0005-0000-0000-00004D010000}"/>
    <cellStyle name="Notas 5 30" xfId="335" xr:uid="{00000000-0005-0000-0000-00004E010000}"/>
    <cellStyle name="Notas 5 31" xfId="336" xr:uid="{00000000-0005-0000-0000-00004F010000}"/>
    <cellStyle name="Notas 5 32" xfId="337" xr:uid="{00000000-0005-0000-0000-000050010000}"/>
    <cellStyle name="Notas 5 33" xfId="338" xr:uid="{00000000-0005-0000-0000-000051010000}"/>
    <cellStyle name="Notas 5 34" xfId="339" xr:uid="{00000000-0005-0000-0000-000052010000}"/>
    <cellStyle name="Notas 5 35" xfId="340" xr:uid="{00000000-0005-0000-0000-000053010000}"/>
    <cellStyle name="Notas 5 36" xfId="341" xr:uid="{00000000-0005-0000-0000-000054010000}"/>
    <cellStyle name="Notas 5 4" xfId="342" xr:uid="{00000000-0005-0000-0000-000055010000}"/>
    <cellStyle name="Notas 5 4 2" xfId="343" xr:uid="{00000000-0005-0000-0000-000056010000}"/>
    <cellStyle name="Notas 5 4 3" xfId="344" xr:uid="{00000000-0005-0000-0000-000057010000}"/>
    <cellStyle name="Notas 5 4 4" xfId="345" xr:uid="{00000000-0005-0000-0000-000058010000}"/>
    <cellStyle name="Notas 5 4 5" xfId="346" xr:uid="{00000000-0005-0000-0000-000059010000}"/>
    <cellStyle name="Notas 5 5" xfId="347" xr:uid="{00000000-0005-0000-0000-00005A010000}"/>
    <cellStyle name="Notas 5 5 2" xfId="348" xr:uid="{00000000-0005-0000-0000-00005B010000}"/>
    <cellStyle name="Notas 5 5 3" xfId="349" xr:uid="{00000000-0005-0000-0000-00005C010000}"/>
    <cellStyle name="Notas 5 5 4" xfId="350" xr:uid="{00000000-0005-0000-0000-00005D010000}"/>
    <cellStyle name="Notas 5 5 5" xfId="351" xr:uid="{00000000-0005-0000-0000-00005E010000}"/>
    <cellStyle name="Notas 5 6" xfId="352" xr:uid="{00000000-0005-0000-0000-00005F010000}"/>
    <cellStyle name="Notas 5 6 2" xfId="353" xr:uid="{00000000-0005-0000-0000-000060010000}"/>
    <cellStyle name="Notas 5 6 3" xfId="354" xr:uid="{00000000-0005-0000-0000-000061010000}"/>
    <cellStyle name="Notas 5 6 4" xfId="355" xr:uid="{00000000-0005-0000-0000-000062010000}"/>
    <cellStyle name="Notas 5 6 5" xfId="356" xr:uid="{00000000-0005-0000-0000-000063010000}"/>
    <cellStyle name="Notas 5 7" xfId="357" xr:uid="{00000000-0005-0000-0000-000064010000}"/>
    <cellStyle name="Notas 5 7 2" xfId="358" xr:uid="{00000000-0005-0000-0000-000065010000}"/>
    <cellStyle name="Notas 5 7 3" xfId="359" xr:uid="{00000000-0005-0000-0000-000066010000}"/>
    <cellStyle name="Notas 5 7 4" xfId="360" xr:uid="{00000000-0005-0000-0000-000067010000}"/>
    <cellStyle name="Notas 5 7 5" xfId="361" xr:uid="{00000000-0005-0000-0000-000068010000}"/>
    <cellStyle name="Notas 5 8" xfId="362" xr:uid="{00000000-0005-0000-0000-000069010000}"/>
    <cellStyle name="Notas 5 8 2" xfId="363" xr:uid="{00000000-0005-0000-0000-00006A010000}"/>
    <cellStyle name="Notas 5 8 3" xfId="364" xr:uid="{00000000-0005-0000-0000-00006B010000}"/>
    <cellStyle name="Notas 5 8 4" xfId="365" xr:uid="{00000000-0005-0000-0000-00006C010000}"/>
    <cellStyle name="Notas 5 8 5" xfId="366" xr:uid="{00000000-0005-0000-0000-00006D010000}"/>
    <cellStyle name="Notas 5 9" xfId="367" xr:uid="{00000000-0005-0000-0000-00006E010000}"/>
    <cellStyle name="Notas 5 9 2" xfId="368" xr:uid="{00000000-0005-0000-0000-00006F010000}"/>
    <cellStyle name="Notas 5 9 3" xfId="369" xr:uid="{00000000-0005-0000-0000-000070010000}"/>
    <cellStyle name="Notas 5 9 4" xfId="370" xr:uid="{00000000-0005-0000-0000-000071010000}"/>
    <cellStyle name="Notas 5 9 5" xfId="371" xr:uid="{00000000-0005-0000-0000-000072010000}"/>
    <cellStyle name="Notas 6" xfId="372" xr:uid="{00000000-0005-0000-0000-000073010000}"/>
    <cellStyle name="Notas 6 10" xfId="373" xr:uid="{00000000-0005-0000-0000-000074010000}"/>
    <cellStyle name="Notas 6 10 2" xfId="374" xr:uid="{00000000-0005-0000-0000-000075010000}"/>
    <cellStyle name="Notas 6 10 3" xfId="375" xr:uid="{00000000-0005-0000-0000-000076010000}"/>
    <cellStyle name="Notas 6 10 4" xfId="376" xr:uid="{00000000-0005-0000-0000-000077010000}"/>
    <cellStyle name="Notas 6 10 5" xfId="377" xr:uid="{00000000-0005-0000-0000-000078010000}"/>
    <cellStyle name="Notas 6 11" xfId="378" xr:uid="{00000000-0005-0000-0000-000079010000}"/>
    <cellStyle name="Notas 6 11 2" xfId="379" xr:uid="{00000000-0005-0000-0000-00007A010000}"/>
    <cellStyle name="Notas 6 11 3" xfId="380" xr:uid="{00000000-0005-0000-0000-00007B010000}"/>
    <cellStyle name="Notas 6 11 4" xfId="381" xr:uid="{00000000-0005-0000-0000-00007C010000}"/>
    <cellStyle name="Notas 6 11 5" xfId="382" xr:uid="{00000000-0005-0000-0000-00007D010000}"/>
    <cellStyle name="Notas 6 12" xfId="383" xr:uid="{00000000-0005-0000-0000-00007E010000}"/>
    <cellStyle name="Notas 6 12 2" xfId="384" xr:uid="{00000000-0005-0000-0000-00007F010000}"/>
    <cellStyle name="Notas 6 12 3" xfId="385" xr:uid="{00000000-0005-0000-0000-000080010000}"/>
    <cellStyle name="Notas 6 12 4" xfId="386" xr:uid="{00000000-0005-0000-0000-000081010000}"/>
    <cellStyle name="Notas 6 13" xfId="387" xr:uid="{00000000-0005-0000-0000-000082010000}"/>
    <cellStyle name="Notas 6 13 2" xfId="388" xr:uid="{00000000-0005-0000-0000-000083010000}"/>
    <cellStyle name="Notas 6 13 3" xfId="389" xr:uid="{00000000-0005-0000-0000-000084010000}"/>
    <cellStyle name="Notas 6 13 4" xfId="390" xr:uid="{00000000-0005-0000-0000-000085010000}"/>
    <cellStyle name="Notas 6 14" xfId="391" xr:uid="{00000000-0005-0000-0000-000086010000}"/>
    <cellStyle name="Notas 6 14 2" xfId="392" xr:uid="{00000000-0005-0000-0000-000087010000}"/>
    <cellStyle name="Notas 6 14 3" xfId="393" xr:uid="{00000000-0005-0000-0000-000088010000}"/>
    <cellStyle name="Notas 6 14 4" xfId="394" xr:uid="{00000000-0005-0000-0000-000089010000}"/>
    <cellStyle name="Notas 6 15" xfId="395" xr:uid="{00000000-0005-0000-0000-00008A010000}"/>
    <cellStyle name="Notas 6 15 2" xfId="396" xr:uid="{00000000-0005-0000-0000-00008B010000}"/>
    <cellStyle name="Notas 6 15 3" xfId="397" xr:uid="{00000000-0005-0000-0000-00008C010000}"/>
    <cellStyle name="Notas 6 15 4" xfId="398" xr:uid="{00000000-0005-0000-0000-00008D010000}"/>
    <cellStyle name="Notas 6 16" xfId="399" xr:uid="{00000000-0005-0000-0000-00008E010000}"/>
    <cellStyle name="Notas 6 16 2" xfId="400" xr:uid="{00000000-0005-0000-0000-00008F010000}"/>
    <cellStyle name="Notas 6 16 3" xfId="401" xr:uid="{00000000-0005-0000-0000-000090010000}"/>
    <cellStyle name="Notas 6 16 4" xfId="402" xr:uid="{00000000-0005-0000-0000-000091010000}"/>
    <cellStyle name="Notas 6 17" xfId="403" xr:uid="{00000000-0005-0000-0000-000092010000}"/>
    <cellStyle name="Notas 6 18" xfId="404" xr:uid="{00000000-0005-0000-0000-000093010000}"/>
    <cellStyle name="Notas 6 19" xfId="405" xr:uid="{00000000-0005-0000-0000-000094010000}"/>
    <cellStyle name="Notas 6 2" xfId="406" xr:uid="{00000000-0005-0000-0000-000095010000}"/>
    <cellStyle name="Notas 6 2 2" xfId="407" xr:uid="{00000000-0005-0000-0000-000096010000}"/>
    <cellStyle name="Notas 6 2 3" xfId="408" xr:uid="{00000000-0005-0000-0000-000097010000}"/>
    <cellStyle name="Notas 6 2 4" xfId="409" xr:uid="{00000000-0005-0000-0000-000098010000}"/>
    <cellStyle name="Notas 6 2 5" xfId="410" xr:uid="{00000000-0005-0000-0000-000099010000}"/>
    <cellStyle name="Notas 6 20" xfId="411" xr:uid="{00000000-0005-0000-0000-00009A010000}"/>
    <cellStyle name="Notas 6 21" xfId="412" xr:uid="{00000000-0005-0000-0000-00009B010000}"/>
    <cellStyle name="Notas 6 22" xfId="413" xr:uid="{00000000-0005-0000-0000-00009C010000}"/>
    <cellStyle name="Notas 6 23" xfId="414" xr:uid="{00000000-0005-0000-0000-00009D010000}"/>
    <cellStyle name="Notas 6 24" xfId="415" xr:uid="{00000000-0005-0000-0000-00009E010000}"/>
    <cellStyle name="Notas 6 25" xfId="416" xr:uid="{00000000-0005-0000-0000-00009F010000}"/>
    <cellStyle name="Notas 6 26" xfId="417" xr:uid="{00000000-0005-0000-0000-0000A0010000}"/>
    <cellStyle name="Notas 6 27" xfId="418" xr:uid="{00000000-0005-0000-0000-0000A1010000}"/>
    <cellStyle name="Notas 6 28" xfId="419" xr:uid="{00000000-0005-0000-0000-0000A2010000}"/>
    <cellStyle name="Notas 6 29" xfId="420" xr:uid="{00000000-0005-0000-0000-0000A3010000}"/>
    <cellStyle name="Notas 6 3" xfId="421" xr:uid="{00000000-0005-0000-0000-0000A4010000}"/>
    <cellStyle name="Notas 6 3 2" xfId="422" xr:uid="{00000000-0005-0000-0000-0000A5010000}"/>
    <cellStyle name="Notas 6 3 3" xfId="423" xr:uid="{00000000-0005-0000-0000-0000A6010000}"/>
    <cellStyle name="Notas 6 3 4" xfId="424" xr:uid="{00000000-0005-0000-0000-0000A7010000}"/>
    <cellStyle name="Notas 6 3 5" xfId="425" xr:uid="{00000000-0005-0000-0000-0000A8010000}"/>
    <cellStyle name="Notas 6 30" xfId="426" xr:uid="{00000000-0005-0000-0000-0000A9010000}"/>
    <cellStyle name="Notas 6 31" xfId="427" xr:uid="{00000000-0005-0000-0000-0000AA010000}"/>
    <cellStyle name="Notas 6 32" xfId="428" xr:uid="{00000000-0005-0000-0000-0000AB010000}"/>
    <cellStyle name="Notas 6 33" xfId="429" xr:uid="{00000000-0005-0000-0000-0000AC010000}"/>
    <cellStyle name="Notas 6 34" xfId="430" xr:uid="{00000000-0005-0000-0000-0000AD010000}"/>
    <cellStyle name="Notas 6 35" xfId="431" xr:uid="{00000000-0005-0000-0000-0000AE010000}"/>
    <cellStyle name="Notas 6 36" xfId="432" xr:uid="{00000000-0005-0000-0000-0000AF010000}"/>
    <cellStyle name="Notas 6 4" xfId="433" xr:uid="{00000000-0005-0000-0000-0000B0010000}"/>
    <cellStyle name="Notas 6 4 2" xfId="434" xr:uid="{00000000-0005-0000-0000-0000B1010000}"/>
    <cellStyle name="Notas 6 4 3" xfId="435" xr:uid="{00000000-0005-0000-0000-0000B2010000}"/>
    <cellStyle name="Notas 6 4 4" xfId="436" xr:uid="{00000000-0005-0000-0000-0000B3010000}"/>
    <cellStyle name="Notas 6 4 5" xfId="437" xr:uid="{00000000-0005-0000-0000-0000B4010000}"/>
    <cellStyle name="Notas 6 5" xfId="438" xr:uid="{00000000-0005-0000-0000-0000B5010000}"/>
    <cellStyle name="Notas 6 5 2" xfId="439" xr:uid="{00000000-0005-0000-0000-0000B6010000}"/>
    <cellStyle name="Notas 6 5 3" xfId="440" xr:uid="{00000000-0005-0000-0000-0000B7010000}"/>
    <cellStyle name="Notas 6 5 4" xfId="441" xr:uid="{00000000-0005-0000-0000-0000B8010000}"/>
    <cellStyle name="Notas 6 5 5" xfId="442" xr:uid="{00000000-0005-0000-0000-0000B9010000}"/>
    <cellStyle name="Notas 6 6" xfId="443" xr:uid="{00000000-0005-0000-0000-0000BA010000}"/>
    <cellStyle name="Notas 6 6 2" xfId="444" xr:uid="{00000000-0005-0000-0000-0000BB010000}"/>
    <cellStyle name="Notas 6 6 3" xfId="445" xr:uid="{00000000-0005-0000-0000-0000BC010000}"/>
    <cellStyle name="Notas 6 6 4" xfId="446" xr:uid="{00000000-0005-0000-0000-0000BD010000}"/>
    <cellStyle name="Notas 6 6 5" xfId="447" xr:uid="{00000000-0005-0000-0000-0000BE010000}"/>
    <cellStyle name="Notas 6 7" xfId="448" xr:uid="{00000000-0005-0000-0000-0000BF010000}"/>
    <cellStyle name="Notas 6 7 2" xfId="449" xr:uid="{00000000-0005-0000-0000-0000C0010000}"/>
    <cellStyle name="Notas 6 7 3" xfId="450" xr:uid="{00000000-0005-0000-0000-0000C1010000}"/>
    <cellStyle name="Notas 6 7 4" xfId="451" xr:uid="{00000000-0005-0000-0000-0000C2010000}"/>
    <cellStyle name="Notas 6 7 5" xfId="452" xr:uid="{00000000-0005-0000-0000-0000C3010000}"/>
    <cellStyle name="Notas 6 8" xfId="453" xr:uid="{00000000-0005-0000-0000-0000C4010000}"/>
    <cellStyle name="Notas 6 8 2" xfId="454" xr:uid="{00000000-0005-0000-0000-0000C5010000}"/>
    <cellStyle name="Notas 6 8 3" xfId="455" xr:uid="{00000000-0005-0000-0000-0000C6010000}"/>
    <cellStyle name="Notas 6 8 4" xfId="456" xr:uid="{00000000-0005-0000-0000-0000C7010000}"/>
    <cellStyle name="Notas 6 8 5" xfId="457" xr:uid="{00000000-0005-0000-0000-0000C8010000}"/>
    <cellStyle name="Notas 6 9" xfId="458" xr:uid="{00000000-0005-0000-0000-0000C9010000}"/>
    <cellStyle name="Notas 6 9 2" xfId="459" xr:uid="{00000000-0005-0000-0000-0000CA010000}"/>
    <cellStyle name="Notas 6 9 3" xfId="460" xr:uid="{00000000-0005-0000-0000-0000CB010000}"/>
    <cellStyle name="Notas 6 9 4" xfId="461" xr:uid="{00000000-0005-0000-0000-0000CC010000}"/>
    <cellStyle name="Notas 6 9 5" xfId="462" xr:uid="{00000000-0005-0000-0000-0000CD010000}"/>
    <cellStyle name="Notas 7" xfId="463" xr:uid="{00000000-0005-0000-0000-0000CE010000}"/>
    <cellStyle name="Notas 7 10" xfId="464" xr:uid="{00000000-0005-0000-0000-0000CF010000}"/>
    <cellStyle name="Notas 7 10 2" xfId="465" xr:uid="{00000000-0005-0000-0000-0000D0010000}"/>
    <cellStyle name="Notas 7 10 3" xfId="466" xr:uid="{00000000-0005-0000-0000-0000D1010000}"/>
    <cellStyle name="Notas 7 10 4" xfId="467" xr:uid="{00000000-0005-0000-0000-0000D2010000}"/>
    <cellStyle name="Notas 7 10 5" xfId="468" xr:uid="{00000000-0005-0000-0000-0000D3010000}"/>
    <cellStyle name="Notas 7 11" xfId="469" xr:uid="{00000000-0005-0000-0000-0000D4010000}"/>
    <cellStyle name="Notas 7 11 2" xfId="470" xr:uid="{00000000-0005-0000-0000-0000D5010000}"/>
    <cellStyle name="Notas 7 11 3" xfId="471" xr:uid="{00000000-0005-0000-0000-0000D6010000}"/>
    <cellStyle name="Notas 7 11 4" xfId="472" xr:uid="{00000000-0005-0000-0000-0000D7010000}"/>
    <cellStyle name="Notas 7 11 5" xfId="473" xr:uid="{00000000-0005-0000-0000-0000D8010000}"/>
    <cellStyle name="Notas 7 12" xfId="474" xr:uid="{00000000-0005-0000-0000-0000D9010000}"/>
    <cellStyle name="Notas 7 12 2" xfId="475" xr:uid="{00000000-0005-0000-0000-0000DA010000}"/>
    <cellStyle name="Notas 7 12 3" xfId="476" xr:uid="{00000000-0005-0000-0000-0000DB010000}"/>
    <cellStyle name="Notas 7 12 4" xfId="477" xr:uid="{00000000-0005-0000-0000-0000DC010000}"/>
    <cellStyle name="Notas 7 13" xfId="478" xr:uid="{00000000-0005-0000-0000-0000DD010000}"/>
    <cellStyle name="Notas 7 13 2" xfId="479" xr:uid="{00000000-0005-0000-0000-0000DE010000}"/>
    <cellStyle name="Notas 7 13 3" xfId="480" xr:uid="{00000000-0005-0000-0000-0000DF010000}"/>
    <cellStyle name="Notas 7 13 4" xfId="481" xr:uid="{00000000-0005-0000-0000-0000E0010000}"/>
    <cellStyle name="Notas 7 14" xfId="482" xr:uid="{00000000-0005-0000-0000-0000E1010000}"/>
    <cellStyle name="Notas 7 14 2" xfId="483" xr:uid="{00000000-0005-0000-0000-0000E2010000}"/>
    <cellStyle name="Notas 7 14 3" xfId="484" xr:uid="{00000000-0005-0000-0000-0000E3010000}"/>
    <cellStyle name="Notas 7 14 4" xfId="485" xr:uid="{00000000-0005-0000-0000-0000E4010000}"/>
    <cellStyle name="Notas 7 15" xfId="486" xr:uid="{00000000-0005-0000-0000-0000E5010000}"/>
    <cellStyle name="Notas 7 15 2" xfId="487" xr:uid="{00000000-0005-0000-0000-0000E6010000}"/>
    <cellStyle name="Notas 7 15 3" xfId="488" xr:uid="{00000000-0005-0000-0000-0000E7010000}"/>
    <cellStyle name="Notas 7 15 4" xfId="489" xr:uid="{00000000-0005-0000-0000-0000E8010000}"/>
    <cellStyle name="Notas 7 16" xfId="490" xr:uid="{00000000-0005-0000-0000-0000E9010000}"/>
    <cellStyle name="Notas 7 16 2" xfId="491" xr:uid="{00000000-0005-0000-0000-0000EA010000}"/>
    <cellStyle name="Notas 7 16 3" xfId="492" xr:uid="{00000000-0005-0000-0000-0000EB010000}"/>
    <cellStyle name="Notas 7 16 4" xfId="493" xr:uid="{00000000-0005-0000-0000-0000EC010000}"/>
    <cellStyle name="Notas 7 17" xfId="494" xr:uid="{00000000-0005-0000-0000-0000ED010000}"/>
    <cellStyle name="Notas 7 18" xfId="495" xr:uid="{00000000-0005-0000-0000-0000EE010000}"/>
    <cellStyle name="Notas 7 19" xfId="496" xr:uid="{00000000-0005-0000-0000-0000EF010000}"/>
    <cellStyle name="Notas 7 2" xfId="497" xr:uid="{00000000-0005-0000-0000-0000F0010000}"/>
    <cellStyle name="Notas 7 2 2" xfId="498" xr:uid="{00000000-0005-0000-0000-0000F1010000}"/>
    <cellStyle name="Notas 7 2 3" xfId="499" xr:uid="{00000000-0005-0000-0000-0000F2010000}"/>
    <cellStyle name="Notas 7 2 4" xfId="500" xr:uid="{00000000-0005-0000-0000-0000F3010000}"/>
    <cellStyle name="Notas 7 2 5" xfId="501" xr:uid="{00000000-0005-0000-0000-0000F4010000}"/>
    <cellStyle name="Notas 7 20" xfId="502" xr:uid="{00000000-0005-0000-0000-0000F5010000}"/>
    <cellStyle name="Notas 7 21" xfId="503" xr:uid="{00000000-0005-0000-0000-0000F6010000}"/>
    <cellStyle name="Notas 7 22" xfId="504" xr:uid="{00000000-0005-0000-0000-0000F7010000}"/>
    <cellStyle name="Notas 7 23" xfId="505" xr:uid="{00000000-0005-0000-0000-0000F8010000}"/>
    <cellStyle name="Notas 7 24" xfId="506" xr:uid="{00000000-0005-0000-0000-0000F9010000}"/>
    <cellStyle name="Notas 7 25" xfId="507" xr:uid="{00000000-0005-0000-0000-0000FA010000}"/>
    <cellStyle name="Notas 7 26" xfId="508" xr:uid="{00000000-0005-0000-0000-0000FB010000}"/>
    <cellStyle name="Notas 7 27" xfId="509" xr:uid="{00000000-0005-0000-0000-0000FC010000}"/>
    <cellStyle name="Notas 7 28" xfId="510" xr:uid="{00000000-0005-0000-0000-0000FD010000}"/>
    <cellStyle name="Notas 7 29" xfId="511" xr:uid="{00000000-0005-0000-0000-0000FE010000}"/>
    <cellStyle name="Notas 7 3" xfId="512" xr:uid="{00000000-0005-0000-0000-0000FF010000}"/>
    <cellStyle name="Notas 7 3 2" xfId="513" xr:uid="{00000000-0005-0000-0000-000000020000}"/>
    <cellStyle name="Notas 7 3 3" xfId="514" xr:uid="{00000000-0005-0000-0000-000001020000}"/>
    <cellStyle name="Notas 7 3 4" xfId="515" xr:uid="{00000000-0005-0000-0000-000002020000}"/>
    <cellStyle name="Notas 7 3 5" xfId="516" xr:uid="{00000000-0005-0000-0000-000003020000}"/>
    <cellStyle name="Notas 7 30" xfId="517" xr:uid="{00000000-0005-0000-0000-000004020000}"/>
    <cellStyle name="Notas 7 31" xfId="518" xr:uid="{00000000-0005-0000-0000-000005020000}"/>
    <cellStyle name="Notas 7 32" xfId="519" xr:uid="{00000000-0005-0000-0000-000006020000}"/>
    <cellStyle name="Notas 7 33" xfId="520" xr:uid="{00000000-0005-0000-0000-000007020000}"/>
    <cellStyle name="Notas 7 34" xfId="521" xr:uid="{00000000-0005-0000-0000-000008020000}"/>
    <cellStyle name="Notas 7 35" xfId="522" xr:uid="{00000000-0005-0000-0000-000009020000}"/>
    <cellStyle name="Notas 7 36" xfId="523" xr:uid="{00000000-0005-0000-0000-00000A020000}"/>
    <cellStyle name="Notas 7 4" xfId="524" xr:uid="{00000000-0005-0000-0000-00000B020000}"/>
    <cellStyle name="Notas 7 4 2" xfId="525" xr:uid="{00000000-0005-0000-0000-00000C020000}"/>
    <cellStyle name="Notas 7 4 3" xfId="526" xr:uid="{00000000-0005-0000-0000-00000D020000}"/>
    <cellStyle name="Notas 7 4 4" xfId="527" xr:uid="{00000000-0005-0000-0000-00000E020000}"/>
    <cellStyle name="Notas 7 4 5" xfId="528" xr:uid="{00000000-0005-0000-0000-00000F020000}"/>
    <cellStyle name="Notas 7 5" xfId="529" xr:uid="{00000000-0005-0000-0000-000010020000}"/>
    <cellStyle name="Notas 7 5 2" xfId="530" xr:uid="{00000000-0005-0000-0000-000011020000}"/>
    <cellStyle name="Notas 7 5 3" xfId="531" xr:uid="{00000000-0005-0000-0000-000012020000}"/>
    <cellStyle name="Notas 7 5 4" xfId="532" xr:uid="{00000000-0005-0000-0000-000013020000}"/>
    <cellStyle name="Notas 7 5 5" xfId="533" xr:uid="{00000000-0005-0000-0000-000014020000}"/>
    <cellStyle name="Notas 7 6" xfId="534" xr:uid="{00000000-0005-0000-0000-000015020000}"/>
    <cellStyle name="Notas 7 6 2" xfId="535" xr:uid="{00000000-0005-0000-0000-000016020000}"/>
    <cellStyle name="Notas 7 6 3" xfId="536" xr:uid="{00000000-0005-0000-0000-000017020000}"/>
    <cellStyle name="Notas 7 6 4" xfId="537" xr:uid="{00000000-0005-0000-0000-000018020000}"/>
    <cellStyle name="Notas 7 6 5" xfId="538" xr:uid="{00000000-0005-0000-0000-000019020000}"/>
    <cellStyle name="Notas 7 7" xfId="539" xr:uid="{00000000-0005-0000-0000-00001A020000}"/>
    <cellStyle name="Notas 7 7 2" xfId="540" xr:uid="{00000000-0005-0000-0000-00001B020000}"/>
    <cellStyle name="Notas 7 7 3" xfId="541" xr:uid="{00000000-0005-0000-0000-00001C020000}"/>
    <cellStyle name="Notas 7 7 4" xfId="542" xr:uid="{00000000-0005-0000-0000-00001D020000}"/>
    <cellStyle name="Notas 7 7 5" xfId="543" xr:uid="{00000000-0005-0000-0000-00001E020000}"/>
    <cellStyle name="Notas 7 8" xfId="544" xr:uid="{00000000-0005-0000-0000-00001F020000}"/>
    <cellStyle name="Notas 7 8 2" xfId="545" xr:uid="{00000000-0005-0000-0000-000020020000}"/>
    <cellStyle name="Notas 7 8 3" xfId="546" xr:uid="{00000000-0005-0000-0000-000021020000}"/>
    <cellStyle name="Notas 7 8 4" xfId="547" xr:uid="{00000000-0005-0000-0000-000022020000}"/>
    <cellStyle name="Notas 7 8 5" xfId="548" xr:uid="{00000000-0005-0000-0000-000023020000}"/>
    <cellStyle name="Notas 7 9" xfId="549" xr:uid="{00000000-0005-0000-0000-000024020000}"/>
    <cellStyle name="Notas 7 9 2" xfId="550" xr:uid="{00000000-0005-0000-0000-000025020000}"/>
    <cellStyle name="Notas 7 9 3" xfId="551" xr:uid="{00000000-0005-0000-0000-000026020000}"/>
    <cellStyle name="Notas 7 9 4" xfId="552" xr:uid="{00000000-0005-0000-0000-000027020000}"/>
    <cellStyle name="Notas 7 9 5" xfId="553" xr:uid="{00000000-0005-0000-0000-000028020000}"/>
    <cellStyle name="Notas 8" xfId="554" xr:uid="{00000000-0005-0000-0000-000029020000}"/>
    <cellStyle name="Notas 8 10" xfId="555" xr:uid="{00000000-0005-0000-0000-00002A020000}"/>
    <cellStyle name="Notas 8 10 2" xfId="556" xr:uid="{00000000-0005-0000-0000-00002B020000}"/>
    <cellStyle name="Notas 8 10 3" xfId="557" xr:uid="{00000000-0005-0000-0000-00002C020000}"/>
    <cellStyle name="Notas 8 10 4" xfId="558" xr:uid="{00000000-0005-0000-0000-00002D020000}"/>
    <cellStyle name="Notas 8 10 5" xfId="559" xr:uid="{00000000-0005-0000-0000-00002E020000}"/>
    <cellStyle name="Notas 8 11" xfId="560" xr:uid="{00000000-0005-0000-0000-00002F020000}"/>
    <cellStyle name="Notas 8 11 2" xfId="561" xr:uid="{00000000-0005-0000-0000-000030020000}"/>
    <cellStyle name="Notas 8 11 3" xfId="562" xr:uid="{00000000-0005-0000-0000-000031020000}"/>
    <cellStyle name="Notas 8 11 4" xfId="563" xr:uid="{00000000-0005-0000-0000-000032020000}"/>
    <cellStyle name="Notas 8 11 5" xfId="564" xr:uid="{00000000-0005-0000-0000-000033020000}"/>
    <cellStyle name="Notas 8 12" xfId="565" xr:uid="{00000000-0005-0000-0000-000034020000}"/>
    <cellStyle name="Notas 8 12 2" xfId="566" xr:uid="{00000000-0005-0000-0000-000035020000}"/>
    <cellStyle name="Notas 8 12 3" xfId="567" xr:uid="{00000000-0005-0000-0000-000036020000}"/>
    <cellStyle name="Notas 8 12 4" xfId="568" xr:uid="{00000000-0005-0000-0000-000037020000}"/>
    <cellStyle name="Notas 8 13" xfId="569" xr:uid="{00000000-0005-0000-0000-000038020000}"/>
    <cellStyle name="Notas 8 13 2" xfId="570" xr:uid="{00000000-0005-0000-0000-000039020000}"/>
    <cellStyle name="Notas 8 13 3" xfId="571" xr:uid="{00000000-0005-0000-0000-00003A020000}"/>
    <cellStyle name="Notas 8 13 4" xfId="572" xr:uid="{00000000-0005-0000-0000-00003B020000}"/>
    <cellStyle name="Notas 8 14" xfId="573" xr:uid="{00000000-0005-0000-0000-00003C020000}"/>
    <cellStyle name="Notas 8 14 2" xfId="574" xr:uid="{00000000-0005-0000-0000-00003D020000}"/>
    <cellStyle name="Notas 8 14 3" xfId="575" xr:uid="{00000000-0005-0000-0000-00003E020000}"/>
    <cellStyle name="Notas 8 14 4" xfId="576" xr:uid="{00000000-0005-0000-0000-00003F020000}"/>
    <cellStyle name="Notas 8 15" xfId="577" xr:uid="{00000000-0005-0000-0000-000040020000}"/>
    <cellStyle name="Notas 8 15 2" xfId="578" xr:uid="{00000000-0005-0000-0000-000041020000}"/>
    <cellStyle name="Notas 8 15 3" xfId="579" xr:uid="{00000000-0005-0000-0000-000042020000}"/>
    <cellStyle name="Notas 8 15 4" xfId="580" xr:uid="{00000000-0005-0000-0000-000043020000}"/>
    <cellStyle name="Notas 8 16" xfId="581" xr:uid="{00000000-0005-0000-0000-000044020000}"/>
    <cellStyle name="Notas 8 16 2" xfId="582" xr:uid="{00000000-0005-0000-0000-000045020000}"/>
    <cellStyle name="Notas 8 16 3" xfId="583" xr:uid="{00000000-0005-0000-0000-000046020000}"/>
    <cellStyle name="Notas 8 16 4" xfId="584" xr:uid="{00000000-0005-0000-0000-000047020000}"/>
    <cellStyle name="Notas 8 17" xfId="585" xr:uid="{00000000-0005-0000-0000-000048020000}"/>
    <cellStyle name="Notas 8 18" xfId="586" xr:uid="{00000000-0005-0000-0000-000049020000}"/>
    <cellStyle name="Notas 8 19" xfId="587" xr:uid="{00000000-0005-0000-0000-00004A020000}"/>
    <cellStyle name="Notas 8 2" xfId="588" xr:uid="{00000000-0005-0000-0000-00004B020000}"/>
    <cellStyle name="Notas 8 2 2" xfId="589" xr:uid="{00000000-0005-0000-0000-00004C020000}"/>
    <cellStyle name="Notas 8 2 3" xfId="590" xr:uid="{00000000-0005-0000-0000-00004D020000}"/>
    <cellStyle name="Notas 8 2 4" xfId="591" xr:uid="{00000000-0005-0000-0000-00004E020000}"/>
    <cellStyle name="Notas 8 2 5" xfId="592" xr:uid="{00000000-0005-0000-0000-00004F020000}"/>
    <cellStyle name="Notas 8 20" xfId="593" xr:uid="{00000000-0005-0000-0000-000050020000}"/>
    <cellStyle name="Notas 8 21" xfId="594" xr:uid="{00000000-0005-0000-0000-000051020000}"/>
    <cellStyle name="Notas 8 22" xfId="595" xr:uid="{00000000-0005-0000-0000-000052020000}"/>
    <cellStyle name="Notas 8 23" xfId="596" xr:uid="{00000000-0005-0000-0000-000053020000}"/>
    <cellStyle name="Notas 8 24" xfId="597" xr:uid="{00000000-0005-0000-0000-000054020000}"/>
    <cellStyle name="Notas 8 25" xfId="598" xr:uid="{00000000-0005-0000-0000-000055020000}"/>
    <cellStyle name="Notas 8 26" xfId="599" xr:uid="{00000000-0005-0000-0000-000056020000}"/>
    <cellStyle name="Notas 8 27" xfId="600" xr:uid="{00000000-0005-0000-0000-000057020000}"/>
    <cellStyle name="Notas 8 28" xfId="601" xr:uid="{00000000-0005-0000-0000-000058020000}"/>
    <cellStyle name="Notas 8 29" xfId="602" xr:uid="{00000000-0005-0000-0000-000059020000}"/>
    <cellStyle name="Notas 8 3" xfId="603" xr:uid="{00000000-0005-0000-0000-00005A020000}"/>
    <cellStyle name="Notas 8 3 2" xfId="604" xr:uid="{00000000-0005-0000-0000-00005B020000}"/>
    <cellStyle name="Notas 8 3 3" xfId="605" xr:uid="{00000000-0005-0000-0000-00005C020000}"/>
    <cellStyle name="Notas 8 3 4" xfId="606" xr:uid="{00000000-0005-0000-0000-00005D020000}"/>
    <cellStyle name="Notas 8 3 5" xfId="607" xr:uid="{00000000-0005-0000-0000-00005E020000}"/>
    <cellStyle name="Notas 8 30" xfId="608" xr:uid="{00000000-0005-0000-0000-00005F020000}"/>
    <cellStyle name="Notas 8 31" xfId="609" xr:uid="{00000000-0005-0000-0000-000060020000}"/>
    <cellStyle name="Notas 8 32" xfId="610" xr:uid="{00000000-0005-0000-0000-000061020000}"/>
    <cellStyle name="Notas 8 33" xfId="611" xr:uid="{00000000-0005-0000-0000-000062020000}"/>
    <cellStyle name="Notas 8 34" xfId="612" xr:uid="{00000000-0005-0000-0000-000063020000}"/>
    <cellStyle name="Notas 8 35" xfId="613" xr:uid="{00000000-0005-0000-0000-000064020000}"/>
    <cellStyle name="Notas 8 36" xfId="614" xr:uid="{00000000-0005-0000-0000-000065020000}"/>
    <cellStyle name="Notas 8 4" xfId="615" xr:uid="{00000000-0005-0000-0000-000066020000}"/>
    <cellStyle name="Notas 8 4 2" xfId="616" xr:uid="{00000000-0005-0000-0000-000067020000}"/>
    <cellStyle name="Notas 8 4 3" xfId="617" xr:uid="{00000000-0005-0000-0000-000068020000}"/>
    <cellStyle name="Notas 8 4 4" xfId="618" xr:uid="{00000000-0005-0000-0000-000069020000}"/>
    <cellStyle name="Notas 8 4 5" xfId="619" xr:uid="{00000000-0005-0000-0000-00006A020000}"/>
    <cellStyle name="Notas 8 5" xfId="620" xr:uid="{00000000-0005-0000-0000-00006B020000}"/>
    <cellStyle name="Notas 8 5 2" xfId="621" xr:uid="{00000000-0005-0000-0000-00006C020000}"/>
    <cellStyle name="Notas 8 5 3" xfId="622" xr:uid="{00000000-0005-0000-0000-00006D020000}"/>
    <cellStyle name="Notas 8 5 4" xfId="623" xr:uid="{00000000-0005-0000-0000-00006E020000}"/>
    <cellStyle name="Notas 8 5 5" xfId="624" xr:uid="{00000000-0005-0000-0000-00006F020000}"/>
    <cellStyle name="Notas 8 6" xfId="625" xr:uid="{00000000-0005-0000-0000-000070020000}"/>
    <cellStyle name="Notas 8 6 2" xfId="626" xr:uid="{00000000-0005-0000-0000-000071020000}"/>
    <cellStyle name="Notas 8 6 3" xfId="627" xr:uid="{00000000-0005-0000-0000-000072020000}"/>
    <cellStyle name="Notas 8 6 4" xfId="628" xr:uid="{00000000-0005-0000-0000-000073020000}"/>
    <cellStyle name="Notas 8 6 5" xfId="629" xr:uid="{00000000-0005-0000-0000-000074020000}"/>
    <cellStyle name="Notas 8 7" xfId="630" xr:uid="{00000000-0005-0000-0000-000075020000}"/>
    <cellStyle name="Notas 8 7 2" xfId="631" xr:uid="{00000000-0005-0000-0000-000076020000}"/>
    <cellStyle name="Notas 8 7 3" xfId="632" xr:uid="{00000000-0005-0000-0000-000077020000}"/>
    <cellStyle name="Notas 8 7 4" xfId="633" xr:uid="{00000000-0005-0000-0000-000078020000}"/>
    <cellStyle name="Notas 8 7 5" xfId="634" xr:uid="{00000000-0005-0000-0000-000079020000}"/>
    <cellStyle name="Notas 8 8" xfId="635" xr:uid="{00000000-0005-0000-0000-00007A020000}"/>
    <cellStyle name="Notas 8 8 2" xfId="636" xr:uid="{00000000-0005-0000-0000-00007B020000}"/>
    <cellStyle name="Notas 8 8 3" xfId="637" xr:uid="{00000000-0005-0000-0000-00007C020000}"/>
    <cellStyle name="Notas 8 8 4" xfId="638" xr:uid="{00000000-0005-0000-0000-00007D020000}"/>
    <cellStyle name="Notas 8 8 5" xfId="639" xr:uid="{00000000-0005-0000-0000-00007E020000}"/>
    <cellStyle name="Notas 8 9" xfId="640" xr:uid="{00000000-0005-0000-0000-00007F020000}"/>
    <cellStyle name="Notas 8 9 2" xfId="641" xr:uid="{00000000-0005-0000-0000-000080020000}"/>
    <cellStyle name="Notas 8 9 3" xfId="642" xr:uid="{00000000-0005-0000-0000-000081020000}"/>
    <cellStyle name="Notas 8 9 4" xfId="643" xr:uid="{00000000-0005-0000-0000-000082020000}"/>
    <cellStyle name="Notas 8 9 5" xfId="644" xr:uid="{00000000-0005-0000-0000-000083020000}"/>
    <cellStyle name="Porcentaje" xfId="1" builtinId="5"/>
    <cellStyle name="Porcentual 2" xfId="645" xr:uid="{00000000-0005-0000-0000-000085020000}"/>
    <cellStyle name="Porcentual 3" xfId="646" xr:uid="{00000000-0005-0000-0000-000086020000}"/>
    <cellStyle name="Porcentual 3 2" xfId="647" xr:uid="{00000000-0005-0000-0000-000087020000}"/>
    <cellStyle name="Porcentual 9" xfId="648" xr:uid="{00000000-0005-0000-0000-000088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1"/>
  <sheetViews>
    <sheetView tabSelected="1" view="pageBreakPreview" zoomScaleSheetLayoutView="100" workbookViewId="0">
      <selection sqref="A1:B1"/>
    </sheetView>
  </sheetViews>
  <sheetFormatPr baseColWidth="10" defaultRowHeight="14.4" x14ac:dyDescent="0.3"/>
  <cols>
    <col min="1" max="1" width="12.5546875" style="4" customWidth="1"/>
    <col min="2" max="3" width="13.44140625" style="4" customWidth="1"/>
    <col min="4" max="5" width="11.109375" style="4" hidden="1" customWidth="1"/>
    <col min="6" max="6" width="11.5546875" style="4" hidden="1" customWidth="1"/>
    <col min="7" max="9" width="12.109375" style="4" hidden="1" customWidth="1"/>
    <col min="10" max="12" width="12.109375" style="46" hidden="1" customWidth="1"/>
    <col min="13" max="14" width="12.109375" style="4" hidden="1" customWidth="1"/>
    <col min="15" max="15" width="4.88671875" style="5" hidden="1" customWidth="1"/>
    <col min="16" max="16" width="5" style="5" bestFit="1" customWidth="1"/>
    <col min="17" max="17" width="4.6640625" style="6" bestFit="1" customWidth="1"/>
    <col min="18" max="18" width="5" style="6" bestFit="1" customWidth="1"/>
    <col min="19" max="19" width="4.6640625" style="6" bestFit="1" customWidth="1"/>
    <col min="20" max="20" width="4.44140625" style="6" bestFit="1" customWidth="1"/>
    <col min="21" max="21" width="4.6640625" style="6" bestFit="1" customWidth="1"/>
    <col min="22" max="22" width="4.44140625" style="6" bestFit="1" customWidth="1"/>
    <col min="23" max="23" width="4.6640625" style="6" bestFit="1" customWidth="1"/>
    <col min="24" max="24" width="4.44140625" style="6" bestFit="1" customWidth="1"/>
    <col min="25" max="25" width="4.6640625" style="5" bestFit="1" customWidth="1"/>
    <col min="26" max="26" width="4.44140625" style="5" bestFit="1" customWidth="1"/>
    <col min="27" max="27" width="4.6640625" style="6" bestFit="1" customWidth="1"/>
    <col min="28" max="28" width="4.44140625" style="6" bestFit="1" customWidth="1"/>
    <col min="29" max="29" width="4.6640625" style="6" bestFit="1" customWidth="1"/>
    <col min="30" max="30" width="4.44140625" style="6" bestFit="1" customWidth="1"/>
    <col min="31" max="31" width="4.6640625" style="6" bestFit="1" customWidth="1"/>
    <col min="32" max="32" width="4.44140625" style="6" bestFit="1" customWidth="1"/>
    <col min="33" max="38" width="4.88671875" style="6" customWidth="1"/>
    <col min="262" max="262" width="12.5546875" customWidth="1"/>
    <col min="263" max="263" width="5.109375" customWidth="1"/>
    <col min="264" max="264" width="13.44140625" customWidth="1"/>
    <col min="265" max="266" width="21.44140625" customWidth="1"/>
    <col min="267" max="267" width="17.6640625" customWidth="1"/>
    <col min="268" max="269" width="14.6640625" customWidth="1"/>
    <col min="270" max="271" width="15.88671875" customWidth="1"/>
    <col min="272" max="283" width="12.88671875" customWidth="1"/>
    <col min="518" max="518" width="12.5546875" customWidth="1"/>
    <col min="519" max="519" width="5.109375" customWidth="1"/>
    <col min="520" max="520" width="13.44140625" customWidth="1"/>
    <col min="521" max="522" width="21.44140625" customWidth="1"/>
    <col min="523" max="523" width="17.6640625" customWidth="1"/>
    <col min="524" max="525" width="14.6640625" customWidth="1"/>
    <col min="526" max="527" width="15.88671875" customWidth="1"/>
    <col min="528" max="539" width="12.88671875" customWidth="1"/>
    <col min="774" max="774" width="12.5546875" customWidth="1"/>
    <col min="775" max="775" width="5.109375" customWidth="1"/>
    <col min="776" max="776" width="13.44140625" customWidth="1"/>
    <col min="777" max="778" width="21.44140625" customWidth="1"/>
    <col min="779" max="779" width="17.6640625" customWidth="1"/>
    <col min="780" max="781" width="14.6640625" customWidth="1"/>
    <col min="782" max="783" width="15.88671875" customWidth="1"/>
    <col min="784" max="795" width="12.88671875" customWidth="1"/>
    <col min="1030" max="1030" width="12.5546875" customWidth="1"/>
    <col min="1031" max="1031" width="5.109375" customWidth="1"/>
    <col min="1032" max="1032" width="13.44140625" customWidth="1"/>
    <col min="1033" max="1034" width="21.44140625" customWidth="1"/>
    <col min="1035" max="1035" width="17.6640625" customWidth="1"/>
    <col min="1036" max="1037" width="14.6640625" customWidth="1"/>
    <col min="1038" max="1039" width="15.88671875" customWidth="1"/>
    <col min="1040" max="1051" width="12.88671875" customWidth="1"/>
    <col min="1286" max="1286" width="12.5546875" customWidth="1"/>
    <col min="1287" max="1287" width="5.109375" customWidth="1"/>
    <col min="1288" max="1288" width="13.44140625" customWidth="1"/>
    <col min="1289" max="1290" width="21.44140625" customWidth="1"/>
    <col min="1291" max="1291" width="17.6640625" customWidth="1"/>
    <col min="1292" max="1293" width="14.6640625" customWidth="1"/>
    <col min="1294" max="1295" width="15.88671875" customWidth="1"/>
    <col min="1296" max="1307" width="12.88671875" customWidth="1"/>
    <col min="1542" max="1542" width="12.5546875" customWidth="1"/>
    <col min="1543" max="1543" width="5.109375" customWidth="1"/>
    <col min="1544" max="1544" width="13.44140625" customWidth="1"/>
    <col min="1545" max="1546" width="21.44140625" customWidth="1"/>
    <col min="1547" max="1547" width="17.6640625" customWidth="1"/>
    <col min="1548" max="1549" width="14.6640625" customWidth="1"/>
    <col min="1550" max="1551" width="15.88671875" customWidth="1"/>
    <col min="1552" max="1563" width="12.88671875" customWidth="1"/>
    <col min="1798" max="1798" width="12.5546875" customWidth="1"/>
    <col min="1799" max="1799" width="5.109375" customWidth="1"/>
    <col min="1800" max="1800" width="13.44140625" customWidth="1"/>
    <col min="1801" max="1802" width="21.44140625" customWidth="1"/>
    <col min="1803" max="1803" width="17.6640625" customWidth="1"/>
    <col min="1804" max="1805" width="14.6640625" customWidth="1"/>
    <col min="1806" max="1807" width="15.88671875" customWidth="1"/>
    <col min="1808" max="1819" width="12.88671875" customWidth="1"/>
    <col min="2054" max="2054" width="12.5546875" customWidth="1"/>
    <col min="2055" max="2055" width="5.109375" customWidth="1"/>
    <col min="2056" max="2056" width="13.44140625" customWidth="1"/>
    <col min="2057" max="2058" width="21.44140625" customWidth="1"/>
    <col min="2059" max="2059" width="17.6640625" customWidth="1"/>
    <col min="2060" max="2061" width="14.6640625" customWidth="1"/>
    <col min="2062" max="2063" width="15.88671875" customWidth="1"/>
    <col min="2064" max="2075" width="12.88671875" customWidth="1"/>
    <col min="2310" max="2310" width="12.5546875" customWidth="1"/>
    <col min="2311" max="2311" width="5.109375" customWidth="1"/>
    <col min="2312" max="2312" width="13.44140625" customWidth="1"/>
    <col min="2313" max="2314" width="21.44140625" customWidth="1"/>
    <col min="2315" max="2315" width="17.6640625" customWidth="1"/>
    <col min="2316" max="2317" width="14.6640625" customWidth="1"/>
    <col min="2318" max="2319" width="15.88671875" customWidth="1"/>
    <col min="2320" max="2331" width="12.88671875" customWidth="1"/>
    <col min="2566" max="2566" width="12.5546875" customWidth="1"/>
    <col min="2567" max="2567" width="5.109375" customWidth="1"/>
    <col min="2568" max="2568" width="13.44140625" customWidth="1"/>
    <col min="2569" max="2570" width="21.44140625" customWidth="1"/>
    <col min="2571" max="2571" width="17.6640625" customWidth="1"/>
    <col min="2572" max="2573" width="14.6640625" customWidth="1"/>
    <col min="2574" max="2575" width="15.88671875" customWidth="1"/>
    <col min="2576" max="2587" width="12.88671875" customWidth="1"/>
    <col min="2822" max="2822" width="12.5546875" customWidth="1"/>
    <col min="2823" max="2823" width="5.109375" customWidth="1"/>
    <col min="2824" max="2824" width="13.44140625" customWidth="1"/>
    <col min="2825" max="2826" width="21.44140625" customWidth="1"/>
    <col min="2827" max="2827" width="17.6640625" customWidth="1"/>
    <col min="2828" max="2829" width="14.6640625" customWidth="1"/>
    <col min="2830" max="2831" width="15.88671875" customWidth="1"/>
    <col min="2832" max="2843" width="12.88671875" customWidth="1"/>
    <col min="3078" max="3078" width="12.5546875" customWidth="1"/>
    <col min="3079" max="3079" width="5.109375" customWidth="1"/>
    <col min="3080" max="3080" width="13.44140625" customWidth="1"/>
    <col min="3081" max="3082" width="21.44140625" customWidth="1"/>
    <col min="3083" max="3083" width="17.6640625" customWidth="1"/>
    <col min="3084" max="3085" width="14.6640625" customWidth="1"/>
    <col min="3086" max="3087" width="15.88671875" customWidth="1"/>
    <col min="3088" max="3099" width="12.88671875" customWidth="1"/>
    <col min="3334" max="3334" width="12.5546875" customWidth="1"/>
    <col min="3335" max="3335" width="5.109375" customWidth="1"/>
    <col min="3336" max="3336" width="13.44140625" customWidth="1"/>
    <col min="3337" max="3338" width="21.44140625" customWidth="1"/>
    <col min="3339" max="3339" width="17.6640625" customWidth="1"/>
    <col min="3340" max="3341" width="14.6640625" customWidth="1"/>
    <col min="3342" max="3343" width="15.88671875" customWidth="1"/>
    <col min="3344" max="3355" width="12.88671875" customWidth="1"/>
    <col min="3590" max="3590" width="12.5546875" customWidth="1"/>
    <col min="3591" max="3591" width="5.109375" customWidth="1"/>
    <col min="3592" max="3592" width="13.44140625" customWidth="1"/>
    <col min="3593" max="3594" width="21.44140625" customWidth="1"/>
    <col min="3595" max="3595" width="17.6640625" customWidth="1"/>
    <col min="3596" max="3597" width="14.6640625" customWidth="1"/>
    <col min="3598" max="3599" width="15.88671875" customWidth="1"/>
    <col min="3600" max="3611" width="12.88671875" customWidth="1"/>
    <col min="3846" max="3846" width="12.5546875" customWidth="1"/>
    <col min="3847" max="3847" width="5.109375" customWidth="1"/>
    <col min="3848" max="3848" width="13.44140625" customWidth="1"/>
    <col min="3849" max="3850" width="21.44140625" customWidth="1"/>
    <col min="3851" max="3851" width="17.6640625" customWidth="1"/>
    <col min="3852" max="3853" width="14.6640625" customWidth="1"/>
    <col min="3854" max="3855" width="15.88671875" customWidth="1"/>
    <col min="3856" max="3867" width="12.88671875" customWidth="1"/>
    <col min="4102" max="4102" width="12.5546875" customWidth="1"/>
    <col min="4103" max="4103" width="5.109375" customWidth="1"/>
    <col min="4104" max="4104" width="13.44140625" customWidth="1"/>
    <col min="4105" max="4106" width="21.44140625" customWidth="1"/>
    <col min="4107" max="4107" width="17.6640625" customWidth="1"/>
    <col min="4108" max="4109" width="14.6640625" customWidth="1"/>
    <col min="4110" max="4111" width="15.88671875" customWidth="1"/>
    <col min="4112" max="4123" width="12.88671875" customWidth="1"/>
    <col min="4358" max="4358" width="12.5546875" customWidth="1"/>
    <col min="4359" max="4359" width="5.109375" customWidth="1"/>
    <col min="4360" max="4360" width="13.44140625" customWidth="1"/>
    <col min="4361" max="4362" width="21.44140625" customWidth="1"/>
    <col min="4363" max="4363" width="17.6640625" customWidth="1"/>
    <col min="4364" max="4365" width="14.6640625" customWidth="1"/>
    <col min="4366" max="4367" width="15.88671875" customWidth="1"/>
    <col min="4368" max="4379" width="12.88671875" customWidth="1"/>
    <col min="4614" max="4614" width="12.5546875" customWidth="1"/>
    <col min="4615" max="4615" width="5.109375" customWidth="1"/>
    <col min="4616" max="4616" width="13.44140625" customWidth="1"/>
    <col min="4617" max="4618" width="21.44140625" customWidth="1"/>
    <col min="4619" max="4619" width="17.6640625" customWidth="1"/>
    <col min="4620" max="4621" width="14.6640625" customWidth="1"/>
    <col min="4622" max="4623" width="15.88671875" customWidth="1"/>
    <col min="4624" max="4635" width="12.88671875" customWidth="1"/>
    <col min="4870" max="4870" width="12.5546875" customWidth="1"/>
    <col min="4871" max="4871" width="5.109375" customWidth="1"/>
    <col min="4872" max="4872" width="13.44140625" customWidth="1"/>
    <col min="4873" max="4874" width="21.44140625" customWidth="1"/>
    <col min="4875" max="4875" width="17.6640625" customWidth="1"/>
    <col min="4876" max="4877" width="14.6640625" customWidth="1"/>
    <col min="4878" max="4879" width="15.88671875" customWidth="1"/>
    <col min="4880" max="4891" width="12.88671875" customWidth="1"/>
    <col min="5126" max="5126" width="12.5546875" customWidth="1"/>
    <col min="5127" max="5127" width="5.109375" customWidth="1"/>
    <col min="5128" max="5128" width="13.44140625" customWidth="1"/>
    <col min="5129" max="5130" width="21.44140625" customWidth="1"/>
    <col min="5131" max="5131" width="17.6640625" customWidth="1"/>
    <col min="5132" max="5133" width="14.6640625" customWidth="1"/>
    <col min="5134" max="5135" width="15.88671875" customWidth="1"/>
    <col min="5136" max="5147" width="12.88671875" customWidth="1"/>
    <col min="5382" max="5382" width="12.5546875" customWidth="1"/>
    <col min="5383" max="5383" width="5.109375" customWidth="1"/>
    <col min="5384" max="5384" width="13.44140625" customWidth="1"/>
    <col min="5385" max="5386" width="21.44140625" customWidth="1"/>
    <col min="5387" max="5387" width="17.6640625" customWidth="1"/>
    <col min="5388" max="5389" width="14.6640625" customWidth="1"/>
    <col min="5390" max="5391" width="15.88671875" customWidth="1"/>
    <col min="5392" max="5403" width="12.88671875" customWidth="1"/>
    <col min="5638" max="5638" width="12.5546875" customWidth="1"/>
    <col min="5639" max="5639" width="5.109375" customWidth="1"/>
    <col min="5640" max="5640" width="13.44140625" customWidth="1"/>
    <col min="5641" max="5642" width="21.44140625" customWidth="1"/>
    <col min="5643" max="5643" width="17.6640625" customWidth="1"/>
    <col min="5644" max="5645" width="14.6640625" customWidth="1"/>
    <col min="5646" max="5647" width="15.88671875" customWidth="1"/>
    <col min="5648" max="5659" width="12.88671875" customWidth="1"/>
    <col min="5894" max="5894" width="12.5546875" customWidth="1"/>
    <col min="5895" max="5895" width="5.109375" customWidth="1"/>
    <col min="5896" max="5896" width="13.44140625" customWidth="1"/>
    <col min="5897" max="5898" width="21.44140625" customWidth="1"/>
    <col min="5899" max="5899" width="17.6640625" customWidth="1"/>
    <col min="5900" max="5901" width="14.6640625" customWidth="1"/>
    <col min="5902" max="5903" width="15.88671875" customWidth="1"/>
    <col min="5904" max="5915" width="12.88671875" customWidth="1"/>
    <col min="6150" max="6150" width="12.5546875" customWidth="1"/>
    <col min="6151" max="6151" width="5.109375" customWidth="1"/>
    <col min="6152" max="6152" width="13.44140625" customWidth="1"/>
    <col min="6153" max="6154" width="21.44140625" customWidth="1"/>
    <col min="6155" max="6155" width="17.6640625" customWidth="1"/>
    <col min="6156" max="6157" width="14.6640625" customWidth="1"/>
    <col min="6158" max="6159" width="15.88671875" customWidth="1"/>
    <col min="6160" max="6171" width="12.88671875" customWidth="1"/>
    <col min="6406" max="6406" width="12.5546875" customWidth="1"/>
    <col min="6407" max="6407" width="5.109375" customWidth="1"/>
    <col min="6408" max="6408" width="13.44140625" customWidth="1"/>
    <col min="6409" max="6410" width="21.44140625" customWidth="1"/>
    <col min="6411" max="6411" width="17.6640625" customWidth="1"/>
    <col min="6412" max="6413" width="14.6640625" customWidth="1"/>
    <col min="6414" max="6415" width="15.88671875" customWidth="1"/>
    <col min="6416" max="6427" width="12.88671875" customWidth="1"/>
    <col min="6662" max="6662" width="12.5546875" customWidth="1"/>
    <col min="6663" max="6663" width="5.109375" customWidth="1"/>
    <col min="6664" max="6664" width="13.44140625" customWidth="1"/>
    <col min="6665" max="6666" width="21.44140625" customWidth="1"/>
    <col min="6667" max="6667" width="17.6640625" customWidth="1"/>
    <col min="6668" max="6669" width="14.6640625" customWidth="1"/>
    <col min="6670" max="6671" width="15.88671875" customWidth="1"/>
    <col min="6672" max="6683" width="12.88671875" customWidth="1"/>
    <col min="6918" max="6918" width="12.5546875" customWidth="1"/>
    <col min="6919" max="6919" width="5.109375" customWidth="1"/>
    <col min="6920" max="6920" width="13.44140625" customWidth="1"/>
    <col min="6921" max="6922" width="21.44140625" customWidth="1"/>
    <col min="6923" max="6923" width="17.6640625" customWidth="1"/>
    <col min="6924" max="6925" width="14.6640625" customWidth="1"/>
    <col min="6926" max="6927" width="15.88671875" customWidth="1"/>
    <col min="6928" max="6939" width="12.88671875" customWidth="1"/>
    <col min="7174" max="7174" width="12.5546875" customWidth="1"/>
    <col min="7175" max="7175" width="5.109375" customWidth="1"/>
    <col min="7176" max="7176" width="13.44140625" customWidth="1"/>
    <col min="7177" max="7178" width="21.44140625" customWidth="1"/>
    <col min="7179" max="7179" width="17.6640625" customWidth="1"/>
    <col min="7180" max="7181" width="14.6640625" customWidth="1"/>
    <col min="7182" max="7183" width="15.88671875" customWidth="1"/>
    <col min="7184" max="7195" width="12.88671875" customWidth="1"/>
    <col min="7430" max="7430" width="12.5546875" customWidth="1"/>
    <col min="7431" max="7431" width="5.109375" customWidth="1"/>
    <col min="7432" max="7432" width="13.44140625" customWidth="1"/>
    <col min="7433" max="7434" width="21.44140625" customWidth="1"/>
    <col min="7435" max="7435" width="17.6640625" customWidth="1"/>
    <col min="7436" max="7437" width="14.6640625" customWidth="1"/>
    <col min="7438" max="7439" width="15.88671875" customWidth="1"/>
    <col min="7440" max="7451" width="12.88671875" customWidth="1"/>
    <col min="7686" max="7686" width="12.5546875" customWidth="1"/>
    <col min="7687" max="7687" width="5.109375" customWidth="1"/>
    <col min="7688" max="7688" width="13.44140625" customWidth="1"/>
    <col min="7689" max="7690" width="21.44140625" customWidth="1"/>
    <col min="7691" max="7691" width="17.6640625" customWidth="1"/>
    <col min="7692" max="7693" width="14.6640625" customWidth="1"/>
    <col min="7694" max="7695" width="15.88671875" customWidth="1"/>
    <col min="7696" max="7707" width="12.88671875" customWidth="1"/>
    <col min="7942" max="7942" width="12.5546875" customWidth="1"/>
    <col min="7943" max="7943" width="5.109375" customWidth="1"/>
    <col min="7944" max="7944" width="13.44140625" customWidth="1"/>
    <col min="7945" max="7946" width="21.44140625" customWidth="1"/>
    <col min="7947" max="7947" width="17.6640625" customWidth="1"/>
    <col min="7948" max="7949" width="14.6640625" customWidth="1"/>
    <col min="7950" max="7951" width="15.88671875" customWidth="1"/>
    <col min="7952" max="7963" width="12.88671875" customWidth="1"/>
    <col min="8198" max="8198" width="12.5546875" customWidth="1"/>
    <col min="8199" max="8199" width="5.109375" customWidth="1"/>
    <col min="8200" max="8200" width="13.44140625" customWidth="1"/>
    <col min="8201" max="8202" width="21.44140625" customWidth="1"/>
    <col min="8203" max="8203" width="17.6640625" customWidth="1"/>
    <col min="8204" max="8205" width="14.6640625" customWidth="1"/>
    <col min="8206" max="8207" width="15.88671875" customWidth="1"/>
    <col min="8208" max="8219" width="12.88671875" customWidth="1"/>
    <col min="8454" max="8454" width="12.5546875" customWidth="1"/>
    <col min="8455" max="8455" width="5.109375" customWidth="1"/>
    <col min="8456" max="8456" width="13.44140625" customWidth="1"/>
    <col min="8457" max="8458" width="21.44140625" customWidth="1"/>
    <col min="8459" max="8459" width="17.6640625" customWidth="1"/>
    <col min="8460" max="8461" width="14.6640625" customWidth="1"/>
    <col min="8462" max="8463" width="15.88671875" customWidth="1"/>
    <col min="8464" max="8475" width="12.88671875" customWidth="1"/>
    <col min="8710" max="8710" width="12.5546875" customWidth="1"/>
    <col min="8711" max="8711" width="5.109375" customWidth="1"/>
    <col min="8712" max="8712" width="13.44140625" customWidth="1"/>
    <col min="8713" max="8714" width="21.44140625" customWidth="1"/>
    <col min="8715" max="8715" width="17.6640625" customWidth="1"/>
    <col min="8716" max="8717" width="14.6640625" customWidth="1"/>
    <col min="8718" max="8719" width="15.88671875" customWidth="1"/>
    <col min="8720" max="8731" width="12.88671875" customWidth="1"/>
    <col min="8966" max="8966" width="12.5546875" customWidth="1"/>
    <col min="8967" max="8967" width="5.109375" customWidth="1"/>
    <col min="8968" max="8968" width="13.44140625" customWidth="1"/>
    <col min="8969" max="8970" width="21.44140625" customWidth="1"/>
    <col min="8971" max="8971" width="17.6640625" customWidth="1"/>
    <col min="8972" max="8973" width="14.6640625" customWidth="1"/>
    <col min="8974" max="8975" width="15.88671875" customWidth="1"/>
    <col min="8976" max="8987" width="12.88671875" customWidth="1"/>
    <col min="9222" max="9222" width="12.5546875" customWidth="1"/>
    <col min="9223" max="9223" width="5.109375" customWidth="1"/>
    <col min="9224" max="9224" width="13.44140625" customWidth="1"/>
    <col min="9225" max="9226" width="21.44140625" customWidth="1"/>
    <col min="9227" max="9227" width="17.6640625" customWidth="1"/>
    <col min="9228" max="9229" width="14.6640625" customWidth="1"/>
    <col min="9230" max="9231" width="15.88671875" customWidth="1"/>
    <col min="9232" max="9243" width="12.88671875" customWidth="1"/>
    <col min="9478" max="9478" width="12.5546875" customWidth="1"/>
    <col min="9479" max="9479" width="5.109375" customWidth="1"/>
    <col min="9480" max="9480" width="13.44140625" customWidth="1"/>
    <col min="9481" max="9482" width="21.44140625" customWidth="1"/>
    <col min="9483" max="9483" width="17.6640625" customWidth="1"/>
    <col min="9484" max="9485" width="14.6640625" customWidth="1"/>
    <col min="9486" max="9487" width="15.88671875" customWidth="1"/>
    <col min="9488" max="9499" width="12.88671875" customWidth="1"/>
    <col min="9734" max="9734" width="12.5546875" customWidth="1"/>
    <col min="9735" max="9735" width="5.109375" customWidth="1"/>
    <col min="9736" max="9736" width="13.44140625" customWidth="1"/>
    <col min="9737" max="9738" width="21.44140625" customWidth="1"/>
    <col min="9739" max="9739" width="17.6640625" customWidth="1"/>
    <col min="9740" max="9741" width="14.6640625" customWidth="1"/>
    <col min="9742" max="9743" width="15.88671875" customWidth="1"/>
    <col min="9744" max="9755" width="12.88671875" customWidth="1"/>
    <col min="9990" max="9990" width="12.5546875" customWidth="1"/>
    <col min="9991" max="9991" width="5.109375" customWidth="1"/>
    <col min="9992" max="9992" width="13.44140625" customWidth="1"/>
    <col min="9993" max="9994" width="21.44140625" customWidth="1"/>
    <col min="9995" max="9995" width="17.6640625" customWidth="1"/>
    <col min="9996" max="9997" width="14.6640625" customWidth="1"/>
    <col min="9998" max="9999" width="15.88671875" customWidth="1"/>
    <col min="10000" max="10011" width="12.88671875" customWidth="1"/>
    <col min="10246" max="10246" width="12.5546875" customWidth="1"/>
    <col min="10247" max="10247" width="5.109375" customWidth="1"/>
    <col min="10248" max="10248" width="13.44140625" customWidth="1"/>
    <col min="10249" max="10250" width="21.44140625" customWidth="1"/>
    <col min="10251" max="10251" width="17.6640625" customWidth="1"/>
    <col min="10252" max="10253" width="14.6640625" customWidth="1"/>
    <col min="10254" max="10255" width="15.88671875" customWidth="1"/>
    <col min="10256" max="10267" width="12.88671875" customWidth="1"/>
    <col min="10502" max="10502" width="12.5546875" customWidth="1"/>
    <col min="10503" max="10503" width="5.109375" customWidth="1"/>
    <col min="10504" max="10504" width="13.44140625" customWidth="1"/>
    <col min="10505" max="10506" width="21.44140625" customWidth="1"/>
    <col min="10507" max="10507" width="17.6640625" customWidth="1"/>
    <col min="10508" max="10509" width="14.6640625" customWidth="1"/>
    <col min="10510" max="10511" width="15.88671875" customWidth="1"/>
    <col min="10512" max="10523" width="12.88671875" customWidth="1"/>
    <col min="10758" max="10758" width="12.5546875" customWidth="1"/>
    <col min="10759" max="10759" width="5.109375" customWidth="1"/>
    <col min="10760" max="10760" width="13.44140625" customWidth="1"/>
    <col min="10761" max="10762" width="21.44140625" customWidth="1"/>
    <col min="10763" max="10763" width="17.6640625" customWidth="1"/>
    <col min="10764" max="10765" width="14.6640625" customWidth="1"/>
    <col min="10766" max="10767" width="15.88671875" customWidth="1"/>
    <col min="10768" max="10779" width="12.88671875" customWidth="1"/>
    <col min="11014" max="11014" width="12.5546875" customWidth="1"/>
    <col min="11015" max="11015" width="5.109375" customWidth="1"/>
    <col min="11016" max="11016" width="13.44140625" customWidth="1"/>
    <col min="11017" max="11018" width="21.44140625" customWidth="1"/>
    <col min="11019" max="11019" width="17.6640625" customWidth="1"/>
    <col min="11020" max="11021" width="14.6640625" customWidth="1"/>
    <col min="11022" max="11023" width="15.88671875" customWidth="1"/>
    <col min="11024" max="11035" width="12.88671875" customWidth="1"/>
    <col min="11270" max="11270" width="12.5546875" customWidth="1"/>
    <col min="11271" max="11271" width="5.109375" customWidth="1"/>
    <col min="11272" max="11272" width="13.44140625" customWidth="1"/>
    <col min="11273" max="11274" width="21.44140625" customWidth="1"/>
    <col min="11275" max="11275" width="17.6640625" customWidth="1"/>
    <col min="11276" max="11277" width="14.6640625" customWidth="1"/>
    <col min="11278" max="11279" width="15.88671875" customWidth="1"/>
    <col min="11280" max="11291" width="12.88671875" customWidth="1"/>
    <col min="11526" max="11526" width="12.5546875" customWidth="1"/>
    <col min="11527" max="11527" width="5.109375" customWidth="1"/>
    <col min="11528" max="11528" width="13.44140625" customWidth="1"/>
    <col min="11529" max="11530" width="21.44140625" customWidth="1"/>
    <col min="11531" max="11531" width="17.6640625" customWidth="1"/>
    <col min="11532" max="11533" width="14.6640625" customWidth="1"/>
    <col min="11534" max="11535" width="15.88671875" customWidth="1"/>
    <col min="11536" max="11547" width="12.88671875" customWidth="1"/>
    <col min="11782" max="11782" width="12.5546875" customWidth="1"/>
    <col min="11783" max="11783" width="5.109375" customWidth="1"/>
    <col min="11784" max="11784" width="13.44140625" customWidth="1"/>
    <col min="11785" max="11786" width="21.44140625" customWidth="1"/>
    <col min="11787" max="11787" width="17.6640625" customWidth="1"/>
    <col min="11788" max="11789" width="14.6640625" customWidth="1"/>
    <col min="11790" max="11791" width="15.88671875" customWidth="1"/>
    <col min="11792" max="11803" width="12.88671875" customWidth="1"/>
    <col min="12038" max="12038" width="12.5546875" customWidth="1"/>
    <col min="12039" max="12039" width="5.109375" customWidth="1"/>
    <col min="12040" max="12040" width="13.44140625" customWidth="1"/>
    <col min="12041" max="12042" width="21.44140625" customWidth="1"/>
    <col min="12043" max="12043" width="17.6640625" customWidth="1"/>
    <col min="12044" max="12045" width="14.6640625" customWidth="1"/>
    <col min="12046" max="12047" width="15.88671875" customWidth="1"/>
    <col min="12048" max="12059" width="12.88671875" customWidth="1"/>
    <col min="12294" max="12294" width="12.5546875" customWidth="1"/>
    <col min="12295" max="12295" width="5.109375" customWidth="1"/>
    <col min="12296" max="12296" width="13.44140625" customWidth="1"/>
    <col min="12297" max="12298" width="21.44140625" customWidth="1"/>
    <col min="12299" max="12299" width="17.6640625" customWidth="1"/>
    <col min="12300" max="12301" width="14.6640625" customWidth="1"/>
    <col min="12302" max="12303" width="15.88671875" customWidth="1"/>
    <col min="12304" max="12315" width="12.88671875" customWidth="1"/>
    <col min="12550" max="12550" width="12.5546875" customWidth="1"/>
    <col min="12551" max="12551" width="5.109375" customWidth="1"/>
    <col min="12552" max="12552" width="13.44140625" customWidth="1"/>
    <col min="12553" max="12554" width="21.44140625" customWidth="1"/>
    <col min="12555" max="12555" width="17.6640625" customWidth="1"/>
    <col min="12556" max="12557" width="14.6640625" customWidth="1"/>
    <col min="12558" max="12559" width="15.88671875" customWidth="1"/>
    <col min="12560" max="12571" width="12.88671875" customWidth="1"/>
    <col min="12806" max="12806" width="12.5546875" customWidth="1"/>
    <col min="12807" max="12807" width="5.109375" customWidth="1"/>
    <col min="12808" max="12808" width="13.44140625" customWidth="1"/>
    <col min="12809" max="12810" width="21.44140625" customWidth="1"/>
    <col min="12811" max="12811" width="17.6640625" customWidth="1"/>
    <col min="12812" max="12813" width="14.6640625" customWidth="1"/>
    <col min="12814" max="12815" width="15.88671875" customWidth="1"/>
    <col min="12816" max="12827" width="12.88671875" customWidth="1"/>
    <col min="13062" max="13062" width="12.5546875" customWidth="1"/>
    <col min="13063" max="13063" width="5.109375" customWidth="1"/>
    <col min="13064" max="13064" width="13.44140625" customWidth="1"/>
    <col min="13065" max="13066" width="21.44140625" customWidth="1"/>
    <col min="13067" max="13067" width="17.6640625" customWidth="1"/>
    <col min="13068" max="13069" width="14.6640625" customWidth="1"/>
    <col min="13070" max="13071" width="15.88671875" customWidth="1"/>
    <col min="13072" max="13083" width="12.88671875" customWidth="1"/>
    <col min="13318" max="13318" width="12.5546875" customWidth="1"/>
    <col min="13319" max="13319" width="5.109375" customWidth="1"/>
    <col min="13320" max="13320" width="13.44140625" customWidth="1"/>
    <col min="13321" max="13322" width="21.44140625" customWidth="1"/>
    <col min="13323" max="13323" width="17.6640625" customWidth="1"/>
    <col min="13324" max="13325" width="14.6640625" customWidth="1"/>
    <col min="13326" max="13327" width="15.88671875" customWidth="1"/>
    <col min="13328" max="13339" width="12.88671875" customWidth="1"/>
    <col min="13574" max="13574" width="12.5546875" customWidth="1"/>
    <col min="13575" max="13575" width="5.109375" customWidth="1"/>
    <col min="13576" max="13576" width="13.44140625" customWidth="1"/>
    <col min="13577" max="13578" width="21.44140625" customWidth="1"/>
    <col min="13579" max="13579" width="17.6640625" customWidth="1"/>
    <col min="13580" max="13581" width="14.6640625" customWidth="1"/>
    <col min="13582" max="13583" width="15.88671875" customWidth="1"/>
    <col min="13584" max="13595" width="12.88671875" customWidth="1"/>
    <col min="13830" max="13830" width="12.5546875" customWidth="1"/>
    <col min="13831" max="13831" width="5.109375" customWidth="1"/>
    <col min="13832" max="13832" width="13.44140625" customWidth="1"/>
    <col min="13833" max="13834" width="21.44140625" customWidth="1"/>
    <col min="13835" max="13835" width="17.6640625" customWidth="1"/>
    <col min="13836" max="13837" width="14.6640625" customWidth="1"/>
    <col min="13838" max="13839" width="15.88671875" customWidth="1"/>
    <col min="13840" max="13851" width="12.88671875" customWidth="1"/>
    <col min="14086" max="14086" width="12.5546875" customWidth="1"/>
    <col min="14087" max="14087" width="5.109375" customWidth="1"/>
    <col min="14088" max="14088" width="13.44140625" customWidth="1"/>
    <col min="14089" max="14090" width="21.44140625" customWidth="1"/>
    <col min="14091" max="14091" width="17.6640625" customWidth="1"/>
    <col min="14092" max="14093" width="14.6640625" customWidth="1"/>
    <col min="14094" max="14095" width="15.88671875" customWidth="1"/>
    <col min="14096" max="14107" width="12.88671875" customWidth="1"/>
    <col min="14342" max="14342" width="12.5546875" customWidth="1"/>
    <col min="14343" max="14343" width="5.109375" customWidth="1"/>
    <col min="14344" max="14344" width="13.44140625" customWidth="1"/>
    <col min="14345" max="14346" width="21.44140625" customWidth="1"/>
    <col min="14347" max="14347" width="17.6640625" customWidth="1"/>
    <col min="14348" max="14349" width="14.6640625" customWidth="1"/>
    <col min="14350" max="14351" width="15.88671875" customWidth="1"/>
    <col min="14352" max="14363" width="12.88671875" customWidth="1"/>
    <col min="14598" max="14598" width="12.5546875" customWidth="1"/>
    <col min="14599" max="14599" width="5.109375" customWidth="1"/>
    <col min="14600" max="14600" width="13.44140625" customWidth="1"/>
    <col min="14601" max="14602" width="21.44140625" customWidth="1"/>
    <col min="14603" max="14603" width="17.6640625" customWidth="1"/>
    <col min="14604" max="14605" width="14.6640625" customWidth="1"/>
    <col min="14606" max="14607" width="15.88671875" customWidth="1"/>
    <col min="14608" max="14619" width="12.88671875" customWidth="1"/>
    <col min="14854" max="14854" width="12.5546875" customWidth="1"/>
    <col min="14855" max="14855" width="5.109375" customWidth="1"/>
    <col min="14856" max="14856" width="13.44140625" customWidth="1"/>
    <col min="14857" max="14858" width="21.44140625" customWidth="1"/>
    <col min="14859" max="14859" width="17.6640625" customWidth="1"/>
    <col min="14860" max="14861" width="14.6640625" customWidth="1"/>
    <col min="14862" max="14863" width="15.88671875" customWidth="1"/>
    <col min="14864" max="14875" width="12.88671875" customWidth="1"/>
    <col min="15110" max="15110" width="12.5546875" customWidth="1"/>
    <col min="15111" max="15111" width="5.109375" customWidth="1"/>
    <col min="15112" max="15112" width="13.44140625" customWidth="1"/>
    <col min="15113" max="15114" width="21.44140625" customWidth="1"/>
    <col min="15115" max="15115" width="17.6640625" customWidth="1"/>
    <col min="15116" max="15117" width="14.6640625" customWidth="1"/>
    <col min="15118" max="15119" width="15.88671875" customWidth="1"/>
    <col min="15120" max="15131" width="12.88671875" customWidth="1"/>
    <col min="15366" max="15366" width="12.5546875" customWidth="1"/>
    <col min="15367" max="15367" width="5.109375" customWidth="1"/>
    <col min="15368" max="15368" width="13.44140625" customWidth="1"/>
    <col min="15369" max="15370" width="21.44140625" customWidth="1"/>
    <col min="15371" max="15371" width="17.6640625" customWidth="1"/>
    <col min="15372" max="15373" width="14.6640625" customWidth="1"/>
    <col min="15374" max="15375" width="15.88671875" customWidth="1"/>
    <col min="15376" max="15387" width="12.88671875" customWidth="1"/>
    <col min="15622" max="15622" width="12.5546875" customWidth="1"/>
    <col min="15623" max="15623" width="5.109375" customWidth="1"/>
    <col min="15624" max="15624" width="13.44140625" customWidth="1"/>
    <col min="15625" max="15626" width="21.44140625" customWidth="1"/>
    <col min="15627" max="15627" width="17.6640625" customWidth="1"/>
    <col min="15628" max="15629" width="14.6640625" customWidth="1"/>
    <col min="15630" max="15631" width="15.88671875" customWidth="1"/>
    <col min="15632" max="15643" width="12.88671875" customWidth="1"/>
    <col min="15878" max="15878" width="12.5546875" customWidth="1"/>
    <col min="15879" max="15879" width="5.109375" customWidth="1"/>
    <col min="15880" max="15880" width="13.44140625" customWidth="1"/>
    <col min="15881" max="15882" width="21.44140625" customWidth="1"/>
    <col min="15883" max="15883" width="17.6640625" customWidth="1"/>
    <col min="15884" max="15885" width="14.6640625" customWidth="1"/>
    <col min="15886" max="15887" width="15.88671875" customWidth="1"/>
    <col min="15888" max="15899" width="12.88671875" customWidth="1"/>
    <col min="16134" max="16134" width="12.5546875" customWidth="1"/>
    <col min="16135" max="16135" width="5.109375" customWidth="1"/>
    <col min="16136" max="16136" width="13.44140625" customWidth="1"/>
    <col min="16137" max="16138" width="21.44140625" customWidth="1"/>
    <col min="16139" max="16139" width="17.6640625" customWidth="1"/>
    <col min="16140" max="16141" width="14.6640625" customWidth="1"/>
    <col min="16142" max="16143" width="15.88671875" customWidth="1"/>
    <col min="16144" max="16155" width="12.88671875" customWidth="1"/>
  </cols>
  <sheetData>
    <row r="1" spans="1:38" ht="20.25" customHeight="1" x14ac:dyDescent="0.3">
      <c r="A1" s="119" t="s">
        <v>0</v>
      </c>
      <c r="B1" s="119"/>
      <c r="C1" s="120" t="s">
        <v>1</v>
      </c>
      <c r="D1" s="120"/>
      <c r="E1" s="120"/>
      <c r="F1" s="120"/>
      <c r="G1" s="1"/>
      <c r="H1" s="1"/>
      <c r="I1" s="1"/>
      <c r="J1" s="2"/>
      <c r="K1" s="2"/>
      <c r="L1" s="2"/>
      <c r="M1" s="3"/>
    </row>
    <row r="2" spans="1:38" x14ac:dyDescent="0.3">
      <c r="C2" s="7"/>
      <c r="D2" s="1"/>
      <c r="E2" s="1"/>
      <c r="F2" s="1"/>
      <c r="G2" s="1"/>
      <c r="H2" s="1"/>
      <c r="I2" s="1"/>
      <c r="J2" s="2"/>
      <c r="K2" s="2"/>
      <c r="L2" s="2"/>
      <c r="M2" s="3"/>
      <c r="N2" s="8"/>
    </row>
    <row r="3" spans="1:38" ht="24" customHeight="1" x14ac:dyDescent="0.3">
      <c r="A3" s="119" t="s">
        <v>2</v>
      </c>
      <c r="B3" s="119"/>
      <c r="C3" s="126" t="s">
        <v>3</v>
      </c>
      <c r="D3" s="127"/>
      <c r="E3" s="127"/>
      <c r="F3" s="128"/>
      <c r="G3" s="1"/>
      <c r="H3" s="1"/>
      <c r="I3" s="1"/>
      <c r="J3" s="2"/>
      <c r="K3" s="2"/>
      <c r="L3" s="2"/>
      <c r="M3" s="2"/>
      <c r="N3" s="9"/>
    </row>
    <row r="4" spans="1:38" x14ac:dyDescent="0.3">
      <c r="C4" s="1"/>
      <c r="D4" s="1"/>
      <c r="E4" s="1"/>
      <c r="F4" s="10"/>
      <c r="G4" s="10"/>
      <c r="H4" s="10"/>
      <c r="I4" s="10"/>
      <c r="J4" s="11"/>
      <c r="K4" s="11"/>
      <c r="L4" s="11"/>
    </row>
    <row r="5" spans="1:38" ht="27" customHeight="1" x14ac:dyDescent="0.3">
      <c r="A5" s="119" t="s">
        <v>4</v>
      </c>
      <c r="B5" s="119"/>
      <c r="C5" s="120" t="s">
        <v>91</v>
      </c>
      <c r="D5" s="120"/>
      <c r="E5" s="120"/>
      <c r="F5" s="120"/>
      <c r="G5" s="1"/>
      <c r="H5" s="1"/>
      <c r="I5" s="1"/>
      <c r="J5" s="12"/>
      <c r="K5" s="12"/>
      <c r="L5" s="12"/>
      <c r="M5" s="12"/>
      <c r="N5" s="12"/>
    </row>
    <row r="6" spans="1:38" x14ac:dyDescent="0.3">
      <c r="C6" s="1"/>
      <c r="D6" s="1"/>
      <c r="E6" s="1"/>
      <c r="F6" s="10"/>
      <c r="G6" s="10"/>
      <c r="H6" s="10"/>
      <c r="I6" s="10"/>
      <c r="J6" s="11"/>
      <c r="K6" s="11"/>
      <c r="L6" s="11"/>
    </row>
    <row r="7" spans="1:38" ht="27" hidden="1" customHeight="1" x14ac:dyDescent="0.3">
      <c r="A7" s="119" t="s">
        <v>5</v>
      </c>
      <c r="B7" s="119"/>
      <c r="C7" s="120"/>
      <c r="D7" s="120"/>
      <c r="E7" s="120"/>
      <c r="F7" s="120"/>
      <c r="G7" s="1"/>
      <c r="H7" s="1"/>
      <c r="I7" s="1"/>
      <c r="J7" s="12"/>
      <c r="K7" s="12"/>
      <c r="L7" s="12"/>
      <c r="M7" s="12"/>
      <c r="N7" s="12"/>
    </row>
    <row r="8" spans="1:38" hidden="1" x14ac:dyDescent="0.3">
      <c r="C8" s="10"/>
      <c r="D8" s="10"/>
      <c r="E8" s="10"/>
      <c r="F8" s="10"/>
      <c r="G8" s="10"/>
      <c r="H8" s="10"/>
      <c r="I8" s="10"/>
      <c r="J8" s="11"/>
      <c r="K8" s="11"/>
      <c r="L8" s="11"/>
    </row>
    <row r="9" spans="1:38" ht="126.75" customHeight="1" x14ac:dyDescent="0.3">
      <c r="A9" s="119" t="s">
        <v>6</v>
      </c>
      <c r="B9" s="119"/>
      <c r="C9" s="121" t="s">
        <v>66</v>
      </c>
      <c r="D9" s="122"/>
      <c r="E9" s="122"/>
      <c r="F9" s="123"/>
      <c r="G9" s="13"/>
      <c r="H9" s="13"/>
      <c r="I9" s="13"/>
      <c r="J9" s="14"/>
      <c r="K9" s="14"/>
      <c r="L9" s="14"/>
      <c r="M9" s="4" t="s">
        <v>7</v>
      </c>
    </row>
    <row r="10" spans="1:38" s="20" customFormat="1" ht="14.25" customHeight="1" x14ac:dyDescent="0.3">
      <c r="A10" s="3"/>
      <c r="B10" s="3"/>
      <c r="C10" s="15"/>
      <c r="D10" s="15"/>
      <c r="E10" s="15"/>
      <c r="F10" s="15"/>
      <c r="G10" s="16"/>
      <c r="H10" s="16"/>
      <c r="I10" s="16"/>
      <c r="J10" s="17"/>
      <c r="K10" s="17"/>
      <c r="L10" s="17"/>
      <c r="M10" s="3"/>
      <c r="N10" s="3"/>
      <c r="O10" s="18"/>
      <c r="P10" s="18"/>
      <c r="Q10" s="19"/>
      <c r="R10" s="19"/>
      <c r="S10" s="19"/>
      <c r="T10" s="19"/>
      <c r="U10" s="19"/>
      <c r="V10" s="19"/>
      <c r="W10" s="19"/>
      <c r="X10" s="19"/>
      <c r="Y10" s="18"/>
      <c r="Z10" s="18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</row>
    <row r="11" spans="1:38" s="20" customFormat="1" ht="30" customHeight="1" x14ac:dyDescent="0.3">
      <c r="A11" s="21"/>
      <c r="B11" s="21"/>
      <c r="C11" s="16"/>
      <c r="D11" s="16"/>
      <c r="E11" s="16"/>
      <c r="F11" s="16"/>
      <c r="G11" s="16"/>
      <c r="H11" s="16"/>
      <c r="I11" s="16"/>
      <c r="J11" s="17"/>
      <c r="K11" s="17"/>
      <c r="L11" s="17"/>
      <c r="M11" s="3"/>
      <c r="N11" s="3"/>
      <c r="O11" s="18"/>
      <c r="P11" s="18"/>
      <c r="Q11" s="19"/>
      <c r="R11" s="19"/>
      <c r="S11" s="19"/>
      <c r="T11" s="19"/>
      <c r="U11" s="19"/>
      <c r="V11" s="19"/>
      <c r="W11" s="19"/>
      <c r="X11" s="19"/>
      <c r="Y11" s="18"/>
      <c r="Z11" s="18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</row>
    <row r="12" spans="1:38" x14ac:dyDescent="0.3">
      <c r="A12" s="22"/>
      <c r="B12" s="22"/>
      <c r="C12" s="22"/>
      <c r="D12" s="22"/>
      <c r="E12" s="22"/>
      <c r="F12" s="22"/>
      <c r="G12" s="22"/>
      <c r="H12" s="22"/>
      <c r="I12" s="22"/>
      <c r="J12" s="23"/>
      <c r="K12" s="23"/>
      <c r="L12" s="23"/>
    </row>
    <row r="13" spans="1:38" ht="22.5" customHeight="1" x14ac:dyDescent="0.3">
      <c r="A13" s="22"/>
      <c r="B13" s="124" t="s">
        <v>8</v>
      </c>
      <c r="C13" s="124"/>
      <c r="D13" s="117" t="s">
        <v>9</v>
      </c>
      <c r="E13" s="125" t="s">
        <v>10</v>
      </c>
      <c r="F13" s="117" t="s">
        <v>11</v>
      </c>
      <c r="G13" s="115" t="s">
        <v>104</v>
      </c>
      <c r="H13" s="115" t="s">
        <v>12</v>
      </c>
      <c r="I13" s="115" t="s">
        <v>105</v>
      </c>
      <c r="J13" s="115" t="s">
        <v>106</v>
      </c>
      <c r="K13" s="115" t="s">
        <v>107</v>
      </c>
      <c r="L13" s="115" t="s">
        <v>13</v>
      </c>
      <c r="M13" s="117" t="s">
        <v>108</v>
      </c>
      <c r="N13" s="117" t="s">
        <v>109</v>
      </c>
      <c r="O13" s="111" t="s">
        <v>14</v>
      </c>
      <c r="P13" s="112"/>
      <c r="Q13" s="111" t="s">
        <v>15</v>
      </c>
      <c r="R13" s="112"/>
      <c r="S13" s="111" t="s">
        <v>16</v>
      </c>
      <c r="T13" s="112"/>
      <c r="U13" s="111" t="s">
        <v>17</v>
      </c>
      <c r="V13" s="112"/>
      <c r="W13" s="111" t="s">
        <v>18</v>
      </c>
      <c r="X13" s="112"/>
      <c r="Y13" s="111" t="s">
        <v>19</v>
      </c>
      <c r="Z13" s="112"/>
      <c r="AA13" s="111" t="s">
        <v>20</v>
      </c>
      <c r="AB13" s="112"/>
      <c r="AC13" s="111" t="s">
        <v>21</v>
      </c>
      <c r="AD13" s="112"/>
      <c r="AE13" s="111" t="s">
        <v>22</v>
      </c>
      <c r="AF13" s="112"/>
      <c r="AG13" s="111" t="s">
        <v>23</v>
      </c>
      <c r="AH13" s="112"/>
      <c r="AI13" s="111" t="s">
        <v>24</v>
      </c>
      <c r="AJ13" s="112"/>
      <c r="AK13" s="111" t="s">
        <v>25</v>
      </c>
      <c r="AL13" s="112"/>
    </row>
    <row r="14" spans="1:38" ht="16.5" customHeight="1" x14ac:dyDescent="0.3">
      <c r="A14" s="22"/>
      <c r="B14" s="124"/>
      <c r="C14" s="124"/>
      <c r="D14" s="118"/>
      <c r="E14" s="125"/>
      <c r="F14" s="118"/>
      <c r="G14" s="116"/>
      <c r="H14" s="116"/>
      <c r="I14" s="116"/>
      <c r="J14" s="116"/>
      <c r="K14" s="116"/>
      <c r="L14" s="116"/>
      <c r="M14" s="118"/>
      <c r="N14" s="118"/>
      <c r="O14" s="113"/>
      <c r="P14" s="114"/>
      <c r="Q14" s="113"/>
      <c r="R14" s="114"/>
      <c r="S14" s="113"/>
      <c r="T14" s="114"/>
      <c r="U14" s="113"/>
      <c r="V14" s="114"/>
      <c r="W14" s="113"/>
      <c r="X14" s="114"/>
      <c r="Y14" s="113"/>
      <c r="Z14" s="114"/>
      <c r="AA14" s="113"/>
      <c r="AB14" s="114"/>
      <c r="AC14" s="113"/>
      <c r="AD14" s="114"/>
      <c r="AE14" s="113"/>
      <c r="AF14" s="114"/>
      <c r="AG14" s="113"/>
      <c r="AH14" s="114"/>
      <c r="AI14" s="113"/>
      <c r="AJ14" s="114"/>
      <c r="AK14" s="113"/>
      <c r="AL14" s="114"/>
    </row>
    <row r="15" spans="1:38" s="33" customFormat="1" ht="24.75" customHeight="1" x14ac:dyDescent="0.3">
      <c r="A15" s="24" t="s">
        <v>26</v>
      </c>
      <c r="B15" s="92" t="s">
        <v>27</v>
      </c>
      <c r="C15" s="93"/>
      <c r="D15" s="25" t="s">
        <v>28</v>
      </c>
      <c r="E15" s="26" t="s">
        <v>29</v>
      </c>
      <c r="F15" s="27" t="s">
        <v>30</v>
      </c>
      <c r="G15" s="28">
        <v>20092</v>
      </c>
      <c r="H15" s="28">
        <v>20000</v>
      </c>
      <c r="I15" s="29">
        <v>14800</v>
      </c>
      <c r="J15" s="29">
        <f>I15*1.01</f>
        <v>14948</v>
      </c>
      <c r="K15" s="29">
        <f>J15*1.01</f>
        <v>15097.48</v>
      </c>
      <c r="L15" s="30" t="s">
        <v>98</v>
      </c>
      <c r="M15" s="31">
        <v>0.01</v>
      </c>
      <c r="N15" s="32">
        <f t="shared" ref="N15:N24" si="0">SUM(O15:AL15)</f>
        <v>20321</v>
      </c>
      <c r="O15" s="75">
        <v>1607</v>
      </c>
      <c r="P15" s="76"/>
      <c r="Q15" s="75">
        <v>1828</v>
      </c>
      <c r="R15" s="76"/>
      <c r="S15" s="75">
        <v>1148</v>
      </c>
      <c r="T15" s="76"/>
      <c r="U15" s="75">
        <v>1323</v>
      </c>
      <c r="V15" s="76"/>
      <c r="W15" s="75">
        <v>1805</v>
      </c>
      <c r="X15" s="76"/>
      <c r="Y15" s="75">
        <v>1776</v>
      </c>
      <c r="Z15" s="76"/>
      <c r="AA15" s="75">
        <v>1843</v>
      </c>
      <c r="AB15" s="76"/>
      <c r="AC15" s="75">
        <v>2122</v>
      </c>
      <c r="AD15" s="76"/>
      <c r="AE15" s="75">
        <v>1761</v>
      </c>
      <c r="AF15" s="76"/>
      <c r="AG15" s="75">
        <v>2188</v>
      </c>
      <c r="AH15" s="76"/>
      <c r="AI15" s="75">
        <v>1861</v>
      </c>
      <c r="AJ15" s="76"/>
      <c r="AK15" s="75">
        <v>1059</v>
      </c>
      <c r="AL15" s="76"/>
    </row>
    <row r="16" spans="1:38" s="33" customFormat="1" ht="27" customHeight="1" x14ac:dyDescent="0.3">
      <c r="A16" s="99" t="s">
        <v>32</v>
      </c>
      <c r="B16" s="102" t="s">
        <v>33</v>
      </c>
      <c r="C16" s="103"/>
      <c r="D16" s="25" t="s">
        <v>34</v>
      </c>
      <c r="E16" s="25" t="s">
        <v>29</v>
      </c>
      <c r="F16" s="27" t="s">
        <v>30</v>
      </c>
      <c r="G16" s="28">
        <v>117</v>
      </c>
      <c r="H16" s="28">
        <v>127</v>
      </c>
      <c r="I16" s="29">
        <v>113</v>
      </c>
      <c r="J16" s="29">
        <f>I16*1.06</f>
        <v>119.78</v>
      </c>
      <c r="K16" s="29">
        <f>J16*1.06</f>
        <v>126.96680000000001</v>
      </c>
      <c r="L16" s="30" t="s">
        <v>97</v>
      </c>
      <c r="M16" s="31">
        <v>0.06</v>
      </c>
      <c r="N16" s="32">
        <f t="shared" si="0"/>
        <v>140</v>
      </c>
      <c r="O16" s="75">
        <v>4</v>
      </c>
      <c r="P16" s="76"/>
      <c r="Q16" s="75">
        <v>13</v>
      </c>
      <c r="R16" s="76"/>
      <c r="S16" s="75">
        <v>7</v>
      </c>
      <c r="T16" s="76"/>
      <c r="U16" s="75">
        <v>3</v>
      </c>
      <c r="V16" s="76"/>
      <c r="W16" s="75">
        <v>8</v>
      </c>
      <c r="X16" s="76"/>
      <c r="Y16" s="75">
        <v>29</v>
      </c>
      <c r="Z16" s="76"/>
      <c r="AA16" s="75">
        <v>18</v>
      </c>
      <c r="AB16" s="76"/>
      <c r="AC16" s="75">
        <v>18</v>
      </c>
      <c r="AD16" s="76"/>
      <c r="AE16" s="75">
        <v>6</v>
      </c>
      <c r="AF16" s="76"/>
      <c r="AG16" s="75">
        <v>4</v>
      </c>
      <c r="AH16" s="76"/>
      <c r="AI16" s="75">
        <v>27</v>
      </c>
      <c r="AJ16" s="76"/>
      <c r="AK16" s="75">
        <v>3</v>
      </c>
      <c r="AL16" s="76"/>
    </row>
    <row r="17" spans="1:38" s="33" customFormat="1" ht="24.75" customHeight="1" x14ac:dyDescent="0.3">
      <c r="A17" s="100"/>
      <c r="B17" s="102" t="s">
        <v>35</v>
      </c>
      <c r="C17" s="103"/>
      <c r="D17" s="25" t="s">
        <v>36</v>
      </c>
      <c r="E17" s="26" t="s">
        <v>29</v>
      </c>
      <c r="F17" s="27" t="s">
        <v>30</v>
      </c>
      <c r="G17" s="28">
        <v>95</v>
      </c>
      <c r="H17" s="28">
        <v>100</v>
      </c>
      <c r="I17" s="29">
        <v>110</v>
      </c>
      <c r="J17" s="29">
        <f>I17*1.09</f>
        <v>119.9</v>
      </c>
      <c r="K17" s="29">
        <f>J17*1.09</f>
        <v>130.691</v>
      </c>
      <c r="L17" s="30" t="s">
        <v>101</v>
      </c>
      <c r="M17" s="31">
        <v>0.09</v>
      </c>
      <c r="N17" s="32">
        <f t="shared" si="0"/>
        <v>136</v>
      </c>
      <c r="O17" s="75">
        <v>3</v>
      </c>
      <c r="P17" s="76"/>
      <c r="Q17" s="75">
        <v>10</v>
      </c>
      <c r="R17" s="76"/>
      <c r="S17" s="75">
        <v>12</v>
      </c>
      <c r="T17" s="76"/>
      <c r="U17" s="75">
        <v>6</v>
      </c>
      <c r="V17" s="76"/>
      <c r="W17" s="75">
        <v>8</v>
      </c>
      <c r="X17" s="76"/>
      <c r="Y17" s="75">
        <v>8</v>
      </c>
      <c r="Z17" s="76"/>
      <c r="AA17" s="75">
        <v>12</v>
      </c>
      <c r="AB17" s="76"/>
      <c r="AC17" s="75">
        <v>24</v>
      </c>
      <c r="AD17" s="76"/>
      <c r="AE17" s="75">
        <v>20</v>
      </c>
      <c r="AF17" s="76"/>
      <c r="AG17" s="75">
        <v>7</v>
      </c>
      <c r="AH17" s="76"/>
      <c r="AI17" s="75">
        <v>22</v>
      </c>
      <c r="AJ17" s="76"/>
      <c r="AK17" s="75">
        <v>4</v>
      </c>
      <c r="AL17" s="76"/>
    </row>
    <row r="18" spans="1:38" s="33" customFormat="1" ht="24.75" customHeight="1" x14ac:dyDescent="0.3">
      <c r="A18" s="100"/>
      <c r="B18" s="104" t="s">
        <v>37</v>
      </c>
      <c r="C18" s="105"/>
      <c r="D18" s="25" t="s">
        <v>38</v>
      </c>
      <c r="E18" s="26" t="s">
        <v>29</v>
      </c>
      <c r="F18" s="27" t="s">
        <v>30</v>
      </c>
      <c r="G18" s="28">
        <v>2690</v>
      </c>
      <c r="H18" s="28">
        <v>3300</v>
      </c>
      <c r="I18" s="29">
        <v>3918</v>
      </c>
      <c r="J18" s="29">
        <f>I18*1.01</f>
        <v>3957.18</v>
      </c>
      <c r="K18" s="29">
        <f>J18*1.01</f>
        <v>3996.7518</v>
      </c>
      <c r="L18" s="30" t="s">
        <v>102</v>
      </c>
      <c r="M18" s="31">
        <v>0.01</v>
      </c>
      <c r="N18" s="32">
        <f t="shared" si="0"/>
        <v>2446</v>
      </c>
      <c r="O18" s="75">
        <v>295</v>
      </c>
      <c r="P18" s="76"/>
      <c r="Q18" s="75">
        <v>328</v>
      </c>
      <c r="R18" s="76"/>
      <c r="S18" s="75">
        <v>129</v>
      </c>
      <c r="T18" s="76"/>
      <c r="U18" s="75">
        <v>110</v>
      </c>
      <c r="V18" s="76"/>
      <c r="W18" s="75">
        <v>160</v>
      </c>
      <c r="X18" s="76"/>
      <c r="Y18" s="75">
        <v>227</v>
      </c>
      <c r="Z18" s="76"/>
      <c r="AA18" s="75">
        <v>213</v>
      </c>
      <c r="AB18" s="76"/>
      <c r="AC18" s="75">
        <v>237</v>
      </c>
      <c r="AD18" s="76"/>
      <c r="AE18" s="75">
        <v>219</v>
      </c>
      <c r="AF18" s="76"/>
      <c r="AG18" s="75">
        <v>162</v>
      </c>
      <c r="AH18" s="76"/>
      <c r="AI18" s="75">
        <v>203</v>
      </c>
      <c r="AJ18" s="76"/>
      <c r="AK18" s="75">
        <v>163</v>
      </c>
      <c r="AL18" s="76"/>
    </row>
    <row r="19" spans="1:38" s="33" customFormat="1" ht="27" customHeight="1" x14ac:dyDescent="0.3">
      <c r="A19" s="100"/>
      <c r="B19" s="92" t="s">
        <v>39</v>
      </c>
      <c r="C19" s="93"/>
      <c r="D19" s="25" t="s">
        <v>40</v>
      </c>
      <c r="E19" s="26" t="s">
        <v>29</v>
      </c>
      <c r="F19" s="27" t="s">
        <v>30</v>
      </c>
      <c r="G19" s="28">
        <v>1137</v>
      </c>
      <c r="H19" s="28">
        <v>1300</v>
      </c>
      <c r="I19" s="29">
        <v>1431</v>
      </c>
      <c r="J19" s="29">
        <f>I19*1.05</f>
        <v>1502.55</v>
      </c>
      <c r="K19" s="29">
        <f>J19*1.05</f>
        <v>1577.6775</v>
      </c>
      <c r="L19" s="30" t="s">
        <v>102</v>
      </c>
      <c r="M19" s="31">
        <v>0.05</v>
      </c>
      <c r="N19" s="32">
        <f t="shared" si="0"/>
        <v>1074</v>
      </c>
      <c r="O19" s="75">
        <v>135</v>
      </c>
      <c r="P19" s="76"/>
      <c r="Q19" s="75">
        <v>122</v>
      </c>
      <c r="R19" s="76"/>
      <c r="S19" s="75">
        <v>28</v>
      </c>
      <c r="T19" s="76"/>
      <c r="U19" s="75">
        <v>72</v>
      </c>
      <c r="V19" s="76"/>
      <c r="W19" s="75">
        <v>69</v>
      </c>
      <c r="X19" s="76"/>
      <c r="Y19" s="75">
        <v>65</v>
      </c>
      <c r="Z19" s="76"/>
      <c r="AA19" s="75">
        <v>58</v>
      </c>
      <c r="AB19" s="76"/>
      <c r="AC19" s="75">
        <v>125</v>
      </c>
      <c r="AD19" s="76"/>
      <c r="AE19" s="75">
        <v>158</v>
      </c>
      <c r="AF19" s="76"/>
      <c r="AG19" s="75">
        <v>90</v>
      </c>
      <c r="AH19" s="76"/>
      <c r="AI19" s="75">
        <v>109</v>
      </c>
      <c r="AJ19" s="76"/>
      <c r="AK19" s="75">
        <v>43</v>
      </c>
      <c r="AL19" s="76"/>
    </row>
    <row r="20" spans="1:38" s="33" customFormat="1" ht="24" hidden="1" customHeight="1" x14ac:dyDescent="0.3">
      <c r="A20" s="100"/>
      <c r="B20" s="92" t="s">
        <v>41</v>
      </c>
      <c r="C20" s="93"/>
      <c r="D20" s="25" t="s">
        <v>40</v>
      </c>
      <c r="E20" s="26" t="s">
        <v>29</v>
      </c>
      <c r="F20" s="27" t="s">
        <v>30</v>
      </c>
      <c r="G20" s="28">
        <v>0</v>
      </c>
      <c r="H20" s="28"/>
      <c r="I20" s="29"/>
      <c r="J20" s="29"/>
      <c r="K20" s="29"/>
      <c r="L20" s="30" t="s">
        <v>31</v>
      </c>
      <c r="M20" s="31" t="s">
        <v>42</v>
      </c>
      <c r="N20" s="32">
        <f t="shared" si="0"/>
        <v>0</v>
      </c>
      <c r="O20" s="75"/>
      <c r="P20" s="76"/>
      <c r="Q20" s="75"/>
      <c r="R20" s="76"/>
      <c r="S20" s="75"/>
      <c r="T20" s="76"/>
      <c r="U20" s="75"/>
      <c r="V20" s="76"/>
      <c r="W20" s="75"/>
      <c r="X20" s="76"/>
      <c r="Y20" s="75"/>
      <c r="Z20" s="76"/>
      <c r="AA20" s="75"/>
      <c r="AB20" s="76"/>
      <c r="AC20" s="75"/>
      <c r="AD20" s="76"/>
      <c r="AE20" s="75"/>
      <c r="AF20" s="76"/>
      <c r="AG20" s="75"/>
      <c r="AH20" s="76"/>
      <c r="AI20" s="75"/>
      <c r="AJ20" s="76"/>
      <c r="AK20" s="75"/>
      <c r="AL20" s="76"/>
    </row>
    <row r="21" spans="1:38" s="33" customFormat="1" ht="27" customHeight="1" x14ac:dyDescent="0.3">
      <c r="A21" s="100"/>
      <c r="B21" s="92" t="s">
        <v>43</v>
      </c>
      <c r="C21" s="93"/>
      <c r="D21" s="25" t="s">
        <v>44</v>
      </c>
      <c r="E21" s="26" t="s">
        <v>29</v>
      </c>
      <c r="F21" s="27" t="s">
        <v>30</v>
      </c>
      <c r="G21" s="28">
        <v>1190</v>
      </c>
      <c r="H21" s="28">
        <v>3000</v>
      </c>
      <c r="I21" s="29">
        <v>4891</v>
      </c>
      <c r="J21" s="29">
        <f>I21*1</f>
        <v>4891</v>
      </c>
      <c r="K21" s="29">
        <f>J21*1</f>
        <v>4891</v>
      </c>
      <c r="L21" s="30" t="s">
        <v>102</v>
      </c>
      <c r="M21" s="31">
        <v>0</v>
      </c>
      <c r="N21" s="32">
        <f t="shared" si="0"/>
        <v>802</v>
      </c>
      <c r="O21" s="75">
        <v>140</v>
      </c>
      <c r="P21" s="76"/>
      <c r="Q21" s="75">
        <v>130</v>
      </c>
      <c r="R21" s="76"/>
      <c r="S21" s="75">
        <v>130</v>
      </c>
      <c r="T21" s="76"/>
      <c r="U21" s="75">
        <v>0</v>
      </c>
      <c r="V21" s="76"/>
      <c r="W21" s="75">
        <v>22</v>
      </c>
      <c r="X21" s="76"/>
      <c r="Y21" s="75">
        <v>120</v>
      </c>
      <c r="Z21" s="76"/>
      <c r="AA21" s="75">
        <v>120</v>
      </c>
      <c r="AB21" s="76"/>
      <c r="AC21" s="75">
        <v>140</v>
      </c>
      <c r="AD21" s="76"/>
      <c r="AE21" s="75">
        <v>0</v>
      </c>
      <c r="AF21" s="76"/>
      <c r="AG21" s="75">
        <v>0</v>
      </c>
      <c r="AH21" s="76"/>
      <c r="AI21" s="75">
        <v>0</v>
      </c>
      <c r="AJ21" s="76"/>
      <c r="AK21" s="75">
        <v>0</v>
      </c>
      <c r="AL21" s="76"/>
    </row>
    <row r="22" spans="1:38" s="33" customFormat="1" ht="26.4" customHeight="1" x14ac:dyDescent="0.3">
      <c r="A22" s="100"/>
      <c r="B22" s="92" t="s">
        <v>45</v>
      </c>
      <c r="C22" s="93"/>
      <c r="D22" s="25" t="s">
        <v>46</v>
      </c>
      <c r="E22" s="26" t="s">
        <v>29</v>
      </c>
      <c r="F22" s="27" t="s">
        <v>30</v>
      </c>
      <c r="G22" s="28">
        <v>693</v>
      </c>
      <c r="H22" s="28">
        <v>700</v>
      </c>
      <c r="I22" s="29">
        <v>723</v>
      </c>
      <c r="J22" s="29">
        <f>I22*1.04</f>
        <v>751.92000000000007</v>
      </c>
      <c r="K22" s="29">
        <f>J22*1.04</f>
        <v>781.99680000000012</v>
      </c>
      <c r="L22" s="30" t="s">
        <v>103</v>
      </c>
      <c r="M22" s="31">
        <v>0.04</v>
      </c>
      <c r="N22" s="32">
        <f t="shared" si="0"/>
        <v>473</v>
      </c>
      <c r="O22" s="75">
        <v>36</v>
      </c>
      <c r="P22" s="76"/>
      <c r="Q22" s="75">
        <v>34</v>
      </c>
      <c r="R22" s="76"/>
      <c r="S22" s="75">
        <v>37</v>
      </c>
      <c r="T22" s="76"/>
      <c r="U22" s="75">
        <v>32</v>
      </c>
      <c r="V22" s="76"/>
      <c r="W22" s="75">
        <v>46</v>
      </c>
      <c r="X22" s="76"/>
      <c r="Y22" s="75">
        <v>42</v>
      </c>
      <c r="Z22" s="76"/>
      <c r="AA22" s="75">
        <v>44</v>
      </c>
      <c r="AB22" s="76"/>
      <c r="AC22" s="75">
        <v>53</v>
      </c>
      <c r="AD22" s="76"/>
      <c r="AE22" s="75">
        <v>36</v>
      </c>
      <c r="AF22" s="76"/>
      <c r="AG22" s="75">
        <v>46</v>
      </c>
      <c r="AH22" s="76"/>
      <c r="AI22" s="75">
        <v>44</v>
      </c>
      <c r="AJ22" s="76"/>
      <c r="AK22" s="75">
        <v>23</v>
      </c>
      <c r="AL22" s="76"/>
    </row>
    <row r="23" spans="1:38" s="33" customFormat="1" ht="26.4" customHeight="1" x14ac:dyDescent="0.3">
      <c r="A23" s="100"/>
      <c r="B23" s="92" t="s">
        <v>47</v>
      </c>
      <c r="C23" s="93"/>
      <c r="D23" s="25" t="s">
        <v>48</v>
      </c>
      <c r="E23" s="26" t="s">
        <v>29</v>
      </c>
      <c r="F23" s="27" t="s">
        <v>30</v>
      </c>
      <c r="G23" s="28">
        <v>78</v>
      </c>
      <c r="H23" s="28">
        <v>170</v>
      </c>
      <c r="I23" s="29">
        <v>150</v>
      </c>
      <c r="J23" s="29">
        <f>I23*1.33</f>
        <v>199.5</v>
      </c>
      <c r="K23" s="29">
        <f>J23*1.33</f>
        <v>265.33500000000004</v>
      </c>
      <c r="L23" s="30" t="s">
        <v>103</v>
      </c>
      <c r="M23" s="31">
        <v>0.33</v>
      </c>
      <c r="N23" s="32">
        <f t="shared" si="0"/>
        <v>154</v>
      </c>
      <c r="O23" s="75">
        <v>4</v>
      </c>
      <c r="P23" s="76"/>
      <c r="Q23" s="75">
        <v>8</v>
      </c>
      <c r="R23" s="76"/>
      <c r="S23" s="75">
        <v>10</v>
      </c>
      <c r="T23" s="76"/>
      <c r="U23" s="75">
        <v>0</v>
      </c>
      <c r="V23" s="76"/>
      <c r="W23" s="75">
        <v>4</v>
      </c>
      <c r="X23" s="76"/>
      <c r="Y23" s="75">
        <v>16</v>
      </c>
      <c r="Z23" s="76"/>
      <c r="AA23" s="75">
        <v>30</v>
      </c>
      <c r="AB23" s="76"/>
      <c r="AC23" s="75">
        <v>16</v>
      </c>
      <c r="AD23" s="76"/>
      <c r="AE23" s="75">
        <v>12</v>
      </c>
      <c r="AF23" s="76"/>
      <c r="AG23" s="75">
        <v>14</v>
      </c>
      <c r="AH23" s="76"/>
      <c r="AI23" s="75">
        <v>32</v>
      </c>
      <c r="AJ23" s="76"/>
      <c r="AK23" s="75">
        <v>8</v>
      </c>
      <c r="AL23" s="76"/>
    </row>
    <row r="24" spans="1:38" s="33" customFormat="1" ht="36.75" customHeight="1" x14ac:dyDescent="0.3">
      <c r="A24" s="100"/>
      <c r="B24" s="91" t="s">
        <v>49</v>
      </c>
      <c r="C24" s="91"/>
      <c r="D24" s="25" t="s">
        <v>50</v>
      </c>
      <c r="E24" s="26" t="s">
        <v>29</v>
      </c>
      <c r="F24" s="27" t="s">
        <v>30</v>
      </c>
      <c r="G24" s="28">
        <v>8514</v>
      </c>
      <c r="H24" s="28">
        <v>9300</v>
      </c>
      <c r="I24" s="29">
        <v>8061</v>
      </c>
      <c r="J24" s="29">
        <f>I24*1.12</f>
        <v>9028.3200000000015</v>
      </c>
      <c r="K24" s="29">
        <f>J24*1.12</f>
        <v>10111.718400000003</v>
      </c>
      <c r="L24" s="30" t="s">
        <v>100</v>
      </c>
      <c r="M24" s="31">
        <v>0.12</v>
      </c>
      <c r="N24" s="32">
        <f t="shared" si="0"/>
        <v>9188</v>
      </c>
      <c r="O24" s="75">
        <v>520</v>
      </c>
      <c r="P24" s="76"/>
      <c r="Q24" s="75">
        <v>758</v>
      </c>
      <c r="R24" s="76"/>
      <c r="S24" s="75">
        <v>569</v>
      </c>
      <c r="T24" s="76"/>
      <c r="U24" s="75">
        <v>616</v>
      </c>
      <c r="V24" s="76"/>
      <c r="W24" s="75">
        <v>725</v>
      </c>
      <c r="X24" s="76"/>
      <c r="Y24" s="75">
        <v>988</v>
      </c>
      <c r="Z24" s="76"/>
      <c r="AA24" s="75">
        <v>823</v>
      </c>
      <c r="AB24" s="76"/>
      <c r="AC24" s="75">
        <v>836</v>
      </c>
      <c r="AD24" s="76"/>
      <c r="AE24" s="75">
        <v>851</v>
      </c>
      <c r="AF24" s="76"/>
      <c r="AG24" s="75">
        <v>872</v>
      </c>
      <c r="AH24" s="76"/>
      <c r="AI24" s="75">
        <v>894</v>
      </c>
      <c r="AJ24" s="76"/>
      <c r="AK24" s="75">
        <v>736</v>
      </c>
      <c r="AL24" s="76"/>
    </row>
    <row r="25" spans="1:38" s="33" customFormat="1" ht="26.4" customHeight="1" x14ac:dyDescent="0.3">
      <c r="A25" s="101"/>
      <c r="B25" s="91" t="s">
        <v>51</v>
      </c>
      <c r="C25" s="91"/>
      <c r="D25" s="34" t="s">
        <v>52</v>
      </c>
      <c r="E25" s="35" t="s">
        <v>53</v>
      </c>
      <c r="F25" s="36" t="s">
        <v>54</v>
      </c>
      <c r="G25" s="28">
        <v>98</v>
      </c>
      <c r="H25" s="28">
        <v>98</v>
      </c>
      <c r="I25" s="29">
        <v>88</v>
      </c>
      <c r="J25" s="29">
        <f>I25*1.07</f>
        <v>94.160000000000011</v>
      </c>
      <c r="K25" s="29">
        <f>J25*1.07</f>
        <v>100.75120000000001</v>
      </c>
      <c r="L25" s="30" t="s">
        <v>58</v>
      </c>
      <c r="M25" s="31">
        <v>7.0000000000000007E-2</v>
      </c>
      <c r="N25" s="32">
        <f>MAX(O25:AL25)</f>
        <v>98</v>
      </c>
      <c r="O25" s="75">
        <v>96</v>
      </c>
      <c r="P25" s="76"/>
      <c r="Q25" s="75">
        <v>96</v>
      </c>
      <c r="R25" s="76"/>
      <c r="S25" s="75">
        <v>96</v>
      </c>
      <c r="T25" s="76"/>
      <c r="U25" s="75">
        <v>96</v>
      </c>
      <c r="V25" s="76"/>
      <c r="W25" s="75">
        <v>96</v>
      </c>
      <c r="X25" s="76"/>
      <c r="Y25" s="75">
        <v>96</v>
      </c>
      <c r="Z25" s="76"/>
      <c r="AA25" s="75">
        <v>96</v>
      </c>
      <c r="AB25" s="76"/>
      <c r="AC25" s="75">
        <v>96</v>
      </c>
      <c r="AD25" s="76"/>
      <c r="AE25" s="75">
        <v>96</v>
      </c>
      <c r="AF25" s="76"/>
      <c r="AG25" s="75">
        <v>98</v>
      </c>
      <c r="AH25" s="76"/>
      <c r="AI25" s="75">
        <v>98</v>
      </c>
      <c r="AJ25" s="76"/>
      <c r="AK25" s="75">
        <v>98</v>
      </c>
      <c r="AL25" s="76"/>
    </row>
    <row r="26" spans="1:38" s="33" customFormat="1" ht="12.75" customHeight="1" x14ac:dyDescent="0.3">
      <c r="A26" s="106" t="s">
        <v>55</v>
      </c>
      <c r="B26" s="96" t="s">
        <v>56</v>
      </c>
      <c r="C26" s="97"/>
      <c r="D26" s="77" t="s">
        <v>57</v>
      </c>
      <c r="E26" s="79" t="s">
        <v>29</v>
      </c>
      <c r="F26" s="80" t="s">
        <v>30</v>
      </c>
      <c r="G26" s="85">
        <v>285</v>
      </c>
      <c r="H26" s="85">
        <v>300</v>
      </c>
      <c r="I26" s="81">
        <v>550</v>
      </c>
      <c r="J26" s="81">
        <f>I26*1.02</f>
        <v>561</v>
      </c>
      <c r="K26" s="81">
        <f>J26*1.02</f>
        <v>572.22</v>
      </c>
      <c r="L26" s="83" t="s">
        <v>58</v>
      </c>
      <c r="M26" s="87">
        <v>0.02</v>
      </c>
      <c r="N26" s="89">
        <f>SUM(O27:AL27)</f>
        <v>501</v>
      </c>
      <c r="O26" s="37" t="s">
        <v>59</v>
      </c>
      <c r="P26" s="37" t="s">
        <v>60</v>
      </c>
      <c r="Q26" s="37" t="s">
        <v>59</v>
      </c>
      <c r="R26" s="37" t="s">
        <v>60</v>
      </c>
      <c r="S26" s="37" t="s">
        <v>59</v>
      </c>
      <c r="T26" s="37" t="s">
        <v>60</v>
      </c>
      <c r="U26" s="37" t="s">
        <v>59</v>
      </c>
      <c r="V26" s="37" t="s">
        <v>60</v>
      </c>
      <c r="W26" s="37" t="s">
        <v>59</v>
      </c>
      <c r="X26" s="37" t="s">
        <v>60</v>
      </c>
      <c r="Y26" s="37" t="s">
        <v>59</v>
      </c>
      <c r="Z26" s="37" t="s">
        <v>60</v>
      </c>
      <c r="AA26" s="37" t="s">
        <v>59</v>
      </c>
      <c r="AB26" s="37" t="s">
        <v>60</v>
      </c>
      <c r="AC26" s="37" t="s">
        <v>59</v>
      </c>
      <c r="AD26" s="37" t="s">
        <v>60</v>
      </c>
      <c r="AE26" s="37" t="s">
        <v>59</v>
      </c>
      <c r="AF26" s="37" t="s">
        <v>60</v>
      </c>
      <c r="AG26" s="37" t="s">
        <v>59</v>
      </c>
      <c r="AH26" s="37" t="s">
        <v>60</v>
      </c>
      <c r="AI26" s="37" t="s">
        <v>59</v>
      </c>
      <c r="AJ26" s="37" t="s">
        <v>60</v>
      </c>
      <c r="AK26" s="37" t="s">
        <v>59</v>
      </c>
      <c r="AL26" s="37" t="s">
        <v>60</v>
      </c>
    </row>
    <row r="27" spans="1:38" s="33" customFormat="1" ht="19.95" customHeight="1" x14ac:dyDescent="0.3">
      <c r="A27" s="107"/>
      <c r="B27" s="109"/>
      <c r="C27" s="110"/>
      <c r="D27" s="78"/>
      <c r="E27" s="79"/>
      <c r="F27" s="80"/>
      <c r="G27" s="86"/>
      <c r="H27" s="86"/>
      <c r="I27" s="82"/>
      <c r="J27" s="82"/>
      <c r="K27" s="82"/>
      <c r="L27" s="84"/>
      <c r="M27" s="88"/>
      <c r="N27" s="90"/>
      <c r="O27" s="65">
        <v>41</v>
      </c>
      <c r="P27" s="65">
        <v>23</v>
      </c>
      <c r="Q27" s="66">
        <v>36</v>
      </c>
      <c r="R27" s="66">
        <v>12</v>
      </c>
      <c r="S27" s="66">
        <v>19</v>
      </c>
      <c r="T27" s="66">
        <v>5</v>
      </c>
      <c r="U27" s="68">
        <v>23</v>
      </c>
      <c r="V27" s="68">
        <v>11</v>
      </c>
      <c r="W27" s="68">
        <v>41</v>
      </c>
      <c r="X27" s="68">
        <v>9</v>
      </c>
      <c r="Y27" s="70">
        <v>52</v>
      </c>
      <c r="Z27" s="70">
        <v>21</v>
      </c>
      <c r="AA27" s="72">
        <v>38</v>
      </c>
      <c r="AB27" s="72">
        <v>17</v>
      </c>
      <c r="AC27" s="63">
        <v>31</v>
      </c>
      <c r="AD27" s="63">
        <v>8</v>
      </c>
      <c r="AE27" s="73">
        <v>36</v>
      </c>
      <c r="AF27" s="73">
        <v>8</v>
      </c>
      <c r="AG27" s="74">
        <v>17</v>
      </c>
      <c r="AH27" s="74">
        <v>5</v>
      </c>
      <c r="AI27" s="74">
        <v>16</v>
      </c>
      <c r="AJ27" s="74">
        <v>5</v>
      </c>
      <c r="AK27" s="74">
        <v>19</v>
      </c>
      <c r="AL27" s="74">
        <v>8</v>
      </c>
    </row>
    <row r="28" spans="1:38" s="33" customFormat="1" ht="31.5" customHeight="1" x14ac:dyDescent="0.3">
      <c r="A28" s="107"/>
      <c r="B28" s="94" t="s">
        <v>61</v>
      </c>
      <c r="C28" s="95"/>
      <c r="D28" s="38" t="s">
        <v>57</v>
      </c>
      <c r="E28" s="35" t="s">
        <v>53</v>
      </c>
      <c r="F28" s="36" t="s">
        <v>54</v>
      </c>
      <c r="G28" s="39">
        <v>372</v>
      </c>
      <c r="H28" s="39">
        <v>400</v>
      </c>
      <c r="I28" s="40">
        <v>382</v>
      </c>
      <c r="J28" s="29">
        <f>I28*1.05</f>
        <v>401.1</v>
      </c>
      <c r="K28" s="29">
        <f>J28*1.05</f>
        <v>421.15500000000003</v>
      </c>
      <c r="L28" s="41" t="s">
        <v>58</v>
      </c>
      <c r="M28" s="42">
        <v>0.05</v>
      </c>
      <c r="N28" s="43">
        <f>MAX(SUM(O28:P28),SUM(Q28:R28),SUM(S28:T28),SUM(U28:V28),SUM(W28:X28),SUM(Y28:Z28),SUM(AA28:AB28),SUM(AC28:AD28),SUM(AE28:AF28),SUM(AG28:AH28),SUM(AI28:AJ28),SUM(AK28:AL28))</f>
        <v>333</v>
      </c>
      <c r="O28" s="66">
        <v>244</v>
      </c>
      <c r="P28" s="66">
        <v>47</v>
      </c>
      <c r="Q28" s="65">
        <v>244</v>
      </c>
      <c r="R28" s="65">
        <v>47</v>
      </c>
      <c r="S28" s="65">
        <v>244</v>
      </c>
      <c r="T28" s="65">
        <v>47</v>
      </c>
      <c r="U28" s="67">
        <v>248</v>
      </c>
      <c r="V28" s="67">
        <v>52</v>
      </c>
      <c r="W28" s="67">
        <v>263</v>
      </c>
      <c r="X28" s="67">
        <v>52</v>
      </c>
      <c r="Y28" s="69">
        <v>253</v>
      </c>
      <c r="Z28" s="69">
        <v>52</v>
      </c>
      <c r="AA28" s="71">
        <v>278</v>
      </c>
      <c r="AB28" s="71">
        <v>55</v>
      </c>
      <c r="AC28" s="63">
        <v>263</v>
      </c>
      <c r="AD28" s="63">
        <v>49</v>
      </c>
      <c r="AE28" s="73">
        <v>263</v>
      </c>
      <c r="AF28" s="73">
        <v>49</v>
      </c>
      <c r="AG28" s="74">
        <v>263</v>
      </c>
      <c r="AH28" s="74">
        <v>49</v>
      </c>
      <c r="AI28" s="74">
        <v>239</v>
      </c>
      <c r="AJ28" s="74">
        <v>46</v>
      </c>
      <c r="AK28" s="74">
        <v>190</v>
      </c>
      <c r="AL28" s="74">
        <v>35</v>
      </c>
    </row>
    <row r="29" spans="1:38" s="33" customFormat="1" ht="42" customHeight="1" x14ac:dyDescent="0.3">
      <c r="A29" s="107"/>
      <c r="B29" s="96" t="s">
        <v>62</v>
      </c>
      <c r="C29" s="97"/>
      <c r="D29" s="44" t="s">
        <v>57</v>
      </c>
      <c r="E29" s="35" t="s">
        <v>53</v>
      </c>
      <c r="F29" s="36" t="s">
        <v>54</v>
      </c>
      <c r="G29" s="39">
        <v>3365</v>
      </c>
      <c r="H29" s="39">
        <v>4100</v>
      </c>
      <c r="I29" s="40">
        <v>4600</v>
      </c>
      <c r="J29" s="29">
        <f>I29*1.04</f>
        <v>4784</v>
      </c>
      <c r="K29" s="29">
        <f>J29*1.04</f>
        <v>4975.3600000000006</v>
      </c>
      <c r="L29" s="41" t="s">
        <v>58</v>
      </c>
      <c r="M29" s="42">
        <v>0.04</v>
      </c>
      <c r="N29" s="43">
        <f>MAX(SUM(O29:P29),SUM(Q29:R29),SUM(S29:T29),SUM(U29:V29),SUM(W29:X29),SUM(Y29:Z29),SUM(AA29:AB29),SUM(AC29:AD29),SUM(AE29:AF29),SUM(AG29:AH29),SUM(AI29:AJ29),SUM(AK29:AL29))</f>
        <v>4152</v>
      </c>
      <c r="O29" s="66">
        <v>2756</v>
      </c>
      <c r="P29" s="66">
        <v>618</v>
      </c>
      <c r="Q29" s="65">
        <v>3302</v>
      </c>
      <c r="R29" s="65">
        <v>761</v>
      </c>
      <c r="S29" s="65">
        <v>1746</v>
      </c>
      <c r="T29" s="65">
        <v>408</v>
      </c>
      <c r="U29" s="67">
        <v>2436</v>
      </c>
      <c r="V29" s="67">
        <v>433</v>
      </c>
      <c r="W29" s="67">
        <v>2853</v>
      </c>
      <c r="X29" s="67">
        <v>526</v>
      </c>
      <c r="Y29" s="69">
        <v>3482</v>
      </c>
      <c r="Z29" s="69">
        <v>670</v>
      </c>
      <c r="AA29" s="71">
        <v>2665</v>
      </c>
      <c r="AB29" s="71">
        <v>608</v>
      </c>
      <c r="AC29" s="63">
        <v>2765</v>
      </c>
      <c r="AD29" s="63">
        <v>536</v>
      </c>
      <c r="AE29" s="73">
        <v>2732</v>
      </c>
      <c r="AF29" s="73">
        <v>480</v>
      </c>
      <c r="AG29" s="74">
        <v>2339</v>
      </c>
      <c r="AH29" s="74">
        <v>438</v>
      </c>
      <c r="AI29" s="74">
        <v>2367</v>
      </c>
      <c r="AJ29" s="74">
        <v>434</v>
      </c>
      <c r="AK29" s="74">
        <v>2451</v>
      </c>
      <c r="AL29" s="74">
        <v>493</v>
      </c>
    </row>
    <row r="30" spans="1:38" s="33" customFormat="1" ht="27.75" hidden="1" customHeight="1" x14ac:dyDescent="0.3">
      <c r="A30" s="107"/>
      <c r="B30" s="98" t="s">
        <v>96</v>
      </c>
      <c r="C30" s="98"/>
      <c r="D30" s="45" t="s">
        <v>57</v>
      </c>
      <c r="E30" s="45" t="s">
        <v>29</v>
      </c>
      <c r="F30" s="45" t="s">
        <v>30</v>
      </c>
      <c r="G30" s="39">
        <v>0</v>
      </c>
      <c r="H30" s="39"/>
      <c r="I30" s="40"/>
      <c r="J30" s="40">
        <f>I30*1.02</f>
        <v>0</v>
      </c>
      <c r="K30" s="40">
        <f>J30*1.02</f>
        <v>0</v>
      </c>
      <c r="L30" s="59" t="s">
        <v>99</v>
      </c>
      <c r="M30" s="60">
        <v>0.02</v>
      </c>
      <c r="N30" s="56">
        <f>SUM(O30:AL30)</f>
        <v>0</v>
      </c>
      <c r="O30" s="65"/>
      <c r="P30" s="65"/>
      <c r="Q30" s="65"/>
      <c r="R30" s="65"/>
      <c r="S30" s="65"/>
      <c r="T30" s="65"/>
      <c r="U30" s="67"/>
      <c r="V30" s="67"/>
      <c r="W30" s="67"/>
      <c r="X30" s="67"/>
      <c r="Y30" s="69"/>
      <c r="Z30" s="69"/>
      <c r="AA30" s="71"/>
      <c r="AB30" s="71"/>
      <c r="AC30" s="63"/>
      <c r="AD30" s="63"/>
      <c r="AE30" s="73"/>
      <c r="AF30" s="73"/>
      <c r="AG30" s="74"/>
      <c r="AH30" s="74"/>
      <c r="AI30" s="74"/>
      <c r="AJ30" s="74"/>
      <c r="AK30" s="74"/>
      <c r="AL30" s="74"/>
    </row>
    <row r="31" spans="1:38" s="33" customFormat="1" ht="27.75" customHeight="1" x14ac:dyDescent="0.3">
      <c r="A31" s="108"/>
      <c r="B31" s="98" t="s">
        <v>63</v>
      </c>
      <c r="C31" s="98"/>
      <c r="D31" s="45" t="s">
        <v>57</v>
      </c>
      <c r="E31" s="45" t="s">
        <v>29</v>
      </c>
      <c r="F31" s="45" t="s">
        <v>30</v>
      </c>
      <c r="G31" s="39">
        <v>10614</v>
      </c>
      <c r="H31" s="39">
        <v>10600</v>
      </c>
      <c r="I31" s="40">
        <v>10072</v>
      </c>
      <c r="J31" s="40">
        <f>I31*1.02</f>
        <v>10273.44</v>
      </c>
      <c r="K31" s="40">
        <f>J31*1.02</f>
        <v>10478.908800000001</v>
      </c>
      <c r="L31" s="41" t="s">
        <v>31</v>
      </c>
      <c r="M31" s="42">
        <v>0.02</v>
      </c>
      <c r="N31" s="64">
        <f>SUM(O31:AL31)</f>
        <v>10299</v>
      </c>
      <c r="O31" s="65">
        <v>847</v>
      </c>
      <c r="P31" s="65">
        <v>440</v>
      </c>
      <c r="Q31" s="65">
        <v>630</v>
      </c>
      <c r="R31" s="65">
        <v>147</v>
      </c>
      <c r="S31" s="65">
        <v>315</v>
      </c>
      <c r="T31" s="65">
        <v>109</v>
      </c>
      <c r="U31" s="67">
        <v>426</v>
      </c>
      <c r="V31" s="67">
        <v>176</v>
      </c>
      <c r="W31" s="67">
        <v>479</v>
      </c>
      <c r="X31" s="67">
        <v>242</v>
      </c>
      <c r="Y31" s="69">
        <v>655</v>
      </c>
      <c r="Z31" s="69">
        <v>251</v>
      </c>
      <c r="AA31" s="71">
        <v>773</v>
      </c>
      <c r="AB31" s="71">
        <v>262</v>
      </c>
      <c r="AC31" s="63">
        <v>639</v>
      </c>
      <c r="AD31" s="63">
        <v>196</v>
      </c>
      <c r="AE31" s="73">
        <v>726</v>
      </c>
      <c r="AF31" s="73">
        <v>251</v>
      </c>
      <c r="AG31" s="74">
        <v>781</v>
      </c>
      <c r="AH31" s="74">
        <v>379</v>
      </c>
      <c r="AI31" s="74">
        <v>738</v>
      </c>
      <c r="AJ31" s="74">
        <v>270</v>
      </c>
      <c r="AK31" s="74">
        <v>427</v>
      </c>
      <c r="AL31" s="74">
        <v>140</v>
      </c>
    </row>
    <row r="32" spans="1:38" x14ac:dyDescent="0.3">
      <c r="J32" s="4"/>
      <c r="K32" s="4"/>
      <c r="L32" s="4"/>
    </row>
    <row r="33" spans="1:38" ht="15" customHeight="1" x14ac:dyDescent="0.3">
      <c r="G33" s="57">
        <f>G28+G29+G31</f>
        <v>14351</v>
      </c>
      <c r="H33" s="57">
        <f>H28+H29+H31</f>
        <v>15100</v>
      </c>
      <c r="I33" s="57">
        <f>I28+I29+I31</f>
        <v>15054</v>
      </c>
      <c r="J33" s="4"/>
      <c r="K33" s="4" t="s">
        <v>67</v>
      </c>
      <c r="L33" s="4" t="s">
        <v>88</v>
      </c>
      <c r="N33" s="47">
        <f>SUM((O28:P29),SUM(Q27:AL27)+N31)</f>
        <v>14401</v>
      </c>
      <c r="O33" s="129">
        <f>O28+P28+O29+P29+O31+P31</f>
        <v>4952</v>
      </c>
      <c r="P33" s="129"/>
      <c r="Q33" s="129">
        <f>Q31+R31+Q27+R27</f>
        <v>825</v>
      </c>
      <c r="R33" s="129"/>
      <c r="S33" s="129">
        <f>S31+T31+S27+T27</f>
        <v>448</v>
      </c>
      <c r="T33" s="129"/>
      <c r="U33" s="129">
        <f t="shared" ref="U33" si="1">U31+V31+U27+V27</f>
        <v>636</v>
      </c>
      <c r="V33" s="129"/>
      <c r="W33" s="129">
        <f t="shared" ref="W33" si="2">W31+X31+W27+X27</f>
        <v>771</v>
      </c>
      <c r="X33" s="129"/>
      <c r="Y33" s="129">
        <f t="shared" ref="Y33" si="3">Y31+Z31+Y27+Z27</f>
        <v>979</v>
      </c>
      <c r="Z33" s="129"/>
      <c r="AA33" s="129">
        <f t="shared" ref="AA33" si="4">AA31+AB31+AA27+AB27</f>
        <v>1090</v>
      </c>
      <c r="AB33" s="129"/>
      <c r="AC33" s="129">
        <f t="shared" ref="AC33" si="5">AC31+AD31+AC27+AD27</f>
        <v>874</v>
      </c>
      <c r="AD33" s="129"/>
      <c r="AE33" s="129">
        <f t="shared" ref="AE33" si="6">AE31+AF31+AE27+AF27</f>
        <v>1021</v>
      </c>
      <c r="AF33" s="129"/>
      <c r="AG33" s="129">
        <f t="shared" ref="AG33" si="7">AG31+AH31+AG27+AH27</f>
        <v>1182</v>
      </c>
      <c r="AH33" s="129"/>
      <c r="AI33" s="129">
        <f t="shared" ref="AI33" si="8">AI31+AJ31+AI27+AJ27</f>
        <v>1029</v>
      </c>
      <c r="AJ33" s="129"/>
      <c r="AK33" s="129">
        <f t="shared" ref="AK33" si="9">AK31+AL31+AK27+AL27</f>
        <v>594</v>
      </c>
      <c r="AL33" s="129"/>
    </row>
    <row r="34" spans="1:38" x14ac:dyDescent="0.3">
      <c r="A34" s="4" t="s">
        <v>59</v>
      </c>
      <c r="B34" s="4" t="s">
        <v>64</v>
      </c>
      <c r="C34"/>
      <c r="D34"/>
      <c r="G34" s="57">
        <f>SUM(G15:G24)</f>
        <v>34606</v>
      </c>
      <c r="H34" s="57">
        <f>SUM(H15:H24)</f>
        <v>37997</v>
      </c>
      <c r="I34" s="57">
        <f>SUM(I15:I24)</f>
        <v>34197</v>
      </c>
      <c r="J34" s="4"/>
      <c r="K34" s="4" t="s">
        <v>68</v>
      </c>
      <c r="L34" s="58" t="s">
        <v>68</v>
      </c>
      <c r="N34" s="47">
        <f>N16+N17+N18+N19+N21+N22+N23+N24</f>
        <v>14413</v>
      </c>
      <c r="O34" s="129">
        <f>O15+O16+O17+O18+O19+O21+O22+O23+O24</f>
        <v>2744</v>
      </c>
      <c r="P34" s="129"/>
      <c r="Q34" s="129">
        <f t="shared" ref="Q34" si="10">Q15+Q16+Q17+Q18+Q19+Q21+Q22+Q23+Q24</f>
        <v>3231</v>
      </c>
      <c r="R34" s="129"/>
      <c r="S34" s="129">
        <f t="shared" ref="S34" si="11">S15+S16+S17+S18+S19+S21+S22+S23+S24</f>
        <v>2070</v>
      </c>
      <c r="T34" s="129"/>
      <c r="U34" s="129">
        <f t="shared" ref="U34" si="12">U15+U16+U17+U18+U19+U21+U22+U23+U24</f>
        <v>2162</v>
      </c>
      <c r="V34" s="129"/>
      <c r="W34" s="129">
        <f t="shared" ref="W34" si="13">W15+W16+W17+W18+W19+W21+W22+W23+W24</f>
        <v>2847</v>
      </c>
      <c r="X34" s="129"/>
      <c r="Y34" s="129">
        <f t="shared" ref="Y34" si="14">Y15+Y16+Y17+Y18+Y19+Y21+Y22+Y23+Y24</f>
        <v>3271</v>
      </c>
      <c r="Z34" s="129"/>
      <c r="AA34" s="129">
        <f t="shared" ref="AA34" si="15">AA15+AA16+AA17+AA18+AA19+AA21+AA22+AA23+AA24</f>
        <v>3161</v>
      </c>
      <c r="AB34" s="129"/>
      <c r="AC34" s="130">
        <f t="shared" ref="AC34" si="16">AC15+AC16+AC17+AC18+AC19+AC21+AC22+AC23+AC24</f>
        <v>3571</v>
      </c>
      <c r="AD34" s="130"/>
      <c r="AE34" s="129">
        <f t="shared" ref="AE34" si="17">AE15+AE16+AE17+AE18+AE19+AE21+AE22+AE23+AE24</f>
        <v>3063</v>
      </c>
      <c r="AF34" s="129"/>
      <c r="AG34" s="129">
        <f t="shared" ref="AG34" si="18">AG15+AG16+AG17+AG18+AG19+AG21+AG22+AG23+AG24</f>
        <v>3383</v>
      </c>
      <c r="AH34" s="129"/>
      <c r="AI34" s="129">
        <f t="shared" ref="AI34" si="19">AI15+AI16+AI17+AI18+AI19+AI21+AI22+AI23+AI24</f>
        <v>3192</v>
      </c>
      <c r="AJ34" s="129"/>
      <c r="AK34" s="129">
        <f t="shared" ref="AK34" si="20">AK15+AK16+AK17+AK18+AK19+AK21+AK22+AK23+AK24</f>
        <v>2039</v>
      </c>
      <c r="AL34" s="129"/>
    </row>
    <row r="35" spans="1:38" x14ac:dyDescent="0.3">
      <c r="A35" s="4" t="s">
        <v>60</v>
      </c>
      <c r="B35" s="4" t="s">
        <v>65</v>
      </c>
      <c r="C35"/>
      <c r="D35"/>
      <c r="L35" s="46" t="s">
        <v>95</v>
      </c>
      <c r="N35" s="47">
        <f>N15</f>
        <v>20321</v>
      </c>
    </row>
    <row r="36" spans="1:38" x14ac:dyDescent="0.3">
      <c r="C36"/>
      <c r="D36"/>
    </row>
    <row r="37" spans="1:38" x14ac:dyDescent="0.3">
      <c r="K37" s="46" t="s">
        <v>59</v>
      </c>
      <c r="L37" s="46" t="s">
        <v>93</v>
      </c>
      <c r="N37" s="4">
        <f>O28+O29+O31+Q27+S27+U27+W27+Y27+AA27+AC27+AE27+AG27+AI27+AK27+Q31+S31+U31+W31+Y31+AA31+AC31+AE31+AG31+AI31+AK31</f>
        <v>10764</v>
      </c>
      <c r="P37" s="61">
        <f>O27+Q27+S27+U27+W27+Y27+AA27+AC27+AE27+AG27+AI27+AK27+O31+Q31+S31+U31+W31+Y31+AA31+AC31+AE31+AG31+AI31+AK31</f>
        <v>7805</v>
      </c>
      <c r="R37" s="5">
        <f>O31+Q31+S31+U31+W31+Y31+AA31+AC31+AE31+AG31+AI31+AK31</f>
        <v>7436</v>
      </c>
    </row>
    <row r="38" spans="1:38" x14ac:dyDescent="0.3">
      <c r="K38" s="46" t="s">
        <v>60</v>
      </c>
      <c r="L38" s="46" t="s">
        <v>94</v>
      </c>
      <c r="N38" s="4">
        <f>P28+P29+P31+R27+T27+V27+X27+Z27+AB27+AD27+AF27+AH27+AJ27+AL27+R31+T31+V31+X31+Z31+AB31+AD31+AF31+AH31+AJ31+AL31</f>
        <v>3637</v>
      </c>
      <c r="P38" s="62">
        <f>P27+R27+T27+V27+X27+Z27+AB27+AD27+AF27+AH27+AJ27+AL27+P31+R31+T31+V31+X31+Z31+AB31+AD31+AF31+AH31+AJ31+AL31</f>
        <v>2995</v>
      </c>
      <c r="R38" s="5">
        <f>P31+R31+T31+V31+X31+Z31+AB31+AD31+AF31+AH31+AJ31+AL31</f>
        <v>2863</v>
      </c>
    </row>
    <row r="41" spans="1:38" x14ac:dyDescent="0.3">
      <c r="N41" s="47">
        <f>N34+N35</f>
        <v>34734</v>
      </c>
    </row>
  </sheetData>
  <mergeCells count="219">
    <mergeCell ref="AG25:AH25"/>
    <mergeCell ref="AI25:AJ25"/>
    <mergeCell ref="AK25:AL25"/>
    <mergeCell ref="AI21:AJ21"/>
    <mergeCell ref="AK21:AL21"/>
    <mergeCell ref="AK22:AL22"/>
    <mergeCell ref="AG22:AH22"/>
    <mergeCell ref="AI22:AJ22"/>
    <mergeCell ref="AK23:AL23"/>
    <mergeCell ref="AK24:AL24"/>
    <mergeCell ref="AG24:AH24"/>
    <mergeCell ref="AI24:AJ24"/>
    <mergeCell ref="AG23:AH23"/>
    <mergeCell ref="AI23:AJ23"/>
    <mergeCell ref="AG21:AH21"/>
    <mergeCell ref="AK18:AL18"/>
    <mergeCell ref="AG18:AH18"/>
    <mergeCell ref="AI18:AJ18"/>
    <mergeCell ref="AK20:AL20"/>
    <mergeCell ref="AG20:AH20"/>
    <mergeCell ref="AI20:AJ20"/>
    <mergeCell ref="AG19:AH19"/>
    <mergeCell ref="AI19:AJ19"/>
    <mergeCell ref="AK19:AL19"/>
    <mergeCell ref="AG15:AH15"/>
    <mergeCell ref="AI15:AJ15"/>
    <mergeCell ref="AK15:AL15"/>
    <mergeCell ref="AG17:AH17"/>
    <mergeCell ref="AI17:AJ17"/>
    <mergeCell ref="AK17:AL17"/>
    <mergeCell ref="AG16:AH16"/>
    <mergeCell ref="AI16:AJ16"/>
    <mergeCell ref="AK16:AL16"/>
    <mergeCell ref="O15:P15"/>
    <mergeCell ref="Q15:R15"/>
    <mergeCell ref="S15:T15"/>
    <mergeCell ref="O16:P16"/>
    <mergeCell ref="Q16:R16"/>
    <mergeCell ref="S16:T16"/>
    <mergeCell ref="O17:P17"/>
    <mergeCell ref="Q17:R17"/>
    <mergeCell ref="S17:T17"/>
    <mergeCell ref="AC17:AD17"/>
    <mergeCell ref="AC19:AD19"/>
    <mergeCell ref="AC20:AD20"/>
    <mergeCell ref="AE21:AF21"/>
    <mergeCell ref="AE20:AF20"/>
    <mergeCell ref="Y21:Z21"/>
    <mergeCell ref="W21:X21"/>
    <mergeCell ref="AE22:AF22"/>
    <mergeCell ref="O18:P18"/>
    <mergeCell ref="Q18:R18"/>
    <mergeCell ref="S18:T18"/>
    <mergeCell ref="O20:P20"/>
    <mergeCell ref="Q20:R20"/>
    <mergeCell ref="S20:T20"/>
    <mergeCell ref="O19:P19"/>
    <mergeCell ref="Q19:R19"/>
    <mergeCell ref="S19:T19"/>
    <mergeCell ref="AC34:AD34"/>
    <mergeCell ref="AE34:AF34"/>
    <mergeCell ref="AG34:AH34"/>
    <mergeCell ref="AI34:AJ34"/>
    <mergeCell ref="AK34:AL34"/>
    <mergeCell ref="S33:T33"/>
    <mergeCell ref="U33:V33"/>
    <mergeCell ref="W33:X33"/>
    <mergeCell ref="Y33:Z33"/>
    <mergeCell ref="AA33:AB33"/>
    <mergeCell ref="AC33:AD33"/>
    <mergeCell ref="AE33:AF33"/>
    <mergeCell ref="AG33:AH33"/>
    <mergeCell ref="AI33:AJ33"/>
    <mergeCell ref="AK33:AL33"/>
    <mergeCell ref="W34:X34"/>
    <mergeCell ref="Y34:Z34"/>
    <mergeCell ref="AA34:AB34"/>
    <mergeCell ref="J13:J14"/>
    <mergeCell ref="K13:K14"/>
    <mergeCell ref="O33:P33"/>
    <mergeCell ref="Q33:R33"/>
    <mergeCell ref="O34:P34"/>
    <mergeCell ref="Q34:R34"/>
    <mergeCell ref="S34:T34"/>
    <mergeCell ref="U34:V34"/>
    <mergeCell ref="O13:P14"/>
    <mergeCell ref="Q13:R14"/>
    <mergeCell ref="S13:T14"/>
    <mergeCell ref="U13:V14"/>
    <mergeCell ref="U15:V15"/>
    <mergeCell ref="U17:V17"/>
    <mergeCell ref="U16:V16"/>
    <mergeCell ref="U18:V18"/>
    <mergeCell ref="U20:V20"/>
    <mergeCell ref="S25:T25"/>
    <mergeCell ref="U25:V25"/>
    <mergeCell ref="U19:V19"/>
    <mergeCell ref="U21:V21"/>
    <mergeCell ref="O22:P22"/>
    <mergeCell ref="Q22:R22"/>
    <mergeCell ref="S22:T22"/>
    <mergeCell ref="A7:B7"/>
    <mergeCell ref="C7:F7"/>
    <mergeCell ref="A9:B9"/>
    <mergeCell ref="C9:F9"/>
    <mergeCell ref="B13:C14"/>
    <mergeCell ref="D13:D14"/>
    <mergeCell ref="E13:E14"/>
    <mergeCell ref="F13:F14"/>
    <mergeCell ref="A1:B1"/>
    <mergeCell ref="C1:F1"/>
    <mergeCell ref="A3:B3"/>
    <mergeCell ref="C3:F3"/>
    <mergeCell ref="A5:B5"/>
    <mergeCell ref="C5:F5"/>
    <mergeCell ref="AI13:AJ14"/>
    <mergeCell ref="AK13:AL14"/>
    <mergeCell ref="AC15:AD15"/>
    <mergeCell ref="AC16:AD16"/>
    <mergeCell ref="B15:C15"/>
    <mergeCell ref="B22:C22"/>
    <mergeCell ref="B21:C21"/>
    <mergeCell ref="B17:C17"/>
    <mergeCell ref="AC22:AD22"/>
    <mergeCell ref="O21:P21"/>
    <mergeCell ref="Q21:R21"/>
    <mergeCell ref="S21:T21"/>
    <mergeCell ref="H13:H14"/>
    <mergeCell ref="G13:G14"/>
    <mergeCell ref="W13:X14"/>
    <mergeCell ref="Y13:Z14"/>
    <mergeCell ref="L13:L14"/>
    <mergeCell ref="M13:M14"/>
    <mergeCell ref="N13:N14"/>
    <mergeCell ref="AA13:AB14"/>
    <mergeCell ref="AC13:AD14"/>
    <mergeCell ref="AE13:AF14"/>
    <mergeCell ref="AG13:AH14"/>
    <mergeCell ref="I13:I14"/>
    <mergeCell ref="B24:C24"/>
    <mergeCell ref="B23:C23"/>
    <mergeCell ref="B20:C20"/>
    <mergeCell ref="B28:C28"/>
    <mergeCell ref="B29:C29"/>
    <mergeCell ref="B30:C30"/>
    <mergeCell ref="B31:C31"/>
    <mergeCell ref="A16:A25"/>
    <mergeCell ref="B16:C16"/>
    <mergeCell ref="B19:C19"/>
    <mergeCell ref="B18:C18"/>
    <mergeCell ref="A26:A31"/>
    <mergeCell ref="B26:C27"/>
    <mergeCell ref="B25:C25"/>
    <mergeCell ref="D26:D27"/>
    <mergeCell ref="E26:E27"/>
    <mergeCell ref="F26:F27"/>
    <mergeCell ref="I26:I27"/>
    <mergeCell ref="J26:J27"/>
    <mergeCell ref="K26:K27"/>
    <mergeCell ref="L26:L27"/>
    <mergeCell ref="O25:P25"/>
    <mergeCell ref="Q25:R25"/>
    <mergeCell ref="H26:H27"/>
    <mergeCell ref="G26:G27"/>
    <mergeCell ref="M26:M27"/>
    <mergeCell ref="N26:N27"/>
    <mergeCell ref="Y25:Z25"/>
    <mergeCell ref="O24:P24"/>
    <mergeCell ref="Q24:R24"/>
    <mergeCell ref="S24:T24"/>
    <mergeCell ref="O23:P23"/>
    <mergeCell ref="Q23:R23"/>
    <mergeCell ref="S23:T23"/>
    <mergeCell ref="Y22:Z22"/>
    <mergeCell ref="Y24:Z24"/>
    <mergeCell ref="Y23:Z23"/>
    <mergeCell ref="U22:V22"/>
    <mergeCell ref="U24:V24"/>
    <mergeCell ref="U23:V23"/>
    <mergeCell ref="W25:X25"/>
    <mergeCell ref="W22:X22"/>
    <mergeCell ref="W24:X24"/>
    <mergeCell ref="W23:X23"/>
    <mergeCell ref="W15:X15"/>
    <mergeCell ref="W17:X17"/>
    <mergeCell ref="W16:X16"/>
    <mergeCell ref="W19:X19"/>
    <mergeCell ref="W18:X18"/>
    <mergeCell ref="W20:X20"/>
    <mergeCell ref="Y15:Z15"/>
    <mergeCell ref="Y18:Z18"/>
    <mergeCell ref="Y20:Z20"/>
    <mergeCell ref="Y17:Z17"/>
    <mergeCell ref="Y16:Z16"/>
    <mergeCell ref="Y19:Z19"/>
    <mergeCell ref="AE24:AF24"/>
    <mergeCell ref="AE23:AF23"/>
    <mergeCell ref="AE25:AF25"/>
    <mergeCell ref="AA15:AB15"/>
    <mergeCell ref="AC23:AD23"/>
    <mergeCell ref="AC24:AD24"/>
    <mergeCell ref="AA19:AB19"/>
    <mergeCell ref="AA16:AB16"/>
    <mergeCell ref="AA18:AB18"/>
    <mergeCell ref="AA25:AB25"/>
    <mergeCell ref="AC25:AD25"/>
    <mergeCell ref="AA17:AB17"/>
    <mergeCell ref="AE15:AF15"/>
    <mergeCell ref="AE17:AF17"/>
    <mergeCell ref="AE16:AF16"/>
    <mergeCell ref="AE18:AF18"/>
    <mergeCell ref="AE19:AF19"/>
    <mergeCell ref="AA24:AB24"/>
    <mergeCell ref="AA23:AB23"/>
    <mergeCell ref="AA22:AB22"/>
    <mergeCell ref="AA20:AB20"/>
    <mergeCell ref="AA21:AB21"/>
    <mergeCell ref="AC21:AD21"/>
    <mergeCell ref="AC18:AD18"/>
  </mergeCells>
  <pageMargins left="1.1000000000000001" right="0.31496062992125984" top="0.74803149606299213" bottom="0.74803149606299213" header="0.31496062992125984" footer="0.31496062992125984"/>
  <pageSetup paperSize="9" scale="67" orientation="landscape" r:id="rId1"/>
  <headerFooter>
    <oddHeader>&amp;C&amp;"-,Negrita"&amp;16SISTEMA DE INFORMACIÓN POR METAS "SIM"</oddHeader>
    <oddFooter xml:space="preserve">&amp;RPEM-F-001 
DIF Guadalajara </oddFooter>
  </headerFooter>
  <colBreaks count="1" manualBreakCount="1">
    <brk id="14" max="30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view="pageBreakPreview" zoomScale="60" workbookViewId="0">
      <selection activeCell="C15" sqref="C15"/>
    </sheetView>
  </sheetViews>
  <sheetFormatPr baseColWidth="10" defaultRowHeight="14.4" x14ac:dyDescent="0.3"/>
  <cols>
    <col min="1" max="1" width="18.44140625" customWidth="1"/>
    <col min="2" max="2" width="12.88671875" customWidth="1"/>
    <col min="3" max="3" width="14.44140625" customWidth="1"/>
    <col min="4" max="4" width="15.109375" customWidth="1"/>
  </cols>
  <sheetData>
    <row r="1" spans="1:5" ht="18" x14ac:dyDescent="0.35">
      <c r="A1" s="132" t="s">
        <v>69</v>
      </c>
      <c r="B1" s="132"/>
      <c r="C1" s="132"/>
      <c r="D1" s="132"/>
      <c r="E1" s="132"/>
    </row>
    <row r="2" spans="1:5" ht="18" x14ac:dyDescent="0.35">
      <c r="A2" s="133" t="s">
        <v>70</v>
      </c>
      <c r="B2" s="133"/>
      <c r="C2" s="133"/>
      <c r="D2" s="133"/>
      <c r="E2" s="133"/>
    </row>
    <row r="3" spans="1:5" ht="18" customHeight="1" x14ac:dyDescent="0.35">
      <c r="A3" s="133" t="s">
        <v>71</v>
      </c>
      <c r="B3" s="133"/>
      <c r="C3" s="133"/>
      <c r="D3" s="133"/>
      <c r="E3" s="133"/>
    </row>
    <row r="4" spans="1:5" ht="19.5" customHeight="1" x14ac:dyDescent="0.3"/>
    <row r="5" spans="1:5" ht="20.25" customHeight="1" x14ac:dyDescent="0.3">
      <c r="A5" s="134" t="s">
        <v>92</v>
      </c>
      <c r="B5" s="134"/>
      <c r="C5" s="134"/>
      <c r="D5" s="134"/>
      <c r="E5" s="134"/>
    </row>
    <row r="6" spans="1:5" s="33" customFormat="1" x14ac:dyDescent="0.3">
      <c r="A6" s="48"/>
      <c r="B6" s="48"/>
      <c r="C6" s="48"/>
      <c r="D6" s="48"/>
    </row>
    <row r="7" spans="1:5" ht="15.75" customHeight="1" x14ac:dyDescent="0.3">
      <c r="A7" s="135" t="s">
        <v>91</v>
      </c>
      <c r="B7" s="136"/>
      <c r="C7" s="136"/>
      <c r="D7" s="137"/>
    </row>
    <row r="8" spans="1:5" x14ac:dyDescent="0.3">
      <c r="A8" s="131" t="s">
        <v>72</v>
      </c>
      <c r="B8" s="131"/>
      <c r="C8" s="49" t="s">
        <v>73</v>
      </c>
      <c r="D8" s="49" t="s">
        <v>74</v>
      </c>
    </row>
    <row r="9" spans="1:5" hidden="1" x14ac:dyDescent="0.3">
      <c r="A9" s="138" t="s">
        <v>75</v>
      </c>
      <c r="B9" s="138"/>
      <c r="C9" s="50"/>
      <c r="D9" s="139">
        <f>C9+C10</f>
        <v>0</v>
      </c>
    </row>
    <row r="10" spans="1:5" hidden="1" x14ac:dyDescent="0.3">
      <c r="A10" s="138" t="s">
        <v>76</v>
      </c>
      <c r="B10" s="138"/>
      <c r="C10" s="50"/>
      <c r="D10" s="139"/>
    </row>
    <row r="11" spans="1:5" hidden="1" x14ac:dyDescent="0.3">
      <c r="A11" s="138" t="s">
        <v>77</v>
      </c>
      <c r="B11" s="138"/>
      <c r="C11" s="50"/>
      <c r="D11" s="139">
        <f>C11+C12</f>
        <v>0</v>
      </c>
    </row>
    <row r="12" spans="1:5" hidden="1" x14ac:dyDescent="0.3">
      <c r="A12" s="138" t="s">
        <v>78</v>
      </c>
      <c r="B12" s="138"/>
      <c r="C12" s="50"/>
      <c r="D12" s="139"/>
    </row>
    <row r="13" spans="1:5" hidden="1" x14ac:dyDescent="0.3">
      <c r="A13" s="138" t="s">
        <v>79</v>
      </c>
      <c r="B13" s="138"/>
      <c r="C13" s="50"/>
      <c r="D13" s="139">
        <f t="shared" ref="D13" si="0">C13+C14</f>
        <v>0</v>
      </c>
    </row>
    <row r="14" spans="1:5" hidden="1" x14ac:dyDescent="0.3">
      <c r="A14" s="138" t="s">
        <v>80</v>
      </c>
      <c r="B14" s="138"/>
      <c r="C14" s="50"/>
      <c r="D14" s="139"/>
    </row>
    <row r="15" spans="1:5" x14ac:dyDescent="0.3">
      <c r="A15" s="138" t="s">
        <v>81</v>
      </c>
      <c r="B15" s="138"/>
      <c r="C15" s="50">
        <f>'SIM-DAIAM'!N37</f>
        <v>10764</v>
      </c>
      <c r="D15" s="139">
        <f t="shared" ref="D15" si="1">C15+C16</f>
        <v>14401</v>
      </c>
    </row>
    <row r="16" spans="1:5" x14ac:dyDescent="0.3">
      <c r="A16" s="138" t="s">
        <v>65</v>
      </c>
      <c r="B16" s="138"/>
      <c r="C16" s="50">
        <f>'SIM-DAIAM'!N38</f>
        <v>3637</v>
      </c>
      <c r="D16" s="139"/>
    </row>
    <row r="17" spans="1:5" x14ac:dyDescent="0.3">
      <c r="A17" s="131" t="s">
        <v>82</v>
      </c>
      <c r="B17" s="131"/>
      <c r="C17" s="51">
        <f>SUM(C9:C16)</f>
        <v>14401</v>
      </c>
      <c r="D17" s="52"/>
    </row>
    <row r="18" spans="1:5" x14ac:dyDescent="0.3">
      <c r="A18" s="131" t="s">
        <v>83</v>
      </c>
      <c r="B18" s="131"/>
      <c r="C18" s="54">
        <f>'SIM-DAIAM'!N34</f>
        <v>14413</v>
      </c>
      <c r="D18" s="52"/>
    </row>
    <row r="26" spans="1:5" x14ac:dyDescent="0.3">
      <c r="A26" s="140" t="s">
        <v>84</v>
      </c>
      <c r="B26" s="140"/>
      <c r="C26" s="53" t="s">
        <v>85</v>
      </c>
      <c r="D26" s="53" t="s">
        <v>74</v>
      </c>
    </row>
    <row r="27" spans="1:5" hidden="1" x14ac:dyDescent="0.3">
      <c r="A27" s="141" t="s">
        <v>75</v>
      </c>
      <c r="B27" s="141"/>
      <c r="C27" s="52"/>
      <c r="D27" s="142">
        <f>C27+C28</f>
        <v>0</v>
      </c>
      <c r="E27" s="142" t="s">
        <v>76</v>
      </c>
    </row>
    <row r="28" spans="1:5" hidden="1" x14ac:dyDescent="0.3">
      <c r="A28" s="141" t="s">
        <v>76</v>
      </c>
      <c r="B28" s="141"/>
      <c r="C28" s="52"/>
      <c r="D28" s="142"/>
      <c r="E28" s="142"/>
    </row>
    <row r="29" spans="1:5" hidden="1" x14ac:dyDescent="0.3">
      <c r="A29" s="141" t="s">
        <v>77</v>
      </c>
      <c r="B29" s="141"/>
      <c r="C29" s="52"/>
      <c r="D29" s="142">
        <f t="shared" ref="D29" si="2">C29+C30</f>
        <v>0</v>
      </c>
      <c r="E29" s="143" t="s">
        <v>86</v>
      </c>
    </row>
    <row r="30" spans="1:5" hidden="1" x14ac:dyDescent="0.3">
      <c r="A30" s="141" t="s">
        <v>78</v>
      </c>
      <c r="B30" s="141"/>
      <c r="C30" s="52"/>
      <c r="D30" s="142"/>
      <c r="E30" s="143"/>
    </row>
    <row r="31" spans="1:5" hidden="1" x14ac:dyDescent="0.3">
      <c r="A31" s="141" t="s">
        <v>79</v>
      </c>
      <c r="B31" s="141"/>
      <c r="C31" s="52"/>
      <c r="D31" s="142">
        <f t="shared" ref="D31" si="3">C31+C32</f>
        <v>0</v>
      </c>
      <c r="E31" s="142" t="s">
        <v>87</v>
      </c>
    </row>
    <row r="32" spans="1:5" hidden="1" x14ac:dyDescent="0.3">
      <c r="A32" s="141" t="s">
        <v>80</v>
      </c>
      <c r="B32" s="141"/>
      <c r="C32" s="52"/>
      <c r="D32" s="142"/>
      <c r="E32" s="142"/>
    </row>
    <row r="33" spans="1:5" x14ac:dyDescent="0.3">
      <c r="A33" s="141" t="s">
        <v>81</v>
      </c>
      <c r="B33" s="141"/>
      <c r="C33" s="52">
        <f>C15</f>
        <v>10764</v>
      </c>
      <c r="D33" s="142">
        <f t="shared" ref="D33" si="4">C33+C34</f>
        <v>14401</v>
      </c>
      <c r="E33" s="143" t="s">
        <v>88</v>
      </c>
    </row>
    <row r="34" spans="1:5" x14ac:dyDescent="0.3">
      <c r="A34" s="141" t="s">
        <v>65</v>
      </c>
      <c r="B34" s="141"/>
      <c r="C34" s="52">
        <f>C16</f>
        <v>3637</v>
      </c>
      <c r="D34" s="142"/>
      <c r="E34" s="143"/>
    </row>
    <row r="36" spans="1:5" x14ac:dyDescent="0.3">
      <c r="A36" s="144" t="s">
        <v>89</v>
      </c>
      <c r="B36" s="144"/>
      <c r="C36">
        <f>SUM(C27:C34)</f>
        <v>14401</v>
      </c>
    </row>
    <row r="37" spans="1:5" x14ac:dyDescent="0.3">
      <c r="A37" s="144" t="s">
        <v>90</v>
      </c>
      <c r="B37" s="144"/>
      <c r="C37" s="55">
        <f>C18</f>
        <v>14413</v>
      </c>
    </row>
  </sheetData>
  <mergeCells count="39">
    <mergeCell ref="A36:B36"/>
    <mergeCell ref="A37:B37"/>
    <mergeCell ref="A31:B31"/>
    <mergeCell ref="D31:D32"/>
    <mergeCell ref="E31:E32"/>
    <mergeCell ref="A32:B32"/>
    <mergeCell ref="A33:B33"/>
    <mergeCell ref="D33:D34"/>
    <mergeCell ref="E33:E34"/>
    <mergeCell ref="A34:B34"/>
    <mergeCell ref="A27:B27"/>
    <mergeCell ref="D27:D28"/>
    <mergeCell ref="E27:E28"/>
    <mergeCell ref="A28:B28"/>
    <mergeCell ref="A29:B29"/>
    <mergeCell ref="D29:D30"/>
    <mergeCell ref="E29:E30"/>
    <mergeCell ref="A30:B30"/>
    <mergeCell ref="A26:B26"/>
    <mergeCell ref="A17:B17"/>
    <mergeCell ref="A18:B18"/>
    <mergeCell ref="A13:B13"/>
    <mergeCell ref="D13:D14"/>
    <mergeCell ref="A14:B14"/>
    <mergeCell ref="A15:B15"/>
    <mergeCell ref="D15:D16"/>
    <mergeCell ref="A16:B16"/>
    <mergeCell ref="A9:B9"/>
    <mergeCell ref="D9:D10"/>
    <mergeCell ref="A10:B10"/>
    <mergeCell ref="A11:B11"/>
    <mergeCell ref="D11:D12"/>
    <mergeCell ref="A12:B12"/>
    <mergeCell ref="A8:B8"/>
    <mergeCell ref="A1:E1"/>
    <mergeCell ref="A2:E2"/>
    <mergeCell ref="A3:E3"/>
    <mergeCell ref="A5:E5"/>
    <mergeCell ref="A7:D7"/>
  </mergeCells>
  <pageMargins left="1.0900000000000001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SIM-DAIAM</vt:lpstr>
      <vt:lpstr>Hoja1</vt:lpstr>
      <vt:lpstr>Hoja1!Área_de_impresión</vt:lpstr>
      <vt:lpstr>'SIM-DAIAM'!Área_de_impresión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Miguel Escalante Vazquez</cp:lastModifiedBy>
  <cp:lastPrinted>2017-07-04T19:05:05Z</cp:lastPrinted>
  <dcterms:created xsi:type="dcterms:W3CDTF">2016-04-04T22:32:59Z</dcterms:created>
  <dcterms:modified xsi:type="dcterms:W3CDTF">2022-08-03T19:00:42Z</dcterms:modified>
</cp:coreProperties>
</file>