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miguel.escalante\Desktop\MIR 2020\PRIMER TRIMESTRE\"/>
    </mc:Choice>
  </mc:AlternateContent>
  <xr:revisionPtr revIDLastSave="0" documentId="13_ncr:1_{33EAB74D-42B8-4558-8EEC-8DC2AD0EDBED}" xr6:coauthVersionLast="36" xr6:coauthVersionMax="36" xr10:uidLastSave="{00000000-0000-0000-0000-000000000000}"/>
  <bookViews>
    <workbookView xWindow="0" yWindow="0" windowWidth="23040" windowHeight="8196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AA44" i="1"/>
  <c r="Z44" i="1"/>
  <c r="Y44" i="1"/>
  <c r="X44" i="1"/>
  <c r="W44" i="1"/>
  <c r="F42" i="1"/>
  <c r="F39" i="1"/>
  <c r="F36" i="1"/>
  <c r="AB35" i="1"/>
  <c r="AA35" i="1"/>
  <c r="Z35" i="1"/>
  <c r="Y35" i="1"/>
  <c r="X35" i="1"/>
  <c r="W35" i="1"/>
  <c r="V35" i="1"/>
  <c r="AB34" i="1"/>
  <c r="AA34" i="1"/>
  <c r="Z34" i="1"/>
  <c r="Y34" i="1"/>
  <c r="X34" i="1"/>
  <c r="W34" i="1"/>
  <c r="V34" i="1"/>
  <c r="AB33" i="1"/>
  <c r="AA33" i="1"/>
  <c r="Z33" i="1"/>
  <c r="Y33" i="1"/>
  <c r="X33" i="1"/>
  <c r="W33" i="1"/>
  <c r="V33" i="1"/>
  <c r="AB32" i="1"/>
  <c r="AA32" i="1"/>
  <c r="Z32" i="1"/>
  <c r="Y32" i="1"/>
  <c r="X32" i="1"/>
  <c r="W32" i="1"/>
  <c r="V32" i="1"/>
  <c r="AB31" i="1"/>
  <c r="AA31" i="1"/>
  <c r="Z31" i="1"/>
  <c r="Y31" i="1"/>
  <c r="X31" i="1"/>
  <c r="W31" i="1"/>
  <c r="V31" i="1"/>
  <c r="AB30" i="1"/>
  <c r="AA30" i="1"/>
  <c r="Z30" i="1"/>
  <c r="Y30" i="1"/>
  <c r="X30" i="1"/>
  <c r="W30" i="1"/>
  <c r="V30" i="1"/>
  <c r="AB29" i="1"/>
  <c r="AA29" i="1"/>
  <c r="Z29" i="1"/>
  <c r="Y29" i="1"/>
  <c r="X29" i="1"/>
  <c r="W29" i="1"/>
  <c r="V29" i="1"/>
  <c r="AB28" i="1"/>
  <c r="AA28" i="1"/>
  <c r="Z28" i="1"/>
  <c r="Y28" i="1"/>
  <c r="X28" i="1"/>
  <c r="W28" i="1"/>
  <c r="V28" i="1"/>
  <c r="AB27" i="1"/>
  <c r="AA27" i="1"/>
  <c r="Z27" i="1"/>
  <c r="Y27" i="1"/>
  <c r="X27" i="1"/>
  <c r="W27" i="1"/>
  <c r="V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soporte</author>
  </authors>
  <commentList>
    <comment ref="D25" authorId="0" shapeId="0" xr:uid="{00000000-0006-0000-0000-000001000000}">
      <text>
        <r>
          <rPr>
            <sz val="16"/>
            <color indexed="81"/>
            <rFont val="Tahoma"/>
            <family val="2"/>
          </rPr>
          <t xml:space="preserve">Sólo para componentes
</t>
        </r>
      </text>
    </comment>
  </commentList>
</comments>
</file>

<file path=xl/sharedStrings.xml><?xml version="1.0" encoding="utf-8"?>
<sst xmlns="http://schemas.openxmlformats.org/spreadsheetml/2006/main" count="320" uniqueCount="214">
  <si>
    <t>Formato PP.6. Matriz de Indicadores para Resultados del Programa Presupuestario</t>
  </si>
  <si>
    <t xml:space="preserve">3. Atención a las Violencias/Organismo Público Descentralizado de la Administración Pública Municipal, denominado Sistema para el Desarrollo Integral de la Familia de Guadalajara </t>
  </si>
  <si>
    <t>Datos de identificación del Programa</t>
  </si>
  <si>
    <t>Número y nombre del Programa Presupuestario</t>
  </si>
  <si>
    <t>DEPENDENCIA</t>
  </si>
  <si>
    <t>Ejercicio fiscal</t>
  </si>
  <si>
    <t>Categoría Programática</t>
  </si>
  <si>
    <t>5. Asistencia Social</t>
  </si>
  <si>
    <t xml:space="preserve">Coordinación General de Desarrollo Económico y combate a la Desigualdad </t>
  </si>
  <si>
    <t>Finalidad</t>
  </si>
  <si>
    <t>Función</t>
  </si>
  <si>
    <t>Sub-función</t>
  </si>
  <si>
    <t>Alineación</t>
  </si>
  <si>
    <t>Plan Nacional de Desarrollo 2019-2024</t>
  </si>
  <si>
    <t>Eje</t>
  </si>
  <si>
    <t>Transversal: Igualdad de género/No discriminación e inclusión</t>
  </si>
  <si>
    <t>Objetivo</t>
  </si>
  <si>
    <t>1.3 Promover, respetar y garantizar los derechos humanos, individuales y colectivos/Pleno respeto a los derechos humanos</t>
  </si>
  <si>
    <t>Plan Estatal de Gobernanza y Desarrollo 2018-2024</t>
  </si>
  <si>
    <t>Desarrollo Social, Pobreza y desigualdad/Temáticas especiales, Desarrollo Integral de las NNA/Temáticas transversales, Igualdad de Género</t>
  </si>
  <si>
    <t>TEI.  Promover y garantizar el pleno desarrollo de las niñas, niños y adolescentes que habitan o se encuentran en territorio jalisciense, a través del fortalecimiento de las condiciones de su entorno humano y colectivo, así como de sus capacidades personales, anteponiendo el interés superior de la niñez./TTB.  Hacer efectivo el derecho a la igualdad entre mujeres y hombres en Jalisco mediante la implementación de una política estatal de desarrollo con perspectiva de género y enfoque de derechos humanos, a través de la cual se aseguren el acceso de las mujeres y niñas jaliscienses a los recursos y beneficios del desarrollo y a una vida libre de violencia de género./DS1.  Que las mujeres y hombres en Jalisco tengan mayor equidad e igualdad de oportunidades, donde cada vez existan menos personas en condiciones de pobreza y desigualdad, a través de la disminución de carencias sociales y las brechas que estas provocan, bajo una perspectiva multidimensional de la pobreza, así como con perspectiva basada en los derechos humanos y la igualdad de género, con especial énfasis en al acceso a la salud y la educación./</t>
  </si>
  <si>
    <t>Estrategia</t>
  </si>
  <si>
    <t>Garantizar el cumplimento de los derechos de las niñas, niñas y adolescentes que habitan o se encuentran en Jalisco./Garantizar la igualdad de género y el empoderamiento de las mujeres y las niñas de Jalisco.</t>
  </si>
  <si>
    <t>Plan Municipal de Desarrollo y Gobernanza Guadalajara 500 / Visión 2042</t>
  </si>
  <si>
    <t>1. Guadalajara próspera e incluyente</t>
  </si>
  <si>
    <t>O2. Ejecutar  programas sociales estratégicos  que impulsen  la innovación social responsable e incluyente, para  garantizar un crecimiento equitativo, equilibrado y sostenible.</t>
  </si>
  <si>
    <t>Clave de Estrategias</t>
  </si>
  <si>
    <t>E 2.1</t>
  </si>
  <si>
    <t>E2.5</t>
  </si>
  <si>
    <t>E2.6</t>
  </si>
  <si>
    <t>E8.2</t>
  </si>
  <si>
    <t>Clave de Líneas de Acción</t>
  </si>
  <si>
    <t>L2.1.2</t>
  </si>
  <si>
    <t>L2.2.1</t>
  </si>
  <si>
    <t>L2.5.1</t>
  </si>
  <si>
    <t>L2.6.1</t>
  </si>
  <si>
    <t xml:space="preserve">L2.6.2 </t>
  </si>
  <si>
    <t xml:space="preserve">L2.6.3 </t>
  </si>
  <si>
    <t>L8.2.3.</t>
  </si>
  <si>
    <t>L9.4.1</t>
  </si>
  <si>
    <t>L9.4.5</t>
  </si>
  <si>
    <t>RESUMEN NARRATIVO</t>
  </si>
  <si>
    <t>UNIDAD RESPONSABLE</t>
  </si>
  <si>
    <t>PROYECTOS TRANSVERSALES</t>
  </si>
  <si>
    <t xml:space="preserve">INDICADORES </t>
  </si>
  <si>
    <t>LÍNEA BASE</t>
  </si>
  <si>
    <t>META</t>
  </si>
  <si>
    <t xml:space="preserve">MEDIOS DE VERIFICACIÓN </t>
  </si>
  <si>
    <t xml:space="preserve"> FUENTES DE INFORMACIÓN</t>
  </si>
  <si>
    <t>SUPUESTOS</t>
  </si>
  <si>
    <t>OBSERVACIONES</t>
  </si>
  <si>
    <t>AVANCES 1ER TRIMESTRE</t>
  </si>
  <si>
    <t>AVANCES AL MES DE ABRIL</t>
  </si>
  <si>
    <t>AVANCES AL MES DE MAYO</t>
  </si>
  <si>
    <t>AVANCES AL MES DE JUNIO</t>
  </si>
  <si>
    <t>AVANCES AL MES DE JULIO</t>
  </si>
  <si>
    <t>AVANCES AL MES DE AGOSTO</t>
  </si>
  <si>
    <t>AVANCES AL MES DE SEPTIEMBRE</t>
  </si>
  <si>
    <t>INDICADOR</t>
  </si>
  <si>
    <t>DEFINICIÓN INDICADOR</t>
  </si>
  <si>
    <t>MÉTODO DE CÁLCULO</t>
  </si>
  <si>
    <t>TIPO DE INDICADOR</t>
  </si>
  <si>
    <t>DIMENSIÓN</t>
  </si>
  <si>
    <t>FRECUENCIA DE LA MEDICIÓN</t>
  </si>
  <si>
    <t>AÑO</t>
  </si>
  <si>
    <t>DATO</t>
  </si>
  <si>
    <t>VALOR PROGRAMADO 1 (NUMERADOR)</t>
  </si>
  <si>
    <t>VALOR PROGRAMADO 2 (DENOMINADOR)</t>
  </si>
  <si>
    <t>VALOR  META</t>
  </si>
  <si>
    <t>FIN</t>
  </si>
  <si>
    <t>Contribuir al cumplimiento de sus derechos a las niñas, niños, adolescentes y sus familias a través de la impartición de asistencia social específicamente con programas de atención y prevención a las violencias</t>
  </si>
  <si>
    <t>OPD DIF GDL</t>
  </si>
  <si>
    <t xml:space="preserve"> 
Porcentaje de personas en la que se contribuyó al cumplimiento de sus derechos</t>
  </si>
  <si>
    <t>Mide la parte porcentual de las personas en la que se contribuyó al cumplimiento de sus derechos</t>
  </si>
  <si>
    <t>Número de personas a las que se les  contribuyó al cumplimiento de sus derechos /Número de personas vulnerables por carencia social del Municipio de Guadalajara</t>
  </si>
  <si>
    <t>Estratégico</t>
  </si>
  <si>
    <t>Eficacia</t>
  </si>
  <si>
    <t>Anual</t>
  </si>
  <si>
    <t>N/A</t>
  </si>
  <si>
    <t>Padrón de beneficiarios</t>
  </si>
  <si>
    <t>Coneval 2010
Fichas SIM DIF GDL</t>
  </si>
  <si>
    <t>Se genera un entorno sin violencia lo cual  propicia el  sano desarrollo de personas y sus   familias</t>
  </si>
  <si>
    <r>
      <t>Acompañar las ausencias:
Población atendida:</t>
    </r>
    <r>
      <rPr>
        <sz val="24"/>
        <color theme="7" tint="-0.249977111117893"/>
        <rFont val="Calibri"/>
        <family val="2"/>
      </rPr>
      <t xml:space="preserve"> 136</t>
    </r>
    <r>
      <rPr>
        <b/>
        <sz val="24"/>
        <color rgb="FF000000"/>
        <rFont val="Calibri"/>
        <family val="2"/>
      </rPr>
      <t xml:space="preserve">
Servicios jurídicos asistenciales: </t>
    </r>
    <r>
      <rPr>
        <sz val="24"/>
        <color theme="7" tint="-0.249977111117893"/>
        <rFont val="Calibri"/>
        <family val="2"/>
      </rPr>
      <t>1,657</t>
    </r>
    <r>
      <rPr>
        <b/>
        <sz val="24"/>
        <color rgb="FF000000"/>
        <rFont val="Calibri"/>
        <family val="2"/>
      </rPr>
      <t xml:space="preserve">
Casa de medio camino: </t>
    </r>
    <r>
      <rPr>
        <sz val="24"/>
        <color theme="7" tint="-0.249977111117893"/>
        <rFont val="Calibri"/>
        <family val="2"/>
      </rPr>
      <t>30</t>
    </r>
    <r>
      <rPr>
        <b/>
        <sz val="24"/>
        <color rgb="FF000000"/>
        <rFont val="Calibri"/>
        <family val="2"/>
      </rPr>
      <t xml:space="preserve">
Casa Hogar Villas Miravalle: </t>
    </r>
    <r>
      <rPr>
        <sz val="24"/>
        <color theme="7" tint="-0.249977111117893"/>
        <rFont val="Calibri"/>
        <family val="2"/>
      </rPr>
      <t>108</t>
    </r>
    <r>
      <rPr>
        <b/>
        <sz val="24"/>
        <color rgb="FF000000"/>
        <rFont val="Calibri"/>
        <family val="2"/>
      </rPr>
      <t xml:space="preserve">
Prevención, atención, supervivencia y desarrollo: </t>
    </r>
    <r>
      <rPr>
        <sz val="24"/>
        <color theme="7" tint="-0.249977111117893"/>
        <rFont val="Calibri"/>
        <family val="2"/>
      </rPr>
      <t>946</t>
    </r>
    <r>
      <rPr>
        <b/>
        <sz val="24"/>
        <color rgb="FF000000"/>
        <rFont val="Calibri"/>
        <family val="2"/>
      </rPr>
      <t xml:space="preserve">
Unidades de atención a las violencias familiares: </t>
    </r>
    <r>
      <rPr>
        <sz val="24"/>
        <color theme="7" tint="-0.249977111117893"/>
        <rFont val="Calibri"/>
        <family val="2"/>
      </rPr>
      <t>3500</t>
    </r>
    <r>
      <rPr>
        <b/>
        <sz val="24"/>
        <color rgb="FF000000"/>
        <rFont val="Calibri"/>
        <family val="2"/>
      </rPr>
      <t xml:space="preserve">
Custodia, Tutela y Adopciones: </t>
    </r>
    <r>
      <rPr>
        <sz val="24"/>
        <color theme="7" tint="-0.249977111117893"/>
        <rFont val="Calibri"/>
        <family val="2"/>
      </rPr>
      <t>800</t>
    </r>
    <r>
      <rPr>
        <b/>
        <sz val="24"/>
        <color rgb="FF000000"/>
        <rFont val="Calibri"/>
        <family val="2"/>
      </rPr>
      <t xml:space="preserve">
Total población atendida: </t>
    </r>
    <r>
      <rPr>
        <sz val="24"/>
        <color theme="7" tint="-0.249977111117893"/>
        <rFont val="Calibri"/>
        <family val="2"/>
      </rPr>
      <t>7,177</t>
    </r>
    <r>
      <rPr>
        <b/>
        <sz val="24"/>
        <color rgb="FF000000"/>
        <rFont val="Calibri"/>
        <family val="2"/>
      </rPr>
      <t xml:space="preserve">
Personas con carencias sociales en el Municipio de Guadalajara: 596,872 personas, CONEVAL 2010</t>
    </r>
  </si>
  <si>
    <t>PROPÓSITO
Objetivo del Programa</t>
  </si>
  <si>
    <t>Las niñas, niños, adolescentes y sus familias restituidos mediante los programas de violencia, maltrato y de omisión de cuidados</t>
  </si>
  <si>
    <t xml:space="preserve"> 
Porcentaje de personas a las que se les restituyó alguno de sus derechos vulnerados</t>
  </si>
  <si>
    <t>Mide la parte porcentual de las personas a las que se les restituyó aluno de sus derechos vulnerados</t>
  </si>
  <si>
    <t>Número de personas a las que se les restituyó alguno de sus derechos vulnerados /Número de personas atendidas con los programas de prevención y atención a las violencias de DIF Guadalajara</t>
  </si>
  <si>
    <t>Padrón de beneficiarios
Lista de expediente
Proyectos en comunidad
Planes de restitución</t>
  </si>
  <si>
    <t>Existe interés por parte de las personas 
Las personas concluyen los procesos establecidos</t>
  </si>
  <si>
    <r>
      <rPr>
        <b/>
        <sz val="24"/>
        <color rgb="FF000000"/>
        <rFont val="Calibri"/>
        <family val="2"/>
      </rPr>
      <t>Numerador
Prevención, atención, supervivencia y desarrollo de violencias:</t>
    </r>
    <r>
      <rPr>
        <sz val="24"/>
        <color rgb="FF000000"/>
        <rFont val="Calibri"/>
        <family val="2"/>
      </rPr>
      <t xml:space="preserve">
Planes de de restitución :</t>
    </r>
    <r>
      <rPr>
        <b/>
        <sz val="24"/>
        <color theme="7" tint="-0.249977111117893"/>
        <rFont val="Calibri"/>
        <family val="2"/>
      </rPr>
      <t>660</t>
    </r>
    <r>
      <rPr>
        <sz val="24"/>
        <color rgb="FF000000"/>
        <rFont val="Calibri"/>
        <family val="2"/>
      </rPr>
      <t xml:space="preserve">
Proyectos en comunidad:</t>
    </r>
    <r>
      <rPr>
        <b/>
        <sz val="24"/>
        <color theme="7" tint="-0.249977111117893"/>
        <rFont val="Calibri"/>
        <family val="2"/>
      </rPr>
      <t>5</t>
    </r>
    <r>
      <rPr>
        <sz val="24"/>
        <color rgb="FF000000"/>
        <rFont val="Calibri"/>
        <family val="2"/>
      </rPr>
      <t xml:space="preserve">
</t>
    </r>
    <r>
      <rPr>
        <b/>
        <sz val="24"/>
        <color rgb="FF000000"/>
        <rFont val="Calibri"/>
        <family val="2"/>
      </rPr>
      <t>Custodia, Tutela y Adopciones:</t>
    </r>
    <r>
      <rPr>
        <sz val="24"/>
        <color rgb="FF000000"/>
        <rFont val="Calibri"/>
        <family val="2"/>
      </rPr>
      <t xml:space="preserve">
Total de pupilos reintegrados: </t>
    </r>
    <r>
      <rPr>
        <b/>
        <sz val="24"/>
        <color theme="7" tint="-0.249977111117893"/>
        <rFont val="Calibri"/>
        <family val="2"/>
      </rPr>
      <t>92</t>
    </r>
    <r>
      <rPr>
        <sz val="24"/>
        <color rgb="FF000000"/>
        <rFont val="Calibri"/>
        <family val="2"/>
      </rPr>
      <t xml:space="preserve">
Medidas de protección especial 59 y medidas urgentes: 17</t>
    </r>
    <r>
      <rPr>
        <b/>
        <sz val="24"/>
        <color theme="7" tint="-0.249977111117893"/>
        <rFont val="Calibri"/>
        <family val="2"/>
      </rPr>
      <t xml:space="preserve">  </t>
    </r>
    <r>
      <rPr>
        <sz val="24"/>
        <color rgb="FF000000"/>
        <rFont val="Calibri"/>
        <family val="2"/>
      </rPr>
      <t xml:space="preserve">
</t>
    </r>
    <r>
      <rPr>
        <b/>
        <sz val="24"/>
        <color rgb="FF000000"/>
        <rFont val="Calibri"/>
        <family val="2"/>
      </rPr>
      <t>Total de Restituciones:</t>
    </r>
    <r>
      <rPr>
        <b/>
        <sz val="24"/>
        <color theme="7" tint="-0.249977111117893"/>
        <rFont val="Calibri"/>
        <family val="2"/>
      </rPr>
      <t xml:space="preserve"> 833</t>
    </r>
    <r>
      <rPr>
        <b/>
        <sz val="24"/>
        <color rgb="FF000000"/>
        <rFont val="Calibri"/>
        <family val="2"/>
      </rPr>
      <t xml:space="preserve">
Denominador</t>
    </r>
    <r>
      <rPr>
        <sz val="24"/>
        <color rgb="FF000000"/>
        <rFont val="Calibri"/>
        <family val="2"/>
      </rPr>
      <t xml:space="preserve">
</t>
    </r>
    <r>
      <rPr>
        <b/>
        <sz val="24"/>
        <color rgb="FF000000"/>
        <rFont val="Calibri"/>
        <family val="2"/>
      </rPr>
      <t>Acompañar las ausencias</t>
    </r>
    <r>
      <rPr>
        <sz val="24"/>
        <color rgb="FF000000"/>
        <rFont val="Calibri"/>
        <family val="2"/>
      </rPr>
      <t>:
Población atendida:</t>
    </r>
    <r>
      <rPr>
        <sz val="24"/>
        <color theme="7" tint="-0.249977111117893"/>
        <rFont val="Calibri"/>
        <family val="2"/>
      </rPr>
      <t xml:space="preserve"> 136</t>
    </r>
    <r>
      <rPr>
        <b/>
        <sz val="24"/>
        <color rgb="FF000000"/>
        <rFont val="Calibri"/>
        <family val="2"/>
      </rPr>
      <t xml:space="preserve">
Servicios jurídicos asistenciales: </t>
    </r>
    <r>
      <rPr>
        <sz val="24"/>
        <color theme="7" tint="-0.249977111117893"/>
        <rFont val="Calibri"/>
        <family val="2"/>
      </rPr>
      <t>1,657</t>
    </r>
    <r>
      <rPr>
        <b/>
        <sz val="24"/>
        <color rgb="FF000000"/>
        <rFont val="Calibri"/>
        <family val="2"/>
      </rPr>
      <t xml:space="preserve">
Casa de medio camino: </t>
    </r>
    <r>
      <rPr>
        <sz val="24"/>
        <color theme="7" tint="-0.249977111117893"/>
        <rFont val="Calibri"/>
        <family val="2"/>
      </rPr>
      <t>30</t>
    </r>
    <r>
      <rPr>
        <b/>
        <sz val="24"/>
        <color rgb="FF000000"/>
        <rFont val="Calibri"/>
        <family val="2"/>
      </rPr>
      <t xml:space="preserve">
Casa Hogar Villas Miravalle: </t>
    </r>
    <r>
      <rPr>
        <sz val="24"/>
        <color theme="7" tint="-0.249977111117893"/>
        <rFont val="Calibri"/>
        <family val="2"/>
      </rPr>
      <t>108</t>
    </r>
    <r>
      <rPr>
        <b/>
        <sz val="24"/>
        <color rgb="FF000000"/>
        <rFont val="Calibri"/>
        <family val="2"/>
      </rPr>
      <t xml:space="preserve">
Prevención, atención, supervivencia y desarrollo:</t>
    </r>
    <r>
      <rPr>
        <sz val="24"/>
        <color theme="7" tint="-0.249977111117893"/>
        <rFont val="Calibri"/>
        <family val="2"/>
      </rPr>
      <t xml:space="preserve"> 946</t>
    </r>
    <r>
      <rPr>
        <b/>
        <sz val="24"/>
        <color rgb="FF000000"/>
        <rFont val="Calibri"/>
        <family val="2"/>
      </rPr>
      <t xml:space="preserve">
Unidades de atención a las violencias familiares:</t>
    </r>
    <r>
      <rPr>
        <sz val="24"/>
        <color theme="7" tint="-0.249977111117893"/>
        <rFont val="Calibri"/>
        <family val="2"/>
      </rPr>
      <t xml:space="preserve"> 3500</t>
    </r>
    <r>
      <rPr>
        <b/>
        <sz val="24"/>
        <color rgb="FF000000"/>
        <rFont val="Calibri"/>
        <family val="2"/>
      </rPr>
      <t xml:space="preserve">
Custodia, Tutela y Adopciones: </t>
    </r>
    <r>
      <rPr>
        <sz val="24"/>
        <color theme="7" tint="-0.249977111117893"/>
        <rFont val="Calibri"/>
        <family val="2"/>
      </rPr>
      <t>800</t>
    </r>
    <r>
      <rPr>
        <b/>
        <sz val="24"/>
        <color rgb="FF000000"/>
        <rFont val="Calibri"/>
        <family val="2"/>
      </rPr>
      <t xml:space="preserve">
Total población atendida con programas de violencia: 7,177</t>
    </r>
  </si>
  <si>
    <t>COMPONENTES
Bienes y servicios que reciben los beneficiarios</t>
  </si>
  <si>
    <t>Componente 1</t>
  </si>
  <si>
    <t>3.1 Apoyo directos entregados a Niñas, niños, adolescentes y sus familias para contribuir a la restitución de sus derechos</t>
  </si>
  <si>
    <t xml:space="preserve">OPD DIF Guadalajara </t>
  </si>
  <si>
    <t>Apoyos</t>
  </si>
  <si>
    <t xml:space="preserve">Porcentaje de apoyos otorgados  a las Niñas, niños, adolescentes y sus familias </t>
  </si>
  <si>
    <t>Mide la parte porcentual de los apoyos otorgados a las  Niñas, niños, adolescentes y sus familias</t>
  </si>
  <si>
    <t>Número de apoyos a Niñas, niños, adolescentes y sus familias entregados /Número de apoyos otorgados a Niñas, niños, adolescentes y sus familias programados *100</t>
  </si>
  <si>
    <t>Gestión</t>
  </si>
  <si>
    <t>Trimestral</t>
  </si>
  <si>
    <t>44,911/100%</t>
  </si>
  <si>
    <t>Padrón de beneficiarios
Lista de expedientes</t>
  </si>
  <si>
    <t>Existe interés por parte de las personas 
Existe la permanencia de las personas beneficiarias de los programas</t>
  </si>
  <si>
    <r>
      <rPr>
        <b/>
        <sz val="24"/>
        <color rgb="FF000000"/>
        <rFont val="Calibri"/>
        <family val="2"/>
      </rPr>
      <t>Acompañar las ausencias:</t>
    </r>
    <r>
      <rPr>
        <sz val="24"/>
        <color rgb="FF000000"/>
        <rFont val="Calibri"/>
        <family val="2"/>
      </rPr>
      <t xml:space="preserve">
Becas alimenticias gestionadas:</t>
    </r>
    <r>
      <rPr>
        <b/>
        <sz val="24"/>
        <color theme="7" tint="-0.249977111117893"/>
        <rFont val="Calibri"/>
        <family val="2"/>
      </rPr>
      <t xml:space="preserve"> 464</t>
    </r>
    <r>
      <rPr>
        <b/>
        <sz val="24"/>
        <color rgb="FF000000"/>
        <rFont val="Calibri"/>
        <family val="2"/>
      </rPr>
      <t xml:space="preserve">
Casa de medio camino:  </t>
    </r>
    <r>
      <rPr>
        <sz val="24"/>
        <color rgb="FF000000"/>
        <rFont val="Calibri"/>
        <family val="2"/>
      </rPr>
      <t>Raciones alimenticias</t>
    </r>
    <r>
      <rPr>
        <b/>
        <sz val="24"/>
        <color rgb="FF000000"/>
        <rFont val="Calibri"/>
        <family val="2"/>
      </rPr>
      <t xml:space="preserve"> :</t>
    </r>
    <r>
      <rPr>
        <b/>
        <sz val="24"/>
        <color theme="7" tint="-0.249977111117893"/>
        <rFont val="Calibri"/>
        <family val="2"/>
      </rPr>
      <t>36,739</t>
    </r>
    <r>
      <rPr>
        <b/>
        <sz val="24"/>
        <color rgb="FF000000"/>
        <rFont val="Calibri"/>
        <family val="2"/>
      </rPr>
      <t xml:space="preserve">
Prevención, atención, supervivencia y desarrollo de violencias:
</t>
    </r>
    <r>
      <rPr>
        <sz val="24"/>
        <color rgb="FF000000"/>
        <rFont val="Calibri"/>
        <family val="2"/>
      </rPr>
      <t xml:space="preserve">Despensas emergentes 5 y becas escolares 660, Raciones alimenticias 5,293: </t>
    </r>
    <r>
      <rPr>
        <b/>
        <sz val="24"/>
        <color theme="7" tint="-0.249977111117893"/>
        <rFont val="Calibri"/>
        <family val="2"/>
      </rPr>
      <t>5,958</t>
    </r>
    <r>
      <rPr>
        <b/>
        <sz val="24"/>
        <color rgb="FF000000"/>
        <rFont val="Calibri"/>
        <family val="2"/>
      </rPr>
      <t xml:space="preserve">
Custodia, Tutela y Adopciones
</t>
    </r>
    <r>
      <rPr>
        <sz val="24"/>
        <color rgb="FF000000"/>
        <rFont val="Calibri"/>
        <family val="2"/>
      </rPr>
      <t xml:space="preserve"> Ropa 300, calzado,300, leche y despensas 600, 500 medicamentos</t>
    </r>
    <r>
      <rPr>
        <b/>
        <sz val="24"/>
        <color rgb="FF000000"/>
        <rFont val="Calibri"/>
        <family val="2"/>
      </rPr>
      <t xml:space="preserve"> </t>
    </r>
    <r>
      <rPr>
        <sz val="24"/>
        <color rgb="FF000000"/>
        <rFont val="Calibri"/>
        <family val="2"/>
      </rPr>
      <t>etc</t>
    </r>
    <r>
      <rPr>
        <b/>
        <sz val="24"/>
        <color rgb="FF000000"/>
        <rFont val="Calibri"/>
        <family val="2"/>
      </rPr>
      <t xml:space="preserve">: </t>
    </r>
    <r>
      <rPr>
        <b/>
        <sz val="24"/>
        <color theme="7" tint="-0.249977111117893"/>
        <rFont val="Calibri"/>
        <family val="2"/>
      </rPr>
      <t>1, 700</t>
    </r>
    <r>
      <rPr>
        <b/>
        <sz val="24"/>
        <color rgb="FF000000"/>
        <rFont val="Calibri"/>
        <family val="2"/>
      </rPr>
      <t xml:space="preserve">
</t>
    </r>
    <r>
      <rPr>
        <sz val="24"/>
        <color rgb="FF000000"/>
        <rFont val="Calibri"/>
        <family val="2"/>
      </rPr>
      <t>Apoyos a familias víctimas de feminicidios(Delegación)</t>
    </r>
    <r>
      <rPr>
        <b/>
        <sz val="24"/>
        <color rgb="FF000000"/>
        <rFont val="Calibri"/>
        <family val="2"/>
      </rPr>
      <t xml:space="preserve">: </t>
    </r>
    <r>
      <rPr>
        <b/>
        <sz val="24"/>
        <color theme="7" tint="-0.249977111117893"/>
        <rFont val="Calibri"/>
        <family val="2"/>
      </rPr>
      <t>50</t>
    </r>
    <r>
      <rPr>
        <b/>
        <sz val="24"/>
        <color rgb="FF000000"/>
        <rFont val="Calibri"/>
        <family val="2"/>
      </rPr>
      <t xml:space="preserve">
Total de apoyos: 44,911
</t>
    </r>
  </si>
  <si>
    <t>Personas</t>
  </si>
  <si>
    <t>Porcentaje de las Niñas, niños, adolescentes y sus familias que recibieron apoyos</t>
  </si>
  <si>
    <t>Mide la parte porcentual  de las Niñas, niños, adolescentes y sus familias que recibieron apoyo</t>
  </si>
  <si>
    <t>Número de Niñas, niños, adolescentes y sus familias que recibieron apoyos/ Número Niñas, niños, adolescentes y sus familias que recibieron apoyos programados *100</t>
  </si>
  <si>
    <t>1,696/100%</t>
  </si>
  <si>
    <r>
      <rPr>
        <b/>
        <sz val="24"/>
        <color rgb="FF000000"/>
        <rFont val="Calibri"/>
        <family val="2"/>
      </rPr>
      <t>Acompañar las ausencias:</t>
    </r>
    <r>
      <rPr>
        <sz val="24"/>
        <color rgb="FF000000"/>
        <rFont val="Calibri"/>
        <family val="2"/>
      </rPr>
      <t xml:space="preserve">
Personas beneficiadas con acompañamiento: </t>
    </r>
    <r>
      <rPr>
        <b/>
        <sz val="24"/>
        <color theme="7" tint="-0.249977111117893"/>
        <rFont val="Calibri"/>
        <family val="2"/>
      </rPr>
      <t>136</t>
    </r>
    <r>
      <rPr>
        <b/>
        <sz val="24"/>
        <color rgb="FF000000"/>
        <rFont val="Calibri"/>
        <family val="2"/>
      </rPr>
      <t xml:space="preserve">
Casa de medio camino: </t>
    </r>
    <r>
      <rPr>
        <b/>
        <sz val="24"/>
        <color theme="7" tint="-0.249977111117893"/>
        <rFont val="Calibri"/>
        <family val="2"/>
      </rPr>
      <t>30</t>
    </r>
    <r>
      <rPr>
        <b/>
        <sz val="24"/>
        <color rgb="FF000000"/>
        <rFont val="Calibri"/>
        <family val="2"/>
      </rPr>
      <t xml:space="preserve">
Prevención, atención, supervivencia y desarrollo de violencias:
</t>
    </r>
    <r>
      <rPr>
        <sz val="24"/>
        <color rgb="FF000000"/>
        <rFont val="Calibri"/>
        <family val="2"/>
      </rPr>
      <t xml:space="preserve">Total  de personas atendidas con  becas </t>
    </r>
    <r>
      <rPr>
        <b/>
        <sz val="24"/>
        <color rgb="FF000000"/>
        <rFont val="Calibri"/>
        <family val="2"/>
      </rPr>
      <t xml:space="preserve">660, personas atendidas con raciones alimenticias 500: </t>
    </r>
    <r>
      <rPr>
        <b/>
        <sz val="24"/>
        <color theme="7" tint="-0.249977111117893"/>
        <rFont val="Calibri"/>
        <family val="2"/>
      </rPr>
      <t xml:space="preserve">1,160 </t>
    </r>
    <r>
      <rPr>
        <b/>
        <sz val="24"/>
        <color rgb="FF000000"/>
        <rFont val="Calibri"/>
        <family val="2"/>
      </rPr>
      <t xml:space="preserve">
Custodia, Tutela y Adopciones Población beneficiada con Ropa, calzado, leche etc: </t>
    </r>
    <r>
      <rPr>
        <b/>
        <sz val="24"/>
        <color theme="7" tint="-0.249977111117893"/>
        <rFont val="Calibri"/>
        <family val="2"/>
      </rPr>
      <t>350</t>
    </r>
    <r>
      <rPr>
        <b/>
        <sz val="24"/>
        <color rgb="FF000000"/>
        <rFont val="Calibri"/>
        <family val="2"/>
      </rPr>
      <t xml:space="preserve">
Personas con apoyos a familias víctimas de feminicidios (Delegación): </t>
    </r>
    <r>
      <rPr>
        <b/>
        <sz val="24"/>
        <color theme="7" tint="-0.249977111117893"/>
        <rFont val="Calibri"/>
        <family val="2"/>
      </rPr>
      <t>20</t>
    </r>
    <r>
      <rPr>
        <b/>
        <sz val="24"/>
        <color rgb="FF000000"/>
        <rFont val="Calibri"/>
        <family val="2"/>
      </rPr>
      <t xml:space="preserve">
Total de personas con apoyos otorgados: </t>
    </r>
    <r>
      <rPr>
        <b/>
        <sz val="24"/>
        <color theme="7" tint="-0.249977111117893"/>
        <rFont val="Calibri"/>
        <family val="2"/>
      </rPr>
      <t>1,696</t>
    </r>
  </si>
  <si>
    <t>Componente 2</t>
  </si>
  <si>
    <t>3.2 Servicios otorgados a Niñas, niños, adolescentes y sus familias para contribuir a la restitución de sus derechos</t>
  </si>
  <si>
    <t>Servicios</t>
  </si>
  <si>
    <t>Porcentaje de servicios otorgados a Niñas, niños, adolescentes y sus familias</t>
  </si>
  <si>
    <t>Mide la parte porcentual de los servicios otorgados a las  Niñas, niños, adolescentes y sus familias</t>
  </si>
  <si>
    <t>Número de servicios otorgados a Niñas, niños, adolescentes y sus familias  /Número de servicios a Niñas, niños, adolescentes y sus familias  programados *100</t>
  </si>
  <si>
    <t>9,070/100%</t>
  </si>
  <si>
    <t>Padrón de beneficiarios
Reporte</t>
  </si>
  <si>
    <r>
      <rPr>
        <b/>
        <sz val="24"/>
        <color rgb="FF000000"/>
        <rFont val="Calibri"/>
        <family val="2"/>
      </rPr>
      <t>Servicios jurídicos asistenciales:</t>
    </r>
    <r>
      <rPr>
        <sz val="24"/>
        <color rgb="FF000000"/>
        <rFont val="Calibri"/>
        <family val="2"/>
      </rPr>
      <t xml:space="preserve">
Asesorías jurídicas 1181 , gestiones jurídicas 476 , testimoniales 203, registros extemporáneos 229, testamentos 46, asesoría en elaboración de testamento 156, trámites del registro públicos de la propiedad 79: </t>
    </r>
    <r>
      <rPr>
        <b/>
        <sz val="24"/>
        <color theme="7" tint="-0.249977111117893"/>
        <rFont val="Calibri"/>
        <family val="2"/>
      </rPr>
      <t>2,370</t>
    </r>
    <r>
      <rPr>
        <b/>
        <sz val="24"/>
        <color rgb="FF000000"/>
        <rFont val="Calibri"/>
        <family val="2"/>
      </rPr>
      <t xml:space="preserve">
Casa Hogar Villas Miravalle: </t>
    </r>
    <r>
      <rPr>
        <sz val="24"/>
        <color rgb="FF000000"/>
        <rFont val="Calibri"/>
        <family val="2"/>
      </rPr>
      <t xml:space="preserve">Sesiones educativas ,deportivas y culturales 1570 , talleres educativos 16: </t>
    </r>
    <r>
      <rPr>
        <b/>
        <sz val="24"/>
        <color theme="7" tint="-0.249977111117893"/>
        <rFont val="Calibri"/>
        <family val="2"/>
      </rPr>
      <t>1,586</t>
    </r>
    <r>
      <rPr>
        <sz val="24"/>
        <color rgb="FF000000"/>
        <rFont val="Calibri"/>
        <family val="2"/>
      </rPr>
      <t xml:space="preserve">
</t>
    </r>
    <r>
      <rPr>
        <b/>
        <sz val="24"/>
        <color rgb="FF000000"/>
        <rFont val="Calibri"/>
        <family val="2"/>
      </rPr>
      <t xml:space="preserve">Prevención, atención, supervivencia y desarrollo de violencias:
</t>
    </r>
    <r>
      <rPr>
        <sz val="24"/>
        <color rgb="FF000000"/>
        <rFont val="Calibri"/>
        <family val="2"/>
      </rPr>
      <t xml:space="preserve">Seguimientos 4,509 , canalizaciones y derivaciones 262, actividades deportivas, recreativas y culturales 22, abordajes de NNA y sus familias en plazas y en lugares abiertos 321: </t>
    </r>
    <r>
      <rPr>
        <b/>
        <sz val="24"/>
        <color theme="7" tint="-0.249977111117893"/>
        <rFont val="Calibri"/>
        <family val="2"/>
      </rPr>
      <t>5,114</t>
    </r>
    <r>
      <rPr>
        <b/>
        <sz val="24"/>
        <color rgb="FF000000"/>
        <rFont val="Calibri"/>
        <family val="2"/>
      </rPr>
      <t xml:space="preserve">
Total de servicios otorgados: </t>
    </r>
    <r>
      <rPr>
        <b/>
        <sz val="24"/>
        <color theme="7" tint="-0.499984740745262"/>
        <rFont val="Calibri"/>
        <family val="2"/>
      </rPr>
      <t>9,070</t>
    </r>
  </si>
  <si>
    <t>Porcentaje de las Niñas, niños, adolescentes y sus familias que recibieron servicios</t>
  </si>
  <si>
    <t>Mide la parte porcentual  de las  Niñas, niños, adolescentes y sus familias que recibieron servicios</t>
  </si>
  <si>
    <t>Número de Niñas, niños, adolescentes y sus familias con servicios otorgados /Número de Niñas, niños, adolescentes y sus familias con servicios programados *100</t>
  </si>
  <si>
    <t>2,711/100%</t>
  </si>
  <si>
    <r>
      <t xml:space="preserve">Servicios jurídicos asistenciales:
</t>
    </r>
    <r>
      <rPr>
        <sz val="24"/>
        <color rgb="FF000000"/>
        <rFont val="Calibri"/>
        <family val="2"/>
      </rPr>
      <t>Personas beneficiadas</t>
    </r>
    <r>
      <rPr>
        <b/>
        <sz val="24"/>
        <color rgb="FF000000"/>
        <rFont val="Calibri"/>
        <family val="2"/>
      </rPr>
      <t xml:space="preserve">: </t>
    </r>
    <r>
      <rPr>
        <sz val="24"/>
        <color theme="7" tint="-0.499984740745262"/>
        <rFont val="Calibri"/>
        <family val="2"/>
      </rPr>
      <t>1,657</t>
    </r>
    <r>
      <rPr>
        <b/>
        <sz val="24"/>
        <color rgb="FF000000"/>
        <rFont val="Calibri"/>
        <family val="2"/>
      </rPr>
      <t xml:space="preserve">
Casa Hogar Villas Miravalle: </t>
    </r>
    <r>
      <rPr>
        <sz val="24"/>
        <color theme="7" tint="-0.499984740745262"/>
        <rFont val="Calibri"/>
        <family val="2"/>
      </rPr>
      <t>108</t>
    </r>
    <r>
      <rPr>
        <b/>
        <sz val="24"/>
        <color rgb="FF000000"/>
        <rFont val="Calibri"/>
        <family val="2"/>
      </rPr>
      <t xml:space="preserve">
Prevención, atención, supervivencia y desarrollo de violencias:
</t>
    </r>
    <r>
      <rPr>
        <sz val="24"/>
        <color rgb="FF000000"/>
        <rFont val="Calibri"/>
        <family val="2"/>
      </rPr>
      <t>Personas beneficiarios</t>
    </r>
    <r>
      <rPr>
        <b/>
        <sz val="24"/>
        <color rgb="FF000000"/>
        <rFont val="Calibri"/>
        <family val="2"/>
      </rPr>
      <t>:</t>
    </r>
    <r>
      <rPr>
        <sz val="24"/>
        <color theme="7" tint="-0.499984740745262"/>
        <rFont val="Calibri"/>
        <family val="2"/>
      </rPr>
      <t xml:space="preserve"> 946</t>
    </r>
    <r>
      <rPr>
        <b/>
        <sz val="24"/>
        <color rgb="FF000000"/>
        <rFont val="Calibri"/>
        <family val="2"/>
      </rPr>
      <t xml:space="preserve">
Total de personas beneficiarias: </t>
    </r>
    <r>
      <rPr>
        <b/>
        <sz val="24"/>
        <color theme="7" tint="-0.499984740745262"/>
        <rFont val="Calibri"/>
        <family val="2"/>
      </rPr>
      <t>2,711</t>
    </r>
    <r>
      <rPr>
        <b/>
        <sz val="24"/>
        <color rgb="FF000000"/>
        <rFont val="Calibri"/>
        <family val="2"/>
      </rPr>
      <t xml:space="preserve">
</t>
    </r>
  </si>
  <si>
    <t>Componente 3</t>
  </si>
  <si>
    <t>3.3 Acompañamientos a Niñas, niños, adolescentes y sus familias para contribuir a la restitución de sus derechos</t>
  </si>
  <si>
    <t>Acompañamientos</t>
  </si>
  <si>
    <t>Porcentaje de los acompañamientos realizados  a Niñas, niños, adolescentes y sus familias</t>
  </si>
  <si>
    <t>Mide la parte porcentual de los acompañamientos realizados  a Niñas, niños, adolescentes y sus familias</t>
  </si>
  <si>
    <t>Número de acompañamientos realizados  a Niñas, niños, adolescentes y sus familias /Número de acompañamientos  Niñas, niños, adolescentes y sus familias programados *100</t>
  </si>
  <si>
    <t>58,849/100%</t>
  </si>
  <si>
    <t>Las personas vulnerables solicitan
los servicios, acuden a la cita concertada
 y proporcionan toda
la información para valorar su caso
Existe interés por parte de las personas 
Existe la permanencia de las personas beneficiarias de los programas</t>
  </si>
  <si>
    <r>
      <t xml:space="preserve">Acompañar las ausencias:
Sesiones psicológicas para familiares: </t>
    </r>
    <r>
      <rPr>
        <sz val="24"/>
        <rFont val="Calibri"/>
        <family val="2"/>
      </rPr>
      <t>153</t>
    </r>
    <r>
      <rPr>
        <b/>
        <sz val="24"/>
        <color rgb="FF000000"/>
        <rFont val="Calibri"/>
        <family val="2"/>
      </rPr>
      <t xml:space="preserve">
Talleres psicocorporales:24 total acompañamientos ausencias: </t>
    </r>
    <r>
      <rPr>
        <b/>
        <sz val="24"/>
        <color theme="7" tint="-0.499984740745262"/>
        <rFont val="Calibri"/>
        <family val="2"/>
      </rPr>
      <t>177</t>
    </r>
    <r>
      <rPr>
        <b/>
        <sz val="24"/>
        <color rgb="FF000000"/>
        <rFont val="Calibri"/>
        <family val="2"/>
      </rPr>
      <t xml:space="preserve">
Casa de medio camino: 
Intervenciones de trabajo social 4,656, intervenciones psicológicas 2,510, intervenciones de enfermería e intervenciones de las educadoras 12,214: </t>
    </r>
    <r>
      <rPr>
        <b/>
        <sz val="24"/>
        <color theme="7" tint="-0.499984740745262"/>
        <rFont val="Calibri"/>
        <family val="2"/>
      </rPr>
      <t>19,380</t>
    </r>
    <r>
      <rPr>
        <b/>
        <sz val="24"/>
        <color rgb="FF000000"/>
        <rFont val="Calibri"/>
        <family val="2"/>
      </rPr>
      <t xml:space="preserve">
Casa hogar Villa Miravalle:
Intervenciones de trabajo social 6.433, intervenciones psicológicas 4,829: </t>
    </r>
    <r>
      <rPr>
        <b/>
        <sz val="24"/>
        <color theme="7" tint="-0.499984740745262"/>
        <rFont val="Calibri"/>
        <family val="2"/>
      </rPr>
      <t>11,262</t>
    </r>
    <r>
      <rPr>
        <b/>
        <sz val="24"/>
        <color rgb="FF000000"/>
        <rFont val="Calibri"/>
        <family val="2"/>
      </rPr>
      <t xml:space="preserve">
Prevención, atención, supervivencia y desarrollo de violencias:
Seguimiento de proceso de restitución de derechos1,980, intervenciones psicológicas 607:</t>
    </r>
    <r>
      <rPr>
        <b/>
        <sz val="24"/>
        <color theme="7" tint="-0.499984740745262"/>
        <rFont val="Calibri"/>
        <family val="2"/>
      </rPr>
      <t xml:space="preserve"> 2,587</t>
    </r>
    <r>
      <rPr>
        <b/>
        <sz val="24"/>
        <color rgb="FF000000"/>
        <rFont val="Calibri"/>
        <family val="2"/>
      </rPr>
      <t xml:space="preserve">
Unidades de atención a las violencias familiares:
Intervenciones de trabajo social 2766, intervenciones jurídicas y legales 1737, gestiones de orientaciones y mediación familiar 353 , intervenciones psicológicas 2380, pláticas de prevención 77,  canalizaciones y derivaciones 394, Acompamientos a personas en procesos jurídicos 48 dato de Cinthia </t>
    </r>
    <r>
      <rPr>
        <sz val="24"/>
        <rFont val="Calibri"/>
        <family val="2"/>
      </rPr>
      <t>:</t>
    </r>
    <r>
      <rPr>
        <sz val="24"/>
        <color theme="5"/>
        <rFont val="Calibri"/>
        <family val="2"/>
      </rPr>
      <t>7,755</t>
    </r>
    <r>
      <rPr>
        <b/>
        <sz val="24"/>
        <color rgb="FF000000"/>
        <rFont val="Calibri"/>
        <family val="2"/>
      </rPr>
      <t xml:space="preserve">
Estrategia de maltrato y violencia en personas adultas mayores: 71:Total UAVIFAM:</t>
    </r>
    <r>
      <rPr>
        <b/>
        <sz val="24"/>
        <rFont val="Calibri"/>
        <family val="2"/>
      </rPr>
      <t xml:space="preserve"> </t>
    </r>
    <r>
      <rPr>
        <sz val="24"/>
        <rFont val="Calibri"/>
        <family val="2"/>
      </rPr>
      <t>7,826</t>
    </r>
    <r>
      <rPr>
        <b/>
        <sz val="24"/>
        <color rgb="FF000000"/>
        <rFont val="Calibri"/>
        <family val="2"/>
      </rPr>
      <t xml:space="preserve">
Custodia, Tutela y adopciones
Canalizaciones y derivaciones 1.474, asesoría en consejo de Familia 3,160, entrevista e investigaciones1,536, Estudios sociofamilares 218, valoraciones e informes de psicología 2,420, visitas domiciliarias 356, promociones (fiscalía)254, registros extemporáneos 33, gestiones realizadas en fiscalía ( juzgados y registro civil ) 411:</t>
    </r>
    <r>
      <rPr>
        <sz val="24"/>
        <rFont val="Calibri"/>
        <family val="2"/>
      </rPr>
      <t xml:space="preserve"> 9,862</t>
    </r>
    <r>
      <rPr>
        <b/>
        <sz val="24"/>
        <color rgb="FF000000"/>
        <rFont val="Calibri"/>
        <family val="2"/>
      </rPr>
      <t xml:space="preserve">
Total de acompañamientos: 58,849</t>
    </r>
  </si>
  <si>
    <t>Porcentaje de las Niñas, niños, adolescentes y sus familias con acompañamientos</t>
  </si>
  <si>
    <t xml:space="preserve">Mide la parte porcentual de los las  Niñas, niños, adolescentes y sus con acompañamientos </t>
  </si>
  <si>
    <t>Número de a Niñas, niños, adolescentes y sus familias con acompañamientos realizados /Número a Niñas, niños, adolescentes y sus familias con acompañamientos programados *100</t>
  </si>
  <si>
    <t>5,305/100%</t>
  </si>
  <si>
    <r>
      <rPr>
        <b/>
        <sz val="24"/>
        <color rgb="FF000000"/>
        <rFont val="Calibri"/>
        <family val="2"/>
      </rPr>
      <t>Acompañar las ausencias:</t>
    </r>
    <r>
      <rPr>
        <sz val="24"/>
        <color rgb="FF000000"/>
        <rFont val="Calibri"/>
        <family val="2"/>
      </rPr>
      <t xml:space="preserve">
Personas beneficiadas con las sesiones y talleres: </t>
    </r>
    <r>
      <rPr>
        <b/>
        <sz val="24"/>
        <color rgb="FF000000"/>
        <rFont val="Calibri"/>
        <family val="2"/>
      </rPr>
      <t xml:space="preserve">136
Casa de medio camino: 30 
Casa hogar Villas Miravalle:108
Prevención, atención, supervivencia y desarrollo:
</t>
    </r>
    <r>
      <rPr>
        <sz val="24"/>
        <color rgb="FF000000"/>
        <rFont val="Calibri"/>
        <family val="2"/>
      </rPr>
      <t>Personas beneficiadas con seguimiento</t>
    </r>
    <r>
      <rPr>
        <b/>
        <sz val="24"/>
        <color rgb="FF000000"/>
        <rFont val="Calibri"/>
        <family val="2"/>
      </rPr>
      <t xml:space="preserve"> :660
Unidades de atención a las violencias familiares:
</t>
    </r>
    <r>
      <rPr>
        <sz val="24"/>
        <color rgb="FF000000"/>
        <rFont val="Calibri"/>
        <family val="2"/>
      </rPr>
      <t xml:space="preserve">Personas atendidas por violencia: </t>
    </r>
    <r>
      <rPr>
        <b/>
        <sz val="24"/>
        <color rgb="FF000000"/>
        <rFont val="Calibri"/>
        <family val="2"/>
      </rPr>
      <t>3500:</t>
    </r>
    <r>
      <rPr>
        <sz val="24"/>
        <color rgb="FF000000"/>
        <rFont val="Calibri"/>
        <family val="2"/>
      </rPr>
      <t xml:space="preserve"> y de Mujeres: 674 Niñas-193 adolescentes-1092 Mujeres adultas
Estrategias de maltrato y violencia a personas adultas mayores:</t>
    </r>
    <r>
      <rPr>
        <b/>
        <sz val="24"/>
        <color rgb="FF000000"/>
        <rFont val="Calibri"/>
        <family val="2"/>
      </rPr>
      <t xml:space="preserve">71 Total: </t>
    </r>
    <r>
      <rPr>
        <b/>
        <sz val="24"/>
        <rFont val="Calibri"/>
        <family val="2"/>
      </rPr>
      <t>3571</t>
    </r>
    <r>
      <rPr>
        <sz val="24"/>
        <color rgb="FF000000"/>
        <rFont val="Calibri"/>
        <family val="2"/>
      </rPr>
      <t xml:space="preserve">
</t>
    </r>
    <r>
      <rPr>
        <b/>
        <sz val="24"/>
        <color rgb="FF000000"/>
        <rFont val="Calibri"/>
        <family val="2"/>
      </rPr>
      <t>Custodia, Tutela y adopciones población, beneficiadas con servicios: 800
Total de personas: 5,305</t>
    </r>
  </si>
  <si>
    <t>Componente 4</t>
  </si>
  <si>
    <t>3.4 Planes de restitución de derechos, medidas de protección, proyectos en comunidad y reintegraciones implementados  a niñas, niños y adolescentes para contribuir a garantizar sus derechos</t>
  </si>
  <si>
    <t>Planes y medidas</t>
  </si>
  <si>
    <t>Porcentaje de Planes de restitución de derechos, medidas de protección, proyectos en comunidad y reintegraciones implementados</t>
  </si>
  <si>
    <t>Mide el Porcentaje de Planes de restitución de derechos, medidas de protección, proyectos en comunidad y reintegraciones implementados</t>
  </si>
  <si>
    <t>Número de  Planes de restitución de derechos, medidas de protección, proyectos en comunidad y reintegraciones implementados/Número de  Planes de restitución de derechos, medidas de protección, proyectos en comunidad y reintegraciones programados *100</t>
  </si>
  <si>
    <t>833/100%</t>
  </si>
  <si>
    <r>
      <rPr>
        <b/>
        <sz val="24"/>
        <color rgb="FF000000"/>
        <rFont val="Calibri"/>
        <family val="2"/>
      </rPr>
      <t xml:space="preserve">
Prevención, atención, supervivencia y desarrollo de violencias:</t>
    </r>
    <r>
      <rPr>
        <sz val="24"/>
        <color rgb="FF000000"/>
        <rFont val="Calibri"/>
        <family val="2"/>
      </rPr>
      <t xml:space="preserve">
Planes de de restitución :</t>
    </r>
    <r>
      <rPr>
        <b/>
        <sz val="24"/>
        <color rgb="FF000000"/>
        <rFont val="Calibri"/>
        <family val="2"/>
      </rPr>
      <t xml:space="preserve">660
</t>
    </r>
    <r>
      <rPr>
        <sz val="24"/>
        <color rgb="FF000000"/>
        <rFont val="Calibri"/>
        <family val="2"/>
      </rPr>
      <t>Proyectos en comunidad:</t>
    </r>
    <r>
      <rPr>
        <b/>
        <sz val="24"/>
        <color rgb="FF000000"/>
        <rFont val="Calibri"/>
        <family val="2"/>
      </rPr>
      <t>5
Custodia, Tutela y Adopciones:
R</t>
    </r>
    <r>
      <rPr>
        <sz val="24"/>
        <color rgb="FF000000"/>
        <rFont val="Calibri"/>
        <family val="2"/>
      </rPr>
      <t>eintegraciones</t>
    </r>
    <r>
      <rPr>
        <b/>
        <sz val="24"/>
        <color rgb="FF000000"/>
        <rFont val="Calibri"/>
        <family val="2"/>
      </rPr>
      <t xml:space="preserve">: 92
</t>
    </r>
    <r>
      <rPr>
        <sz val="24"/>
        <color rgb="FF000000"/>
        <rFont val="Calibri"/>
        <family val="2"/>
      </rPr>
      <t>Medidas de protección especial 59 y medidas urgentes17</t>
    </r>
    <r>
      <rPr>
        <b/>
        <sz val="24"/>
        <color rgb="FF000000"/>
        <rFont val="Calibri"/>
        <family val="2"/>
      </rPr>
      <t xml:space="preserve">: 76  
Total de Restituciones: 833
</t>
    </r>
  </si>
  <si>
    <t>ACTIVIDADES O PROCESOS DE GESTIÓN Y PRODUCCIÓN DE COMPONENTES</t>
  </si>
  <si>
    <t xml:space="preserve"> COMPONENTE 1: </t>
  </si>
  <si>
    <t>Actividad 3.1.1</t>
  </si>
  <si>
    <t>3.1.1 Elaboración del padrón de beneficiarios</t>
  </si>
  <si>
    <t>Total de padrones de beneficiarios elaborados</t>
  </si>
  <si>
    <t>Mide el total de padrones de beneficiarios</t>
  </si>
  <si>
    <t>Número de padrones de beneficiarios</t>
  </si>
  <si>
    <t>Padrones de beneficiarios</t>
  </si>
  <si>
    <t>Los beneficiarios de los programas concluyen con los procesos</t>
  </si>
  <si>
    <r>
      <rPr>
        <b/>
        <sz val="24"/>
        <color rgb="FF000000"/>
        <rFont val="Calibri"/>
        <family val="2"/>
      </rPr>
      <t>1 padrón por programa:</t>
    </r>
    <r>
      <rPr>
        <sz val="24"/>
        <color rgb="FF000000"/>
        <rFont val="Calibri"/>
        <family val="2"/>
      </rPr>
      <t xml:space="preserve">
Acompañar las ausencias:
Casa de medio camino: 
Prevención, atención, supervivencia y desarrollo de violencias:
Custodia, Tutela y Adopciones,
Apoyo a familias víctimas de feminicidios
 </t>
    </r>
  </si>
  <si>
    <t>Actividad 3.1.2</t>
  </si>
  <si>
    <t>3.1.2 Elaboración de cronograma de entrega de apoyos</t>
  </si>
  <si>
    <t>Total de cronogramas de entrega de apoyos realizados</t>
  </si>
  <si>
    <t>Mide el total de cronogramas realizados</t>
  </si>
  <si>
    <t>Número de cronogramas de entrega de apoyos realizados</t>
  </si>
  <si>
    <t>Cronograma de entregas</t>
  </si>
  <si>
    <r>
      <rPr>
        <b/>
        <sz val="24"/>
        <color rgb="FF000000"/>
        <rFont val="Calibri"/>
        <family val="2"/>
      </rPr>
      <t>1 cronograma por programa:</t>
    </r>
    <r>
      <rPr>
        <sz val="24"/>
        <color rgb="FF000000"/>
        <rFont val="Calibri"/>
        <family val="2"/>
      </rPr>
      <t xml:space="preserve">
Acompañar las ausencias:
Casa de medio camino: 
Prevención, atención, supervivencia y desarrollo de violencias:
Custodia, Tutela y Adopciones
 Apoyo a familias víctimas de feminicidios</t>
    </r>
  </si>
  <si>
    <t xml:space="preserve">COMPONENTE 2: </t>
  </si>
  <si>
    <t>Actividad 3.2.1</t>
  </si>
  <si>
    <t>3.2.1 Desarrollo de planes de contenidos y actividades</t>
  </si>
  <si>
    <t>Total de planes de contenidos y actividades elaborados</t>
  </si>
  <si>
    <t>Mide el total de planes de contenidos y actividades elaborados</t>
  </si>
  <si>
    <t>Número de planes de contenidos y actividades elaborados</t>
  </si>
  <si>
    <t>Planes de contenido actividades</t>
  </si>
  <si>
    <t>Existe el interés de las personas para participación en los programas</t>
  </si>
  <si>
    <r>
      <rPr>
        <b/>
        <sz val="24"/>
        <color rgb="FF000000"/>
        <rFont val="Calibri"/>
        <family val="2"/>
      </rPr>
      <t>1 Plan de contenidos y actividades:</t>
    </r>
    <r>
      <rPr>
        <sz val="24"/>
        <color rgb="FF000000"/>
        <rFont val="Calibri"/>
        <family val="2"/>
      </rPr>
      <t xml:space="preserve">
Servicios jurídicos asistenciales
Casa de medio camino: 
Casa hogar Villa Miravalle:
Prevención, atención, supervivencia y desarrollo de violencias:
</t>
    </r>
  </si>
  <si>
    <t>Actividad 3.2.2</t>
  </si>
  <si>
    <t>3. 2.2. Elaboración del padrón de beneficiarios</t>
  </si>
  <si>
    <t>Existe el interés de las personas para participación en los programas.
Existe permanencia de los beneficiarios a los programas</t>
  </si>
  <si>
    <r>
      <rPr>
        <b/>
        <sz val="24"/>
        <color rgb="FF000000"/>
        <rFont val="Calibri"/>
        <family val="2"/>
      </rPr>
      <t>1 Padrón por programa:</t>
    </r>
    <r>
      <rPr>
        <sz val="24"/>
        <color rgb="FF000000"/>
        <rFont val="Calibri"/>
        <family val="2"/>
      </rPr>
      <t xml:space="preserve">
Servicios jurídicos asistenciales
Casa de medio camino: 
Casa hogar Villa Miravalle:
Prevención, atención, supervivencia y desarrollo de violencias:
</t>
    </r>
  </si>
  <si>
    <t xml:space="preserve">COMPONENTE 3: </t>
  </si>
  <si>
    <t>Actividad 3.3.1</t>
  </si>
  <si>
    <t>3. 3.1  Integración de listas de expedientes</t>
  </si>
  <si>
    <t>Total de listas de expedientes integrados</t>
  </si>
  <si>
    <t>Mide el total  listas de expedientes integrados</t>
  </si>
  <si>
    <t>Número de  listas de expedientes integrados</t>
  </si>
  <si>
    <t>Lista de expedientes</t>
  </si>
  <si>
    <r>
      <rPr>
        <b/>
        <sz val="24"/>
        <color rgb="FF000000"/>
        <rFont val="Calibri"/>
        <family val="2"/>
      </rPr>
      <t>1 lista de expedientes:</t>
    </r>
    <r>
      <rPr>
        <sz val="24"/>
        <color rgb="FF000000"/>
        <rFont val="Calibri"/>
        <family val="2"/>
      </rPr>
      <t xml:space="preserve">
Acompañar las ausencias:
Casa de medio camino
Casa hogar Villa Miravalle
Prevención, atención, supervivencia y desarrollo de violencias
Unidades de atención a las violencias familiares
Estrategia de maltrato y violencia en personas adultas mayores
Custodia, Tutela y adopciones</t>
    </r>
  </si>
  <si>
    <t>Actividad 3.3.2</t>
  </si>
  <si>
    <t>3.3.2  Informes de casos cerrados</t>
  </si>
  <si>
    <t>Total de informes de casos cerrados</t>
  </si>
  <si>
    <t>Mide el total de informes casos cerrados</t>
  </si>
  <si>
    <t xml:space="preserve"> Número de informes casos cerrados</t>
  </si>
  <si>
    <t>Informe de casos cerrados</t>
  </si>
  <si>
    <t>La población concluye los procesos establecidos</t>
  </si>
  <si>
    <t>Unidades de atención a las violencias familiares: 48</t>
  </si>
  <si>
    <t xml:space="preserve">COMPONENTE 4: </t>
  </si>
  <si>
    <t>Actividad 3.4.1</t>
  </si>
  <si>
    <t>3. 4. 1 Diseño e implementación de planes de trabajo</t>
  </si>
  <si>
    <t>Total de planes de trabajo diseñados e implementados</t>
  </si>
  <si>
    <t>Mide el total de planes de trabajo diseñados e implementados</t>
  </si>
  <si>
    <t>Número de planes de trabajo diseñados e implementados</t>
  </si>
  <si>
    <t>Planes de trabajo</t>
  </si>
  <si>
    <t xml:space="preserve">1 Plan de trabajo por programa:
Prevención, atención, supervivencia y desarrollo de violencias:
Custodia, Tutela y Adopciones
</t>
  </si>
  <si>
    <t>Actividad 3.4.2</t>
  </si>
  <si>
    <t>3. 4. 2  Elaboración de informes de seguimiento</t>
  </si>
  <si>
    <t>Total de informes de seguimientos elaborados</t>
  </si>
  <si>
    <t>Mide el total informes de seguimientos elaborados</t>
  </si>
  <si>
    <t>Número de informes de seguimientos elaborados</t>
  </si>
  <si>
    <t>Informes de seguimiento</t>
  </si>
  <si>
    <t>1 Informe de seguimiento:
Prevención, atención, supervivencia y desarrollo de violencias:
Custodia, Tutela y Adopciones</t>
  </si>
  <si>
    <t xml:space="preserve">Titular de la Coordinación o Área Titular </t>
  </si>
  <si>
    <t>Director de Evaluación y Seguimiento o su homólogo</t>
  </si>
  <si>
    <t>Enlace Administrativo o su homólogo</t>
  </si>
  <si>
    <t>Firma</t>
  </si>
  <si>
    <t>Nombre</t>
  </si>
  <si>
    <t>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</si>
</sst>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0"/>
      <name val="Calibri"/>
      <family val="2"/>
    </font>
    <font>
      <b/>
      <sz val="22"/>
      <color rgb="FF000000"/>
      <name val="Calibri"/>
      <family val="2"/>
    </font>
    <font>
      <b/>
      <sz val="18"/>
      <color theme="0"/>
      <name val="Calibri"/>
      <family val="2"/>
    </font>
    <font>
      <b/>
      <sz val="18"/>
      <color rgb="FF000000"/>
      <name val="Calibri"/>
      <family val="2"/>
    </font>
    <font>
      <sz val="18"/>
      <color rgb="FF000000"/>
      <name val="Calibri"/>
      <family val="2"/>
    </font>
    <font>
      <b/>
      <sz val="22"/>
      <color theme="0"/>
      <name val="Calibri"/>
      <family val="2"/>
    </font>
    <font>
      <b/>
      <sz val="24"/>
      <color rgb="FF000000"/>
      <name val="Calibri"/>
      <family val="2"/>
    </font>
    <font>
      <b/>
      <sz val="24"/>
      <color theme="0"/>
      <name val="Calibri"/>
      <family val="2"/>
    </font>
    <font>
      <sz val="24"/>
      <color rgb="FF000000"/>
      <name val="Calibri"/>
      <family val="2"/>
    </font>
    <font>
      <sz val="22"/>
      <color rgb="FF000000"/>
      <name val="Calibri"/>
      <family val="2"/>
    </font>
    <font>
      <b/>
      <sz val="13"/>
      <color rgb="FF000000"/>
      <name val="Calibri"/>
      <family val="2"/>
    </font>
    <font>
      <b/>
      <sz val="14"/>
      <color theme="0"/>
      <name val="Calibri"/>
      <family val="2"/>
    </font>
    <font>
      <b/>
      <sz val="20"/>
      <color theme="0"/>
      <name val="Calibri"/>
      <family val="2"/>
    </font>
    <font>
      <sz val="24"/>
      <color theme="1"/>
      <name val="Arial"/>
      <family val="2"/>
    </font>
    <font>
      <sz val="24"/>
      <color theme="7" tint="-0.249977111117893"/>
      <name val="Calibri"/>
      <family val="2"/>
    </font>
    <font>
      <b/>
      <sz val="36"/>
      <color rgb="FF000000"/>
      <name val="Calibri"/>
      <family val="2"/>
    </font>
    <font>
      <b/>
      <sz val="24"/>
      <color theme="7" tint="-0.249977111117893"/>
      <name val="Calibri"/>
      <family val="2"/>
    </font>
    <font>
      <sz val="16"/>
      <color rgb="FF000000"/>
      <name val="Calibri"/>
      <family val="2"/>
    </font>
    <font>
      <b/>
      <sz val="24"/>
      <color theme="7" tint="-0.499984740745262"/>
      <name val="Calibri"/>
      <family val="2"/>
    </font>
    <font>
      <sz val="24"/>
      <color theme="7" tint="-0.499984740745262"/>
      <name val="Calibri"/>
      <family val="2"/>
    </font>
    <font>
      <sz val="24"/>
      <name val="Calibri"/>
      <family val="2"/>
    </font>
    <font>
      <sz val="24"/>
      <color theme="5"/>
      <name val="Calibri"/>
      <family val="2"/>
    </font>
    <font>
      <b/>
      <sz val="24"/>
      <name val="Calibri"/>
      <family val="2"/>
    </font>
    <font>
      <b/>
      <sz val="17"/>
      <color rgb="FF000000"/>
      <name val="Calibri"/>
      <family val="2"/>
    </font>
    <font>
      <sz val="20"/>
      <color rgb="FF000000"/>
      <name val="Calibri"/>
      <family val="2"/>
    </font>
    <font>
      <sz val="18"/>
      <name val="Calibri"/>
      <family val="2"/>
    </font>
    <font>
      <sz val="16"/>
      <color indexed="81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0C9"/>
      </patternFill>
    </fill>
    <fill>
      <patternFill patternType="solid">
        <fgColor theme="0" tint="-0.499984740745262"/>
        <bgColor rgb="FFFFE193"/>
      </patternFill>
    </fill>
    <fill>
      <patternFill patternType="solid">
        <fgColor theme="0" tint="-0.249977111117893"/>
        <bgColor rgb="FFFFF0C9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FFF0C9"/>
      </patternFill>
    </fill>
    <fill>
      <patternFill patternType="solid">
        <fgColor theme="9" tint="-0.249977111117893"/>
        <bgColor rgb="FFFFF0C9"/>
      </patternFill>
    </fill>
    <fill>
      <patternFill patternType="solid">
        <fgColor indexed="65"/>
        <bgColor indexed="64"/>
      </patternFill>
    </fill>
    <fill>
      <patternFill patternType="solid">
        <fgColor theme="4" tint="0.79995117038483843"/>
        <bgColor rgb="FFE1F1E2"/>
      </patternFill>
    </fill>
    <fill>
      <patternFill patternType="solid">
        <fgColor theme="4" tint="0.79995117038483843"/>
        <bgColor rgb="FFFAE2E5"/>
      </patternFill>
    </fill>
    <fill>
      <patternFill patternType="solid">
        <fgColor rgb="FFFAE7DC"/>
        <bgColor rgb="FFFAE2E5"/>
      </patternFill>
    </fill>
    <fill>
      <patternFill patternType="solid">
        <fgColor theme="9" tint="0.79995117038483843"/>
        <bgColor rgb="FFFAE2E5"/>
      </patternFill>
    </fill>
    <fill>
      <patternFill patternType="solid">
        <fgColor theme="5" tint="0.79998168889431442"/>
        <bgColor rgb="FFFAE7DC"/>
      </patternFill>
    </fill>
    <fill>
      <patternFill patternType="solid">
        <fgColor theme="5" tint="0.79998168889431442"/>
        <bgColor rgb="FFFAE2E5"/>
      </patternFill>
    </fill>
    <fill>
      <patternFill patternType="solid">
        <fgColor theme="6" tint="0.79995117038483843"/>
        <bgColor rgb="FFFAE7DC"/>
      </patternFill>
    </fill>
    <fill>
      <patternFill patternType="solid">
        <fgColor theme="6" tint="0.79998168889431442"/>
        <bgColor rgb="FFFAE7D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5117038483843"/>
        <bgColor rgb="FFFAE2E5"/>
      </patternFill>
    </fill>
    <fill>
      <patternFill patternType="solid">
        <fgColor theme="4" tint="0.79998168889431442"/>
        <bgColor rgb="FFE1F1E2"/>
      </patternFill>
    </fill>
    <fill>
      <patternFill patternType="solid">
        <fgColor theme="9" tint="0.79998168889431442"/>
        <bgColor rgb="FFFAE2E5"/>
      </patternFill>
    </fill>
    <fill>
      <patternFill patternType="solid">
        <fgColor theme="6" tint="0.79998168889431442"/>
        <bgColor rgb="FFDFF0F5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2" borderId="0" xfId="0" applyFill="1"/>
    <xf numFmtId="0" fontId="2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10" fillId="5" borderId="12" xfId="0" applyFont="1" applyFill="1" applyBorder="1" applyAlignment="1">
      <alignment horizontal="center" vertical="center"/>
    </xf>
    <xf numFmtId="0" fontId="10" fillId="2" borderId="12" xfId="0" applyFont="1" applyFill="1" applyBorder="1"/>
    <xf numFmtId="0" fontId="10" fillId="5" borderId="12" xfId="0" applyFont="1" applyFill="1" applyBorder="1" applyAlignment="1">
      <alignment vertical="center"/>
    </xf>
    <xf numFmtId="0" fontId="6" fillId="5" borderId="0" xfId="0" applyFont="1" applyFill="1" applyBorder="1" applyAlignment="1">
      <alignment vertical="center"/>
    </xf>
    <xf numFmtId="0" fontId="10" fillId="6" borderId="2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0" fillId="2" borderId="0" xfId="0" applyFill="1" applyBorder="1"/>
    <xf numFmtId="0" fontId="3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center" vertical="center" wrapText="1"/>
    </xf>
    <xf numFmtId="0" fontId="14" fillId="7" borderId="28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15" fillId="10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10" fontId="10" fillId="2" borderId="0" xfId="1" applyNumberFormat="1" applyFont="1" applyFill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2" fontId="17" fillId="0" borderId="12" xfId="0" applyNumberFormat="1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 wrapText="1"/>
    </xf>
    <xf numFmtId="9" fontId="10" fillId="0" borderId="12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10" fillId="11" borderId="32" xfId="0" applyFont="1" applyFill="1" applyBorder="1" applyAlignment="1">
      <alignment horizontal="center" vertical="center" wrapText="1"/>
    </xf>
    <xf numFmtId="0" fontId="10" fillId="11" borderId="33" xfId="0" applyFont="1" applyFill="1" applyBorder="1" applyAlignment="1">
      <alignment horizontal="center" vertical="center" wrapText="1"/>
    </xf>
    <xf numFmtId="0" fontId="10" fillId="11" borderId="21" xfId="0" applyFont="1" applyFill="1" applyBorder="1" applyAlignment="1">
      <alignment horizontal="center" vertical="center" wrapText="1"/>
    </xf>
    <xf numFmtId="3" fontId="10" fillId="11" borderId="21" xfId="1" applyNumberFormat="1" applyFont="1" applyFill="1" applyBorder="1" applyAlignment="1">
      <alignment horizontal="center" vertical="center" wrapText="1"/>
    </xf>
    <xf numFmtId="9" fontId="10" fillId="11" borderId="21" xfId="0" applyNumberFormat="1" applyFont="1" applyFill="1" applyBorder="1" applyAlignment="1">
      <alignment horizontal="center" vertical="center" wrapText="1"/>
    </xf>
    <xf numFmtId="0" fontId="10" fillId="12" borderId="34" xfId="0" applyFont="1" applyFill="1" applyBorder="1" applyAlignment="1">
      <alignment horizontal="center" vertical="top" wrapText="1"/>
    </xf>
    <xf numFmtId="0" fontId="11" fillId="12" borderId="0" xfId="0" applyFont="1" applyFill="1" applyBorder="1" applyAlignment="1">
      <alignment horizontal="center" vertical="top" wrapText="1"/>
    </xf>
    <xf numFmtId="2" fontId="17" fillId="12" borderId="12" xfId="0" applyNumberFormat="1" applyFont="1" applyFill="1" applyBorder="1" applyAlignment="1">
      <alignment horizontal="center" vertical="center" wrapText="1"/>
    </xf>
    <xf numFmtId="0" fontId="10" fillId="12" borderId="11" xfId="0" applyFont="1" applyFill="1" applyBorder="1" applyAlignment="1">
      <alignment horizontal="center" vertical="top" wrapText="1"/>
    </xf>
    <xf numFmtId="0" fontId="10" fillId="12" borderId="0" xfId="0" applyFont="1" applyFill="1" applyBorder="1" applyAlignment="1">
      <alignment horizontal="center" vertical="top" wrapText="1"/>
    </xf>
    <xf numFmtId="0" fontId="10" fillId="14" borderId="8" xfId="0" applyFont="1" applyFill="1" applyBorder="1" applyAlignment="1">
      <alignment horizontal="center" vertical="center" wrapText="1"/>
    </xf>
    <xf numFmtId="0" fontId="10" fillId="13" borderId="22" xfId="0" applyFont="1" applyFill="1" applyBorder="1" applyAlignment="1">
      <alignment horizontal="center" vertical="center" wrapText="1"/>
    </xf>
    <xf numFmtId="3" fontId="10" fillId="13" borderId="22" xfId="0" applyNumberFormat="1" applyFont="1" applyFill="1" applyBorder="1" applyAlignment="1">
      <alignment horizontal="center" vertical="center" wrapText="1"/>
    </xf>
    <xf numFmtId="9" fontId="10" fillId="13" borderId="22" xfId="0" applyNumberFormat="1" applyFont="1" applyFill="1" applyBorder="1" applyAlignment="1">
      <alignment horizontal="center" vertical="center" wrapText="1"/>
    </xf>
    <xf numFmtId="0" fontId="10" fillId="13" borderId="8" xfId="0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 vertical="top" wrapText="1"/>
    </xf>
    <xf numFmtId="0" fontId="11" fillId="14" borderId="0" xfId="0" applyFont="1" applyFill="1" applyBorder="1" applyAlignment="1">
      <alignment horizontal="center" vertical="top" wrapText="1"/>
    </xf>
    <xf numFmtId="2" fontId="17" fillId="14" borderId="12" xfId="0" applyNumberFormat="1" applyFont="1" applyFill="1" applyBorder="1" applyAlignment="1">
      <alignment horizontal="center" vertical="center" wrapText="1"/>
    </xf>
    <xf numFmtId="0" fontId="8" fillId="14" borderId="11" xfId="0" applyFont="1" applyFill="1" applyBorder="1" applyAlignment="1">
      <alignment horizontal="center" vertical="top" wrapText="1"/>
    </xf>
    <xf numFmtId="0" fontId="3" fillId="14" borderId="0" xfId="0" applyFont="1" applyFill="1" applyBorder="1" applyAlignment="1">
      <alignment horizontal="center" vertical="top" wrapText="1"/>
    </xf>
    <xf numFmtId="0" fontId="10" fillId="15" borderId="8" xfId="0" applyFont="1" applyFill="1" applyBorder="1" applyAlignment="1">
      <alignment horizontal="center" vertical="center" wrapText="1"/>
    </xf>
    <xf numFmtId="0" fontId="10" fillId="15" borderId="22" xfId="0" applyFont="1" applyFill="1" applyBorder="1" applyAlignment="1">
      <alignment horizontal="center" vertical="center" wrapText="1"/>
    </xf>
    <xf numFmtId="9" fontId="10" fillId="15" borderId="22" xfId="0" applyNumberFormat="1" applyFont="1" applyFill="1" applyBorder="1" applyAlignment="1">
      <alignment horizontal="center" vertical="center" wrapText="1"/>
    </xf>
    <xf numFmtId="0" fontId="10" fillId="16" borderId="12" xfId="0" applyFont="1" applyFill="1" applyBorder="1" applyAlignment="1">
      <alignment horizontal="center" vertical="center" wrapText="1"/>
    </xf>
    <xf numFmtId="0" fontId="8" fillId="16" borderId="11" xfId="0" applyFont="1" applyFill="1" applyBorder="1" applyAlignment="1">
      <alignment horizontal="center" vertical="top" wrapText="1"/>
    </xf>
    <xf numFmtId="0" fontId="25" fillId="16" borderId="0" xfId="0" applyFont="1" applyFill="1" applyBorder="1" applyAlignment="1">
      <alignment horizontal="center" vertical="top" wrapText="1"/>
    </xf>
    <xf numFmtId="2" fontId="17" fillId="16" borderId="12" xfId="0" applyNumberFormat="1" applyFont="1" applyFill="1" applyBorder="1" applyAlignment="1">
      <alignment horizontal="center" vertical="center" wrapText="1"/>
    </xf>
    <xf numFmtId="0" fontId="10" fillId="15" borderId="36" xfId="0" applyFont="1" applyFill="1" applyBorder="1" applyAlignment="1">
      <alignment horizontal="center" vertical="center" wrapText="1"/>
    </xf>
    <xf numFmtId="0" fontId="10" fillId="15" borderId="35" xfId="0" applyFont="1" applyFill="1" applyBorder="1" applyAlignment="1">
      <alignment horizontal="center" vertical="center" wrapText="1"/>
    </xf>
    <xf numFmtId="9" fontId="10" fillId="15" borderId="35" xfId="0" applyNumberFormat="1" applyFont="1" applyFill="1" applyBorder="1" applyAlignment="1">
      <alignment horizontal="center" vertical="center" wrapText="1"/>
    </xf>
    <xf numFmtId="0" fontId="10" fillId="16" borderId="11" xfId="0" applyFont="1" applyFill="1" applyBorder="1" applyAlignment="1">
      <alignment horizontal="center" vertical="top" wrapText="1"/>
    </xf>
    <xf numFmtId="0" fontId="26" fillId="16" borderId="0" xfId="0" applyFont="1" applyFill="1" applyBorder="1" applyAlignment="1">
      <alignment horizontal="center" vertical="top" wrapText="1"/>
    </xf>
    <xf numFmtId="0" fontId="8" fillId="17" borderId="35" xfId="0" applyFont="1" applyFill="1" applyBorder="1" applyAlignment="1">
      <alignment horizontal="center" vertical="center" wrapText="1"/>
    </xf>
    <xf numFmtId="0" fontId="10" fillId="17" borderId="36" xfId="0" applyFont="1" applyFill="1" applyBorder="1" applyAlignment="1">
      <alignment horizontal="center" vertical="center" wrapText="1"/>
    </xf>
    <xf numFmtId="0" fontId="10" fillId="17" borderId="35" xfId="0" applyFont="1" applyFill="1" applyBorder="1" applyAlignment="1">
      <alignment horizontal="center" vertical="center" wrapText="1"/>
    </xf>
    <xf numFmtId="0" fontId="10" fillId="18" borderId="22" xfId="0" applyFont="1" applyFill="1" applyBorder="1" applyAlignment="1">
      <alignment horizontal="center" vertical="center" wrapText="1"/>
    </xf>
    <xf numFmtId="1" fontId="10" fillId="17" borderId="35" xfId="1" applyNumberFormat="1" applyFont="1" applyFill="1" applyBorder="1" applyAlignment="1">
      <alignment horizontal="center" vertical="center" wrapText="1"/>
    </xf>
    <xf numFmtId="0" fontId="10" fillId="17" borderId="35" xfId="1" applyNumberFormat="1" applyFont="1" applyFill="1" applyBorder="1" applyAlignment="1">
      <alignment horizontal="center" vertical="center" wrapText="1"/>
    </xf>
    <xf numFmtId="0" fontId="10" fillId="19" borderId="12" xfId="0" applyFont="1" applyFill="1" applyBorder="1" applyAlignment="1">
      <alignment vertical="center" wrapText="1"/>
    </xf>
    <xf numFmtId="0" fontId="10" fillId="19" borderId="12" xfId="0" applyFont="1" applyFill="1" applyBorder="1" applyAlignment="1">
      <alignment vertical="top" wrapText="1"/>
    </xf>
    <xf numFmtId="0" fontId="10" fillId="19" borderId="12" xfId="0" applyFont="1" applyFill="1" applyBorder="1" applyAlignment="1">
      <alignment horizontal="center" vertical="center" wrapText="1"/>
    </xf>
    <xf numFmtId="0" fontId="10" fillId="20" borderId="11" xfId="0" applyFont="1" applyFill="1" applyBorder="1" applyAlignment="1">
      <alignment horizontal="center" vertical="center" wrapText="1"/>
    </xf>
    <xf numFmtId="0" fontId="6" fillId="20" borderId="0" xfId="0" applyFont="1" applyFill="1" applyBorder="1" applyAlignment="1">
      <alignment horizontal="center" vertical="center" wrapText="1"/>
    </xf>
    <xf numFmtId="2" fontId="17" fillId="20" borderId="12" xfId="0" applyNumberFormat="1" applyFont="1" applyFill="1" applyBorder="1" applyAlignment="1">
      <alignment horizontal="center" vertical="center" wrapText="1"/>
    </xf>
    <xf numFmtId="0" fontId="8" fillId="21" borderId="0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5" fillId="21" borderId="12" xfId="0" applyFont="1" applyFill="1" applyBorder="1" applyAlignment="1">
      <alignment horizontal="center" vertical="center" wrapText="1"/>
    </xf>
    <xf numFmtId="0" fontId="0" fillId="2" borderId="12" xfId="0" applyFill="1" applyBorder="1"/>
    <xf numFmtId="0" fontId="8" fillId="21" borderId="12" xfId="0" applyFont="1" applyFill="1" applyBorder="1" applyAlignment="1">
      <alignment vertical="center" wrapText="1"/>
    </xf>
    <xf numFmtId="0" fontId="10" fillId="21" borderId="12" xfId="0" applyFont="1" applyFill="1" applyBorder="1" applyAlignment="1">
      <alignment horizontal="center" vertical="center" wrapText="1"/>
    </xf>
    <xf numFmtId="0" fontId="10" fillId="21" borderId="12" xfId="0" applyFont="1" applyFill="1" applyBorder="1" applyAlignment="1">
      <alignment vertical="center" wrapText="1"/>
    </xf>
    <xf numFmtId="0" fontId="10" fillId="21" borderId="11" xfId="0" applyFont="1" applyFill="1" applyBorder="1" applyAlignment="1">
      <alignment vertical="top" wrapText="1"/>
    </xf>
    <xf numFmtId="0" fontId="6" fillId="21" borderId="0" xfId="0" applyFont="1" applyFill="1" applyBorder="1" applyAlignment="1">
      <alignment vertical="center" wrapText="1"/>
    </xf>
    <xf numFmtId="0" fontId="8" fillId="21" borderId="12" xfId="0" applyFont="1" applyFill="1" applyBorder="1" applyAlignment="1">
      <alignment horizontal="center" vertical="center" wrapText="1"/>
    </xf>
    <xf numFmtId="0" fontId="8" fillId="22" borderId="0" xfId="0" applyFont="1" applyFill="1" applyBorder="1" applyAlignment="1">
      <alignment horizontal="center" vertical="top" wrapText="1"/>
    </xf>
    <xf numFmtId="0" fontId="5" fillId="22" borderId="0" xfId="0" applyFont="1" applyFill="1" applyBorder="1" applyAlignment="1">
      <alignment horizontal="center" vertical="center" wrapText="1"/>
    </xf>
    <xf numFmtId="0" fontId="8" fillId="22" borderId="12" xfId="0" applyFont="1" applyFill="1" applyBorder="1" applyAlignment="1">
      <alignment horizontal="center" vertical="center" wrapText="1"/>
    </xf>
    <xf numFmtId="0" fontId="8" fillId="22" borderId="32" xfId="0" applyFont="1" applyFill="1" applyBorder="1" applyAlignment="1">
      <alignment vertical="center" wrapText="1"/>
    </xf>
    <xf numFmtId="0" fontId="10" fillId="22" borderId="32" xfId="0" applyFont="1" applyFill="1" applyBorder="1" applyAlignment="1">
      <alignment horizontal="center" vertical="center" wrapText="1"/>
    </xf>
    <xf numFmtId="0" fontId="10" fillId="22" borderId="12" xfId="0" applyFont="1" applyFill="1" applyBorder="1" applyAlignment="1">
      <alignment horizontal="center" vertical="center" wrapText="1"/>
    </xf>
    <xf numFmtId="0" fontId="10" fillId="22" borderId="12" xfId="0" applyFont="1" applyFill="1" applyBorder="1" applyAlignment="1">
      <alignment vertical="center" wrapText="1"/>
    </xf>
    <xf numFmtId="0" fontId="10" fillId="22" borderId="11" xfId="0" applyFont="1" applyFill="1" applyBorder="1" applyAlignment="1">
      <alignment vertical="top" wrapText="1"/>
    </xf>
    <xf numFmtId="0" fontId="6" fillId="22" borderId="0" xfId="0" applyFont="1" applyFill="1" applyBorder="1" applyAlignment="1">
      <alignment vertical="center" wrapText="1"/>
    </xf>
    <xf numFmtId="0" fontId="8" fillId="22" borderId="16" xfId="0" applyFont="1" applyFill="1" applyBorder="1" applyAlignment="1">
      <alignment vertical="center" wrapText="1"/>
    </xf>
    <xf numFmtId="0" fontId="10" fillId="22" borderId="16" xfId="0" applyFont="1" applyFill="1" applyBorder="1" applyAlignment="1">
      <alignment horizontal="center" vertical="center" wrapText="1"/>
    </xf>
    <xf numFmtId="0" fontId="6" fillId="22" borderId="0" xfId="0" applyFont="1" applyFill="1" applyBorder="1" applyAlignment="1">
      <alignment vertical="top" wrapText="1"/>
    </xf>
    <xf numFmtId="0" fontId="8" fillId="15" borderId="0" xfId="0" applyFont="1" applyFill="1" applyBorder="1" applyAlignment="1">
      <alignment horizontal="center" vertical="top" wrapText="1"/>
    </xf>
    <xf numFmtId="0" fontId="5" fillId="15" borderId="0" xfId="0" applyFont="1" applyFill="1" applyBorder="1" applyAlignment="1">
      <alignment horizontal="center" vertical="center" wrapText="1"/>
    </xf>
    <xf numFmtId="0" fontId="8" fillId="15" borderId="12" xfId="0" applyFont="1" applyFill="1" applyBorder="1" applyAlignment="1">
      <alignment horizontal="center" vertical="center" wrapText="1"/>
    </xf>
    <xf numFmtId="0" fontId="8" fillId="15" borderId="32" xfId="0" applyFont="1" applyFill="1" applyBorder="1" applyAlignment="1">
      <alignment vertical="center" wrapText="1"/>
    </xf>
    <xf numFmtId="0" fontId="10" fillId="15" borderId="12" xfId="0" applyFont="1" applyFill="1" applyBorder="1" applyAlignment="1">
      <alignment horizontal="center" vertical="center" wrapText="1"/>
    </xf>
    <xf numFmtId="0" fontId="10" fillId="15" borderId="12" xfId="0" applyFont="1" applyFill="1" applyBorder="1" applyAlignment="1">
      <alignment horizontal="left" vertical="center" wrapText="1"/>
    </xf>
    <xf numFmtId="0" fontId="10" fillId="15" borderId="11" xfId="0" applyFont="1" applyFill="1" applyBorder="1" applyAlignment="1">
      <alignment horizontal="left" vertical="top" wrapText="1"/>
    </xf>
    <xf numFmtId="0" fontId="6" fillId="15" borderId="0" xfId="0" applyFont="1" applyFill="1" applyBorder="1" applyAlignment="1">
      <alignment horizontal="left" vertical="center" wrapText="1"/>
    </xf>
    <xf numFmtId="0" fontId="8" fillId="15" borderId="16" xfId="0" applyFont="1" applyFill="1" applyBorder="1" applyAlignment="1">
      <alignment vertical="center" wrapText="1"/>
    </xf>
    <xf numFmtId="0" fontId="10" fillId="15" borderId="12" xfId="0" applyFont="1" applyFill="1" applyBorder="1" applyAlignment="1">
      <alignment horizontal="center" vertical="top" wrapText="1"/>
    </xf>
    <xf numFmtId="0" fontId="8" fillId="15" borderId="11" xfId="0" applyFont="1" applyFill="1" applyBorder="1" applyAlignment="1">
      <alignment horizontal="left" vertical="center" wrapText="1"/>
    </xf>
    <xf numFmtId="0" fontId="5" fillId="15" borderId="0" xfId="0" applyFont="1" applyFill="1" applyBorder="1" applyAlignment="1">
      <alignment horizontal="left" vertical="center" wrapText="1"/>
    </xf>
    <xf numFmtId="0" fontId="10" fillId="23" borderId="11" xfId="0" applyFont="1" applyFill="1" applyBorder="1" applyAlignment="1">
      <alignment vertical="center" wrapText="1"/>
    </xf>
    <xf numFmtId="0" fontId="6" fillId="23" borderId="0" xfId="0" applyFont="1" applyFill="1" applyBorder="1" applyAlignment="1">
      <alignment vertical="center" wrapText="1"/>
    </xf>
    <xf numFmtId="0" fontId="10" fillId="23" borderId="12" xfId="0" applyFont="1" applyFill="1" applyBorder="1" applyAlignment="1">
      <alignment vertical="center" wrapText="1"/>
    </xf>
    <xf numFmtId="0" fontId="8" fillId="23" borderId="32" xfId="0" applyFont="1" applyFill="1" applyBorder="1" applyAlignment="1">
      <alignment vertical="center" wrapText="1"/>
    </xf>
    <xf numFmtId="0" fontId="10" fillId="23" borderId="12" xfId="0" applyFont="1" applyFill="1" applyBorder="1" applyAlignment="1">
      <alignment horizontal="center" vertical="center" wrapText="1"/>
    </xf>
    <xf numFmtId="0" fontId="8" fillId="23" borderId="0" xfId="0" applyFont="1" applyFill="1" applyBorder="1" applyAlignment="1">
      <alignment horizontal="left" vertical="center" wrapText="1"/>
    </xf>
    <xf numFmtId="0" fontId="5" fillId="23" borderId="0" xfId="0" applyFont="1" applyFill="1" applyBorder="1" applyAlignment="1">
      <alignment horizontal="left" vertical="center" wrapText="1"/>
    </xf>
    <xf numFmtId="0" fontId="8" fillId="23" borderId="12" xfId="0" applyFont="1" applyFill="1" applyBorder="1" applyAlignment="1">
      <alignment horizontal="center" vertical="center" wrapText="1"/>
    </xf>
    <xf numFmtId="0" fontId="8" fillId="23" borderId="12" xfId="0" applyFont="1" applyFill="1" applyBorder="1" applyAlignment="1">
      <alignment vertical="center" wrapText="1"/>
    </xf>
    <xf numFmtId="0" fontId="10" fillId="23" borderId="12" xfId="0" applyFont="1" applyFill="1" applyBorder="1" applyAlignment="1">
      <alignment horizontal="center" vertical="top" wrapText="1"/>
    </xf>
    <xf numFmtId="0" fontId="8" fillId="23" borderId="11" xfId="0" applyFont="1" applyFill="1" applyBorder="1" applyAlignment="1">
      <alignment vertical="center" wrapText="1"/>
    </xf>
    <xf numFmtId="0" fontId="5" fillId="23" borderId="0" xfId="0" applyFont="1" applyFill="1" applyBorder="1" applyAlignment="1">
      <alignment vertical="center" wrapText="1"/>
    </xf>
    <xf numFmtId="0" fontId="6" fillId="0" borderId="0" xfId="0" applyFont="1"/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 wrapText="1"/>
    </xf>
    <xf numFmtId="0" fontId="13" fillId="7" borderId="28" xfId="0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 vertical="center" wrapText="1"/>
    </xf>
    <xf numFmtId="0" fontId="13" fillId="7" borderId="30" xfId="0" applyFont="1" applyFill="1" applyBorder="1" applyAlignment="1">
      <alignment horizontal="center" vertical="center" wrapText="1"/>
    </xf>
    <xf numFmtId="0" fontId="14" fillId="7" borderId="27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4" fillId="8" borderId="27" xfId="0" applyFont="1" applyFill="1" applyBorder="1" applyAlignment="1">
      <alignment horizontal="center" vertical="center" wrapText="1"/>
    </xf>
    <xf numFmtId="0" fontId="14" fillId="8" borderId="28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8" fillId="11" borderId="28" xfId="0" applyFont="1" applyFill="1" applyBorder="1" applyAlignment="1">
      <alignment horizontal="center" vertical="center" wrapText="1"/>
    </xf>
    <xf numFmtId="0" fontId="8" fillId="11" borderId="21" xfId="0" applyFont="1" applyFill="1" applyBorder="1" applyAlignment="1">
      <alignment horizontal="center" vertical="center" wrapText="1"/>
    </xf>
    <xf numFmtId="0" fontId="8" fillId="13" borderId="35" xfId="0" applyFont="1" applyFill="1" applyBorder="1" applyAlignment="1">
      <alignment horizontal="center" vertical="center" wrapText="1"/>
    </xf>
    <xf numFmtId="0" fontId="8" fillId="13" borderId="21" xfId="0" applyFont="1" applyFill="1" applyBorder="1" applyAlignment="1">
      <alignment horizontal="center" vertical="center" wrapText="1"/>
    </xf>
    <xf numFmtId="0" fontId="8" fillId="14" borderId="35" xfId="0" applyFont="1" applyFill="1" applyBorder="1" applyAlignment="1">
      <alignment horizontal="center" vertical="center" wrapText="1"/>
    </xf>
    <xf numFmtId="0" fontId="8" fillId="14" borderId="21" xfId="0" applyFont="1" applyFill="1" applyBorder="1" applyAlignment="1">
      <alignment horizontal="center" vertical="center" wrapText="1"/>
    </xf>
    <xf numFmtId="0" fontId="8" fillId="15" borderId="35" xfId="0" applyFont="1" applyFill="1" applyBorder="1" applyAlignment="1">
      <alignment horizontal="center" vertical="center" wrapText="1"/>
    </xf>
    <xf numFmtId="0" fontId="8" fillId="15" borderId="2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8" fillId="21" borderId="1" xfId="0" applyFont="1" applyFill="1" applyBorder="1" applyAlignment="1">
      <alignment horizontal="center" vertical="center" wrapText="1"/>
    </xf>
    <xf numFmtId="0" fontId="8" fillId="21" borderId="2" xfId="0" applyFont="1" applyFill="1" applyBorder="1" applyAlignment="1">
      <alignment horizontal="center" vertical="center" wrapText="1"/>
    </xf>
    <xf numFmtId="0" fontId="8" fillId="21" borderId="3" xfId="0" applyFont="1" applyFill="1" applyBorder="1" applyAlignment="1">
      <alignment horizontal="center" vertical="center" wrapText="1"/>
    </xf>
    <xf numFmtId="0" fontId="8" fillId="21" borderId="0" xfId="0" applyFont="1" applyFill="1" applyBorder="1" applyAlignment="1">
      <alignment horizontal="center" vertical="center" wrapText="1"/>
    </xf>
    <xf numFmtId="0" fontId="8" fillId="21" borderId="37" xfId="0" applyFont="1" applyFill="1" applyBorder="1" applyAlignment="1">
      <alignment horizontal="center" vertical="center" wrapText="1"/>
    </xf>
    <xf numFmtId="0" fontId="8" fillId="21" borderId="12" xfId="0" applyFont="1" applyFill="1" applyBorder="1" applyAlignment="1">
      <alignment horizontal="left" vertical="center" wrapText="1"/>
    </xf>
    <xf numFmtId="0" fontId="8" fillId="22" borderId="23" xfId="0" applyFont="1" applyFill="1" applyBorder="1" applyAlignment="1">
      <alignment horizontal="center" vertical="center" wrapText="1"/>
    </xf>
    <xf numFmtId="0" fontId="8" fillId="22" borderId="24" xfId="0" applyFont="1" applyFill="1" applyBorder="1" applyAlignment="1">
      <alignment horizontal="center" vertical="center" wrapText="1"/>
    </xf>
    <xf numFmtId="0" fontId="8" fillId="22" borderId="38" xfId="0" applyFont="1" applyFill="1" applyBorder="1" applyAlignment="1">
      <alignment horizontal="center" vertical="center" wrapText="1"/>
    </xf>
    <xf numFmtId="0" fontId="8" fillId="22" borderId="39" xfId="0" applyFont="1" applyFill="1" applyBorder="1" applyAlignment="1">
      <alignment horizontal="center" vertical="center" wrapText="1"/>
    </xf>
    <xf numFmtId="0" fontId="8" fillId="22" borderId="0" xfId="0" applyFont="1" applyFill="1" applyBorder="1" applyAlignment="1">
      <alignment horizontal="center" vertical="center" wrapText="1"/>
    </xf>
    <xf numFmtId="0" fontId="8" fillId="22" borderId="37" xfId="0" applyFont="1" applyFill="1" applyBorder="1" applyAlignment="1">
      <alignment horizontal="center" vertical="center" wrapText="1"/>
    </xf>
    <xf numFmtId="0" fontId="8" fillId="22" borderId="32" xfId="0" applyFont="1" applyFill="1" applyBorder="1" applyAlignment="1">
      <alignment horizontal="left" vertical="center" wrapText="1"/>
    </xf>
    <xf numFmtId="0" fontId="8" fillId="22" borderId="40" xfId="0" applyFont="1" applyFill="1" applyBorder="1" applyAlignment="1">
      <alignment horizontal="left" vertical="center" wrapText="1"/>
    </xf>
    <xf numFmtId="0" fontId="8" fillId="22" borderId="16" xfId="0" applyFont="1" applyFill="1" applyBorder="1" applyAlignment="1">
      <alignment horizontal="left" vertical="center" wrapText="1"/>
    </xf>
    <xf numFmtId="0" fontId="8" fillId="22" borderId="20" xfId="0" applyFont="1" applyFill="1" applyBorder="1" applyAlignment="1">
      <alignment horizontal="left" vertical="center" wrapText="1"/>
    </xf>
    <xf numFmtId="0" fontId="8" fillId="15" borderId="4" xfId="0" applyFont="1" applyFill="1" applyBorder="1" applyAlignment="1">
      <alignment horizontal="center" vertical="center" wrapText="1"/>
    </xf>
    <xf numFmtId="0" fontId="8" fillId="15" borderId="2" xfId="0" applyFont="1" applyFill="1" applyBorder="1" applyAlignment="1">
      <alignment horizontal="center" vertical="center" wrapText="1"/>
    </xf>
    <xf numFmtId="0" fontId="8" fillId="15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8" fillId="15" borderId="39" xfId="0" applyFont="1" applyFill="1" applyBorder="1" applyAlignment="1">
      <alignment horizontal="center" vertical="center" wrapText="1"/>
    </xf>
    <xf numFmtId="0" fontId="8" fillId="15" borderId="0" xfId="0" applyFont="1" applyFill="1" applyBorder="1" applyAlignment="1">
      <alignment horizontal="center" vertical="center" wrapText="1"/>
    </xf>
    <xf numFmtId="0" fontId="8" fillId="15" borderId="37" xfId="0" applyFont="1" applyFill="1" applyBorder="1" applyAlignment="1">
      <alignment horizontal="center" vertical="center" wrapText="1"/>
    </xf>
    <xf numFmtId="0" fontId="8" fillId="15" borderId="12" xfId="0" applyFont="1" applyFill="1" applyBorder="1" applyAlignment="1">
      <alignment horizontal="left" vertical="center" wrapText="1"/>
    </xf>
    <xf numFmtId="0" fontId="8" fillId="23" borderId="4" xfId="0" applyFont="1" applyFill="1" applyBorder="1" applyAlignment="1">
      <alignment horizontal="center" vertical="center" wrapText="1"/>
    </xf>
    <xf numFmtId="0" fontId="8" fillId="23" borderId="0" xfId="0" applyFont="1" applyFill="1" applyBorder="1" applyAlignment="1">
      <alignment horizontal="center" vertical="center" wrapText="1"/>
    </xf>
    <xf numFmtId="0" fontId="8" fillId="23" borderId="37" xfId="0" applyFont="1" applyFill="1" applyBorder="1" applyAlignment="1">
      <alignment horizontal="center" vertical="center" wrapText="1"/>
    </xf>
    <xf numFmtId="0" fontId="8" fillId="23" borderId="39" xfId="0" applyFont="1" applyFill="1" applyBorder="1" applyAlignment="1">
      <alignment horizontal="center" vertical="center" wrapText="1"/>
    </xf>
    <xf numFmtId="0" fontId="8" fillId="23" borderId="12" xfId="0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730260</xdr:colOff>
      <xdr:row>58</xdr:row>
      <xdr:rowOff>0</xdr:rowOff>
    </xdr:from>
    <xdr:to>
      <xdr:col>20</xdr:col>
      <xdr:colOff>735783</xdr:colOff>
      <xdr:row>60</xdr:row>
      <xdr:rowOff>135652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192210" y="79562325"/>
          <a:ext cx="2291523" cy="516652"/>
        </a:xfrm>
        <a:prstGeom prst="roundRect">
          <a:avLst>
            <a:gd name="adj" fmla="val 16667"/>
          </a:avLst>
        </a:prstGeom>
        <a:noFill/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/>
      </xdr:style>
      <xdr:txBody>
        <a:bodyPr lIns="90000" tIns="45000" rIns="90000" bIns="45000" anchor="ctr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3300"/>
              </a:solidFill>
              <a:latin typeface="Calibri" panose="020F0502020204030204"/>
            </a:rPr>
            <a:t>REGRESAR A PRESENTACIÓN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Inicio%20actividades%20DIF%20Gdl%2016%20enero%202020/MIR%20%20DIF%20GDL%202020/Formato%20MIR%20Inclusi&#243;n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PP.1"/>
      <sheetName val="PP.2"/>
      <sheetName val="PP.3"/>
      <sheetName val="PP.4"/>
      <sheetName val="PP.5"/>
      <sheetName val="PP.6"/>
      <sheetName val="PP.7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7"/>
  <sheetViews>
    <sheetView tabSelected="1" topLeftCell="A14" zoomScale="41" zoomScaleNormal="41" workbookViewId="0">
      <selection activeCell="A27" sqref="A27"/>
    </sheetView>
  </sheetViews>
  <sheetFormatPr baseColWidth="10" defaultRowHeight="14.4" x14ac:dyDescent="0.3"/>
  <cols>
    <col min="1" max="1" width="27.33203125" style="5" customWidth="1"/>
    <col min="2" max="2" width="39.33203125" style="5" customWidth="1"/>
    <col min="3" max="3" width="55" style="5" customWidth="1"/>
    <col min="4" max="4" width="25.33203125" style="5" customWidth="1"/>
    <col min="5" max="5" width="35.5546875" style="5" customWidth="1"/>
    <col min="6" max="6" width="30.88671875" style="5" customWidth="1"/>
    <col min="7" max="7" width="33.88671875" style="5" customWidth="1"/>
    <col min="8" max="8" width="60.33203125" style="5" customWidth="1"/>
    <col min="9" max="9" width="28" style="5" customWidth="1"/>
    <col min="10" max="11" width="23.33203125" style="5" customWidth="1"/>
    <col min="12" max="12" width="34.33203125" style="5" customWidth="1"/>
    <col min="13" max="13" width="23.44140625" style="5" customWidth="1"/>
    <col min="14" max="14" width="28.5546875" style="5" customWidth="1"/>
    <col min="15" max="15" width="32.5546875" style="5" customWidth="1"/>
    <col min="16" max="16" width="33.6640625" style="5" customWidth="1"/>
    <col min="17" max="17" width="40" style="5" customWidth="1"/>
    <col min="18" max="18" width="54.5546875" style="5" customWidth="1"/>
    <col min="19" max="19" width="50.6640625" style="5" customWidth="1"/>
    <col min="20" max="20" width="132.33203125" style="5" customWidth="1"/>
    <col min="21" max="21" width="20" style="5" customWidth="1"/>
    <col min="22" max="22" width="53.33203125" style="5" bestFit="1" customWidth="1"/>
    <col min="23" max="25" width="46.21875" style="5" hidden="1" customWidth="1"/>
    <col min="26" max="26" width="51.6640625" style="5" hidden="1" customWidth="1"/>
    <col min="27" max="27" width="54.5546875" style="5" hidden="1" customWidth="1"/>
    <col min="28" max="28" width="55.88671875" style="5" hidden="1" customWidth="1"/>
  </cols>
  <sheetData>
    <row r="1" spans="1:26" ht="15" thickBo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/>
      <c r="U1" s="4"/>
      <c r="V1" s="4"/>
      <c r="W1" s="4"/>
      <c r="X1" s="4"/>
      <c r="Y1"/>
      <c r="Z1"/>
    </row>
    <row r="2" spans="1:26" ht="34.200000000000003" thickBot="1" x14ac:dyDescent="0.35">
      <c r="A2" s="148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50"/>
      <c r="T2" s="6"/>
      <c r="U2" s="6"/>
      <c r="V2" s="6"/>
      <c r="W2" s="6"/>
      <c r="X2" s="6"/>
      <c r="Y2"/>
      <c r="Z2"/>
    </row>
    <row r="3" spans="1:26" ht="29.4" thickBot="1" x14ac:dyDescent="0.35">
      <c r="A3" s="151" t="s">
        <v>1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3"/>
      <c r="T3" s="7"/>
      <c r="U3" s="7"/>
      <c r="V3" s="7"/>
      <c r="W3" s="7"/>
      <c r="X3" s="7"/>
      <c r="Y3"/>
      <c r="Z3"/>
    </row>
    <row r="4" spans="1:26" ht="23.4" x14ac:dyDescent="0.3">
      <c r="A4" s="154" t="s">
        <v>2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8"/>
      <c r="U4" s="8"/>
      <c r="V4" s="8"/>
      <c r="W4" s="8"/>
      <c r="X4" s="8"/>
      <c r="Y4"/>
      <c r="Z4"/>
    </row>
    <row r="5" spans="1:26" ht="23.4" x14ac:dyDescent="0.3">
      <c r="A5" s="155" t="s">
        <v>3</v>
      </c>
      <c r="B5" s="156"/>
      <c r="C5" s="156"/>
      <c r="D5" s="156"/>
      <c r="E5" s="157"/>
      <c r="F5" s="158" t="s">
        <v>4</v>
      </c>
      <c r="G5" s="156"/>
      <c r="H5" s="156"/>
      <c r="I5" s="156"/>
      <c r="J5" s="156"/>
      <c r="K5" s="157"/>
      <c r="L5" s="9" t="s">
        <v>5</v>
      </c>
      <c r="M5" s="159" t="s">
        <v>6</v>
      </c>
      <c r="N5" s="160"/>
      <c r="O5" s="160"/>
      <c r="P5" s="160"/>
      <c r="Q5" s="160"/>
      <c r="R5" s="160"/>
      <c r="S5" s="161"/>
      <c r="T5" s="10"/>
      <c r="U5" s="10"/>
      <c r="V5" s="10"/>
      <c r="W5" s="10"/>
      <c r="X5" s="10"/>
      <c r="Y5"/>
      <c r="Z5"/>
    </row>
    <row r="6" spans="1:26" ht="23.4" x14ac:dyDescent="0.3">
      <c r="A6" s="162" t="s">
        <v>7</v>
      </c>
      <c r="B6" s="163"/>
      <c r="C6" s="163"/>
      <c r="D6" s="163"/>
      <c r="E6" s="164"/>
      <c r="F6" s="165" t="s">
        <v>8</v>
      </c>
      <c r="G6" s="165"/>
      <c r="H6" s="165"/>
      <c r="I6" s="165"/>
      <c r="J6" s="165"/>
      <c r="K6" s="165"/>
      <c r="L6" s="11">
        <v>2020</v>
      </c>
      <c r="M6" s="166"/>
      <c r="N6" s="167"/>
      <c r="O6" s="167"/>
      <c r="P6" s="167"/>
      <c r="Q6" s="167"/>
      <c r="R6" s="167"/>
      <c r="S6" s="168"/>
      <c r="T6" s="12"/>
      <c r="U6" s="12"/>
      <c r="V6" s="12"/>
      <c r="W6" s="12"/>
      <c r="X6" s="12"/>
      <c r="Y6"/>
      <c r="Z6"/>
    </row>
    <row r="7" spans="1:26" ht="23.4" x14ac:dyDescent="0.3">
      <c r="A7" s="169" t="s">
        <v>9</v>
      </c>
      <c r="B7" s="169"/>
      <c r="C7" s="169"/>
      <c r="D7" s="169"/>
      <c r="E7" s="169"/>
      <c r="F7" s="169" t="s">
        <v>10</v>
      </c>
      <c r="G7" s="169"/>
      <c r="H7" s="169"/>
      <c r="I7" s="169"/>
      <c r="J7" s="169"/>
      <c r="K7" s="169"/>
      <c r="L7" s="170" t="s">
        <v>11</v>
      </c>
      <c r="M7" s="170"/>
      <c r="N7" s="170"/>
      <c r="O7" s="170"/>
      <c r="P7" s="170"/>
      <c r="Q7" s="170"/>
      <c r="R7" s="170"/>
      <c r="S7" s="170"/>
      <c r="T7" s="10"/>
      <c r="U7" s="10"/>
      <c r="V7" s="10"/>
      <c r="W7" s="10"/>
      <c r="X7" s="10"/>
      <c r="Y7"/>
      <c r="Z7"/>
    </row>
    <row r="8" spans="1:26" ht="24" thickBot="1" x14ac:dyDescent="0.35">
      <c r="A8" s="13"/>
      <c r="B8" s="14"/>
      <c r="C8" s="14"/>
      <c r="D8" s="14"/>
      <c r="E8" s="15"/>
      <c r="F8" s="171"/>
      <c r="G8" s="172"/>
      <c r="H8" s="172"/>
      <c r="I8" s="172"/>
      <c r="J8" s="172"/>
      <c r="K8" s="173"/>
      <c r="L8" s="174"/>
      <c r="M8" s="175"/>
      <c r="N8" s="175"/>
      <c r="O8" s="175"/>
      <c r="P8" s="175"/>
      <c r="Q8" s="175"/>
      <c r="R8" s="175"/>
      <c r="S8" s="176"/>
      <c r="T8" s="16"/>
      <c r="U8" s="16"/>
      <c r="V8" s="16"/>
      <c r="W8" s="16"/>
      <c r="X8" s="16"/>
      <c r="Y8"/>
      <c r="Z8"/>
    </row>
    <row r="9" spans="1:26" ht="23.4" x14ac:dyDescent="0.3">
      <c r="A9" s="177" t="s">
        <v>12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8"/>
      <c r="U9" s="8"/>
      <c r="V9" s="8"/>
      <c r="W9" s="8"/>
      <c r="X9" s="8"/>
      <c r="Y9"/>
      <c r="Z9"/>
    </row>
    <row r="10" spans="1:26" ht="23.4" x14ac:dyDescent="0.3">
      <c r="A10" s="178" t="s">
        <v>13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8"/>
      <c r="U10" s="8"/>
      <c r="V10" s="8"/>
      <c r="W10" s="8"/>
      <c r="X10" s="8"/>
      <c r="Y10"/>
      <c r="Z10"/>
    </row>
    <row r="11" spans="1:26" ht="29.4" thickBot="1" x14ac:dyDescent="0.35">
      <c r="A11" s="179" t="s">
        <v>14</v>
      </c>
      <c r="B11" s="180"/>
      <c r="C11" s="180"/>
      <c r="D11" s="181"/>
      <c r="E11" s="182" t="s">
        <v>15</v>
      </c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4"/>
      <c r="T11" s="17"/>
      <c r="U11" s="17"/>
      <c r="V11" s="17"/>
      <c r="W11" s="17"/>
      <c r="X11" s="17"/>
      <c r="Y11"/>
      <c r="Z11"/>
    </row>
    <row r="12" spans="1:26" ht="29.4" thickBot="1" x14ac:dyDescent="0.35">
      <c r="A12" s="1" t="s">
        <v>16</v>
      </c>
      <c r="B12" s="2"/>
      <c r="C12" s="2"/>
      <c r="D12" s="2"/>
      <c r="E12" s="185" t="s">
        <v>17</v>
      </c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7"/>
      <c r="T12" s="17"/>
      <c r="U12" s="17"/>
      <c r="V12" s="17"/>
      <c r="W12" s="17"/>
      <c r="X12" s="17"/>
      <c r="Y12"/>
      <c r="Z12"/>
    </row>
    <row r="13" spans="1:26" ht="28.8" x14ac:dyDescent="0.3">
      <c r="A13" s="188" t="s">
        <v>12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8"/>
      <c r="U13" s="8"/>
      <c r="V13" s="8"/>
      <c r="W13" s="8"/>
      <c r="X13" s="8"/>
      <c r="Y13"/>
      <c r="Z13"/>
    </row>
    <row r="14" spans="1:26" ht="28.8" x14ac:dyDescent="0.3">
      <c r="A14" s="189" t="s">
        <v>18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8"/>
      <c r="U14" s="8"/>
      <c r="V14" s="8"/>
      <c r="W14" s="8"/>
      <c r="X14" s="8"/>
      <c r="Y14"/>
      <c r="Z14"/>
    </row>
    <row r="15" spans="1:26" ht="31.2" x14ac:dyDescent="0.3">
      <c r="A15" s="190" t="s">
        <v>14</v>
      </c>
      <c r="B15" s="190"/>
      <c r="C15" s="190"/>
      <c r="D15" s="190"/>
      <c r="E15" s="191" t="s">
        <v>19</v>
      </c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3"/>
      <c r="T15" s="17"/>
      <c r="U15" s="17"/>
      <c r="V15" s="17"/>
      <c r="W15" s="17"/>
      <c r="X15" s="17"/>
      <c r="Y15"/>
      <c r="Z15"/>
    </row>
    <row r="16" spans="1:26" ht="31.2" x14ac:dyDescent="0.3">
      <c r="A16" s="190" t="s">
        <v>16</v>
      </c>
      <c r="B16" s="190"/>
      <c r="C16" s="190"/>
      <c r="D16" s="190"/>
      <c r="E16" s="197" t="s">
        <v>20</v>
      </c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9"/>
      <c r="T16" s="18"/>
      <c r="U16" s="18"/>
      <c r="V16" s="18"/>
      <c r="W16" s="18"/>
      <c r="X16" s="18"/>
      <c r="Y16"/>
      <c r="Z16"/>
    </row>
    <row r="17" spans="1:28" ht="31.8" thickBot="1" x14ac:dyDescent="0.35">
      <c r="A17" s="200" t="s">
        <v>21</v>
      </c>
      <c r="B17" s="201"/>
      <c r="C17" s="201"/>
      <c r="D17" s="202"/>
      <c r="E17" s="203" t="s">
        <v>22</v>
      </c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5"/>
      <c r="T17" s="18"/>
      <c r="U17" s="18"/>
      <c r="V17" s="18"/>
      <c r="W17" s="18"/>
      <c r="X17" s="18"/>
      <c r="Y17"/>
      <c r="Z17"/>
    </row>
    <row r="18" spans="1:28" ht="31.2" x14ac:dyDescent="0.3">
      <c r="A18" s="206" t="s">
        <v>12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8"/>
      <c r="U18" s="8"/>
      <c r="V18" s="8"/>
      <c r="W18" s="8"/>
      <c r="X18" s="8"/>
      <c r="Y18"/>
      <c r="Z18"/>
    </row>
    <row r="19" spans="1:28" ht="31.2" x14ac:dyDescent="0.3">
      <c r="A19" s="207" t="s">
        <v>23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8"/>
      <c r="U19" s="8"/>
      <c r="V19" s="8"/>
      <c r="W19" s="8"/>
      <c r="X19" s="8"/>
      <c r="Y19"/>
      <c r="Z19"/>
    </row>
    <row r="20" spans="1:28" ht="31.2" x14ac:dyDescent="0.3">
      <c r="A20" s="194" t="s">
        <v>14</v>
      </c>
      <c r="B20" s="195"/>
      <c r="C20" s="195"/>
      <c r="D20" s="196"/>
      <c r="E20" s="191" t="s">
        <v>24</v>
      </c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3"/>
      <c r="T20" s="17"/>
      <c r="U20" s="17"/>
      <c r="V20" s="17"/>
      <c r="W20" s="17"/>
      <c r="X20" s="17"/>
      <c r="Y20"/>
      <c r="Z20"/>
    </row>
    <row r="21" spans="1:28" ht="31.2" x14ac:dyDescent="0.3">
      <c r="A21" s="194" t="s">
        <v>16</v>
      </c>
      <c r="B21" s="195"/>
      <c r="C21" s="195"/>
      <c r="D21" s="196"/>
      <c r="E21" s="191" t="s">
        <v>25</v>
      </c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3"/>
      <c r="T21" s="17"/>
      <c r="U21" s="17"/>
      <c r="V21" s="17"/>
      <c r="W21" s="17"/>
      <c r="X21" s="17"/>
      <c r="Y21"/>
      <c r="Z21"/>
    </row>
    <row r="22" spans="1:28" ht="31.2" x14ac:dyDescent="0.6">
      <c r="A22" s="194" t="s">
        <v>26</v>
      </c>
      <c r="B22" s="195"/>
      <c r="C22" s="195"/>
      <c r="D22" s="196"/>
      <c r="E22" s="19" t="s">
        <v>27</v>
      </c>
      <c r="F22" s="19" t="s">
        <v>28</v>
      </c>
      <c r="G22" s="19" t="s">
        <v>29</v>
      </c>
      <c r="H22" s="19" t="s">
        <v>30</v>
      </c>
      <c r="I22" s="20"/>
      <c r="J22" s="20"/>
      <c r="K22" s="20"/>
      <c r="L22" s="19"/>
      <c r="M22" s="19"/>
      <c r="N22" s="19"/>
      <c r="O22" s="20"/>
      <c r="P22" s="19"/>
      <c r="Q22" s="20"/>
      <c r="R22" s="20"/>
      <c r="S22" s="21"/>
      <c r="T22" s="22"/>
      <c r="U22" s="22"/>
      <c r="V22" s="22"/>
      <c r="W22" s="22"/>
      <c r="X22" s="22"/>
      <c r="Y22"/>
      <c r="Z22"/>
    </row>
    <row r="23" spans="1:28" ht="31.8" thickBot="1" x14ac:dyDescent="0.65">
      <c r="A23" s="194" t="s">
        <v>31</v>
      </c>
      <c r="B23" s="195"/>
      <c r="C23" s="195"/>
      <c r="D23" s="196"/>
      <c r="E23" s="23" t="s">
        <v>32</v>
      </c>
      <c r="F23" s="23" t="s">
        <v>33</v>
      </c>
      <c r="G23" s="23" t="s">
        <v>34</v>
      </c>
      <c r="H23" s="23" t="s">
        <v>35</v>
      </c>
      <c r="I23" s="23" t="s">
        <v>36</v>
      </c>
      <c r="J23" s="23" t="s">
        <v>37</v>
      </c>
      <c r="K23" s="23" t="s">
        <v>38</v>
      </c>
      <c r="L23" s="24" t="s">
        <v>39</v>
      </c>
      <c r="M23" s="24" t="s">
        <v>40</v>
      </c>
      <c r="N23" s="24"/>
      <c r="O23" s="24"/>
      <c r="P23" s="20"/>
      <c r="Q23" s="20"/>
      <c r="R23" s="20"/>
      <c r="S23" s="20"/>
      <c r="T23" s="25"/>
      <c r="U23" s="25"/>
      <c r="V23" s="25"/>
      <c r="W23" s="25"/>
      <c r="X23" s="25"/>
      <c r="Y23"/>
      <c r="Z23"/>
    </row>
    <row r="24" spans="1:28" ht="29.4" thickBot="1" x14ac:dyDescent="0.35">
      <c r="A24" s="26"/>
      <c r="B24" s="26"/>
      <c r="C24" s="26"/>
      <c r="D24" s="26"/>
      <c r="E24" s="26"/>
      <c r="F24" s="27"/>
      <c r="G24" s="27"/>
      <c r="H24" s="27"/>
      <c r="I24" s="27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9"/>
      <c r="U24" s="29"/>
      <c r="V24" s="29"/>
      <c r="W24" s="29"/>
      <c r="X24" s="29"/>
      <c r="Y24"/>
      <c r="Z24"/>
    </row>
    <row r="25" spans="1:28" ht="26.4" thickBot="1" x14ac:dyDescent="0.35">
      <c r="A25" s="210" t="s">
        <v>41</v>
      </c>
      <c r="B25" s="210"/>
      <c r="C25" s="210"/>
      <c r="D25" s="211" t="s">
        <v>42</v>
      </c>
      <c r="E25" s="211" t="s">
        <v>43</v>
      </c>
      <c r="F25" s="214" t="s">
        <v>44</v>
      </c>
      <c r="G25" s="214"/>
      <c r="H25" s="214"/>
      <c r="I25" s="214"/>
      <c r="J25" s="214"/>
      <c r="K25" s="214"/>
      <c r="L25" s="215" t="s">
        <v>45</v>
      </c>
      <c r="M25" s="216"/>
      <c r="N25" s="215" t="s">
        <v>46</v>
      </c>
      <c r="O25" s="217"/>
      <c r="P25" s="216"/>
      <c r="Q25" s="220" t="s">
        <v>47</v>
      </c>
      <c r="R25" s="220" t="s">
        <v>48</v>
      </c>
      <c r="S25" s="220" t="s">
        <v>49</v>
      </c>
      <c r="T25" s="222" t="s">
        <v>50</v>
      </c>
      <c r="U25" s="30"/>
      <c r="V25" s="208" t="s">
        <v>51</v>
      </c>
      <c r="W25" s="208" t="s">
        <v>52</v>
      </c>
      <c r="X25" s="208" t="s">
        <v>53</v>
      </c>
      <c r="Y25" s="208" t="s">
        <v>54</v>
      </c>
      <c r="Z25" s="208" t="s">
        <v>55</v>
      </c>
      <c r="AA25" s="208" t="s">
        <v>56</v>
      </c>
      <c r="AB25" s="208" t="s">
        <v>57</v>
      </c>
    </row>
    <row r="26" spans="1:28" ht="78" thickBot="1" x14ac:dyDescent="0.35">
      <c r="A26" s="210"/>
      <c r="B26" s="210"/>
      <c r="C26" s="210"/>
      <c r="D26" s="212"/>
      <c r="E26" s="213"/>
      <c r="F26" s="31" t="s">
        <v>58</v>
      </c>
      <c r="G26" s="31" t="s">
        <v>59</v>
      </c>
      <c r="H26" s="31" t="s">
        <v>60</v>
      </c>
      <c r="I26" s="32" t="s">
        <v>61</v>
      </c>
      <c r="J26" s="31" t="s">
        <v>62</v>
      </c>
      <c r="K26" s="31" t="s">
        <v>63</v>
      </c>
      <c r="L26" s="33" t="s">
        <v>64</v>
      </c>
      <c r="M26" s="33" t="s">
        <v>65</v>
      </c>
      <c r="N26" s="33" t="s">
        <v>66</v>
      </c>
      <c r="O26" s="33" t="s">
        <v>67</v>
      </c>
      <c r="P26" s="34" t="s">
        <v>68</v>
      </c>
      <c r="Q26" s="221"/>
      <c r="R26" s="221"/>
      <c r="S26" s="221"/>
      <c r="T26" s="223"/>
      <c r="U26" s="30"/>
      <c r="V26" s="209"/>
      <c r="W26" s="209"/>
      <c r="X26" s="209" t="s">
        <v>52</v>
      </c>
      <c r="Y26" s="209" t="s">
        <v>52</v>
      </c>
      <c r="Z26" s="209" t="s">
        <v>52</v>
      </c>
      <c r="AA26" s="209" t="s">
        <v>52</v>
      </c>
      <c r="AB26" s="209" t="s">
        <v>52</v>
      </c>
    </row>
    <row r="27" spans="1:28" ht="343.8" thickBot="1" x14ac:dyDescent="0.35">
      <c r="A27" s="35" t="s">
        <v>69</v>
      </c>
      <c r="B27" s="218" t="s">
        <v>70</v>
      </c>
      <c r="C27" s="219"/>
      <c r="D27" s="36" t="s">
        <v>71</v>
      </c>
      <c r="E27" s="37"/>
      <c r="F27" s="38" t="s">
        <v>72</v>
      </c>
      <c r="G27" s="38" t="s">
        <v>73</v>
      </c>
      <c r="H27" s="39" t="s">
        <v>74</v>
      </c>
      <c r="I27" s="39" t="s">
        <v>75</v>
      </c>
      <c r="J27" s="39" t="s">
        <v>76</v>
      </c>
      <c r="K27" s="39" t="s">
        <v>77</v>
      </c>
      <c r="L27" s="39" t="s">
        <v>78</v>
      </c>
      <c r="M27" s="39" t="s">
        <v>78</v>
      </c>
      <c r="N27" s="40">
        <v>7177</v>
      </c>
      <c r="O27" s="40">
        <v>596872</v>
      </c>
      <c r="P27" s="41">
        <v>1.2E-2</v>
      </c>
      <c r="Q27" s="42" t="s">
        <v>79</v>
      </c>
      <c r="R27" s="42" t="s">
        <v>80</v>
      </c>
      <c r="S27" s="42" t="s">
        <v>81</v>
      </c>
      <c r="T27" s="43" t="s">
        <v>82</v>
      </c>
      <c r="U27" s="44"/>
      <c r="V27" s="45">
        <f>1620/596872*100</f>
        <v>0.27141497674543286</v>
      </c>
      <c r="W27" s="45">
        <f>1764/596872*100</f>
        <v>0.29554075245613803</v>
      </c>
      <c r="X27" s="45">
        <f>(1764+166)/596872*100</f>
        <v>0.32335241056708974</v>
      </c>
      <c r="Y27" s="45">
        <f>(1764+166+234)/596872*100</f>
        <v>0.36255679609698566</v>
      </c>
      <c r="Z27" s="45">
        <f>(1764+166+234+362)/596872*100</f>
        <v>0.42320631559195265</v>
      </c>
      <c r="AA27" s="45">
        <f>(1764+166+234+362+860)/596872*100</f>
        <v>0.56729080941977506</v>
      </c>
      <c r="AB27" s="45">
        <f>(1764+166+234+362+860+583)/596872*100</f>
        <v>0.66496669302631051</v>
      </c>
    </row>
    <row r="28" spans="1:28" ht="409.6" thickBot="1" x14ac:dyDescent="0.35">
      <c r="A28" s="35" t="s">
        <v>83</v>
      </c>
      <c r="B28" s="224" t="s">
        <v>84</v>
      </c>
      <c r="C28" s="224"/>
      <c r="D28" s="36" t="s">
        <v>71</v>
      </c>
      <c r="E28" s="37"/>
      <c r="F28" s="38" t="s">
        <v>85</v>
      </c>
      <c r="G28" s="42" t="s">
        <v>86</v>
      </c>
      <c r="H28" s="39" t="s">
        <v>87</v>
      </c>
      <c r="I28" s="39" t="s">
        <v>75</v>
      </c>
      <c r="J28" s="39" t="s">
        <v>76</v>
      </c>
      <c r="K28" s="39" t="s">
        <v>77</v>
      </c>
      <c r="L28" s="39" t="s">
        <v>78</v>
      </c>
      <c r="M28" s="39" t="s">
        <v>78</v>
      </c>
      <c r="N28" s="46">
        <v>833</v>
      </c>
      <c r="O28" s="46">
        <v>7177</v>
      </c>
      <c r="P28" s="47">
        <v>0.12</v>
      </c>
      <c r="Q28" s="42" t="s">
        <v>88</v>
      </c>
      <c r="R28" s="42" t="s">
        <v>88</v>
      </c>
      <c r="S28" s="39" t="s">
        <v>89</v>
      </c>
      <c r="T28" s="48" t="s">
        <v>90</v>
      </c>
      <c r="U28" s="49"/>
      <c r="V28" s="45">
        <f>51/7177*100</f>
        <v>0.71060331614880867</v>
      </c>
      <c r="W28" s="45">
        <f>72/7177*100</f>
        <v>1.0032046816218476</v>
      </c>
      <c r="X28" s="45">
        <f>(72+17)/7177*100</f>
        <v>1.2400724536714505</v>
      </c>
      <c r="Y28" s="45">
        <f>(72+17+25)/7177*100</f>
        <v>1.5884074125679253</v>
      </c>
      <c r="Z28" s="45">
        <f>(72+17+25+24)/7177*100</f>
        <v>1.9228089731085412</v>
      </c>
      <c r="AA28" s="45">
        <f>(72+17+25+24+473)/7177*100</f>
        <v>8.5133063954298454</v>
      </c>
      <c r="AB28" s="45">
        <f>(72+17+25+24+473+247)/7177*100</f>
        <v>11.954855789327016</v>
      </c>
    </row>
    <row r="29" spans="1:28" ht="374.4" x14ac:dyDescent="0.3">
      <c r="A29" s="225" t="s">
        <v>91</v>
      </c>
      <c r="B29" s="227" t="s">
        <v>92</v>
      </c>
      <c r="C29" s="227" t="s">
        <v>93</v>
      </c>
      <c r="D29" s="50" t="s">
        <v>94</v>
      </c>
      <c r="E29" s="51" t="s">
        <v>95</v>
      </c>
      <c r="F29" s="51" t="s">
        <v>96</v>
      </c>
      <c r="G29" s="52" t="s">
        <v>97</v>
      </c>
      <c r="H29" s="52" t="s">
        <v>98</v>
      </c>
      <c r="I29" s="52" t="s">
        <v>99</v>
      </c>
      <c r="J29" s="52" t="s">
        <v>76</v>
      </c>
      <c r="K29" s="52" t="s">
        <v>100</v>
      </c>
      <c r="L29" s="53">
        <v>2019</v>
      </c>
      <c r="M29" s="53">
        <v>39618</v>
      </c>
      <c r="N29" s="53">
        <v>44911</v>
      </c>
      <c r="O29" s="53">
        <v>44911</v>
      </c>
      <c r="P29" s="54" t="s">
        <v>101</v>
      </c>
      <c r="Q29" s="51" t="s">
        <v>102</v>
      </c>
      <c r="R29" s="51" t="s">
        <v>102</v>
      </c>
      <c r="S29" s="51" t="s">
        <v>103</v>
      </c>
      <c r="T29" s="55" t="s">
        <v>104</v>
      </c>
      <c r="U29" s="56"/>
      <c r="V29" s="57">
        <f>7995/44911*100</f>
        <v>17.801874819086638</v>
      </c>
      <c r="W29" s="57">
        <f>10207/44911*100</f>
        <v>22.72717151700029</v>
      </c>
      <c r="X29" s="57">
        <f>(10207+2125)/44911*100</f>
        <v>27.458751753467968</v>
      </c>
      <c r="Y29" s="57">
        <f>(10207+2125+2824)/44911*100</f>
        <v>33.746743559484315</v>
      </c>
      <c r="Z29" s="57">
        <f>(10207+2125+2824+2567)/44911*100</f>
        <v>39.462492485137275</v>
      </c>
      <c r="AA29" s="57">
        <f>(10207+2125+2824+2567+3312)/44911*100</f>
        <v>46.837077776045959</v>
      </c>
      <c r="AB29" s="57">
        <f>(10207+2125+2824+2567+3312+3154)/44911*100</f>
        <v>53.859856159960806</v>
      </c>
    </row>
    <row r="30" spans="1:28" ht="343.2" x14ac:dyDescent="0.3">
      <c r="A30" s="226"/>
      <c r="B30" s="228"/>
      <c r="C30" s="228"/>
      <c r="D30" s="51" t="s">
        <v>94</v>
      </c>
      <c r="E30" s="51" t="s">
        <v>105</v>
      </c>
      <c r="F30" s="51" t="s">
        <v>106</v>
      </c>
      <c r="G30" s="52" t="s">
        <v>107</v>
      </c>
      <c r="H30" s="52" t="s">
        <v>108</v>
      </c>
      <c r="I30" s="52" t="s">
        <v>99</v>
      </c>
      <c r="J30" s="52" t="s">
        <v>76</v>
      </c>
      <c r="K30" s="52" t="s">
        <v>100</v>
      </c>
      <c r="L30" s="53">
        <v>2019</v>
      </c>
      <c r="M30" s="53">
        <v>1196</v>
      </c>
      <c r="N30" s="53">
        <v>1696</v>
      </c>
      <c r="O30" s="53">
        <v>1696</v>
      </c>
      <c r="P30" s="54" t="s">
        <v>109</v>
      </c>
      <c r="Q30" s="51" t="s">
        <v>102</v>
      </c>
      <c r="R30" s="51" t="s">
        <v>102</v>
      </c>
      <c r="S30" s="51" t="s">
        <v>103</v>
      </c>
      <c r="T30" s="58" t="s">
        <v>110</v>
      </c>
      <c r="U30" s="59"/>
      <c r="V30" s="57">
        <f>627/1696*100</f>
        <v>36.969339622641513</v>
      </c>
      <c r="W30" s="57">
        <f>686/1696*100</f>
        <v>40.448113207547173</v>
      </c>
      <c r="X30" s="57">
        <f>(686+70)/1696*100</f>
        <v>44.575471698113205</v>
      </c>
      <c r="Y30" s="57">
        <f>(686+70+113)/1696*100</f>
        <v>51.238207547169814</v>
      </c>
      <c r="Z30" s="57">
        <f>(686+70+113+9)/1696*100</f>
        <v>51.768867924528308</v>
      </c>
      <c r="AA30" s="57">
        <f>(686+70+113+9+12)/1696*100</f>
        <v>52.476415094339622</v>
      </c>
      <c r="AB30" s="57">
        <f>(686+70+113+9+12+35)/1696*100</f>
        <v>54.540094339622648</v>
      </c>
    </row>
    <row r="31" spans="1:28" ht="374.4" x14ac:dyDescent="0.3">
      <c r="A31" s="226"/>
      <c r="B31" s="229" t="s">
        <v>111</v>
      </c>
      <c r="C31" s="231" t="s">
        <v>112</v>
      </c>
      <c r="D31" s="60" t="s">
        <v>94</v>
      </c>
      <c r="E31" s="60" t="s">
        <v>113</v>
      </c>
      <c r="F31" s="61" t="s">
        <v>114</v>
      </c>
      <c r="G31" s="61" t="s">
        <v>115</v>
      </c>
      <c r="H31" s="61" t="s">
        <v>116</v>
      </c>
      <c r="I31" s="61" t="s">
        <v>99</v>
      </c>
      <c r="J31" s="61" t="s">
        <v>76</v>
      </c>
      <c r="K31" s="61" t="s">
        <v>100</v>
      </c>
      <c r="L31" s="61">
        <v>2019</v>
      </c>
      <c r="M31" s="62">
        <v>9070</v>
      </c>
      <c r="N31" s="62">
        <v>9070</v>
      </c>
      <c r="O31" s="62">
        <v>9070</v>
      </c>
      <c r="P31" s="63" t="s">
        <v>117</v>
      </c>
      <c r="Q31" s="64" t="s">
        <v>118</v>
      </c>
      <c r="R31" s="64" t="s">
        <v>118</v>
      </c>
      <c r="S31" s="64" t="s">
        <v>103</v>
      </c>
      <c r="T31" s="65" t="s">
        <v>119</v>
      </c>
      <c r="U31" s="66"/>
      <c r="V31" s="67">
        <f>1639/9070*100</f>
        <v>18.070562293274531</v>
      </c>
      <c r="W31" s="67">
        <f>1716/9070*100</f>
        <v>18.919514884233738</v>
      </c>
      <c r="X31" s="67">
        <f>(1716+124)/9070*100</f>
        <v>20.286659316427784</v>
      </c>
      <c r="Y31" s="67">
        <f>(1716+124+130)/9070*100</f>
        <v>21.719955898566703</v>
      </c>
      <c r="Z31" s="67">
        <f>(1716+124+130+295)/9070*100</f>
        <v>24.972436604189635</v>
      </c>
      <c r="AA31" s="67">
        <f>(1716+124+130+295+246)/9070*100</f>
        <v>27.684674751929439</v>
      </c>
      <c r="AB31" s="67">
        <f>(1716+124+130+295+246+557)/9070*100</f>
        <v>33.825799338478504</v>
      </c>
    </row>
    <row r="32" spans="1:28" ht="249.6" x14ac:dyDescent="0.3">
      <c r="A32" s="226"/>
      <c r="B32" s="230"/>
      <c r="C32" s="232"/>
      <c r="D32" s="60" t="s">
        <v>94</v>
      </c>
      <c r="E32" s="60" t="s">
        <v>105</v>
      </c>
      <c r="F32" s="61" t="s">
        <v>120</v>
      </c>
      <c r="G32" s="61" t="s">
        <v>121</v>
      </c>
      <c r="H32" s="61" t="s">
        <v>122</v>
      </c>
      <c r="I32" s="61" t="s">
        <v>99</v>
      </c>
      <c r="J32" s="61" t="s">
        <v>76</v>
      </c>
      <c r="K32" s="61" t="s">
        <v>100</v>
      </c>
      <c r="L32" s="61">
        <v>2019</v>
      </c>
      <c r="M32" s="62">
        <v>2711</v>
      </c>
      <c r="N32" s="62">
        <v>2711</v>
      </c>
      <c r="O32" s="62">
        <v>2711</v>
      </c>
      <c r="P32" s="63" t="s">
        <v>123</v>
      </c>
      <c r="Q32" s="64" t="s">
        <v>118</v>
      </c>
      <c r="R32" s="64" t="s">
        <v>118</v>
      </c>
      <c r="S32" s="64" t="s">
        <v>103</v>
      </c>
      <c r="T32" s="68" t="s">
        <v>124</v>
      </c>
      <c r="U32" s="69"/>
      <c r="V32" s="67">
        <f>698/2711*100</f>
        <v>25.746956842493546</v>
      </c>
      <c r="W32" s="67">
        <f>707/2711*100</f>
        <v>26.078937661379562</v>
      </c>
      <c r="X32" s="67">
        <f>707/2711*100</f>
        <v>26.078937661379562</v>
      </c>
      <c r="Y32" s="67">
        <f>(707+2)/2711*100</f>
        <v>26.152711176687571</v>
      </c>
      <c r="Z32" s="67">
        <f>(707+2+218)/2711*100</f>
        <v>34.194024345260047</v>
      </c>
      <c r="AA32" s="67">
        <f>(707+2+218+180)/2711*100</f>
        <v>40.833640722980455</v>
      </c>
      <c r="AB32" s="67">
        <f>(707+2+218+180+401)/2711*100</f>
        <v>55.625230542235336</v>
      </c>
    </row>
    <row r="33" spans="1:28" ht="409.6" x14ac:dyDescent="0.3">
      <c r="A33" s="226"/>
      <c r="B33" s="233" t="s">
        <v>125</v>
      </c>
      <c r="C33" s="233" t="s">
        <v>126</v>
      </c>
      <c r="D33" s="70" t="s">
        <v>94</v>
      </c>
      <c r="E33" s="70" t="s">
        <v>127</v>
      </c>
      <c r="F33" s="71" t="s">
        <v>128</v>
      </c>
      <c r="G33" s="71" t="s">
        <v>129</v>
      </c>
      <c r="H33" s="71" t="s">
        <v>130</v>
      </c>
      <c r="I33" s="71" t="s">
        <v>99</v>
      </c>
      <c r="J33" s="71" t="s">
        <v>76</v>
      </c>
      <c r="K33" s="71" t="s">
        <v>100</v>
      </c>
      <c r="L33" s="71">
        <v>2019</v>
      </c>
      <c r="M33" s="71">
        <v>50487</v>
      </c>
      <c r="N33" s="71">
        <v>58849</v>
      </c>
      <c r="O33" s="71">
        <v>58849</v>
      </c>
      <c r="P33" s="72" t="s">
        <v>131</v>
      </c>
      <c r="Q33" s="70" t="s">
        <v>118</v>
      </c>
      <c r="R33" s="70" t="s">
        <v>118</v>
      </c>
      <c r="S33" s="73" t="s">
        <v>132</v>
      </c>
      <c r="T33" s="74" t="s">
        <v>133</v>
      </c>
      <c r="U33" s="75"/>
      <c r="V33" s="76">
        <f>11015/58849*100</f>
        <v>18.717395367805739</v>
      </c>
      <c r="W33" s="76">
        <f>16235/58849*100</f>
        <v>27.587554588863021</v>
      </c>
      <c r="X33" s="76">
        <f>(16235+4972)/58849*100</f>
        <v>36.036296283709149</v>
      </c>
      <c r="Y33" s="76">
        <f>(16235+4972+5049)/58849*100</f>
        <v>44.615881323386972</v>
      </c>
      <c r="Z33" s="76">
        <f>(16235+4972+5049+5575)/58849*100</f>
        <v>54.089279342044897</v>
      </c>
      <c r="AA33" s="76">
        <f>(16235+4972+5049+5575+5601)/58849*100</f>
        <v>63.606858230386244</v>
      </c>
      <c r="AB33" s="76">
        <f>(16235+4972+5049+5575+5601+4827)/58849*100</f>
        <v>71.809206613536332</v>
      </c>
    </row>
    <row r="34" spans="1:28" ht="409.6" x14ac:dyDescent="0.3">
      <c r="A34" s="226"/>
      <c r="B34" s="234"/>
      <c r="C34" s="234"/>
      <c r="D34" s="77" t="s">
        <v>94</v>
      </c>
      <c r="E34" s="77" t="s">
        <v>105</v>
      </c>
      <c r="F34" s="78" t="s">
        <v>134</v>
      </c>
      <c r="G34" s="78" t="s">
        <v>135</v>
      </c>
      <c r="H34" s="78" t="s">
        <v>136</v>
      </c>
      <c r="I34" s="78" t="s">
        <v>99</v>
      </c>
      <c r="J34" s="78" t="s">
        <v>76</v>
      </c>
      <c r="K34" s="78" t="s">
        <v>100</v>
      </c>
      <c r="L34" s="71">
        <v>2019</v>
      </c>
      <c r="M34" s="71">
        <v>5305</v>
      </c>
      <c r="N34" s="71">
        <v>5305</v>
      </c>
      <c r="O34" s="71">
        <v>5305</v>
      </c>
      <c r="P34" s="79" t="s">
        <v>137</v>
      </c>
      <c r="Q34" s="70" t="s">
        <v>118</v>
      </c>
      <c r="R34" s="70" t="s">
        <v>118</v>
      </c>
      <c r="S34" s="73" t="s">
        <v>132</v>
      </c>
      <c r="T34" s="80" t="s">
        <v>138</v>
      </c>
      <c r="U34" s="81"/>
      <c r="V34" s="76">
        <f>1221/5305*100</f>
        <v>23.01602262016965</v>
      </c>
      <c r="W34" s="76">
        <f>1378/5305*100</f>
        <v>25.975494816211121</v>
      </c>
      <c r="X34" s="76">
        <f>(1378+171)/5305*100</f>
        <v>29.198868991517436</v>
      </c>
      <c r="Y34" s="76">
        <f>(1378+171+231)/5305*100</f>
        <v>33.55325164938737</v>
      </c>
      <c r="Z34" s="76">
        <f>(1378+171+231+843)/5305*100</f>
        <v>49.443920829406217</v>
      </c>
      <c r="AA34" s="76">
        <f>(1378+171+231+843+341)/5305*100</f>
        <v>55.871819038642791</v>
      </c>
      <c r="AB34" s="76">
        <f>(1378+171+231+843+341+367)/5305*100</f>
        <v>62.789820923656926</v>
      </c>
    </row>
    <row r="35" spans="1:28" ht="343.8" thickBot="1" x14ac:dyDescent="0.35">
      <c r="A35" s="226"/>
      <c r="B35" s="82" t="s">
        <v>139</v>
      </c>
      <c r="C35" s="82" t="s">
        <v>140</v>
      </c>
      <c r="D35" s="83" t="s">
        <v>94</v>
      </c>
      <c r="E35" s="83" t="s">
        <v>141</v>
      </c>
      <c r="F35" s="84" t="s">
        <v>142</v>
      </c>
      <c r="G35" s="84" t="s">
        <v>143</v>
      </c>
      <c r="H35" s="84" t="s">
        <v>144</v>
      </c>
      <c r="I35" s="84" t="s">
        <v>99</v>
      </c>
      <c r="J35" s="84" t="s">
        <v>76</v>
      </c>
      <c r="K35" s="84" t="s">
        <v>100</v>
      </c>
      <c r="L35" s="85" t="s">
        <v>78</v>
      </c>
      <c r="M35" s="86" t="s">
        <v>78</v>
      </c>
      <c r="N35" s="86" t="s">
        <v>78</v>
      </c>
      <c r="O35" s="86">
        <v>833</v>
      </c>
      <c r="P35" s="87" t="s">
        <v>145</v>
      </c>
      <c r="Q35" s="88" t="s">
        <v>88</v>
      </c>
      <c r="R35" s="89" t="s">
        <v>88</v>
      </c>
      <c r="S35" s="90" t="s">
        <v>89</v>
      </c>
      <c r="T35" s="91" t="s">
        <v>146</v>
      </c>
      <c r="U35" s="92"/>
      <c r="V35" s="93">
        <f>51/833*100</f>
        <v>6.1224489795918364</v>
      </c>
      <c r="W35" s="93">
        <f>72/833*100</f>
        <v>8.6434573829531818</v>
      </c>
      <c r="X35" s="93">
        <f>(72+17)/833*100</f>
        <v>10.684273709483794</v>
      </c>
      <c r="Y35" s="93">
        <f>(72+17+25)/833*100</f>
        <v>13.685474189675869</v>
      </c>
      <c r="Z35" s="93">
        <f>(72+17+25+24)/833*100</f>
        <v>16.566626650660261</v>
      </c>
      <c r="AA35" s="93">
        <f>(72+17+25+24+473)/833*100</f>
        <v>73.349339735894361</v>
      </c>
      <c r="AB35" s="93">
        <f>(72+17+25+24+473+247)/833*100</f>
        <v>103.00120048019208</v>
      </c>
    </row>
    <row r="36" spans="1:28" ht="31.2" x14ac:dyDescent="0.3">
      <c r="A36" s="235" t="s">
        <v>147</v>
      </c>
      <c r="B36" s="238" t="s">
        <v>148</v>
      </c>
      <c r="C36" s="239"/>
      <c r="D36" s="239"/>
      <c r="E36" s="240"/>
      <c r="F36" s="238" t="str">
        <f>C29</f>
        <v>3.1 Apoyo directos entregados a Niñas, niños, adolescentes y sus familias para contribuir a la restitución de sus derechos</v>
      </c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41"/>
      <c r="S36" s="242"/>
      <c r="T36" s="94"/>
      <c r="U36" s="95"/>
      <c r="V36" s="96"/>
      <c r="W36" s="96"/>
      <c r="X36" s="96"/>
      <c r="Y36" s="96"/>
      <c r="Z36" s="96"/>
      <c r="AA36" s="96"/>
      <c r="AB36" s="97"/>
    </row>
    <row r="37" spans="1:28" ht="218.4" x14ac:dyDescent="0.3">
      <c r="A37" s="236"/>
      <c r="B37" s="98" t="s">
        <v>149</v>
      </c>
      <c r="C37" s="243" t="s">
        <v>150</v>
      </c>
      <c r="D37" s="243"/>
      <c r="E37" s="99"/>
      <c r="F37" s="99" t="s">
        <v>151</v>
      </c>
      <c r="G37" s="99" t="s">
        <v>152</v>
      </c>
      <c r="H37" s="99" t="s">
        <v>153</v>
      </c>
      <c r="I37" s="99" t="s">
        <v>99</v>
      </c>
      <c r="J37" s="99" t="s">
        <v>76</v>
      </c>
      <c r="K37" s="99" t="s">
        <v>100</v>
      </c>
      <c r="L37" s="99">
        <v>2019</v>
      </c>
      <c r="M37" s="99">
        <v>5</v>
      </c>
      <c r="N37" s="99">
        <v>5</v>
      </c>
      <c r="O37" s="99">
        <v>5</v>
      </c>
      <c r="P37" s="99">
        <v>5</v>
      </c>
      <c r="Q37" s="99" t="s">
        <v>154</v>
      </c>
      <c r="R37" s="99" t="s">
        <v>154</v>
      </c>
      <c r="S37" s="100" t="s">
        <v>155</v>
      </c>
      <c r="T37" s="101" t="s">
        <v>156</v>
      </c>
      <c r="U37" s="102"/>
      <c r="V37" s="103">
        <v>1</v>
      </c>
      <c r="W37" s="103">
        <v>1</v>
      </c>
      <c r="X37" s="103">
        <v>2</v>
      </c>
      <c r="Y37" s="103">
        <v>2</v>
      </c>
      <c r="Z37" s="103">
        <v>2</v>
      </c>
      <c r="AA37" s="103">
        <v>2</v>
      </c>
      <c r="AB37" s="97"/>
    </row>
    <row r="38" spans="1:28" ht="187.2" x14ac:dyDescent="0.3">
      <c r="A38" s="236"/>
      <c r="B38" s="98" t="s">
        <v>157</v>
      </c>
      <c r="C38" s="243" t="s">
        <v>158</v>
      </c>
      <c r="D38" s="243"/>
      <c r="E38" s="99"/>
      <c r="F38" s="99" t="s">
        <v>159</v>
      </c>
      <c r="G38" s="99" t="s">
        <v>160</v>
      </c>
      <c r="H38" s="99" t="s">
        <v>161</v>
      </c>
      <c r="I38" s="99" t="s">
        <v>99</v>
      </c>
      <c r="J38" s="99" t="s">
        <v>76</v>
      </c>
      <c r="K38" s="99" t="s">
        <v>100</v>
      </c>
      <c r="L38" s="99">
        <v>2019</v>
      </c>
      <c r="M38" s="99">
        <v>5</v>
      </c>
      <c r="N38" s="99">
        <v>5</v>
      </c>
      <c r="O38" s="99">
        <v>5</v>
      </c>
      <c r="P38" s="99">
        <v>5</v>
      </c>
      <c r="Q38" s="99" t="s">
        <v>162</v>
      </c>
      <c r="R38" s="99" t="s">
        <v>162</v>
      </c>
      <c r="S38" s="100" t="s">
        <v>155</v>
      </c>
      <c r="T38" s="101" t="s">
        <v>163</v>
      </c>
      <c r="U38" s="102"/>
      <c r="V38" s="103">
        <v>1</v>
      </c>
      <c r="W38" s="103">
        <v>1</v>
      </c>
      <c r="X38" s="103">
        <v>1</v>
      </c>
      <c r="Y38" s="103">
        <v>1</v>
      </c>
      <c r="Z38" s="103">
        <v>1</v>
      </c>
      <c r="AA38" s="103">
        <v>1</v>
      </c>
      <c r="AB38" s="97"/>
    </row>
    <row r="39" spans="1:28" ht="31.8" thickBot="1" x14ac:dyDescent="0.35">
      <c r="A39" s="237"/>
      <c r="B39" s="244" t="s">
        <v>164</v>
      </c>
      <c r="C39" s="245"/>
      <c r="D39" s="245"/>
      <c r="E39" s="246"/>
      <c r="F39" s="247" t="str">
        <f>C31</f>
        <v>3.2 Servicios otorgados a Niñas, niños, adolescentes y sus familias para contribuir a la restitución de sus derechos</v>
      </c>
      <c r="G39" s="248"/>
      <c r="H39" s="248"/>
      <c r="I39" s="248"/>
      <c r="J39" s="248"/>
      <c r="K39" s="248"/>
      <c r="L39" s="248"/>
      <c r="M39" s="248"/>
      <c r="N39" s="248"/>
      <c r="O39" s="248"/>
      <c r="P39" s="248"/>
      <c r="Q39" s="248"/>
      <c r="R39" s="248"/>
      <c r="S39" s="249"/>
      <c r="T39" s="104"/>
      <c r="U39" s="105"/>
      <c r="V39" s="106"/>
      <c r="W39" s="106"/>
      <c r="X39" s="106"/>
      <c r="Y39" s="106"/>
      <c r="Z39" s="106"/>
      <c r="AA39" s="106"/>
      <c r="AB39" s="97"/>
    </row>
    <row r="40" spans="1:28" ht="218.4" x14ac:dyDescent="0.3">
      <c r="A40" s="237"/>
      <c r="B40" s="107" t="s">
        <v>165</v>
      </c>
      <c r="C40" s="250" t="s">
        <v>166</v>
      </c>
      <c r="D40" s="251"/>
      <c r="E40" s="108"/>
      <c r="F40" s="109" t="s">
        <v>167</v>
      </c>
      <c r="G40" s="109" t="s">
        <v>168</v>
      </c>
      <c r="H40" s="109" t="s">
        <v>169</v>
      </c>
      <c r="I40" s="109" t="s">
        <v>99</v>
      </c>
      <c r="J40" s="109" t="s">
        <v>76</v>
      </c>
      <c r="K40" s="109" t="s">
        <v>100</v>
      </c>
      <c r="L40" s="109">
        <v>2019</v>
      </c>
      <c r="M40" s="109">
        <v>6</v>
      </c>
      <c r="N40" s="109">
        <v>6</v>
      </c>
      <c r="O40" s="109">
        <v>6</v>
      </c>
      <c r="P40" s="109">
        <v>6</v>
      </c>
      <c r="Q40" s="109" t="s">
        <v>170</v>
      </c>
      <c r="R40" s="109" t="s">
        <v>170</v>
      </c>
      <c r="S40" s="110" t="s">
        <v>171</v>
      </c>
      <c r="T40" s="111" t="s">
        <v>172</v>
      </c>
      <c r="U40" s="112"/>
      <c r="V40" s="106">
        <v>9</v>
      </c>
      <c r="W40" s="106">
        <v>10</v>
      </c>
      <c r="X40" s="106">
        <v>10</v>
      </c>
      <c r="Y40" s="106">
        <v>10</v>
      </c>
      <c r="Z40" s="106">
        <v>10</v>
      </c>
      <c r="AA40" s="106">
        <v>10</v>
      </c>
      <c r="AB40" s="97"/>
    </row>
    <row r="41" spans="1:28" ht="219" thickBot="1" x14ac:dyDescent="0.35">
      <c r="A41" s="237"/>
      <c r="B41" s="113" t="s">
        <v>173</v>
      </c>
      <c r="C41" s="252" t="s">
        <v>174</v>
      </c>
      <c r="D41" s="253"/>
      <c r="E41" s="114"/>
      <c r="F41" s="109" t="s">
        <v>151</v>
      </c>
      <c r="G41" s="109" t="s">
        <v>152</v>
      </c>
      <c r="H41" s="109" t="s">
        <v>153</v>
      </c>
      <c r="I41" s="109" t="s">
        <v>99</v>
      </c>
      <c r="J41" s="109" t="s">
        <v>76</v>
      </c>
      <c r="K41" s="109" t="s">
        <v>100</v>
      </c>
      <c r="L41" s="109">
        <v>2019</v>
      </c>
      <c r="M41" s="109">
        <v>6</v>
      </c>
      <c r="N41" s="109">
        <v>6</v>
      </c>
      <c r="O41" s="109">
        <v>6</v>
      </c>
      <c r="P41" s="109">
        <v>6</v>
      </c>
      <c r="Q41" s="109" t="s">
        <v>79</v>
      </c>
      <c r="R41" s="109" t="s">
        <v>79</v>
      </c>
      <c r="S41" s="110" t="s">
        <v>175</v>
      </c>
      <c r="T41" s="111" t="s">
        <v>176</v>
      </c>
      <c r="U41" s="115"/>
      <c r="V41" s="106">
        <v>2</v>
      </c>
      <c r="W41" s="106">
        <v>2</v>
      </c>
      <c r="X41" s="106">
        <v>2</v>
      </c>
      <c r="Y41" s="106">
        <v>2</v>
      </c>
      <c r="Z41" s="106">
        <v>2</v>
      </c>
      <c r="AA41" s="106">
        <v>2</v>
      </c>
      <c r="AB41" s="97"/>
    </row>
    <row r="42" spans="1:28" ht="31.8" thickBot="1" x14ac:dyDescent="0.35">
      <c r="A42" s="237"/>
      <c r="B42" s="254" t="s">
        <v>177</v>
      </c>
      <c r="C42" s="255"/>
      <c r="D42" s="255"/>
      <c r="E42" s="256"/>
      <c r="F42" s="259" t="str">
        <f>C33</f>
        <v>3.3 Acompañamientos a Niñas, niños, adolescentes y sus familias para contribuir a la restitución de sus derechos</v>
      </c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1"/>
      <c r="T42" s="116"/>
      <c r="U42" s="117"/>
      <c r="V42" s="118"/>
      <c r="W42" s="118"/>
      <c r="X42" s="118"/>
      <c r="Y42" s="118"/>
      <c r="Z42" s="118"/>
      <c r="AA42" s="118"/>
      <c r="AB42" s="97"/>
    </row>
    <row r="43" spans="1:28" ht="249.6" x14ac:dyDescent="0.3">
      <c r="A43" s="237"/>
      <c r="B43" s="119" t="s">
        <v>178</v>
      </c>
      <c r="C43" s="262" t="s">
        <v>179</v>
      </c>
      <c r="D43" s="262"/>
      <c r="E43" s="120"/>
      <c r="F43" s="120" t="s">
        <v>180</v>
      </c>
      <c r="G43" s="120" t="s">
        <v>181</v>
      </c>
      <c r="H43" s="120" t="s">
        <v>182</v>
      </c>
      <c r="I43" s="120" t="s">
        <v>99</v>
      </c>
      <c r="J43" s="120" t="s">
        <v>76</v>
      </c>
      <c r="K43" s="120" t="s">
        <v>100</v>
      </c>
      <c r="L43" s="120">
        <v>2019</v>
      </c>
      <c r="M43" s="120">
        <v>7</v>
      </c>
      <c r="N43" s="120">
        <v>7</v>
      </c>
      <c r="O43" s="120">
        <v>7</v>
      </c>
      <c r="P43" s="120">
        <v>7</v>
      </c>
      <c r="Q43" s="120" t="s">
        <v>183</v>
      </c>
      <c r="R43" s="120" t="s">
        <v>183</v>
      </c>
      <c r="S43" s="121" t="s">
        <v>175</v>
      </c>
      <c r="T43" s="122" t="s">
        <v>184</v>
      </c>
      <c r="U43" s="123"/>
      <c r="V43" s="118">
        <v>1</v>
      </c>
      <c r="W43" s="118">
        <v>1</v>
      </c>
      <c r="X43" s="118">
        <v>1</v>
      </c>
      <c r="Y43" s="118">
        <v>1</v>
      </c>
      <c r="Z43" s="118">
        <v>1</v>
      </c>
      <c r="AA43" s="118">
        <v>1</v>
      </c>
      <c r="AB43" s="97"/>
    </row>
    <row r="44" spans="1:28" ht="94.2" thickBot="1" x14ac:dyDescent="0.35">
      <c r="A44" s="237"/>
      <c r="B44" s="124" t="s">
        <v>185</v>
      </c>
      <c r="C44" s="262" t="s">
        <v>186</v>
      </c>
      <c r="D44" s="262"/>
      <c r="E44" s="120"/>
      <c r="F44" s="125" t="s">
        <v>187</v>
      </c>
      <c r="G44" s="120" t="s">
        <v>188</v>
      </c>
      <c r="H44" s="120" t="s">
        <v>189</v>
      </c>
      <c r="I44" s="120" t="s">
        <v>99</v>
      </c>
      <c r="J44" s="120" t="s">
        <v>76</v>
      </c>
      <c r="K44" s="120" t="s">
        <v>100</v>
      </c>
      <c r="L44" s="120">
        <v>2019</v>
      </c>
      <c r="M44" s="120">
        <v>48</v>
      </c>
      <c r="N44" s="120">
        <v>48</v>
      </c>
      <c r="O44" s="120">
        <v>48</v>
      </c>
      <c r="P44" s="120">
        <v>48</v>
      </c>
      <c r="Q44" s="120" t="s">
        <v>190</v>
      </c>
      <c r="R44" s="120" t="s">
        <v>190</v>
      </c>
      <c r="S44" s="121" t="s">
        <v>191</v>
      </c>
      <c r="T44" s="126" t="s">
        <v>192</v>
      </c>
      <c r="U44" s="127"/>
      <c r="V44" s="118">
        <v>114</v>
      </c>
      <c r="W44" s="118">
        <f>114+28</f>
        <v>142</v>
      </c>
      <c r="X44" s="118">
        <f>114+28+58</f>
        <v>200</v>
      </c>
      <c r="Y44" s="118">
        <f>114+28+58+79</f>
        <v>279</v>
      </c>
      <c r="Z44" s="118">
        <f>114+28+58+79</f>
        <v>279</v>
      </c>
      <c r="AA44" s="118">
        <f t="shared" ref="AA44" si="0">114+28+58+79</f>
        <v>279</v>
      </c>
      <c r="AB44" s="97"/>
    </row>
    <row r="45" spans="1:28" ht="31.8" thickBot="1" x14ac:dyDescent="0.35">
      <c r="A45" s="237"/>
      <c r="B45" s="263" t="s">
        <v>193</v>
      </c>
      <c r="C45" s="264"/>
      <c r="D45" s="264"/>
      <c r="E45" s="265"/>
      <c r="F45" s="266" t="str">
        <f>C35</f>
        <v>3.4 Planes de restitución de derechos, medidas de protección, proyectos en comunidad y reintegraciones implementados  a niñas, niños y adolescentes para contribuir a garantizar sus derechos</v>
      </c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5"/>
      <c r="T45" s="128"/>
      <c r="U45" s="129"/>
      <c r="V45" s="130"/>
      <c r="W45" s="130"/>
      <c r="X45" s="130"/>
      <c r="Y45" s="130"/>
      <c r="Z45" s="130"/>
      <c r="AA45" s="130"/>
      <c r="AB45" s="130"/>
    </row>
    <row r="46" spans="1:28" ht="124.8" x14ac:dyDescent="0.3">
      <c r="A46" s="237"/>
      <c r="B46" s="131" t="s">
        <v>194</v>
      </c>
      <c r="C46" s="267" t="s">
        <v>195</v>
      </c>
      <c r="D46" s="267"/>
      <c r="E46" s="132"/>
      <c r="F46" s="132" t="s">
        <v>196</v>
      </c>
      <c r="G46" s="132" t="s">
        <v>197</v>
      </c>
      <c r="H46" s="132" t="s">
        <v>198</v>
      </c>
      <c r="I46" s="132" t="s">
        <v>99</v>
      </c>
      <c r="J46" s="132" t="s">
        <v>76</v>
      </c>
      <c r="K46" s="132" t="s">
        <v>100</v>
      </c>
      <c r="L46" s="132">
        <v>2019</v>
      </c>
      <c r="M46" s="132">
        <v>2</v>
      </c>
      <c r="N46" s="132">
        <v>2</v>
      </c>
      <c r="O46" s="132">
        <v>2</v>
      </c>
      <c r="P46" s="132">
        <v>2</v>
      </c>
      <c r="Q46" s="132" t="s">
        <v>199</v>
      </c>
      <c r="R46" s="132" t="s">
        <v>199</v>
      </c>
      <c r="S46" s="130" t="s">
        <v>89</v>
      </c>
      <c r="T46" s="133" t="s">
        <v>200</v>
      </c>
      <c r="U46" s="134"/>
      <c r="V46" s="135">
        <v>1</v>
      </c>
      <c r="W46" s="135">
        <v>1</v>
      </c>
      <c r="X46" s="135">
        <v>19</v>
      </c>
      <c r="Y46" s="135">
        <v>19</v>
      </c>
      <c r="Z46" s="135">
        <v>19</v>
      </c>
      <c r="AA46" s="135">
        <v>19</v>
      </c>
      <c r="AB46" s="97"/>
    </row>
    <row r="47" spans="1:28" ht="124.8" x14ac:dyDescent="0.3">
      <c r="A47" s="236"/>
      <c r="B47" s="136" t="s">
        <v>201</v>
      </c>
      <c r="C47" s="267" t="s">
        <v>202</v>
      </c>
      <c r="D47" s="267"/>
      <c r="E47" s="132"/>
      <c r="F47" s="137" t="s">
        <v>203</v>
      </c>
      <c r="G47" s="132" t="s">
        <v>204</v>
      </c>
      <c r="H47" s="132" t="s">
        <v>205</v>
      </c>
      <c r="I47" s="132" t="s">
        <v>99</v>
      </c>
      <c r="J47" s="132" t="s">
        <v>76</v>
      </c>
      <c r="K47" s="132" t="s">
        <v>100</v>
      </c>
      <c r="L47" s="132">
        <v>2019</v>
      </c>
      <c r="M47" s="132">
        <v>2</v>
      </c>
      <c r="N47" s="132">
        <v>2</v>
      </c>
      <c r="O47" s="132">
        <v>2</v>
      </c>
      <c r="P47" s="132">
        <v>2</v>
      </c>
      <c r="Q47" s="132" t="s">
        <v>206</v>
      </c>
      <c r="R47" s="132" t="s">
        <v>206</v>
      </c>
      <c r="S47" s="130" t="s">
        <v>89</v>
      </c>
      <c r="T47" s="138" t="s">
        <v>207</v>
      </c>
      <c r="U47" s="139"/>
      <c r="V47" s="135">
        <v>0</v>
      </c>
      <c r="W47" s="135">
        <v>0</v>
      </c>
      <c r="X47" s="135">
        <v>150</v>
      </c>
      <c r="Y47" s="135">
        <v>150</v>
      </c>
      <c r="Z47" s="135">
        <v>150</v>
      </c>
      <c r="AA47" s="135">
        <v>150</v>
      </c>
      <c r="AB47" s="97"/>
    </row>
    <row r="48" spans="1:28" ht="23.4" x14ac:dyDescent="0.45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/>
    </row>
    <row r="49" spans="1:25" ht="23.4" x14ac:dyDescent="0.45">
      <c r="A49" s="140"/>
      <c r="B49" s="257" t="s">
        <v>208</v>
      </c>
      <c r="C49" s="257"/>
      <c r="D49" s="257"/>
      <c r="E49" s="257"/>
      <c r="F49" s="257"/>
      <c r="G49" s="141"/>
      <c r="H49" s="140"/>
      <c r="I49" s="257" t="s">
        <v>209</v>
      </c>
      <c r="J49" s="257"/>
      <c r="K49" s="257"/>
      <c r="L49" s="140"/>
      <c r="M49" s="257" t="s">
        <v>210</v>
      </c>
      <c r="N49" s="257"/>
      <c r="O49" s="257"/>
      <c r="P49" s="257"/>
      <c r="Q49" s="257"/>
      <c r="R49" s="142"/>
      <c r="S49" s="142"/>
      <c r="T49" s="142"/>
      <c r="U49" s="142"/>
      <c r="V49" s="142"/>
      <c r="W49" s="142"/>
      <c r="X49" s="142"/>
      <c r="Y49"/>
    </row>
    <row r="50" spans="1:25" ht="23.4" x14ac:dyDescent="0.45">
      <c r="A50" s="140"/>
      <c r="B50" s="143"/>
      <c r="C50" s="143"/>
      <c r="D50" s="143"/>
      <c r="E50" s="143"/>
      <c r="F50" s="143"/>
      <c r="G50" s="143"/>
      <c r="H50" s="140"/>
      <c r="I50" s="143"/>
      <c r="J50" s="143"/>
      <c r="K50" s="143"/>
      <c r="L50" s="140"/>
      <c r="M50" s="143"/>
      <c r="N50" s="143"/>
      <c r="O50" s="143"/>
      <c r="P50" s="143"/>
      <c r="Q50" s="143"/>
      <c r="R50" s="142"/>
      <c r="S50" s="142"/>
      <c r="T50" s="142"/>
      <c r="U50" s="142"/>
      <c r="V50" s="142"/>
      <c r="W50" s="142"/>
      <c r="X50" s="142"/>
      <c r="Y50"/>
    </row>
    <row r="51" spans="1:25" ht="23.4" x14ac:dyDescent="0.45">
      <c r="A51" s="144" t="s">
        <v>211</v>
      </c>
      <c r="B51" s="143"/>
      <c r="C51" s="143"/>
      <c r="D51" s="143"/>
      <c r="E51" s="143"/>
      <c r="F51" s="143"/>
      <c r="G51" s="143"/>
      <c r="H51" s="140"/>
      <c r="I51" s="143"/>
      <c r="J51" s="143"/>
      <c r="K51" s="143"/>
      <c r="L51" s="140"/>
      <c r="M51" s="143"/>
      <c r="N51" s="143"/>
      <c r="O51" s="143"/>
      <c r="P51" s="143"/>
      <c r="Q51" s="143"/>
      <c r="R51" s="142"/>
      <c r="S51" s="142"/>
      <c r="T51" s="142"/>
      <c r="U51" s="142"/>
      <c r="V51" s="142"/>
      <c r="W51" s="142"/>
      <c r="X51" s="142"/>
      <c r="Y51"/>
    </row>
    <row r="52" spans="1:25" ht="23.4" x14ac:dyDescent="0.45">
      <c r="A52" s="145" t="s">
        <v>212</v>
      </c>
      <c r="B52" s="258"/>
      <c r="C52" s="258"/>
      <c r="D52" s="258"/>
      <c r="E52" s="258"/>
      <c r="F52" s="258"/>
      <c r="G52" s="143"/>
      <c r="H52" s="140"/>
      <c r="I52" s="258"/>
      <c r="J52" s="258"/>
      <c r="K52" s="258"/>
      <c r="L52" s="140"/>
      <c r="M52" s="146"/>
      <c r="N52" s="146"/>
      <c r="O52" s="146"/>
      <c r="P52" s="146"/>
      <c r="Q52" s="146"/>
      <c r="R52" s="142"/>
      <c r="S52" s="142"/>
      <c r="T52" s="142"/>
      <c r="U52" s="142"/>
      <c r="V52" s="142"/>
      <c r="W52" s="142"/>
      <c r="X52" s="142"/>
      <c r="Y52"/>
    </row>
    <row r="53" spans="1:25" ht="23.4" x14ac:dyDescent="0.45">
      <c r="A53" s="145" t="s">
        <v>213</v>
      </c>
      <c r="B53" s="258"/>
      <c r="C53" s="258"/>
      <c r="D53" s="258"/>
      <c r="E53" s="258"/>
      <c r="F53" s="258"/>
      <c r="G53" s="143"/>
      <c r="H53" s="140"/>
      <c r="I53" s="258"/>
      <c r="J53" s="258"/>
      <c r="K53" s="258"/>
      <c r="L53" s="140"/>
      <c r="M53" s="146"/>
      <c r="N53" s="146"/>
      <c r="O53" s="146"/>
      <c r="P53" s="146"/>
      <c r="Q53" s="146"/>
      <c r="R53" s="142"/>
      <c r="S53" s="142"/>
      <c r="T53" s="142"/>
      <c r="U53" s="142"/>
      <c r="V53" s="142"/>
      <c r="W53" s="142"/>
      <c r="X53" s="142"/>
      <c r="Y53"/>
    </row>
    <row r="54" spans="1:25" ht="23.4" x14ac:dyDescent="0.45">
      <c r="A54" s="142"/>
      <c r="B54" s="147"/>
      <c r="C54" s="147"/>
      <c r="D54" s="147"/>
      <c r="E54" s="147"/>
      <c r="F54" s="147"/>
      <c r="G54" s="141"/>
      <c r="H54" s="140"/>
      <c r="I54" s="147"/>
      <c r="J54" s="147"/>
      <c r="K54" s="147"/>
      <c r="L54" s="140"/>
      <c r="M54" s="147"/>
      <c r="N54" s="147"/>
      <c r="O54" s="147"/>
      <c r="P54" s="147"/>
      <c r="Q54" s="147"/>
      <c r="R54" s="142"/>
      <c r="S54" s="142"/>
      <c r="T54" s="142"/>
      <c r="U54" s="142"/>
      <c r="V54" s="142"/>
      <c r="W54" s="142"/>
      <c r="X54" s="142"/>
      <c r="Y54"/>
    </row>
    <row r="55" spans="1:25" ht="23.4" x14ac:dyDescent="0.45">
      <c r="A55" s="142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</row>
    <row r="56" spans="1:25" ht="23.4" x14ac:dyDescent="0.45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</row>
    <row r="57" spans="1:25" ht="23.4" x14ac:dyDescent="0.45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</row>
  </sheetData>
  <mergeCells count="85">
    <mergeCell ref="B53:F53"/>
    <mergeCell ref="I53:K53"/>
    <mergeCell ref="C47:D47"/>
    <mergeCell ref="B49:F49"/>
    <mergeCell ref="I49:K49"/>
    <mergeCell ref="M49:Q49"/>
    <mergeCell ref="B52:F52"/>
    <mergeCell ref="I52:K52"/>
    <mergeCell ref="F42:S42"/>
    <mergeCell ref="C43:D43"/>
    <mergeCell ref="C44:D44"/>
    <mergeCell ref="B45:E45"/>
    <mergeCell ref="F45:S45"/>
    <mergeCell ref="C46:D46"/>
    <mergeCell ref="A36:A47"/>
    <mergeCell ref="B36:E36"/>
    <mergeCell ref="F36:S36"/>
    <mergeCell ref="C37:D37"/>
    <mergeCell ref="C38:D38"/>
    <mergeCell ref="B39:E39"/>
    <mergeCell ref="F39:S39"/>
    <mergeCell ref="C40:D40"/>
    <mergeCell ref="C41:D41"/>
    <mergeCell ref="B42:E42"/>
    <mergeCell ref="B28:C28"/>
    <mergeCell ref="A29:A35"/>
    <mergeCell ref="B29:B30"/>
    <mergeCell ref="C29:C30"/>
    <mergeCell ref="B31:B32"/>
    <mergeCell ref="C31:C32"/>
    <mergeCell ref="B33:B34"/>
    <mergeCell ref="C33:C34"/>
    <mergeCell ref="X25:X26"/>
    <mergeCell ref="Y25:Y26"/>
    <mergeCell ref="Z25:Z26"/>
    <mergeCell ref="AA25:AA26"/>
    <mergeCell ref="AB25:AB26"/>
    <mergeCell ref="B27:C27"/>
    <mergeCell ref="Q25:Q26"/>
    <mergeCell ref="R25:R26"/>
    <mergeCell ref="S25:S26"/>
    <mergeCell ref="T25:T26"/>
    <mergeCell ref="V25:V26"/>
    <mergeCell ref="W25:W26"/>
    <mergeCell ref="A25:C26"/>
    <mergeCell ref="D25:D26"/>
    <mergeCell ref="E25:E26"/>
    <mergeCell ref="F25:K25"/>
    <mergeCell ref="L25:M25"/>
    <mergeCell ref="N25:P25"/>
    <mergeCell ref="A23:D23"/>
    <mergeCell ref="A16:D16"/>
    <mergeCell ref="E16:S16"/>
    <mergeCell ref="A17:D17"/>
    <mergeCell ref="E17:S17"/>
    <mergeCell ref="A18:S18"/>
    <mergeCell ref="A19:S19"/>
    <mergeCell ref="A20:D20"/>
    <mergeCell ref="E20:S20"/>
    <mergeCell ref="A21:D21"/>
    <mergeCell ref="E21:S21"/>
    <mergeCell ref="A22:D22"/>
    <mergeCell ref="E12:S12"/>
    <mergeCell ref="A13:S13"/>
    <mergeCell ref="A14:S14"/>
    <mergeCell ref="A15:D15"/>
    <mergeCell ref="E15:S15"/>
    <mergeCell ref="F8:K8"/>
    <mergeCell ref="L8:S8"/>
    <mergeCell ref="A9:S9"/>
    <mergeCell ref="A10:S10"/>
    <mergeCell ref="A11:D11"/>
    <mergeCell ref="E11:S11"/>
    <mergeCell ref="A6:E6"/>
    <mergeCell ref="F6:K6"/>
    <mergeCell ref="M6:S6"/>
    <mergeCell ref="A7:E7"/>
    <mergeCell ref="F7:K7"/>
    <mergeCell ref="L7:S7"/>
    <mergeCell ref="A2:S2"/>
    <mergeCell ref="A3:S3"/>
    <mergeCell ref="A4:S4"/>
    <mergeCell ref="A5:E5"/>
    <mergeCell ref="F5:K5"/>
    <mergeCell ref="M5:S5"/>
  </mergeCells>
  <dataValidations count="1">
    <dataValidation type="list" allowBlank="1" showInputMessage="1" showErrorMessage="1" sqref="D29:D35 I46:K47 I37:K38 I40:K41 I43:K44 I28:K35 A6:K6 E20:X21" xr:uid="{00000000-0002-0000-0000-000000000000}">
      <formula1>#REF!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'C:\Users\Usuario\Documents\Inicio actividades DIF Gdl 16 enero 2020\MIR  DIF GDL 2020\[Formato MIR Inclusión 2020.xlsx]Hoja1'!#REF!</xm:f>
          </x14:formula1>
          <xm:sqref>I27:K27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xilonen olga garcia vuevaas</dc:creator>
  <cp:lastModifiedBy>Miguel Escalante Vazquez</cp:lastModifiedBy>
  <dcterms:created xsi:type="dcterms:W3CDTF">2020-10-13T18:16:28Z</dcterms:created>
  <dcterms:modified xsi:type="dcterms:W3CDTF">2022-08-03T18:16:14Z</dcterms:modified>
</cp:coreProperties>
</file>