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miguel.escalante\Desktop\MIR 2020\SEGUJDO TRIMESTRE\"/>
    </mc:Choice>
  </mc:AlternateContent>
  <xr:revisionPtr revIDLastSave="0" documentId="13_ncr:1_{C3A09E7E-D669-44A4-9506-2E6612ABDAC2}" xr6:coauthVersionLast="36" xr6:coauthVersionMax="45" xr10:uidLastSave="{00000000-0000-0000-0000-000000000000}"/>
  <bookViews>
    <workbookView xWindow="0" yWindow="0" windowWidth="23040" windowHeight="8196" xr2:uid="{8E958216-1DC7-403D-903F-D0DD30B4F5B0}"/>
  </bookViews>
  <sheets>
    <sheet name="MIR Perso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1" l="1"/>
  <c r="G20" i="1"/>
  <c r="G16" i="1"/>
  <c r="Y15" i="1"/>
  <c r="X15" i="1"/>
  <c r="W15" i="1"/>
  <c r="V15" i="1"/>
  <c r="Y14" i="1"/>
  <c r="X14" i="1"/>
  <c r="W14" i="1"/>
  <c r="V14" i="1"/>
  <c r="Y13" i="1"/>
  <c r="X13" i="1"/>
  <c r="W13" i="1"/>
  <c r="V13" i="1"/>
  <c r="Y12" i="1"/>
  <c r="X12" i="1"/>
  <c r="W12" i="1"/>
  <c r="V12" i="1"/>
  <c r="Y11" i="1"/>
  <c r="X11" i="1"/>
  <c r="W11" i="1"/>
  <c r="V11" i="1"/>
  <c r="Y10" i="1"/>
  <c r="X10" i="1"/>
  <c r="W10" i="1"/>
  <c r="V10" i="1"/>
  <c r="Y9" i="1"/>
  <c r="X9" i="1"/>
  <c r="W9" i="1"/>
  <c r="V9" i="1"/>
  <c r="Y8" i="1"/>
  <c r="X8" i="1"/>
  <c r="W8" i="1"/>
  <c r="V8" i="1"/>
  <c r="Y7" i="1"/>
  <c r="X7" i="1"/>
  <c r="W7" i="1"/>
  <c r="V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E5" authorId="0" shapeId="0" xr:uid="{BE6DD4EA-099A-4AB2-990E-00EDDF4CAD98}">
      <text>
        <r>
          <rPr>
            <sz val="16"/>
            <color indexed="81"/>
            <rFont val="Tahoma"/>
            <family val="2"/>
          </rPr>
          <t xml:space="preserve">Sólo para componentes
</t>
        </r>
      </text>
    </comment>
  </commentList>
</comments>
</file>

<file path=xl/sharedStrings.xml><?xml version="1.0" encoding="utf-8"?>
<sst xmlns="http://schemas.openxmlformats.org/spreadsheetml/2006/main" count="287" uniqueCount="157">
  <si>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</si>
  <si>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</si>
  <si>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</si>
  <si>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</si>
  <si>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</si>
  <si>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</si>
  <si>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</si>
  <si>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</si>
  <si>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</si>
  <si>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</si>
  <si>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</si>
  <si>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t>
  </si>
  <si>
    <t>AVANCE 1 ER TRIMESTRE</t>
  </si>
  <si>
    <t>AVANCE AL MES DE ABRIL</t>
  </si>
  <si>
    <t>AVANCE AL MES DE MAYO</t>
  </si>
  <si>
    <t>AVANCE AL MES DE JUNIO</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</si>
  <si>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</si>
  <si>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</si>
  <si>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</si>
  <si>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</si>
  <si>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</si>
  <si>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</si>
  <si>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</si>
  <si>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</si>
  <si>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</si>
  <si>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</si>
  <si>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</si>
  <si>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</si>
  <si>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</si>
  <si>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</si>
  <si>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</si>
  <si>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</si>
  <si>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</si>
  <si>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</si>
  <si>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</si>
  <si>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</si>
  <si>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N/A</t>
  </si>
  <si>
    <t xml:space="preserve"> 5´265,127</t>
  </si>
  <si>
    <t>Padrón de beneficiarios</t>
  </si>
  <si>
    <t>Padrón de beneficiarios
Coneval 2010 Población con al menos una carencia en el Estado de Jalisco</t>
  </si>
  <si>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</si>
  <si>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 </t>
    </r>
    <r>
      <rPr>
        <b/>
        <sz val="36"/>
        <color rgb="FF7030A0"/>
        <rFont val="Calibri"/>
        <family val="2"/>
      </rPr>
      <t>10,108</t>
    </r>
    <r>
      <rPr>
        <sz val="36"/>
        <color rgb="FF000000"/>
        <rFont val="Calibri"/>
        <family val="2"/>
      </rPr>
      <t xml:space="preserve">
Atención médica de primer nivel: </t>
    </r>
    <r>
      <rPr>
        <b/>
        <sz val="36"/>
        <color rgb="FF7030A0"/>
        <rFont val="Calibri"/>
        <family val="2"/>
      </rPr>
      <t>29,227</t>
    </r>
    <r>
      <rPr>
        <sz val="36"/>
        <color rgb="FF000000"/>
        <rFont val="Calibri"/>
        <family val="2"/>
      </rPr>
      <t xml:space="preserve">
Atención odontológica: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 </t>
    </r>
    <r>
      <rPr>
        <b/>
        <sz val="36"/>
        <color rgb="FF7030A0"/>
        <rFont val="Calibri"/>
        <family val="2"/>
      </rPr>
      <t>20,426</t>
    </r>
    <r>
      <rPr>
        <sz val="36"/>
        <color rgb="FF000000"/>
        <rFont val="Calibri"/>
        <family val="2"/>
      </rPr>
      <t xml:space="preserve">
Habilidades y desarrollo comunitario: Comedores comunitarios: 550,Centros Desarrollo Comunitario preescolar: 2,270, Población con servicios a la comunidad en eventos: 2,293. Población beneficiada con servicios gratuitos 12,537, talleres 22,406 y adiestramiento 995= Total: </t>
    </r>
    <r>
      <rPr>
        <b/>
        <sz val="36"/>
        <color rgb="FF7030A0"/>
        <rFont val="Calibri"/>
        <family val="2"/>
      </rPr>
      <t>41,051</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rgb="FF7030A0"/>
        <rFont val="Calibri"/>
        <family val="2"/>
      </rPr>
      <t>798</t>
    </r>
    <r>
      <rPr>
        <sz val="36"/>
        <color rgb="FF000000"/>
        <rFont val="Calibri"/>
        <family val="2"/>
      </rPr>
      <t xml:space="preserve">
Pláticas prematrimoniales: </t>
    </r>
    <r>
      <rPr>
        <b/>
        <sz val="36"/>
        <color rgb="FF7030A0"/>
        <rFont val="Calibri"/>
        <family val="2"/>
      </rPr>
      <t>10,412</t>
    </r>
    <r>
      <rPr>
        <sz val="36"/>
        <color rgb="FF000000"/>
        <rFont val="Calibri"/>
        <family val="2"/>
      </rPr>
      <t xml:space="preserve">
Protección civil: </t>
    </r>
    <r>
      <rPr>
        <b/>
        <sz val="36"/>
        <color rgb="FF7030A0"/>
        <rFont val="Calibri"/>
        <family val="2"/>
      </rPr>
      <t>900</t>
    </r>
    <r>
      <rPr>
        <sz val="36"/>
        <color rgb="FF000000"/>
        <rFont val="Calibri"/>
        <family val="2"/>
      </rPr>
      <t xml:space="preserve">
Total de población atendida con los programas: </t>
    </r>
    <r>
      <rPr>
        <b/>
        <sz val="36"/>
        <color rgb="FF7030A0"/>
        <rFont val="Calibri"/>
        <family val="2"/>
      </rPr>
      <t>139,332</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</si>
  <si>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</si>
  <si>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</si>
  <si>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</si>
  <si>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</si>
  <si>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</si>
  <si>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Padrón de beneficiarios
Coneval 2010 Población con al menos una carencia en el Municipio de Guadalajara</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</si>
  <si>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t>
    </r>
    <r>
      <rPr>
        <sz val="36"/>
        <color rgb="FFFF0000"/>
        <rFont val="Calibri"/>
        <family val="2"/>
      </rPr>
      <t xml:space="preserve"> </t>
    </r>
    <r>
      <rPr>
        <b/>
        <sz val="36"/>
        <color rgb="FF7030A0"/>
        <rFont val="Calibri"/>
        <family val="2"/>
      </rPr>
      <t>10,108</t>
    </r>
    <r>
      <rPr>
        <sz val="36"/>
        <color rgb="FF000000"/>
        <rFont val="Calibri"/>
        <family val="2"/>
      </rPr>
      <t xml:space="preserve">
Atención médica de primer nivel:</t>
    </r>
    <r>
      <rPr>
        <sz val="36"/>
        <color rgb="FF7030A0"/>
        <rFont val="Calibri"/>
        <family val="2"/>
      </rPr>
      <t xml:space="preserve"> </t>
    </r>
    <r>
      <rPr>
        <b/>
        <sz val="36"/>
        <color rgb="FF7030A0"/>
        <rFont val="Calibri"/>
        <family val="2"/>
      </rPr>
      <t>29,227</t>
    </r>
    <r>
      <rPr>
        <sz val="36"/>
        <color rgb="FF000000"/>
        <rFont val="Calibri"/>
        <family val="2"/>
      </rPr>
      <t xml:space="preserve">
Atención odontológica:</t>
    </r>
    <r>
      <rPr>
        <sz val="36"/>
        <color rgb="FF7030A0"/>
        <rFont val="Calibri"/>
        <family val="2"/>
      </rPr>
      <t xml:space="preserve">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t>
    </r>
    <r>
      <rPr>
        <sz val="36"/>
        <color rgb="FF7030A0"/>
        <rFont val="Calibri"/>
        <family val="2"/>
      </rPr>
      <t xml:space="preserve"> </t>
    </r>
    <r>
      <rPr>
        <b/>
        <sz val="36"/>
        <color rgb="FF7030A0"/>
        <rFont val="Calibri"/>
        <family val="2"/>
      </rPr>
      <t>20,426</t>
    </r>
    <r>
      <rPr>
        <b/>
        <sz val="36"/>
        <color rgb="FF000000"/>
        <rFont val="Calibri"/>
        <family val="2"/>
      </rPr>
      <t xml:space="preserve">
</t>
    </r>
    <r>
      <rPr>
        <sz val="36"/>
        <color rgb="FF000000"/>
        <rFont val="Calibri"/>
        <family val="2"/>
      </rPr>
      <t xml:space="preserve">Habilidades y desarrollo comunitario: Comedores comunitarios: 550,Centros Desarrollo Comunitario preescolar: 2,270, Población con servicios a la comunidad en eventos: 2,293. Población beneficiada con servicios gratuitos 12,537, talleres 22,406 y adiestramiento 995= </t>
    </r>
    <r>
      <rPr>
        <b/>
        <sz val="36"/>
        <color rgb="FF000000"/>
        <rFont val="Calibri"/>
        <family val="2"/>
      </rPr>
      <t xml:space="preserve">Total: </t>
    </r>
    <r>
      <rPr>
        <b/>
        <sz val="36"/>
        <color rgb="FF7030A0"/>
        <rFont val="Calibri"/>
        <family val="2"/>
      </rPr>
      <t>41,051</t>
    </r>
    <r>
      <rPr>
        <b/>
        <sz val="36"/>
        <color rgb="FF000000"/>
        <rFont val="Calibri"/>
        <family val="2"/>
      </rPr>
      <t xml:space="preserve">
</t>
    </r>
    <r>
      <rPr>
        <sz val="36"/>
        <color rgb="FF000000"/>
        <rFont val="Calibri"/>
        <family val="2"/>
      </rPr>
      <t>Atención en centros de desarrollo infantil</t>
    </r>
    <r>
      <rPr>
        <b/>
        <sz val="36"/>
        <color rgb="FF000000"/>
        <rFont val="Calibri"/>
        <family val="2"/>
      </rPr>
      <t>:</t>
    </r>
    <r>
      <rPr>
        <b/>
        <sz val="36"/>
        <color rgb="FF7030A0"/>
        <rFont val="Calibri"/>
        <family val="2"/>
      </rPr>
      <t xml:space="preserve"> 931</t>
    </r>
    <r>
      <rPr>
        <b/>
        <sz val="36"/>
        <color rgb="FF000000"/>
        <rFont val="Calibri"/>
        <family val="2"/>
      </rPr>
      <t xml:space="preserve">
</t>
    </r>
    <r>
      <rPr>
        <sz val="36"/>
        <color rgb="FF000000"/>
        <rFont val="Calibri"/>
        <family val="2"/>
      </rPr>
      <t>Atención en centros de desarrollo infantil comunitario:</t>
    </r>
    <r>
      <rPr>
        <b/>
        <sz val="36"/>
        <color rgb="FF000000"/>
        <rFont val="Calibri"/>
        <family val="2"/>
      </rPr>
      <t xml:space="preserve"> </t>
    </r>
    <r>
      <rPr>
        <b/>
        <sz val="36"/>
        <color rgb="FF7030A0"/>
        <rFont val="Calibri"/>
        <family val="2"/>
      </rPr>
      <t>435</t>
    </r>
    <r>
      <rPr>
        <b/>
        <sz val="36"/>
        <color rgb="FF000000"/>
        <rFont val="Calibri"/>
        <family val="2"/>
      </rPr>
      <t xml:space="preserve">
</t>
    </r>
    <r>
      <rPr>
        <sz val="36"/>
        <color rgb="FF000000"/>
        <rFont val="Calibri"/>
        <family val="2"/>
      </rPr>
      <t>Centros de convivencia:</t>
    </r>
    <r>
      <rPr>
        <b/>
        <sz val="36"/>
        <color rgb="FF7030A0"/>
        <rFont val="Calibri"/>
        <family val="2"/>
      </rPr>
      <t xml:space="preserve"> 798</t>
    </r>
    <r>
      <rPr>
        <b/>
        <sz val="36"/>
        <color rgb="FF000000"/>
        <rFont val="Calibri"/>
        <family val="2"/>
      </rPr>
      <t xml:space="preserve">
</t>
    </r>
    <r>
      <rPr>
        <sz val="36"/>
        <color rgb="FF000000"/>
        <rFont val="Calibri"/>
        <family val="2"/>
      </rPr>
      <t>Pláticas prematrimoniales:</t>
    </r>
    <r>
      <rPr>
        <b/>
        <sz val="36"/>
        <color rgb="FF000000"/>
        <rFont val="Calibri"/>
        <family val="2"/>
      </rPr>
      <t xml:space="preserve"> </t>
    </r>
    <r>
      <rPr>
        <b/>
        <sz val="36"/>
        <color rgb="FF7030A0"/>
        <rFont val="Calibri"/>
        <family val="2"/>
      </rPr>
      <t>10,412</t>
    </r>
    <r>
      <rPr>
        <b/>
        <sz val="36"/>
        <color rgb="FF000000"/>
        <rFont val="Calibri"/>
        <family val="2"/>
      </rPr>
      <t xml:space="preserve">
</t>
    </r>
    <r>
      <rPr>
        <sz val="36"/>
        <color rgb="FF000000"/>
        <rFont val="Calibri"/>
        <family val="2"/>
      </rPr>
      <t>Protección civil</t>
    </r>
    <r>
      <rPr>
        <b/>
        <sz val="36"/>
        <color rgb="FF000000"/>
        <rFont val="Calibri"/>
        <family val="2"/>
      </rPr>
      <t xml:space="preserve">: </t>
    </r>
    <r>
      <rPr>
        <b/>
        <sz val="36"/>
        <color rgb="FF7030A0"/>
        <rFont val="Calibri"/>
        <family val="2"/>
      </rPr>
      <t>900</t>
    </r>
    <r>
      <rPr>
        <b/>
        <sz val="36"/>
        <color rgb="FF000000"/>
        <rFont val="Calibri"/>
        <family val="2"/>
      </rPr>
      <t xml:space="preserve">
Total de población atendida con los programas</t>
    </r>
    <r>
      <rPr>
        <b/>
        <sz val="36"/>
        <color rgb="FF7030A0"/>
        <rFont val="Calibri"/>
        <family val="2"/>
      </rPr>
      <t>: 139,332</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</si>
  <si>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</si>
  <si>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</si>
  <si>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</si>
  <si>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</si>
  <si>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</si>
  <si>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36"/>
        <color rgb="FF7030A0"/>
        <rFont val="Calibri"/>
        <family val="2"/>
      </rPr>
      <t>200</t>
    </r>
    <r>
      <rPr>
        <b/>
        <sz val="36"/>
        <color rgb="FF000000"/>
        <rFont val="Calibri"/>
        <family val="2"/>
      </rPr>
      <t xml:space="preserve">
Población atendida con los programas en el albergue CADIPSI (2,180)y por las brigadas de atención a personas en situación de calle (1,264): 3,444</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</si>
  <si>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</si>
  <si>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</si>
  <si>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</si>
  <si>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</si>
  <si>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</si>
  <si>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</si>
  <si>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</si>
  <si>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</si>
  <si>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</si>
  <si>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2´455,807</t>
  </si>
  <si>
    <t>2´432,628/100%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</si>
  <si>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</si>
  <si>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</si>
  <si>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36"/>
        <rFont val="Calibri"/>
        <family val="2"/>
      </rPr>
      <t>24,039</t>
    </r>
    <r>
      <rPr>
        <sz val="36"/>
        <color rgb="FF000000"/>
        <rFont val="Calibri"/>
        <family val="2"/>
      </rPr>
      <t xml:space="preserve">
Apoyos asistenciales: cobijas,  medicamentos, productos higiene, ropa, apoyos médicos etc. :</t>
    </r>
    <r>
      <rPr>
        <sz val="36"/>
        <rFont val="Calibri"/>
        <family val="2"/>
      </rPr>
      <t xml:space="preserve"> 45,864</t>
    </r>
    <r>
      <rPr>
        <sz val="36"/>
        <color rgb="FF000000"/>
        <rFont val="Calibri"/>
        <family val="2"/>
      </rPr>
      <t xml:space="preserve">: Total </t>
    </r>
    <r>
      <rPr>
        <b/>
        <sz val="36"/>
        <color rgb="FF7030A0"/>
        <rFont val="Calibri"/>
        <family val="2"/>
      </rPr>
      <t>69,903</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6"/>
        <color rgb="FF7030A0"/>
        <rFont val="Calibri"/>
        <family val="2"/>
      </rPr>
      <t>4,950</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30,936 y desayunos fríos y  calientes 1,354,700, programa de asistencial social alimentaria en los primeros 1000 días 4,800 :</t>
    </r>
    <r>
      <rPr>
        <sz val="36"/>
        <color rgb="FF7030A0"/>
        <rFont val="Calibri"/>
        <family val="2"/>
      </rPr>
      <t xml:space="preserve"> </t>
    </r>
    <r>
      <rPr>
        <b/>
        <sz val="36"/>
        <color rgb="FF7030A0"/>
        <rFont val="Calibri"/>
        <family val="2"/>
      </rPr>
      <t>1´390,436</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1,970</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1,050</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121,000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 </t>
    </r>
    <r>
      <rPr>
        <b/>
        <sz val="36"/>
        <color rgb="FF7030A0"/>
        <rFont val="Calibri"/>
        <family val="2"/>
      </rPr>
      <t>819,280</t>
    </r>
    <r>
      <rPr>
        <sz val="36"/>
        <color rgb="FF000000"/>
        <rFont val="Calibri"/>
        <family val="2"/>
      </rPr>
      <t xml:space="preserve"> dato Paty Flores
</t>
    </r>
    <r>
      <rPr>
        <b/>
        <u/>
        <sz val="36"/>
        <color rgb="FF000000"/>
        <rFont val="Calibri"/>
        <family val="2"/>
      </rPr>
      <t>Total de apoyos:</t>
    </r>
    <r>
      <rPr>
        <b/>
        <u/>
        <sz val="36"/>
        <color rgb="FF7030A0"/>
        <rFont val="Calibri"/>
        <family val="2"/>
      </rPr>
      <t xml:space="preserve"> 2´432,628</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</si>
  <si>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</si>
  <si>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</si>
  <si>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</si>
  <si>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16,521/100%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</si>
  <si>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</si>
  <si>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2,180</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 xml:space="preserve">Personas con apoyos: </t>
    </r>
    <r>
      <rPr>
        <b/>
        <sz val="36"/>
        <color rgb="FF7030A0"/>
        <rFont val="Calibri"/>
        <family val="2"/>
      </rPr>
      <t>1,264</t>
    </r>
    <r>
      <rPr>
        <sz val="36"/>
        <color rgb="FF000000"/>
        <rFont val="Calibri"/>
        <family val="2"/>
      </rPr>
      <t xml:space="preserve"> cuenta pública
</t>
    </r>
    <r>
      <rPr>
        <b/>
        <sz val="36"/>
        <color rgb="FF000000"/>
        <rFont val="Calibri"/>
        <family val="2"/>
      </rPr>
      <t xml:space="preserve">Asistencia alimentaria y nutrición:
</t>
    </r>
    <r>
      <rPr>
        <sz val="36"/>
        <color rgb="FF000000"/>
        <rFont val="Calibri"/>
        <family val="2"/>
      </rPr>
      <t>Población de PAAP: 2,578, Desayunos: 7,130, Población primeros 1000 días: 400
Total de personas beneficiadas con alimento</t>
    </r>
    <r>
      <rPr>
        <b/>
        <sz val="36"/>
        <color rgb="FF000000"/>
        <rFont val="Calibri"/>
        <family val="2"/>
      </rPr>
      <t xml:space="preserve">: </t>
    </r>
    <r>
      <rPr>
        <b/>
        <sz val="36"/>
        <color rgb="FF7030A0"/>
        <rFont val="Calibri"/>
        <family val="2"/>
      </rPr>
      <t>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588</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900</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36"/>
        <color rgb="FF000000"/>
        <rFont val="Calibri"/>
        <family val="2"/>
      </rPr>
      <t xml:space="preserve">Total de personas con apoyos: </t>
    </r>
    <r>
      <rPr>
        <b/>
        <u/>
        <sz val="36"/>
        <color rgb="FF7030A0"/>
        <rFont val="Calibri"/>
        <family val="2"/>
      </rPr>
      <t>16,521</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</si>
  <si>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</si>
  <si>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</si>
  <si>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</si>
  <si>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</si>
  <si>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</si>
  <si>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438507/100%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</si>
  <si>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</si>
  <si>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10,194, Búsqueda y recuperación de redes: </t>
    </r>
    <r>
      <rPr>
        <sz val="36"/>
        <rFont val="Calibri"/>
        <family val="2"/>
      </rPr>
      <t>90</t>
    </r>
    <r>
      <rPr>
        <sz val="36"/>
        <color rgb="FF000000"/>
        <rFont val="Calibri"/>
        <family val="2"/>
      </rPr>
      <t>, sesiones de terapéuticas 795, canalizaciones y derivaciones</t>
    </r>
    <r>
      <rPr>
        <sz val="36"/>
        <rFont val="Calibri"/>
        <family val="2"/>
      </rPr>
      <t xml:space="preserve"> 960</t>
    </r>
    <r>
      <rPr>
        <sz val="36"/>
        <color rgb="FF000000"/>
        <rFont val="Calibri"/>
        <family val="2"/>
      </rPr>
      <t xml:space="preserve">: </t>
    </r>
    <r>
      <rPr>
        <sz val="36"/>
        <color rgb="FF7030A0"/>
        <rFont val="Calibri"/>
        <family val="2"/>
      </rPr>
      <t>12,039</t>
    </r>
    <r>
      <rPr>
        <sz val="36"/>
        <color rgb="FF000000"/>
        <rFont val="Calibri"/>
        <family val="2"/>
      </rPr>
      <t xml:space="preserve">
Atención situación de calle:
Abordaje a personas en situación de calle:3,156, Canalizaciones 89, recorridos diurnos y notarnos 212: total </t>
    </r>
    <r>
      <rPr>
        <sz val="36"/>
        <color rgb="FF7030A0"/>
        <rFont val="Calibri"/>
        <family val="2"/>
      </rPr>
      <t>3,457</t>
    </r>
    <r>
      <rPr>
        <sz val="36"/>
        <color rgb="FF000000"/>
        <rFont val="Calibri"/>
        <family val="2"/>
      </rPr>
      <t xml:space="preserve">
Atención médica de primer nivel:
Consultas médicas, medicina general: 26,869, Consultas médicas  pediátricas: 13,553,
Filtros: 155,123,  Consultas médicas en campañas o brigadas: 1,762,  Pláticas preventivas otorgadas: 576
Total: </t>
    </r>
    <r>
      <rPr>
        <sz val="36"/>
        <color rgb="FF7030A0"/>
        <rFont val="Calibri"/>
        <family val="2"/>
      </rPr>
      <t>197,883</t>
    </r>
    <r>
      <rPr>
        <sz val="36"/>
        <color rgb="FF000000"/>
        <rFont val="Calibri"/>
        <family val="2"/>
      </rPr>
      <t xml:space="preserve">
Atención odontológica:
Consultas odontológicas en Centro de DIF: 5,177, Consultas en clínica dental: 5,127, Consultas en brigadas o campañas: 4,229
Total de consultas odontológica: </t>
    </r>
    <r>
      <rPr>
        <sz val="36"/>
        <color rgb="FF7030A0"/>
        <rFont val="Calibri"/>
        <family val="2"/>
      </rPr>
      <t>14,533</t>
    </r>
    <r>
      <rPr>
        <sz val="36"/>
        <color rgb="FF000000"/>
        <rFont val="Calibri"/>
        <family val="2"/>
      </rPr>
      <t xml:space="preserve">
Atención laboratorio clínico:
Análisis de prematrimoniales: 19,940
Análisis de laboratorios: 46,515
Total de análisis clínicos: </t>
    </r>
    <r>
      <rPr>
        <sz val="36"/>
        <color rgb="FF7030A0"/>
        <rFont val="Calibri"/>
        <family val="2"/>
      </rPr>
      <t>66,455</t>
    </r>
    <r>
      <rPr>
        <sz val="36"/>
        <color rgb="FF000000"/>
        <rFont val="Calibri"/>
        <family val="2"/>
      </rPr>
      <t xml:space="preserve">
Atención psicológica:
Sesiones de terapia psicológica 22,837 y asesoría otorgadas 4,586: </t>
    </r>
    <r>
      <rPr>
        <sz val="36"/>
        <color rgb="FF7030A0"/>
        <rFont val="Calibri"/>
        <family val="2"/>
      </rPr>
      <t>27,423</t>
    </r>
    <r>
      <rPr>
        <sz val="36"/>
        <color rgb="FF000000"/>
        <rFont val="Calibri"/>
        <family val="2"/>
      </rPr>
      <t xml:space="preserve">
Trabajo social:
Casos atendidos, solicitudes registradas 1,394, visitas domiciliarias 1061, casos con estudios sociofamiliares 499, casos cerradas 870, canalizaciones realizadas 468 :</t>
    </r>
    <r>
      <rPr>
        <sz val="36"/>
        <color rgb="FF7030A0"/>
        <rFont val="Calibri"/>
        <family val="2"/>
      </rPr>
      <t>4,292</t>
    </r>
    <r>
      <rPr>
        <sz val="36"/>
        <color rgb="FF000000"/>
        <rFont val="Calibri"/>
        <family val="2"/>
      </rPr>
      <t xml:space="preserve">
Protección civil:
Programas de protección civil desarrollados y aplicados 55, Eventos masivos con participación de DIFGDL 21, Simulacros programados 210: </t>
    </r>
    <r>
      <rPr>
        <sz val="36"/>
        <color rgb="FF7030A0"/>
        <rFont val="Calibri"/>
        <family val="2"/>
      </rPr>
      <t>286</t>
    </r>
    <r>
      <rPr>
        <sz val="36"/>
        <color rgb="FF000000"/>
        <rFont val="Calibri"/>
        <family val="2"/>
      </rPr>
      <t xml:space="preserve">
Centros de Desarrollo Infantil:
Sesiones educativas 21,825, sesiones en educación física 1,620 Sesiones recreativas 21,825= Total: </t>
    </r>
    <r>
      <rPr>
        <sz val="36"/>
        <color rgb="FF7030A0"/>
        <rFont val="Calibri"/>
        <family val="2"/>
      </rPr>
      <t>45,270</t>
    </r>
    <r>
      <rPr>
        <sz val="36"/>
        <color rgb="FF000000"/>
        <rFont val="Calibri"/>
        <family val="2"/>
      </rPr>
      <t xml:space="preserve">
Habilidades y desarrollo comunitario;
 Educación preescolar en CDC: Sesiones educativas: 18,474, sesiones recreativas: 807, sesiones en educación física: 3,063: Total: </t>
    </r>
    <r>
      <rPr>
        <sz val="36"/>
        <color rgb="FF7030A0"/>
        <rFont val="Calibri"/>
        <family val="2"/>
      </rPr>
      <t>22,344</t>
    </r>
    <r>
      <rPr>
        <sz val="36"/>
        <color rgb="FF000000"/>
        <rFont val="Calibri"/>
        <family val="2"/>
      </rPr>
      <t xml:space="preserve">
Desarrollo de habilidades: Servicios  de apoyo a la comunidad en eventos  2, 293 y Servicios gratuitos a la comunidad en centros de desarrollo comunitarios: 12,838 = </t>
    </r>
    <r>
      <rPr>
        <sz val="36"/>
        <color rgb="FF7030A0"/>
        <rFont val="Calibri"/>
        <family val="2"/>
      </rPr>
      <t>15,131</t>
    </r>
    <r>
      <rPr>
        <sz val="36"/>
        <color rgb="FF000000"/>
        <rFont val="Calibri"/>
        <family val="2"/>
      </rPr>
      <t xml:space="preserve">
Centros de Convivencia: 
Entrevista de trabajo social 536, entrevista y evaluaciones psicológica 553, Convivencia supervisadas 13,362, Entregas de recepción de menores 682, Seguimientos ante juzgado 8,973: Total </t>
    </r>
    <r>
      <rPr>
        <sz val="36"/>
        <color rgb="FF7030A0"/>
        <rFont val="Calibri"/>
        <family val="2"/>
      </rPr>
      <t>24,106</t>
    </r>
    <r>
      <rPr>
        <sz val="36"/>
        <color rgb="FF000000"/>
        <rFont val="Calibri"/>
        <family val="2"/>
      </rPr>
      <t xml:space="preserve">
Pláticas prematrimoniales:
Sesiones de pláticas prematrimoniales: 82, constancias de pláticas 4,518  y  constancias a matrimonios colectivos 688: </t>
    </r>
    <r>
      <rPr>
        <sz val="36"/>
        <color rgb="FF7030A0"/>
        <rFont val="Calibri"/>
        <family val="2"/>
      </rPr>
      <t>5,288</t>
    </r>
    <r>
      <rPr>
        <sz val="36"/>
        <color rgb="FF000000"/>
        <rFont val="Calibri"/>
        <family val="2"/>
      </rPr>
      <t xml:space="preserve">
Total de servicios: </t>
    </r>
    <r>
      <rPr>
        <sz val="36"/>
        <color rgb="FF7030A0"/>
        <rFont val="Calibri"/>
        <family val="2"/>
      </rPr>
      <t>438,507</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</si>
  <si>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</si>
  <si>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</si>
  <si>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</si>
  <si>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88,271/100%</t>
  </si>
  <si>
    <r>
      <rPr>
        <b/>
        <sz val="36"/>
        <color rgb="FF000000"/>
        <rFont val="Calibri"/>
        <family val="2"/>
      </rPr>
      <t>CADIPSI</t>
    </r>
    <r>
      <rPr>
        <sz val="36"/>
        <color rgb="FF000000"/>
        <rFont val="Calibri"/>
        <family val="2"/>
      </rPr>
      <t xml:space="preserve">
Personas beneficiadas con servicios de estancia: </t>
    </r>
    <r>
      <rPr>
        <b/>
        <sz val="36"/>
        <color rgb="FF7030A0"/>
        <rFont val="Calibri"/>
        <family val="2"/>
      </rPr>
      <t xml:space="preserve">2,180 </t>
    </r>
    <r>
      <rPr>
        <sz val="36"/>
        <color rgb="FF000000"/>
        <rFont val="Calibri"/>
        <family val="2"/>
      </rPr>
      <t xml:space="preserve">
Atención situación de calle:
Personas beneficiadas:</t>
    </r>
    <r>
      <rPr>
        <b/>
        <sz val="36"/>
        <color rgb="FF7030A0"/>
        <rFont val="Calibri"/>
        <family val="2"/>
      </rPr>
      <t xml:space="preserve"> 1,264</t>
    </r>
    <r>
      <rPr>
        <sz val="36"/>
        <color rgb="FF000000"/>
        <rFont val="Calibri"/>
        <family val="2"/>
      </rPr>
      <t xml:space="preserve">
Atención médica de primer nivel:
Personas con consultas médicas: 26,450, Personas con consultas médicas en campañas o brigadas: 1,865, Población cautiva de niños, y niñas, consultas pediátricas:</t>
    </r>
    <r>
      <rPr>
        <sz val="36"/>
        <rFont val="Calibri"/>
        <family val="2"/>
      </rPr>
      <t xml:space="preserve"> 912</t>
    </r>
    <r>
      <rPr>
        <sz val="36"/>
        <color rgb="FF000000"/>
        <rFont val="Calibri"/>
        <family val="2"/>
      </rPr>
      <t xml:space="preserve">
Total de personas con atenciones médicas : </t>
    </r>
    <r>
      <rPr>
        <b/>
        <sz val="36"/>
        <color rgb="FF7030A0"/>
        <rFont val="Calibri"/>
        <family val="2"/>
      </rPr>
      <t>29,227</t>
    </r>
    <r>
      <rPr>
        <sz val="36"/>
        <color rgb="FF000000"/>
        <rFont val="Calibri"/>
        <family val="2"/>
      </rPr>
      <t xml:space="preserve">
Atención de consultas odontológicas:
Personas beneficiadas de centros 1,804, Consultas en clínica 1,895, Consultas en campañas y brigadas 4,198: </t>
    </r>
    <r>
      <rPr>
        <b/>
        <sz val="36"/>
        <color rgb="FF7030A0"/>
        <rFont val="Calibri"/>
        <family val="2"/>
      </rPr>
      <t>7,897</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4,182</t>
    </r>
    <r>
      <rPr>
        <sz val="36"/>
        <color rgb="FF000000"/>
        <rFont val="Calibri"/>
        <family val="2"/>
      </rPr>
      <t xml:space="preserve">
Laboratorios: 7,725
Población beneficiada en el laboratorio: </t>
    </r>
    <r>
      <rPr>
        <b/>
        <sz val="36"/>
        <color rgb="FF7030A0"/>
        <rFont val="Calibri"/>
        <family val="2"/>
      </rPr>
      <t>11,907</t>
    </r>
    <r>
      <rPr>
        <sz val="36"/>
        <color rgb="FF000000"/>
        <rFont val="Calibri"/>
        <family val="2"/>
      </rPr>
      <t xml:space="preserve">
Atención psicológica: Población beneficiada en terapia </t>
    </r>
    <r>
      <rPr>
        <b/>
        <sz val="36"/>
        <color rgb="FF7030A0"/>
        <rFont val="Calibri"/>
        <family val="2"/>
      </rPr>
      <t>4,324</t>
    </r>
    <r>
      <rPr>
        <sz val="36"/>
        <color rgb="FF000000"/>
        <rFont val="Calibri"/>
        <family val="2"/>
      </rPr>
      <t xml:space="preserve">
Trabajo social:
Población beneficiada con servicios 1,208, beneficiada con apoyos 588: </t>
    </r>
    <r>
      <rPr>
        <b/>
        <sz val="36"/>
        <color rgb="FF7030A0"/>
        <rFont val="Calibri"/>
        <family val="2"/>
      </rPr>
      <t>1,796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 2,293 y población con servicios gratuitos 12,537=</t>
    </r>
    <r>
      <rPr>
        <b/>
        <sz val="36"/>
        <color rgb="FF7030A0"/>
        <rFont val="Calibri"/>
        <family val="2"/>
      </rPr>
      <t>14.830</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 </t>
    </r>
    <r>
      <rPr>
        <b/>
        <sz val="36"/>
        <color rgb="FF7030A0"/>
        <rFont val="Calibri"/>
        <family val="2"/>
      </rPr>
      <t>798</t>
    </r>
    <r>
      <rPr>
        <sz val="36"/>
        <color rgb="FF000000"/>
        <rFont val="Calibri"/>
        <family val="2"/>
      </rPr>
      <t xml:space="preserve">
Pláticas prematrimoniales:
Población beneficiada con sesiones de pláticas prematrimoniales ( de mismo genero 278): 9,036  y  población con constancias a matrimonios colectivos 1,376: </t>
    </r>
    <r>
      <rPr>
        <b/>
        <sz val="36"/>
        <color rgb="FF7030A0"/>
        <rFont val="Calibri"/>
        <family val="2"/>
      </rPr>
      <t>10,412</t>
    </r>
    <r>
      <rPr>
        <sz val="36"/>
        <color rgb="FF000000"/>
        <rFont val="Calibri"/>
        <family val="2"/>
      </rPr>
      <t xml:space="preserve">
Total de personas con servicios otorgados: </t>
    </r>
    <r>
      <rPr>
        <b/>
        <sz val="36"/>
        <color rgb="FF7030A0"/>
        <rFont val="Calibri"/>
        <family val="2"/>
      </rPr>
      <t>88,271</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</si>
  <si>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</si>
  <si>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</si>
  <si>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</si>
  <si>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</si>
  <si>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</si>
  <si>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5,333/100%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</si>
  <si>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</si>
  <si>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</si>
  <si>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t>
    </r>
    <r>
      <rPr>
        <b/>
        <sz val="36"/>
        <color rgb="FF7030A0"/>
        <rFont val="Calibri"/>
        <family val="2"/>
      </rPr>
      <t xml:space="preserve"> 700</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892</t>
    </r>
    <r>
      <rPr>
        <b/>
        <sz val="36"/>
        <color rgb="FF000000"/>
        <rFont val="Calibri"/>
        <family val="2"/>
      </rPr>
      <t xml:space="preserve">
Atención psicológica:
</t>
    </r>
    <r>
      <rPr>
        <sz val="36"/>
        <color rgb="FF000000"/>
        <rFont val="Calibri"/>
        <family val="2"/>
      </rPr>
      <t xml:space="preserve">Pláticas de prevención del suicidio: 116, Pláticas de prevención del adicciones: 177, Curso de escuela para padres y madres 342, sesiones de talleres y sesiones de curso de padres y madres 3000: Total </t>
    </r>
    <r>
      <rPr>
        <b/>
        <sz val="36"/>
        <color rgb="FF7030A0"/>
        <rFont val="Calibri"/>
        <family val="2"/>
      </rPr>
      <t>3,635</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16</t>
    </r>
    <r>
      <rPr>
        <b/>
        <sz val="36"/>
        <color rgb="FF000000"/>
        <rFont val="Calibri"/>
        <family val="2"/>
      </rPr>
      <t xml:space="preserve">
Desarrollo de habilidades y profesionalización:
</t>
    </r>
    <r>
      <rPr>
        <sz val="36"/>
        <color rgb="FF000000"/>
        <rFont val="Calibri"/>
        <family val="2"/>
      </rPr>
      <t xml:space="preserve">Adiestramientos en </t>
    </r>
    <r>
      <rPr>
        <b/>
        <sz val="36"/>
        <color theme="7" tint="-0.249977111117893"/>
        <rFont val="Calibri"/>
        <family val="2"/>
      </rPr>
      <t>12</t>
    </r>
    <r>
      <rPr>
        <sz val="36"/>
        <color rgb="FF000000"/>
        <rFont val="Calibri"/>
        <family val="2"/>
      </rPr>
      <t xml:space="preserve"> en 800 grupos y talleres</t>
    </r>
    <r>
      <rPr>
        <sz val="36"/>
        <color rgb="FF7030A0"/>
        <rFont val="Calibri"/>
        <family val="2"/>
      </rPr>
      <t xml:space="preserve"> </t>
    </r>
    <r>
      <rPr>
        <b/>
        <sz val="36"/>
        <color theme="7" tint="-0.249977111117893"/>
        <rFont val="Calibri"/>
        <family val="2"/>
      </rPr>
      <t xml:space="preserve">66 </t>
    </r>
    <r>
      <rPr>
        <sz val="36"/>
        <color rgb="FF000000"/>
        <rFont val="Calibri"/>
        <family val="2"/>
      </rPr>
      <t>en 277 grupos:</t>
    </r>
    <r>
      <rPr>
        <sz val="36"/>
        <color rgb="FF7030A0"/>
        <rFont val="Calibri"/>
        <family val="2"/>
      </rPr>
      <t xml:space="preserve"> </t>
    </r>
    <r>
      <rPr>
        <b/>
        <sz val="36"/>
        <color rgb="FF7030A0"/>
        <rFont val="Calibri"/>
        <family val="2"/>
      </rPr>
      <t>78</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t>
    </r>
    <r>
      <rPr>
        <b/>
        <sz val="36"/>
        <color theme="7" tint="-0.499984740745262"/>
        <rFont val="Calibri"/>
        <family val="2"/>
      </rPr>
      <t>12</t>
    </r>
    <r>
      <rPr>
        <b/>
        <sz val="36"/>
        <color rgb="FF000000"/>
        <rFont val="Calibri"/>
        <family val="2"/>
      </rPr>
      <t xml:space="preserve">
</t>
    </r>
    <r>
      <rPr>
        <b/>
        <u/>
        <sz val="36"/>
        <color rgb="FF000000"/>
        <rFont val="Calibri"/>
        <family val="2"/>
      </rPr>
      <t xml:space="preserve">Total de capacitaciones, pláticas, talleres etc: </t>
    </r>
    <r>
      <rPr>
        <b/>
        <u/>
        <sz val="36"/>
        <color rgb="FF7030A0"/>
        <rFont val="Calibri"/>
        <family val="2"/>
      </rPr>
      <t xml:space="preserve">5,333 </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</si>
  <si>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</si>
  <si>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</si>
  <si>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</si>
  <si>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45,952/100%</t>
  </si>
  <si>
    <r>
      <rPr>
        <b/>
        <sz val="36"/>
        <color rgb="FF000000"/>
        <rFont val="Calibri"/>
        <family val="2"/>
      </rPr>
      <t xml:space="preserve">CADIPSI
</t>
    </r>
    <r>
      <rPr>
        <sz val="36"/>
        <color rgb="FF000000"/>
        <rFont val="Calibri"/>
        <family val="2"/>
      </rPr>
      <t>Sesiones educoformativas y de capacitación</t>
    </r>
    <r>
      <rPr>
        <b/>
        <sz val="36"/>
        <color rgb="FF000000"/>
        <rFont val="Calibri"/>
        <family val="2"/>
      </rPr>
      <t xml:space="preserve">: </t>
    </r>
    <r>
      <rPr>
        <b/>
        <sz val="36"/>
        <color rgb="FF7030A0"/>
        <rFont val="Calibri"/>
        <family val="2"/>
      </rPr>
      <t>2,180</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2,578,desayunos 100, 1000 días 400 : </t>
    </r>
    <r>
      <rPr>
        <b/>
        <sz val="36"/>
        <color rgb="FF7030A0"/>
        <rFont val="Calibri"/>
        <family val="2"/>
      </rPr>
      <t>3,078</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1,813, Personas de pláticas de adicciones 1,320, población beneficiada con curso de escuela de padres 1,698, población beneficiada con talleres 11,271:</t>
    </r>
    <r>
      <rPr>
        <b/>
        <sz val="36"/>
        <color rgb="FF000000"/>
        <rFont val="Calibri"/>
        <family val="2"/>
      </rPr>
      <t xml:space="preserve"> </t>
    </r>
    <r>
      <rPr>
        <b/>
        <sz val="36"/>
        <color rgb="FF7030A0"/>
        <rFont val="Calibri"/>
        <family val="2"/>
      </rPr>
      <t>16,102</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1,191</t>
    </r>
    <r>
      <rPr>
        <b/>
        <sz val="36"/>
        <color rgb="FF000000"/>
        <rFont val="Calibri"/>
        <family val="2"/>
      </rPr>
      <t xml:space="preserve">
Desarrollo de habilidades:
</t>
    </r>
    <r>
      <rPr>
        <sz val="36"/>
        <color rgb="FF000000"/>
        <rFont val="Calibri"/>
        <family val="2"/>
      </rPr>
      <t xml:space="preserve">Población beneficiada con adiestramientos 995, población beneficiada con talleres: 22,406 (la cuenta pública menciona 7,000): </t>
    </r>
    <r>
      <rPr>
        <b/>
        <sz val="36"/>
        <color rgb="FF7030A0"/>
        <rFont val="Calibri"/>
        <family val="2"/>
      </rPr>
      <t xml:space="preserve">23,401 </t>
    </r>
    <r>
      <rPr>
        <b/>
        <sz val="36"/>
        <color rgb="FF000000"/>
        <rFont val="Calibri"/>
        <family val="2"/>
      </rPr>
      <t xml:space="preserve">
</t>
    </r>
    <r>
      <rPr>
        <b/>
        <u/>
        <sz val="36"/>
        <color rgb="FF000000"/>
        <rFont val="Calibri"/>
        <family val="2"/>
      </rPr>
      <t xml:space="preserve">Total de personas capacitadas: </t>
    </r>
    <r>
      <rPr>
        <b/>
        <u/>
        <sz val="36"/>
        <color rgb="FF7030A0"/>
        <rFont val="Calibri"/>
        <family val="2"/>
      </rPr>
      <t>45,952</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</si>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</sst>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
    <numFmt numFmtId="165" formatCode="0.0"/>
  </numFmts>
  <fonts count="31" x14ac:knownFonts="1">
    <font>
      <sz val="11"/>
      <color theme="1"/>
      <name val="Calibri"/>
      <family val="2"/>
      <scheme val="minor"/>
    </font>
    <font>
      <sz val="11"/>
      <color theme="1"/>
      <name val="Calibri"/>
      <family val="2"/>
      <scheme val="minor"/>
    </font>
    <font>
      <b/>
      <sz val="28"/>
      <color theme="0"/>
      <name val="Calibri"/>
      <family val="2"/>
    </font>
    <font>
      <b/>
      <sz val="26"/>
      <color theme="0"/>
      <name val="Calibri"/>
      <family val="2"/>
    </font>
    <font>
      <b/>
      <sz val="36"/>
      <color rgb="FF000000"/>
      <name val="Calibri"/>
      <family val="2"/>
    </font>
    <font>
      <b/>
      <sz val="22"/>
      <color rgb="FF000000"/>
      <name val="Calibri"/>
      <family val="2"/>
    </font>
    <font>
      <b/>
      <sz val="13"/>
      <color rgb="FF000000"/>
      <name val="Calibri"/>
      <family val="2"/>
    </font>
    <font>
      <sz val="14"/>
      <color rgb="FF000000"/>
      <name val="Calibri"/>
      <family val="2"/>
    </font>
    <font>
      <b/>
      <sz val="22"/>
      <color theme="0"/>
      <name val="Calibri"/>
      <family val="2"/>
    </font>
    <font>
      <b/>
      <sz val="48"/>
      <color theme="0"/>
      <name val="Calibri"/>
      <family val="2"/>
    </font>
    <font>
      <sz val="36"/>
      <color rgb="FF000000"/>
      <name val="Calibri"/>
      <family val="2"/>
    </font>
    <font>
      <sz val="36"/>
      <color theme="1"/>
      <name val="Arial"/>
      <family val="2"/>
    </font>
    <font>
      <b/>
      <sz val="48"/>
      <color rgb="FF000000"/>
      <name val="Calibri"/>
      <family val="2"/>
    </font>
    <font>
      <b/>
      <sz val="48"/>
      <name val="Calibri"/>
      <family val="2"/>
    </font>
    <font>
      <sz val="48"/>
      <color rgb="FF000000"/>
      <name val="Calibri"/>
      <family val="2"/>
    </font>
    <font>
      <sz val="22"/>
      <color rgb="FF000000"/>
      <name val="Calibri"/>
      <family val="2"/>
    </font>
    <font>
      <sz val="72"/>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1"/>
      <color theme="0"/>
      <name val="Calibri"/>
      <family val="2"/>
    </font>
    <font>
      <b/>
      <sz val="36"/>
      <color rgb="FF7030A0"/>
      <name val="Calibri"/>
      <family val="2"/>
    </font>
    <font>
      <sz val="36"/>
      <color rgb="FFFF0000"/>
      <name val="Calibri"/>
      <family val="2"/>
    </font>
    <font>
      <sz val="36"/>
      <color rgb="FF7030A0"/>
      <name val="Calibri"/>
      <family val="2"/>
    </font>
    <font>
      <sz val="36"/>
      <name val="Calibri"/>
      <family val="2"/>
    </font>
    <font>
      <b/>
      <u/>
      <sz val="36"/>
      <color rgb="FF000000"/>
      <name val="Calibri"/>
      <family val="2"/>
    </font>
    <font>
      <b/>
      <u/>
      <sz val="36"/>
      <color rgb="FF7030A0"/>
      <name val="Calibri"/>
      <family val="2"/>
    </font>
    <font>
      <b/>
      <sz val="36"/>
      <color theme="7" tint="-0.249977111117893"/>
      <name val="Calibri"/>
      <family val="2"/>
    </font>
    <font>
      <b/>
      <sz val="36"/>
      <color theme="7" tint="-0.499984740745262"/>
      <name val="Calibri"/>
      <family val="2"/>
    </font>
    <font>
      <sz val="16"/>
      <color indexed="81"/>
      <name val="Tahoma"/>
      <family val="2"/>
    </font>
  </fonts>
  <fills count="17">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indexed="65"/>
        <bgColor indexed="64"/>
      </patternFill>
    </fill>
    <fill>
      <patternFill patternType="solid">
        <fgColor theme="4" tint="0.79995117038483843"/>
        <bgColor rgb="FFE1F1E2"/>
      </patternFill>
    </fill>
    <fill>
      <patternFill patternType="solid">
        <fgColor theme="4" tint="0.79995117038483843"/>
        <bgColor rgb="FFFAE2E5"/>
      </patternFill>
    </fill>
    <fill>
      <patternFill patternType="solid">
        <fgColor rgb="FFFAE7DC"/>
        <bgColor rgb="FFFAE2E5"/>
      </patternFill>
    </fill>
    <fill>
      <patternFill patternType="solid">
        <fgColor theme="9" tint="0.79995117038483843"/>
        <bgColor rgb="FFFAE2E5"/>
      </patternFill>
    </fill>
    <fill>
      <patternFill patternType="solid">
        <fgColor theme="9" tint="0.79998168889431442"/>
        <bgColor rgb="FFE1F1E2"/>
      </patternFill>
    </fill>
    <fill>
      <patternFill patternType="solid">
        <fgColor theme="9" tint="0.79998168889431442"/>
        <bgColor rgb="FFFAE2E5"/>
      </patternFill>
    </fill>
    <fill>
      <patternFill patternType="solid">
        <fgColor theme="5" tint="0.79998168889431442"/>
        <bgColor rgb="FFFAE7DC"/>
      </patternFill>
    </fill>
    <fill>
      <patternFill patternType="solid">
        <fgColor theme="5" tint="0.79998168889431442"/>
        <bgColor rgb="FFFAE2E5"/>
      </patternFill>
    </fill>
    <fill>
      <patternFill patternType="solid">
        <fgColor theme="4" tint="0.79998168889431442"/>
        <bgColor rgb="FFE1F1E2"/>
      </patternFill>
    </fill>
  </fills>
  <borders count="4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indexed="64"/>
      </left>
      <right/>
      <top style="thin">
        <color indexed="64"/>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0" fillId="0" borderId="1" xfId="0" applyBorder="1"/>
    <xf numFmtId="0" fontId="0" fillId="0" borderId="2" xfId="0" applyBorder="1"/>
    <xf numFmtId="0" fontId="0" fillId="0" borderId="3" xfId="0" applyBorder="1"/>
    <xf numFmtId="0" fontId="0" fillId="2" borderId="0" xfId="0" applyFill="1"/>
    <xf numFmtId="0" fontId="3" fillId="3" borderId="6" xfId="0" applyFont="1" applyFill="1" applyBorder="1" applyAlignment="1">
      <alignment horizontal="center" vertical="center"/>
    </xf>
    <xf numFmtId="0" fontId="0" fillId="2" borderId="6" xfId="0" applyFill="1" applyBorder="1"/>
    <xf numFmtId="0" fontId="5" fillId="2" borderId="6"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6" fillId="2" borderId="0" xfId="0" applyFont="1" applyFill="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4"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0" fillId="0" borderId="7" xfId="0" applyFont="1" applyBorder="1" applyAlignment="1">
      <alignment horizontal="left" vertical="center" wrapText="1"/>
    </xf>
    <xf numFmtId="0" fontId="11" fillId="7" borderId="19" xfId="0" applyFont="1" applyFill="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3" fontId="10" fillId="0" borderId="8" xfId="0" applyNumberFormat="1" applyFont="1" applyBorder="1" applyAlignment="1">
      <alignment horizontal="center" vertical="top" wrapText="1"/>
    </xf>
    <xf numFmtId="3" fontId="10" fillId="0" borderId="8"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13"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2" fontId="12" fillId="0" borderId="4" xfId="0" applyNumberFormat="1" applyFont="1" applyBorder="1" applyAlignment="1">
      <alignment horizontal="center" vertical="center" wrapText="1"/>
    </xf>
    <xf numFmtId="2" fontId="12" fillId="0" borderId="17" xfId="0" applyNumberFormat="1" applyFont="1" applyBorder="1" applyAlignment="1">
      <alignment horizontal="center" vertical="center" wrapText="1"/>
    </xf>
    <xf numFmtId="0" fontId="10" fillId="0" borderId="8" xfId="0" applyFont="1" applyBorder="1" applyAlignment="1">
      <alignment vertical="top" wrapText="1"/>
    </xf>
    <xf numFmtId="0" fontId="10" fillId="0" borderId="7" xfId="0" applyFont="1" applyBorder="1" applyAlignment="1">
      <alignment vertical="top" wrapText="1"/>
    </xf>
    <xf numFmtId="10" fontId="4" fillId="0" borderId="7" xfId="0" applyNumberFormat="1" applyFont="1" applyBorder="1" applyAlignment="1">
      <alignment horizontal="center" vertical="center"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64" fontId="10" fillId="0" borderId="8" xfId="0" applyNumberFormat="1" applyFont="1" applyBorder="1" applyAlignment="1">
      <alignment horizontal="center" vertical="top" wrapText="1"/>
    </xf>
    <xf numFmtId="164"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0" fontId="4" fillId="0" borderId="21" xfId="0" applyFont="1" applyBorder="1" applyAlignment="1">
      <alignment horizontal="center" vertical="top" wrapText="1"/>
    </xf>
    <xf numFmtId="165" fontId="12" fillId="2" borderId="23" xfId="0" applyNumberFormat="1" applyFont="1" applyFill="1" applyBorder="1" applyAlignment="1">
      <alignment horizontal="center" vertical="center"/>
    </xf>
    <xf numFmtId="165" fontId="12" fillId="2" borderId="4" xfId="0" applyNumberFormat="1" applyFont="1" applyFill="1" applyBorder="1" applyAlignment="1">
      <alignment horizontal="center" vertical="center"/>
    </xf>
    <xf numFmtId="165" fontId="12" fillId="2" borderId="17" xfId="0" applyNumberFormat="1" applyFont="1" applyFill="1" applyBorder="1" applyAlignment="1">
      <alignment horizontal="center" vertical="center"/>
    </xf>
    <xf numFmtId="0" fontId="10" fillId="8" borderId="24" xfId="0" applyFont="1" applyFill="1" applyBorder="1" applyAlignment="1">
      <alignment horizontal="center" vertical="center" wrapText="1"/>
    </xf>
    <xf numFmtId="0" fontId="10" fillId="8" borderId="24" xfId="0" applyFont="1" applyFill="1" applyBorder="1" applyAlignment="1">
      <alignment horizontal="center" vertical="top" wrapText="1"/>
    </xf>
    <xf numFmtId="0" fontId="10" fillId="8" borderId="25" xfId="0" applyFont="1" applyFill="1" applyBorder="1" applyAlignment="1">
      <alignment horizontal="center" vertical="top" wrapText="1"/>
    </xf>
    <xf numFmtId="0"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center" wrapText="1"/>
    </xf>
    <xf numFmtId="0" fontId="10" fillId="9" borderId="20" xfId="0" applyFont="1" applyFill="1" applyBorder="1" applyAlignment="1">
      <alignment horizontal="center" vertical="top" wrapText="1"/>
    </xf>
    <xf numFmtId="0" fontId="10" fillId="9" borderId="21" xfId="0" applyFont="1" applyFill="1" applyBorder="1" applyAlignment="1">
      <alignment horizontal="center" vertical="top" wrapText="1"/>
    </xf>
    <xf numFmtId="2" fontId="13" fillId="0" borderId="17" xfId="0" applyNumberFormat="1" applyFont="1" applyBorder="1" applyAlignment="1">
      <alignment horizontal="center" vertical="center" wrapText="1"/>
    </xf>
    <xf numFmtId="0" fontId="10" fillId="8" borderId="28" xfId="0" applyFont="1" applyFill="1" applyBorder="1" applyAlignment="1">
      <alignment horizontal="center" vertical="center" wrapText="1"/>
    </xf>
    <xf numFmtId="0" fontId="10" fillId="8" borderId="28" xfId="0" applyFont="1" applyFill="1" applyBorder="1" applyAlignment="1">
      <alignment horizontal="center" vertical="top" wrapText="1"/>
    </xf>
    <xf numFmtId="0" fontId="10" fillId="8" borderId="27" xfId="0" applyFont="1" applyFill="1" applyBorder="1" applyAlignment="1">
      <alignment horizontal="center" vertical="top" wrapText="1"/>
    </xf>
    <xf numFmtId="0" fontId="10" fillId="8" borderId="27" xfId="1" applyNumberFormat="1" applyFont="1" applyFill="1" applyBorder="1" applyAlignment="1">
      <alignment horizontal="center" vertical="top" wrapText="1"/>
    </xf>
    <xf numFmtId="0" fontId="10" fillId="11" borderId="30" xfId="0" applyFont="1" applyFill="1" applyBorder="1" applyAlignment="1">
      <alignment horizontal="center" vertical="center" wrapText="1"/>
    </xf>
    <xf numFmtId="0" fontId="10" fillId="10" borderId="31" xfId="0" applyFont="1" applyFill="1" applyBorder="1" applyAlignment="1">
      <alignment horizontal="center" vertical="top" wrapText="1"/>
    </xf>
    <xf numFmtId="1" fontId="10" fillId="10" borderId="31" xfId="1" applyNumberFormat="1" applyFont="1" applyFill="1" applyBorder="1" applyAlignment="1">
      <alignment horizontal="center" vertical="top" wrapText="1"/>
    </xf>
    <xf numFmtId="1" fontId="10" fillId="10" borderId="31" xfId="1" applyNumberFormat="1" applyFont="1" applyFill="1" applyBorder="1" applyAlignment="1">
      <alignment horizontal="center" vertical="center" wrapText="1"/>
    </xf>
    <xf numFmtId="0" fontId="10" fillId="12" borderId="25" xfId="0" applyFont="1" applyFill="1" applyBorder="1" applyAlignment="1">
      <alignment horizontal="center" vertical="top" wrapText="1"/>
    </xf>
    <xf numFmtId="0" fontId="10" fillId="13" borderId="20" xfId="0" applyFont="1" applyFill="1" applyBorder="1" applyAlignment="1">
      <alignment horizontal="center" vertical="top" wrapText="1"/>
    </xf>
    <xf numFmtId="0" fontId="10" fillId="11" borderId="21" xfId="0" applyFont="1" applyFill="1" applyBorder="1" applyAlignment="1">
      <alignment horizontal="center" vertical="top" wrapText="1"/>
    </xf>
    <xf numFmtId="2" fontId="12" fillId="2" borderId="32" xfId="0" applyNumberFormat="1" applyFont="1" applyFill="1" applyBorder="1" applyAlignment="1">
      <alignment horizontal="center" vertical="center"/>
    </xf>
    <xf numFmtId="2" fontId="12" fillId="2" borderId="4"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xf>
    <xf numFmtId="2" fontId="12" fillId="2" borderId="25" xfId="0" applyNumberFormat="1" applyFont="1" applyFill="1" applyBorder="1" applyAlignment="1">
      <alignment horizontal="center" vertical="center"/>
    </xf>
    <xf numFmtId="0" fontId="10" fillId="14" borderId="30" xfId="0" applyFont="1" applyFill="1" applyBorder="1" applyAlignment="1">
      <alignment horizontal="center" vertical="center" wrapText="1"/>
    </xf>
    <xf numFmtId="0" fontId="10" fillId="14" borderId="31" xfId="0" applyFont="1" applyFill="1" applyBorder="1" applyAlignment="1">
      <alignment horizontal="center" vertical="top" wrapText="1"/>
    </xf>
    <xf numFmtId="1" fontId="10" fillId="14" borderId="31" xfId="1" applyNumberFormat="1" applyFont="1" applyFill="1" applyBorder="1" applyAlignment="1">
      <alignment horizontal="center" vertical="top" wrapText="1"/>
    </xf>
    <xf numFmtId="1" fontId="10" fillId="14" borderId="31" xfId="1" applyNumberFormat="1" applyFont="1" applyFill="1" applyBorder="1" applyAlignment="1">
      <alignment horizontal="center" vertical="center" wrapText="1"/>
    </xf>
    <xf numFmtId="0" fontId="10" fillId="14" borderId="31" xfId="1" applyNumberFormat="1" applyFont="1" applyFill="1" applyBorder="1" applyAlignment="1">
      <alignment horizontal="center" vertical="center" wrapText="1"/>
    </xf>
    <xf numFmtId="0" fontId="10" fillId="15" borderId="20" xfId="0" applyFont="1" applyFill="1" applyBorder="1" applyAlignment="1">
      <alignment horizontal="center" vertical="top" wrapText="1"/>
    </xf>
    <xf numFmtId="0" fontId="4" fillId="15" borderId="21" xfId="0" applyFont="1" applyFill="1" applyBorder="1" applyAlignment="1">
      <alignment horizontal="center" vertical="top" wrapText="1"/>
    </xf>
    <xf numFmtId="2" fontId="12" fillId="2" borderId="31" xfId="0" applyNumberFormat="1" applyFont="1" applyFill="1" applyBorder="1" applyAlignment="1">
      <alignment horizontal="center" vertical="center"/>
    </xf>
    <xf numFmtId="2" fontId="12" fillId="2" borderId="24" xfId="0" applyNumberFormat="1" applyFont="1" applyFill="1" applyBorder="1" applyAlignment="1">
      <alignment horizontal="center" vertical="center"/>
    </xf>
    <xf numFmtId="2" fontId="12" fillId="2" borderId="6" xfId="0" applyNumberFormat="1" applyFont="1" applyFill="1" applyBorder="1" applyAlignment="1">
      <alignment horizontal="center" vertical="center"/>
    </xf>
    <xf numFmtId="0" fontId="10" fillId="14" borderId="33" xfId="0" applyFont="1" applyFill="1" applyBorder="1" applyAlignment="1">
      <alignment horizontal="center" vertical="center" wrapText="1"/>
    </xf>
    <xf numFmtId="0" fontId="10" fillId="14" borderId="29" xfId="0" applyFont="1" applyFill="1" applyBorder="1" applyAlignment="1">
      <alignment horizontal="center" vertical="top" wrapText="1"/>
    </xf>
    <xf numFmtId="0" fontId="10" fillId="15" borderId="21" xfId="0" applyFont="1" applyFill="1" applyBorder="1" applyAlignment="1">
      <alignment horizontal="center" vertical="top" wrapText="1"/>
    </xf>
    <xf numFmtId="2" fontId="12" fillId="2" borderId="34" xfId="0" applyNumberFormat="1" applyFont="1" applyFill="1" applyBorder="1" applyAlignment="1">
      <alignment horizontal="center" vertical="center"/>
    </xf>
    <xf numFmtId="2" fontId="12" fillId="2" borderId="35" xfId="0" applyNumberFormat="1" applyFont="1" applyFill="1" applyBorder="1" applyAlignment="1">
      <alignment horizontal="center" vertical="center"/>
    </xf>
    <xf numFmtId="0" fontId="12" fillId="2" borderId="36" xfId="0" applyFont="1" applyFill="1" applyBorder="1"/>
    <xf numFmtId="0" fontId="14" fillId="2" borderId="0" xfId="0" applyFont="1" applyFill="1"/>
    <xf numFmtId="0" fontId="0" fillId="2" borderId="19" xfId="0" applyFill="1" applyBorder="1"/>
    <xf numFmtId="0" fontId="4" fillId="16" borderId="10" xfId="0" applyFont="1" applyFill="1" applyBorder="1" applyAlignment="1">
      <alignment vertical="center" wrapText="1"/>
    </xf>
    <xf numFmtId="0" fontId="15" fillId="16" borderId="11" xfId="0" applyFont="1" applyFill="1" applyBorder="1" applyAlignment="1">
      <alignment horizontal="center" vertical="center" wrapText="1"/>
    </xf>
    <xf numFmtId="0" fontId="10" fillId="16" borderId="11" xfId="0" applyFont="1" applyFill="1" applyBorder="1" applyAlignment="1">
      <alignment horizontal="center" vertical="top" wrapText="1"/>
    </xf>
    <xf numFmtId="9" fontId="10" fillId="16" borderId="11" xfId="1" applyFont="1" applyFill="1" applyBorder="1" applyAlignment="1">
      <alignment horizontal="center" vertical="top" wrapText="1"/>
    </xf>
    <xf numFmtId="0" fontId="10" fillId="8" borderId="11" xfId="0" applyFont="1" applyFill="1" applyBorder="1" applyAlignment="1">
      <alignment horizontal="center" vertical="top" wrapText="1"/>
    </xf>
    <xf numFmtId="0" fontId="10" fillId="9" borderId="11" xfId="0" applyFont="1" applyFill="1" applyBorder="1" applyAlignment="1">
      <alignment horizontal="center" vertical="top" wrapText="1"/>
    </xf>
    <xf numFmtId="0" fontId="10" fillId="16" borderId="37" xfId="0" applyFont="1" applyFill="1" applyBorder="1" applyAlignment="1">
      <alignment vertical="top" wrapText="1"/>
    </xf>
    <xf numFmtId="0" fontId="12" fillId="2" borderId="6"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6" xfId="0" applyFont="1" applyFill="1" applyBorder="1" applyAlignment="1">
      <alignment horizontal="center" vertical="center"/>
    </xf>
    <xf numFmtId="0" fontId="4" fillId="16" borderId="20" xfId="0" applyFont="1" applyFill="1" applyBorder="1" applyAlignment="1">
      <alignment vertical="center" wrapText="1"/>
    </xf>
    <xf numFmtId="0" fontId="15" fillId="16" borderId="6" xfId="0" applyFont="1" applyFill="1" applyBorder="1" applyAlignment="1">
      <alignment horizontal="center" vertical="center" wrapText="1"/>
    </xf>
    <xf numFmtId="0" fontId="10" fillId="16" borderId="6" xfId="0" applyFont="1" applyFill="1" applyBorder="1" applyAlignment="1">
      <alignment horizontal="center" vertical="top" wrapText="1"/>
    </xf>
    <xf numFmtId="9" fontId="10" fillId="16" borderId="6" xfId="1"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9" borderId="6" xfId="0" applyFont="1" applyFill="1" applyBorder="1" applyAlignment="1">
      <alignment horizontal="center" vertical="top" wrapText="1"/>
    </xf>
    <xf numFmtId="0" fontId="10" fillId="16" borderId="23" xfId="0" applyFont="1" applyFill="1" applyBorder="1" applyAlignment="1">
      <alignment vertical="top" wrapText="1"/>
    </xf>
    <xf numFmtId="0" fontId="4" fillId="16" borderId="15" xfId="0" applyFont="1" applyFill="1" applyBorder="1" applyAlignment="1">
      <alignment vertical="center" wrapText="1"/>
    </xf>
    <xf numFmtId="0" fontId="15" fillId="16" borderId="16" xfId="0" applyFont="1" applyFill="1" applyBorder="1" applyAlignment="1">
      <alignment horizontal="center" vertical="center" wrapText="1"/>
    </xf>
    <xf numFmtId="0" fontId="10" fillId="16" borderId="16" xfId="0" applyFont="1" applyFill="1" applyBorder="1" applyAlignment="1">
      <alignment horizontal="center" vertical="top" wrapText="1"/>
    </xf>
    <xf numFmtId="9" fontId="10" fillId="16" borderId="16" xfId="1" applyFont="1" applyFill="1" applyBorder="1" applyAlignment="1">
      <alignment horizontal="center" vertical="top" wrapText="1"/>
    </xf>
    <xf numFmtId="0" fontId="10" fillId="8" borderId="16" xfId="0" applyFont="1" applyFill="1" applyBorder="1" applyAlignment="1">
      <alignment horizontal="center" vertical="top" wrapText="1"/>
    </xf>
    <xf numFmtId="0" fontId="10" fillId="9" borderId="16" xfId="0" applyFont="1" applyFill="1" applyBorder="1" applyAlignment="1">
      <alignment horizontal="center" vertical="top" wrapText="1"/>
    </xf>
    <xf numFmtId="0" fontId="10" fillId="16" borderId="38" xfId="0" applyFont="1" applyFill="1" applyBorder="1" applyAlignment="1">
      <alignment vertical="top" wrapText="1"/>
    </xf>
    <xf numFmtId="0" fontId="12" fillId="2" borderId="6" xfId="0" applyFont="1" applyFill="1" applyBorder="1"/>
    <xf numFmtId="0" fontId="14" fillId="2" borderId="23" xfId="0" applyFont="1" applyFill="1" applyBorder="1"/>
    <xf numFmtId="0" fontId="4" fillId="13" borderId="24" xfId="0" applyFont="1" applyFill="1" applyBorder="1" applyAlignment="1">
      <alignment vertical="center" wrapText="1"/>
    </xf>
    <xf numFmtId="0" fontId="10" fillId="13" borderId="1" xfId="0" applyFont="1" applyFill="1" applyBorder="1" applyAlignment="1">
      <alignment horizontal="center" vertical="center" wrapText="1"/>
    </xf>
    <xf numFmtId="0" fontId="10" fillId="12" borderId="8" xfId="0" applyFont="1" applyFill="1" applyBorder="1" applyAlignment="1">
      <alignment horizontal="center" vertical="top" wrapText="1"/>
    </xf>
    <xf numFmtId="0" fontId="10" fillId="13" borderId="8" xfId="0" applyFont="1" applyFill="1" applyBorder="1" applyAlignment="1">
      <alignment horizontal="center" vertical="top" wrapText="1"/>
    </xf>
    <xf numFmtId="9" fontId="10" fillId="12" borderId="8" xfId="1" applyFont="1" applyFill="1" applyBorder="1" applyAlignment="1">
      <alignment horizontal="center" vertical="top" wrapText="1"/>
    </xf>
    <xf numFmtId="0" fontId="10" fillId="13" borderId="10" xfId="0" applyFont="1" applyFill="1" applyBorder="1" applyAlignment="1">
      <alignment horizontal="center" vertical="top" wrapText="1"/>
    </xf>
    <xf numFmtId="0" fontId="10" fillId="13" borderId="1" xfId="0" applyFont="1" applyFill="1" applyBorder="1" applyAlignment="1">
      <alignment horizontal="left" vertical="top" wrapText="1"/>
    </xf>
    <xf numFmtId="0" fontId="4" fillId="13" borderId="35" xfId="0" applyFont="1" applyFill="1" applyBorder="1" applyAlignment="1">
      <alignment vertical="center" wrapText="1"/>
    </xf>
    <xf numFmtId="0" fontId="10" fillId="13" borderId="11" xfId="0" applyFont="1" applyFill="1" applyBorder="1" applyAlignment="1">
      <alignment horizontal="center" vertical="center" wrapText="1"/>
    </xf>
    <xf numFmtId="0" fontId="10" fillId="12" borderId="11" xfId="0" applyFont="1" applyFill="1" applyBorder="1" applyAlignment="1">
      <alignment horizontal="center" vertical="top" wrapText="1"/>
    </xf>
    <xf numFmtId="0" fontId="10" fillId="13" borderId="11" xfId="0" applyFont="1" applyFill="1" applyBorder="1" applyAlignment="1">
      <alignment horizontal="center" vertical="top" wrapText="1"/>
    </xf>
    <xf numFmtId="9" fontId="10" fillId="12" borderId="11" xfId="1" applyFont="1" applyFill="1" applyBorder="1" applyAlignment="1">
      <alignment horizontal="center" vertical="top" wrapText="1"/>
    </xf>
    <xf numFmtId="0" fontId="10" fillId="13" borderId="16" xfId="0" applyFont="1" applyFill="1" applyBorder="1" applyAlignment="1">
      <alignment horizontal="center" vertical="center" wrapText="1"/>
    </xf>
    <xf numFmtId="0" fontId="10" fillId="12" borderId="16" xfId="0" applyFont="1" applyFill="1" applyBorder="1" applyAlignment="1">
      <alignment horizontal="center" vertical="top" wrapText="1"/>
    </xf>
    <xf numFmtId="0" fontId="10" fillId="13" borderId="16" xfId="0" applyFont="1" applyFill="1" applyBorder="1" applyAlignment="1">
      <alignment horizontal="center" vertical="top" wrapText="1"/>
    </xf>
    <xf numFmtId="9" fontId="10" fillId="12" borderId="16" xfId="1"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2" borderId="7"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10" fillId="13" borderId="4" xfId="0" applyFont="1" applyFill="1" applyBorder="1" applyAlignment="1">
      <alignment horizontal="left" vertical="top" wrapText="1"/>
    </xf>
    <xf numFmtId="0" fontId="4" fillId="14" borderId="24" xfId="0" applyFont="1" applyFill="1" applyBorder="1" applyAlignment="1">
      <alignment vertical="center" wrapText="1"/>
    </xf>
    <xf numFmtId="0" fontId="10" fillId="14" borderId="11" xfId="0" applyFont="1" applyFill="1" applyBorder="1" applyAlignment="1">
      <alignment horizontal="center" vertical="center" wrapText="1"/>
    </xf>
    <xf numFmtId="0" fontId="10" fillId="14" borderId="11" xfId="0" applyFont="1" applyFill="1" applyBorder="1" applyAlignment="1">
      <alignment horizontal="center" vertical="top" wrapText="1"/>
    </xf>
    <xf numFmtId="9" fontId="10" fillId="14" borderId="11" xfId="1" applyFont="1" applyFill="1" applyBorder="1" applyAlignment="1">
      <alignment horizontal="center" vertical="top" wrapText="1"/>
    </xf>
    <xf numFmtId="0" fontId="10" fillId="14" borderId="37" xfId="0" applyFont="1" applyFill="1" applyBorder="1" applyAlignment="1">
      <alignment horizontal="left" vertical="top" wrapText="1"/>
    </xf>
    <xf numFmtId="0" fontId="4" fillId="14" borderId="35" xfId="0" applyFont="1" applyFill="1" applyBorder="1" applyAlignment="1">
      <alignment vertical="center" wrapText="1"/>
    </xf>
    <xf numFmtId="0" fontId="10" fillId="14" borderId="6" xfId="0" applyFont="1" applyFill="1" applyBorder="1" applyAlignment="1">
      <alignment horizontal="center" vertical="center" wrapText="1"/>
    </xf>
    <xf numFmtId="0" fontId="10" fillId="14" borderId="6" xfId="0" applyFont="1" applyFill="1" applyBorder="1" applyAlignment="1">
      <alignment horizontal="center" vertical="top" wrapText="1"/>
    </xf>
    <xf numFmtId="0" fontId="5" fillId="0" borderId="0" xfId="0" applyFont="1" applyAlignment="1">
      <alignment horizontal="center" vertical="center" wrapText="1"/>
    </xf>
    <xf numFmtId="0" fontId="10" fillId="14" borderId="16" xfId="0" applyFont="1" applyFill="1" applyBorder="1" applyAlignment="1">
      <alignment horizontal="center" vertical="center" wrapText="1"/>
    </xf>
    <xf numFmtId="0" fontId="10" fillId="14" borderId="16" xfId="0" applyFont="1" applyFill="1" applyBorder="1" applyAlignment="1">
      <alignment horizontal="center" vertical="top" wrapText="1"/>
    </xf>
    <xf numFmtId="0" fontId="0" fillId="0" borderId="0" xfId="0" applyAlignment="1">
      <alignment vertical="top"/>
    </xf>
    <xf numFmtId="0" fontId="16" fillId="2" borderId="0" xfId="0" applyFont="1" applyFill="1"/>
    <xf numFmtId="0" fontId="15" fillId="2" borderId="0" xfId="0" applyFont="1" applyFill="1" applyAlignment="1">
      <alignment horizontal="center" vertical="center" wrapText="1"/>
    </xf>
    <xf numFmtId="0" fontId="15" fillId="0" borderId="0" xfId="0" applyFont="1"/>
    <xf numFmtId="0" fontId="5" fillId="2" borderId="0" xfId="0" applyFont="1" applyFill="1" applyAlignment="1">
      <alignment horizontal="center" vertical="center" wrapText="1"/>
    </xf>
    <xf numFmtId="0" fontId="17" fillId="0" borderId="0" xfId="0" applyFont="1" applyAlignment="1">
      <alignment horizontal="center"/>
    </xf>
    <xf numFmtId="0" fontId="18" fillId="2" borderId="0" xfId="0" applyFont="1" applyFill="1" applyAlignment="1">
      <alignment horizontal="center" vertical="center" wrapText="1"/>
    </xf>
    <xf numFmtId="0" fontId="19" fillId="0" borderId="0" xfId="0" applyFont="1"/>
    <xf numFmtId="0" fontId="20" fillId="2" borderId="0" xfId="0" applyFont="1" applyFill="1" applyAlignment="1">
      <alignment horizontal="center" wrapText="1"/>
    </xf>
    <xf numFmtId="0" fontId="18" fillId="2" borderId="42"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2" borderId="0" xfId="0" applyFill="1" applyAlignment="1">
      <alignment horizontal="center" vertical="center" wrapText="1"/>
    </xf>
    <xf numFmtId="0" fontId="21" fillId="2" borderId="0" xfId="0" applyFont="1" applyFill="1"/>
    <xf numFmtId="0" fontId="9" fillId="5" borderId="1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0" fillId="13" borderId="10"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8" borderId="8"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4" borderId="29" xfId="0" applyFont="1" applyFill="1" applyBorder="1" applyAlignment="1">
      <alignment horizontal="center" vertical="center" wrapText="1"/>
    </xf>
    <xf numFmtId="0" fontId="4" fillId="14" borderId="27"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5" fillId="16"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top" wrapText="1"/>
    </xf>
    <xf numFmtId="0" fontId="5" fillId="16" borderId="2" xfId="0" applyFont="1" applyFill="1" applyBorder="1" applyAlignment="1">
      <alignment horizontal="center" vertical="top" wrapText="1"/>
    </xf>
    <xf numFmtId="0" fontId="10" fillId="16" borderId="11" xfId="0" applyFont="1" applyFill="1" applyBorder="1" applyAlignment="1">
      <alignment horizontal="left" vertical="center" wrapText="1"/>
    </xf>
    <xf numFmtId="0" fontId="4" fillId="10" borderId="29"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0" fillId="16" borderId="6" xfId="0" applyFont="1" applyFill="1" applyBorder="1" applyAlignment="1">
      <alignment horizontal="left" vertical="center" wrapText="1"/>
    </xf>
    <xf numFmtId="0" fontId="10" fillId="16" borderId="16" xfId="0" applyFont="1" applyFill="1" applyBorder="1" applyAlignment="1">
      <alignment horizontal="left" vertical="center" wrapText="1"/>
    </xf>
    <xf numFmtId="0" fontId="5" fillId="13" borderId="14" xfId="0" applyFont="1" applyFill="1" applyBorder="1" applyAlignment="1">
      <alignment horizontal="center" vertical="center" wrapText="1"/>
    </xf>
    <xf numFmtId="0" fontId="5" fillId="13" borderId="40"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4" fillId="13" borderId="14" xfId="0" applyFont="1" applyFill="1" applyBorder="1" applyAlignment="1">
      <alignment horizontal="center" vertical="top" wrapText="1"/>
    </xf>
    <xf numFmtId="0" fontId="4" fillId="13" borderId="40" xfId="0" applyFont="1" applyFill="1" applyBorder="1" applyAlignment="1">
      <alignment horizontal="center" vertical="top" wrapText="1"/>
    </xf>
    <xf numFmtId="0" fontId="10" fillId="13" borderId="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8" fillId="2" borderId="42"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0" xfId="0" applyFont="1" applyFill="1" applyAlignment="1">
      <alignment horizontal="center" vertical="center" wrapText="1"/>
    </xf>
    <xf numFmtId="0" fontId="5" fillId="14" borderId="39" xfId="0" applyFont="1" applyFill="1" applyBorder="1" applyAlignment="1">
      <alignment horizontal="center" vertical="center" wrapText="1"/>
    </xf>
    <xf numFmtId="0" fontId="4" fillId="14" borderId="41" xfId="0" applyFont="1" applyFill="1" applyBorder="1" applyAlignment="1">
      <alignment horizontal="center" vertical="top" wrapText="1"/>
    </xf>
    <xf numFmtId="0" fontId="4" fillId="14" borderId="0" xfId="0" applyFont="1" applyFill="1" applyAlignment="1">
      <alignment horizontal="center" vertical="top" wrapText="1"/>
    </xf>
    <xf numFmtId="0" fontId="10" fillId="14" borderId="10" xfId="0" applyFont="1" applyFill="1" applyBorder="1" applyAlignment="1">
      <alignment horizontal="left" vertical="center" wrapText="1"/>
    </xf>
    <xf numFmtId="0" fontId="10" fillId="14" borderId="11" xfId="0" applyFont="1" applyFill="1" applyBorder="1" applyAlignment="1">
      <alignment horizontal="left" vertical="center" wrapText="1"/>
    </xf>
    <xf numFmtId="0" fontId="10" fillId="14" borderId="20" xfId="0" applyFont="1" applyFill="1" applyBorder="1" applyAlignment="1">
      <alignment horizontal="left" vertical="center" wrapText="1"/>
    </xf>
    <xf numFmtId="0" fontId="10" fillId="14" borderId="6" xfId="0" applyFont="1" applyFill="1" applyBorder="1" applyAlignment="1">
      <alignment horizontal="left" vertical="center" wrapText="1"/>
    </xf>
    <xf numFmtId="0" fontId="10" fillId="14" borderId="15" xfId="0" applyFont="1" applyFill="1" applyBorder="1" applyAlignment="1">
      <alignment horizontal="left" vertical="center" wrapText="1"/>
    </xf>
    <xf numFmtId="0" fontId="10" fillId="14" borderId="16" xfId="0" applyFont="1" applyFill="1" applyBorder="1" applyAlignment="1">
      <alignment horizontal="left" vertical="center" wrapText="1"/>
    </xf>
    <xf numFmtId="0" fontId="15" fillId="2" borderId="0" xfId="0"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38</xdr:row>
      <xdr:rowOff>0</xdr:rowOff>
    </xdr:from>
    <xdr:to>
      <xdr:col>22</xdr:col>
      <xdr:colOff>721062</xdr:colOff>
      <xdr:row>40</xdr:row>
      <xdr:rowOff>135650</xdr:rowOff>
    </xdr:to>
    <xdr:sp macro="" textlink="">
      <xdr:nvSpPr>
        <xdr:cNvPr id="2" name="CustomShape 1">
          <a:extLst>
            <a:ext uri="{FF2B5EF4-FFF2-40B4-BE49-F238E27FC236}">
              <a16:creationId xmlns:a16="http://schemas.microsoft.com/office/drawing/2014/main" id="{A87294D5-D963-427D-AEFB-992C5E322E5E}"/>
            </a:ext>
          </a:extLst>
        </xdr:cNvPr>
        <xdr:cNvSpPr/>
      </xdr:nvSpPr>
      <xdr:spPr>
        <a:xfrm>
          <a:off x="51403260" y="91754325"/>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AE2E-75D8-4709-89AC-A7A921BAE6F9}">
  <dimension ref="A1:Y35"/>
  <sheetViews>
    <sheetView tabSelected="1" zoomScale="20" zoomScaleNormal="20" workbookViewId="0">
      <selection activeCell="A5" sqref="A5"/>
    </sheetView>
  </sheetViews>
  <sheetFormatPr baseColWidth="10" defaultRowHeight="14.4" x14ac:dyDescent="0.3"/>
  <cols>
    <col min="1" max="1" width="2.44140625" style="4" customWidth="1"/>
    <col min="2" max="2" width="36.44140625" style="4" customWidth="1"/>
    <col min="3" max="3" width="48" style="4" customWidth="1"/>
    <col min="4" max="4" width="45.88671875" style="4" customWidth="1"/>
    <col min="5" max="5" width="33.6640625" style="4" hidden="1" customWidth="1"/>
    <col min="6" max="6" width="41.6640625" style="4" hidden="1" customWidth="1"/>
    <col min="7" max="7" width="53.33203125" style="4" customWidth="1"/>
    <col min="8" max="8" width="40.5546875" style="4" customWidth="1"/>
    <col min="9" max="9" width="74.44140625" style="4" customWidth="1"/>
    <col min="10" max="10" width="41.5546875" style="4" customWidth="1"/>
    <col min="11" max="11" width="43.44140625" style="4" customWidth="1"/>
    <col min="12" max="12" width="45.5546875" style="4" customWidth="1"/>
    <col min="13" max="13" width="29.44140625" style="4" customWidth="1"/>
    <col min="14" max="14" width="39" style="4" customWidth="1"/>
    <col min="15" max="15" width="52.44140625" style="4" customWidth="1"/>
    <col min="16" max="16" width="47.6640625" style="4" customWidth="1"/>
    <col min="17" max="17" width="84.88671875" style="4" customWidth="1"/>
    <col min="18" max="18" width="75" style="4" customWidth="1"/>
    <col min="19" max="19" width="64.44140625" style="4" customWidth="1"/>
    <col min="20" max="20" width="72.6640625" style="4" customWidth="1"/>
    <col min="21" max="21" width="215.6640625" style="4" customWidth="1"/>
    <col min="22" max="22" width="116.44140625" style="4" hidden="1" customWidth="1"/>
    <col min="23" max="23" width="138.5546875" style="4" customWidth="1"/>
    <col min="24" max="24" width="111.109375" style="4" customWidth="1"/>
    <col min="25" max="25" width="141.6640625" style="4" customWidth="1"/>
  </cols>
  <sheetData>
    <row r="1" spans="1:25" ht="15" thickBot="1" x14ac:dyDescent="0.35">
      <c r="A1"/>
      <c r="B1" s="1"/>
      <c r="C1" s="2"/>
      <c r="D1" s="2"/>
      <c r="E1" s="2"/>
      <c r="F1" s="2"/>
      <c r="G1" s="2"/>
      <c r="H1" s="2"/>
      <c r="I1" s="2"/>
      <c r="J1" s="2"/>
      <c r="K1" s="2"/>
      <c r="L1" s="2"/>
      <c r="M1" s="2"/>
      <c r="N1" s="2"/>
      <c r="O1" s="2"/>
      <c r="P1" s="2"/>
      <c r="Q1" s="2"/>
      <c r="R1" s="2"/>
      <c r="S1" s="2"/>
      <c r="T1" s="3"/>
      <c r="U1"/>
    </row>
    <row r="2" spans="1:25" ht="37.200000000000003" thickBot="1" x14ac:dyDescent="0.35">
      <c r="A2"/>
      <c r="B2" s="164" t="s">
        <v>0</v>
      </c>
      <c r="C2" s="165"/>
      <c r="D2" s="165"/>
      <c r="E2" s="165"/>
      <c r="F2" s="165"/>
      <c r="G2" s="165"/>
      <c r="H2" s="165"/>
      <c r="I2" s="165"/>
      <c r="J2" s="165"/>
      <c r="K2" s="165"/>
      <c r="L2" s="165"/>
      <c r="M2" s="165"/>
      <c r="N2" s="165"/>
      <c r="O2" s="165"/>
      <c r="P2" s="165"/>
      <c r="Q2" s="165"/>
      <c r="R2" s="165"/>
      <c r="S2" s="165"/>
      <c r="T2" s="165"/>
      <c r="U2" s="5"/>
      <c r="V2" s="6"/>
      <c r="W2" s="6"/>
      <c r="X2" s="6"/>
      <c r="Y2" s="6"/>
    </row>
    <row r="3" spans="1:25" ht="46.8" thickBot="1" x14ac:dyDescent="0.35">
      <c r="A3"/>
      <c r="B3" s="166" t="s">
        <v>1</v>
      </c>
      <c r="C3" s="167"/>
      <c r="D3" s="167"/>
      <c r="E3" s="167"/>
      <c r="F3" s="167"/>
      <c r="G3" s="167"/>
      <c r="H3" s="167"/>
      <c r="I3" s="167"/>
      <c r="J3" s="167"/>
      <c r="K3" s="167"/>
      <c r="L3" s="167"/>
      <c r="M3" s="167"/>
      <c r="N3" s="167"/>
      <c r="O3" s="167"/>
      <c r="P3" s="167"/>
      <c r="Q3" s="167"/>
      <c r="R3" s="167"/>
      <c r="S3" s="167"/>
      <c r="T3" s="167"/>
      <c r="U3" s="7"/>
      <c r="V3" s="6"/>
      <c r="W3" s="6"/>
      <c r="X3" s="6"/>
      <c r="Y3" s="6"/>
    </row>
    <row r="4" spans="1:25" ht="18.600000000000001" thickBot="1" x14ac:dyDescent="0.35">
      <c r="A4"/>
      <c r="B4" s="8"/>
      <c r="C4" s="8"/>
      <c r="D4" s="8"/>
      <c r="E4" s="8"/>
      <c r="F4" s="8"/>
      <c r="G4" s="9"/>
      <c r="I4" s="9"/>
      <c r="J4" s="9"/>
      <c r="K4" s="10"/>
      <c r="L4" s="10"/>
      <c r="M4" s="10"/>
      <c r="N4" s="10"/>
      <c r="O4" s="10"/>
      <c r="P4" s="10"/>
      <c r="Q4" s="10"/>
      <c r="R4" s="10"/>
      <c r="S4" s="10"/>
      <c r="T4" s="10"/>
      <c r="U4" s="10"/>
    </row>
    <row r="5" spans="1:25" ht="29.4" thickBot="1" x14ac:dyDescent="0.35">
      <c r="A5" s="155"/>
      <c r="B5" s="168" t="s">
        <v>2</v>
      </c>
      <c r="C5" s="168"/>
      <c r="D5" s="168"/>
      <c r="E5" s="160" t="s">
        <v>3</v>
      </c>
      <c r="F5" s="160" t="s">
        <v>4</v>
      </c>
      <c r="G5" s="168" t="s">
        <v>5</v>
      </c>
      <c r="H5" s="168"/>
      <c r="I5" s="168"/>
      <c r="J5" s="168"/>
      <c r="K5" s="168"/>
      <c r="L5" s="168"/>
      <c r="M5" s="169" t="s">
        <v>6</v>
      </c>
      <c r="N5" s="170"/>
      <c r="O5" s="169" t="s">
        <v>7</v>
      </c>
      <c r="P5" s="171"/>
      <c r="Q5" s="171"/>
      <c r="R5" s="162" t="s">
        <v>8</v>
      </c>
      <c r="S5" s="172" t="s">
        <v>9</v>
      </c>
      <c r="T5" s="172" t="s">
        <v>10</v>
      </c>
      <c r="U5" s="156" t="s">
        <v>11</v>
      </c>
      <c r="V5" s="158" t="s">
        <v>12</v>
      </c>
      <c r="W5" s="158" t="s">
        <v>13</v>
      </c>
      <c r="X5" s="158" t="s">
        <v>14</v>
      </c>
      <c r="Y5" s="158" t="s">
        <v>15</v>
      </c>
    </row>
    <row r="6" spans="1:25" ht="58.2" thickBot="1" x14ac:dyDescent="0.35">
      <c r="A6" s="155"/>
      <c r="B6" s="168"/>
      <c r="C6" s="168"/>
      <c r="D6" s="168"/>
      <c r="E6" s="161"/>
      <c r="F6" s="161"/>
      <c r="G6" s="11" t="s">
        <v>16</v>
      </c>
      <c r="H6" s="11" t="s">
        <v>17</v>
      </c>
      <c r="I6" s="11" t="s">
        <v>18</v>
      </c>
      <c r="J6" s="12" t="s">
        <v>19</v>
      </c>
      <c r="K6" s="11" t="s">
        <v>20</v>
      </c>
      <c r="L6" s="11" t="s">
        <v>21</v>
      </c>
      <c r="M6" s="13" t="s">
        <v>22</v>
      </c>
      <c r="N6" s="13" t="s">
        <v>23</v>
      </c>
      <c r="O6" s="13" t="s">
        <v>24</v>
      </c>
      <c r="P6" s="13" t="s">
        <v>25</v>
      </c>
      <c r="Q6" s="14" t="s">
        <v>26</v>
      </c>
      <c r="R6" s="163"/>
      <c r="S6" s="173"/>
      <c r="T6" s="174"/>
      <c r="U6" s="157"/>
      <c r="V6" s="159"/>
      <c r="W6" s="159"/>
      <c r="X6" s="159"/>
      <c r="Y6" s="159"/>
    </row>
    <row r="7" spans="1:25" ht="409.6" thickBot="1" x14ac:dyDescent="0.35">
      <c r="B7" s="15" t="s">
        <v>27</v>
      </c>
      <c r="C7" s="177" t="s">
        <v>28</v>
      </c>
      <c r="D7" s="178"/>
      <c r="E7" s="16" t="s">
        <v>29</v>
      </c>
      <c r="F7" s="17"/>
      <c r="G7" s="18" t="s">
        <v>30</v>
      </c>
      <c r="H7" s="18" t="s">
        <v>31</v>
      </c>
      <c r="I7" s="19" t="s">
        <v>32</v>
      </c>
      <c r="J7" s="19" t="s">
        <v>33</v>
      </c>
      <c r="K7" s="20" t="s">
        <v>34</v>
      </c>
      <c r="L7" s="20" t="s">
        <v>35</v>
      </c>
      <c r="M7" s="19" t="s">
        <v>36</v>
      </c>
      <c r="N7" s="21" t="s">
        <v>36</v>
      </c>
      <c r="O7" s="22">
        <v>139332</v>
      </c>
      <c r="P7" s="23" t="s">
        <v>37</v>
      </c>
      <c r="Q7" s="24">
        <v>2.6499999999999999E-2</v>
      </c>
      <c r="R7" s="25" t="s">
        <v>38</v>
      </c>
      <c r="S7" s="19" t="s">
        <v>39</v>
      </c>
      <c r="T7" s="26" t="s">
        <v>40</v>
      </c>
      <c r="U7" s="27" t="s">
        <v>41</v>
      </c>
      <c r="V7" s="28">
        <f>36463/5265127*100</f>
        <v>0.69253790079517552</v>
      </c>
      <c r="W7" s="28">
        <f>59349/5265127*100</f>
        <v>1.1272092771931237</v>
      </c>
      <c r="X7" s="29">
        <f>(59349+56696)/5265127*100</f>
        <v>2.2040304061041645</v>
      </c>
      <c r="Y7" s="29">
        <f>(59349+56696+39990)/5265127*100</f>
        <v>2.9635562447021693</v>
      </c>
    </row>
    <row r="8" spans="1:25" ht="409.6" thickBot="1" x14ac:dyDescent="0.35">
      <c r="B8" s="179" t="s">
        <v>42</v>
      </c>
      <c r="C8" s="181" t="s">
        <v>43</v>
      </c>
      <c r="D8" s="182"/>
      <c r="E8" s="16" t="s">
        <v>29</v>
      </c>
      <c r="F8" s="17"/>
      <c r="G8" s="30" t="s">
        <v>44</v>
      </c>
      <c r="H8" s="31" t="s">
        <v>45</v>
      </c>
      <c r="I8" s="19" t="s">
        <v>46</v>
      </c>
      <c r="J8" s="19" t="s">
        <v>33</v>
      </c>
      <c r="K8" s="19" t="s">
        <v>34</v>
      </c>
      <c r="L8" s="19" t="s">
        <v>35</v>
      </c>
      <c r="M8" s="19" t="s">
        <v>36</v>
      </c>
      <c r="N8" s="21" t="s">
        <v>36</v>
      </c>
      <c r="O8" s="22">
        <v>139332</v>
      </c>
      <c r="P8" s="22">
        <v>942106</v>
      </c>
      <c r="Q8" s="32">
        <v>0.1479</v>
      </c>
      <c r="R8" s="19" t="s">
        <v>38</v>
      </c>
      <c r="S8" s="19" t="s">
        <v>47</v>
      </c>
      <c r="T8" s="33" t="s">
        <v>40</v>
      </c>
      <c r="U8" s="34" t="s">
        <v>48</v>
      </c>
      <c r="V8" s="28">
        <f>36463/942106*100</f>
        <v>3.870371274569953</v>
      </c>
      <c r="W8" s="28">
        <f>59349/942106*100</f>
        <v>6.2996095980707061</v>
      </c>
      <c r="X8" s="29">
        <f>(59349+56696)/942106*100</f>
        <v>12.317616064434363</v>
      </c>
      <c r="Y8" s="29">
        <f>(59349+56696+39990)/942106*100</f>
        <v>16.562361347873804</v>
      </c>
    </row>
    <row r="9" spans="1:25" ht="370.2" thickBot="1" x14ac:dyDescent="0.35">
      <c r="B9" s="180"/>
      <c r="C9" s="183"/>
      <c r="D9" s="184"/>
      <c r="E9" s="35" t="s">
        <v>29</v>
      </c>
      <c r="F9" s="36"/>
      <c r="G9" s="30" t="s">
        <v>49</v>
      </c>
      <c r="H9" s="30" t="s">
        <v>50</v>
      </c>
      <c r="I9" s="20" t="s">
        <v>51</v>
      </c>
      <c r="J9" s="20" t="s">
        <v>33</v>
      </c>
      <c r="K9" s="20" t="s">
        <v>34</v>
      </c>
      <c r="L9" s="20" t="s">
        <v>35</v>
      </c>
      <c r="M9" s="20" t="s">
        <v>36</v>
      </c>
      <c r="N9" s="37" t="s">
        <v>36</v>
      </c>
      <c r="O9" s="38">
        <v>200</v>
      </c>
      <c r="P9" s="38">
        <v>3444</v>
      </c>
      <c r="Q9" s="39">
        <v>5.8099999999999999E-2</v>
      </c>
      <c r="R9" s="20" t="s">
        <v>52</v>
      </c>
      <c r="S9" s="20" t="s">
        <v>52</v>
      </c>
      <c r="T9" s="33" t="s">
        <v>53</v>
      </c>
      <c r="U9" s="40" t="s">
        <v>54</v>
      </c>
      <c r="V9" s="41">
        <f>123/3444*100</f>
        <v>3.5714285714285712</v>
      </c>
      <c r="W9" s="42">
        <f>142/3444*100</f>
        <v>4.1231126596980259</v>
      </c>
      <c r="X9" s="43">
        <f>(142+22)/3444*100</f>
        <v>4.7619047619047619</v>
      </c>
      <c r="Y9" s="43">
        <f>(142+22+22)/3444*100</f>
        <v>5.4006968641114987</v>
      </c>
    </row>
    <row r="10" spans="1:25" ht="409.6" thickBot="1" x14ac:dyDescent="0.35">
      <c r="B10" s="179" t="s">
        <v>55</v>
      </c>
      <c r="C10" s="186" t="s">
        <v>56</v>
      </c>
      <c r="D10" s="186" t="s">
        <v>57</v>
      </c>
      <c r="E10" s="44" t="s">
        <v>58</v>
      </c>
      <c r="F10" s="44"/>
      <c r="G10" s="45" t="s">
        <v>59</v>
      </c>
      <c r="H10" s="46" t="s">
        <v>60</v>
      </c>
      <c r="I10" s="46" t="s">
        <v>61</v>
      </c>
      <c r="J10" s="46" t="s">
        <v>62</v>
      </c>
      <c r="K10" s="46" t="s">
        <v>34</v>
      </c>
      <c r="L10" s="46" t="s">
        <v>63</v>
      </c>
      <c r="M10" s="47">
        <v>2019</v>
      </c>
      <c r="N10" s="48" t="s">
        <v>64</v>
      </c>
      <c r="O10" s="49">
        <v>2432628</v>
      </c>
      <c r="P10" s="49">
        <v>2432628</v>
      </c>
      <c r="Q10" s="49" t="s">
        <v>65</v>
      </c>
      <c r="R10" s="46" t="s">
        <v>66</v>
      </c>
      <c r="S10" s="46" t="s">
        <v>66</v>
      </c>
      <c r="T10" s="50" t="s">
        <v>67</v>
      </c>
      <c r="U10" s="51" t="s">
        <v>68</v>
      </c>
      <c r="V10" s="28">
        <f>614116/2432628*100</f>
        <v>25.244961416213247</v>
      </c>
      <c r="W10" s="28">
        <f>743188/2432628*100</f>
        <v>30.550828157860554</v>
      </c>
      <c r="X10" s="52">
        <f>(743188+78285)/2432628*100</f>
        <v>33.768952753976357</v>
      </c>
      <c r="Y10" s="52">
        <f>(743188+78285+65775)/2432628*100</f>
        <v>36.472818696487913</v>
      </c>
    </row>
    <row r="11" spans="1:25" ht="409.6" thickBot="1" x14ac:dyDescent="0.35">
      <c r="B11" s="185"/>
      <c r="C11" s="187"/>
      <c r="D11" s="187"/>
      <c r="E11" s="53" t="s">
        <v>58</v>
      </c>
      <c r="F11" s="53"/>
      <c r="G11" s="54" t="s">
        <v>69</v>
      </c>
      <c r="H11" s="55" t="s">
        <v>70</v>
      </c>
      <c r="I11" s="55" t="s">
        <v>71</v>
      </c>
      <c r="J11" s="55" t="s">
        <v>62</v>
      </c>
      <c r="K11" s="55" t="s">
        <v>34</v>
      </c>
      <c r="L11" s="55" t="s">
        <v>63</v>
      </c>
      <c r="M11" s="56">
        <v>2019</v>
      </c>
      <c r="N11" s="48">
        <v>15056</v>
      </c>
      <c r="O11" s="49">
        <v>16521</v>
      </c>
      <c r="P11" s="49">
        <v>16521</v>
      </c>
      <c r="Q11" s="49" t="s">
        <v>72</v>
      </c>
      <c r="R11" s="46" t="s">
        <v>73</v>
      </c>
      <c r="S11" s="46" t="s">
        <v>66</v>
      </c>
      <c r="T11" s="50" t="s">
        <v>67</v>
      </c>
      <c r="U11" s="51" t="s">
        <v>74</v>
      </c>
      <c r="V11" s="28">
        <f>10673/16521*100</f>
        <v>64.602626959627145</v>
      </c>
      <c r="W11" s="28">
        <f>33221/16521*100</f>
        <v>201.08346952363658</v>
      </c>
      <c r="X11" s="29">
        <f>(33221+56184)/16521*100</f>
        <v>541.15973609345679</v>
      </c>
      <c r="Y11" s="29">
        <f>(33221+56184+39243)/16521*100</f>
        <v>778.69378366926935</v>
      </c>
    </row>
    <row r="12" spans="1:25" ht="409.6" thickBot="1" x14ac:dyDescent="0.35">
      <c r="A12"/>
      <c r="B12" s="185"/>
      <c r="C12" s="201" t="s">
        <v>75</v>
      </c>
      <c r="D12" s="188" t="s">
        <v>76</v>
      </c>
      <c r="E12" s="57" t="s">
        <v>58</v>
      </c>
      <c r="F12" s="57"/>
      <c r="G12" s="58" t="s">
        <v>77</v>
      </c>
      <c r="H12" s="58" t="s">
        <v>78</v>
      </c>
      <c r="I12" s="58" t="s">
        <v>79</v>
      </c>
      <c r="J12" s="58" t="s">
        <v>62</v>
      </c>
      <c r="K12" s="58" t="s">
        <v>34</v>
      </c>
      <c r="L12" s="58" t="s">
        <v>63</v>
      </c>
      <c r="M12" s="58">
        <v>2019</v>
      </c>
      <c r="N12" s="59">
        <v>370661</v>
      </c>
      <c r="O12" s="60">
        <v>438507</v>
      </c>
      <c r="P12" s="60">
        <v>438507</v>
      </c>
      <c r="Q12" s="60" t="s">
        <v>80</v>
      </c>
      <c r="R12" s="61" t="s">
        <v>73</v>
      </c>
      <c r="S12" s="61" t="s">
        <v>66</v>
      </c>
      <c r="T12" s="62" t="s">
        <v>81</v>
      </c>
      <c r="U12" s="63" t="s">
        <v>82</v>
      </c>
      <c r="V12" s="64">
        <f>99003/438507*100</f>
        <v>22.577290670388386</v>
      </c>
      <c r="W12" s="65">
        <f>113616/438507*100</f>
        <v>25.909734622252323</v>
      </c>
      <c r="X12" s="66">
        <f>(113616+37132)/438507*100</f>
        <v>34.377558397015328</v>
      </c>
      <c r="Y12" s="66">
        <f>(113616+37132+38008)/438507*100</f>
        <v>43.045150932596286</v>
      </c>
    </row>
    <row r="13" spans="1:25" ht="409.6" thickBot="1" x14ac:dyDescent="0.35">
      <c r="A13"/>
      <c r="B13" s="185"/>
      <c r="C13" s="202"/>
      <c r="D13" s="189"/>
      <c r="E13" s="57" t="s">
        <v>58</v>
      </c>
      <c r="F13" s="57"/>
      <c r="G13" s="58" t="s">
        <v>83</v>
      </c>
      <c r="H13" s="58" t="s">
        <v>84</v>
      </c>
      <c r="I13" s="58" t="s">
        <v>85</v>
      </c>
      <c r="J13" s="58" t="s">
        <v>62</v>
      </c>
      <c r="K13" s="58" t="s">
        <v>34</v>
      </c>
      <c r="L13" s="58" t="s">
        <v>63</v>
      </c>
      <c r="M13" s="58">
        <v>2019</v>
      </c>
      <c r="N13" s="59">
        <v>72788</v>
      </c>
      <c r="O13" s="60">
        <v>88271</v>
      </c>
      <c r="P13" s="60">
        <v>88271</v>
      </c>
      <c r="Q13" s="60" t="s">
        <v>86</v>
      </c>
      <c r="R13" s="61" t="s">
        <v>73</v>
      </c>
      <c r="S13" s="61" t="s">
        <v>66</v>
      </c>
      <c r="T13" s="62" t="s">
        <v>81</v>
      </c>
      <c r="U13" s="63" t="s">
        <v>87</v>
      </c>
      <c r="V13" s="67">
        <f>20957/88271*100</f>
        <v>23.741659208573598</v>
      </c>
      <c r="W13" s="65">
        <f>21533/88271*100</f>
        <v>24.394195149029692</v>
      </c>
      <c r="X13" s="66">
        <f>(21533+696)/88271*100</f>
        <v>25.182676077080806</v>
      </c>
      <c r="Y13" s="66">
        <f>(21533+696+1034)/88271*100</f>
        <v>26.354068720191233</v>
      </c>
    </row>
    <row r="14" spans="1:25" ht="409.6" x14ac:dyDescent="0.3">
      <c r="A14"/>
      <c r="B14" s="185"/>
      <c r="C14" s="190" t="s">
        <v>88</v>
      </c>
      <c r="D14" s="190" t="s">
        <v>89</v>
      </c>
      <c r="E14" s="68" t="s">
        <v>58</v>
      </c>
      <c r="F14" s="68"/>
      <c r="G14" s="69" t="s">
        <v>90</v>
      </c>
      <c r="H14" s="69" t="s">
        <v>91</v>
      </c>
      <c r="I14" s="69" t="s">
        <v>92</v>
      </c>
      <c r="J14" s="69" t="s">
        <v>62</v>
      </c>
      <c r="K14" s="69" t="s">
        <v>34</v>
      </c>
      <c r="L14" s="69" t="s">
        <v>63</v>
      </c>
      <c r="M14" s="69">
        <v>2019</v>
      </c>
      <c r="N14" s="70">
        <v>2083</v>
      </c>
      <c r="O14" s="71">
        <v>5333</v>
      </c>
      <c r="P14" s="71">
        <v>5333</v>
      </c>
      <c r="Q14" s="72" t="s">
        <v>93</v>
      </c>
      <c r="R14" s="69" t="s">
        <v>94</v>
      </c>
      <c r="S14" s="69" t="s">
        <v>94</v>
      </c>
      <c r="T14" s="73" t="s">
        <v>95</v>
      </c>
      <c r="U14" s="74" t="s">
        <v>96</v>
      </c>
      <c r="V14" s="75">
        <f>1133/5333*100</f>
        <v>21.245077817363587</v>
      </c>
      <c r="W14" s="76">
        <f>1133/5333*100</f>
        <v>21.245077817363587</v>
      </c>
      <c r="X14" s="77">
        <f>(1133+44)/5333*100</f>
        <v>22.070129383086442</v>
      </c>
      <c r="Y14" s="77">
        <f>(1133+44+74)/5333*100</f>
        <v>23.457716107256704</v>
      </c>
    </row>
    <row r="15" spans="1:25" ht="409.6" thickBot="1" x14ac:dyDescent="0.35">
      <c r="A15"/>
      <c r="B15" s="185"/>
      <c r="C15" s="191"/>
      <c r="D15" s="191"/>
      <c r="E15" s="78" t="s">
        <v>58</v>
      </c>
      <c r="F15" s="78"/>
      <c r="G15" s="69" t="s">
        <v>97</v>
      </c>
      <c r="H15" s="69" t="s">
        <v>98</v>
      </c>
      <c r="I15" s="69" t="s">
        <v>99</v>
      </c>
      <c r="J15" s="79" t="s">
        <v>62</v>
      </c>
      <c r="K15" s="79" t="s">
        <v>34</v>
      </c>
      <c r="L15" s="79" t="s">
        <v>63</v>
      </c>
      <c r="M15" s="69">
        <v>2019</v>
      </c>
      <c r="N15" s="70">
        <v>26293</v>
      </c>
      <c r="O15" s="71">
        <v>45952</v>
      </c>
      <c r="P15" s="71">
        <v>45952</v>
      </c>
      <c r="Q15" s="72" t="s">
        <v>100</v>
      </c>
      <c r="R15" s="69" t="s">
        <v>94</v>
      </c>
      <c r="S15" s="69" t="s">
        <v>94</v>
      </c>
      <c r="T15" s="73" t="s">
        <v>95</v>
      </c>
      <c r="U15" s="80" t="s">
        <v>101</v>
      </c>
      <c r="V15" s="81">
        <f>7626/45952*100</f>
        <v>16.595577994428972</v>
      </c>
      <c r="W15" s="82">
        <f>7626/45952*100</f>
        <v>16.595577994428972</v>
      </c>
      <c r="X15" s="77">
        <f>(7626+172)/45952*100</f>
        <v>16.969881615598887</v>
      </c>
      <c r="Y15" s="77">
        <f>(7626+172+71)/45952*100</f>
        <v>17.124390668523677</v>
      </c>
    </row>
    <row r="16" spans="1:25" ht="61.8" thickBot="1" x14ac:dyDescent="1.1499999999999999">
      <c r="A16"/>
      <c r="B16" s="192" t="s">
        <v>102</v>
      </c>
      <c r="C16" s="195" t="s">
        <v>103</v>
      </c>
      <c r="D16" s="196"/>
      <c r="E16" s="196"/>
      <c r="F16" s="197"/>
      <c r="G16" s="198" t="str">
        <f>D10</f>
        <v>1.1 Apoyos asistenciales entregados a personas con carencias sociales y en condiciones de vulnerabilidad</v>
      </c>
      <c r="H16" s="199"/>
      <c r="I16" s="199"/>
      <c r="J16" s="199"/>
      <c r="K16" s="199"/>
      <c r="L16" s="199"/>
      <c r="M16" s="199"/>
      <c r="N16" s="199"/>
      <c r="O16" s="199"/>
      <c r="P16" s="199"/>
      <c r="Q16" s="199"/>
      <c r="R16" s="199"/>
      <c r="S16" s="199"/>
      <c r="T16" s="199"/>
      <c r="U16" s="199"/>
      <c r="V16" s="83"/>
      <c r="W16" s="84"/>
      <c r="X16" s="85"/>
      <c r="Y16" s="6"/>
    </row>
    <row r="17" spans="1:25" ht="409.6" x14ac:dyDescent="0.3">
      <c r="A17"/>
      <c r="B17" s="193"/>
      <c r="C17" s="86" t="s">
        <v>104</v>
      </c>
      <c r="D17" s="200" t="s">
        <v>105</v>
      </c>
      <c r="E17" s="200"/>
      <c r="F17" s="87"/>
      <c r="G17" s="88" t="s">
        <v>106</v>
      </c>
      <c r="H17" s="88" t="s">
        <v>107</v>
      </c>
      <c r="I17" s="88" t="s">
        <v>108</v>
      </c>
      <c r="J17" s="88" t="s">
        <v>62</v>
      </c>
      <c r="K17" s="88" t="s">
        <v>34</v>
      </c>
      <c r="L17" s="88" t="s">
        <v>109</v>
      </c>
      <c r="M17" s="89" t="s">
        <v>36</v>
      </c>
      <c r="N17" s="89" t="s">
        <v>36</v>
      </c>
      <c r="O17" s="88">
        <v>7</v>
      </c>
      <c r="P17" s="88">
        <v>7</v>
      </c>
      <c r="Q17" s="88">
        <v>7</v>
      </c>
      <c r="R17" s="90" t="s">
        <v>66</v>
      </c>
      <c r="S17" s="90" t="s">
        <v>66</v>
      </c>
      <c r="T17" s="91" t="s">
        <v>67</v>
      </c>
      <c r="U17" s="92" t="s">
        <v>110</v>
      </c>
      <c r="V17" s="93">
        <v>5</v>
      </c>
      <c r="W17" s="94">
        <v>9</v>
      </c>
      <c r="X17" s="95">
        <v>9</v>
      </c>
      <c r="Y17" s="95">
        <v>11</v>
      </c>
    </row>
    <row r="18" spans="1:25" ht="409.6" x14ac:dyDescent="0.3">
      <c r="A18"/>
      <c r="B18" s="193"/>
      <c r="C18" s="96" t="s">
        <v>111</v>
      </c>
      <c r="D18" s="203" t="s">
        <v>112</v>
      </c>
      <c r="E18" s="203"/>
      <c r="F18" s="97"/>
      <c r="G18" s="98" t="s">
        <v>113</v>
      </c>
      <c r="H18" s="98" t="s">
        <v>114</v>
      </c>
      <c r="I18" s="98" t="s">
        <v>115</v>
      </c>
      <c r="J18" s="98" t="s">
        <v>62</v>
      </c>
      <c r="K18" s="98" t="s">
        <v>34</v>
      </c>
      <c r="L18" s="98" t="s">
        <v>109</v>
      </c>
      <c r="M18" s="99" t="s">
        <v>36</v>
      </c>
      <c r="N18" s="99" t="s">
        <v>36</v>
      </c>
      <c r="O18" s="98">
        <v>7</v>
      </c>
      <c r="P18" s="98">
        <v>7</v>
      </c>
      <c r="Q18" s="98">
        <v>7</v>
      </c>
      <c r="R18" s="100" t="s">
        <v>66</v>
      </c>
      <c r="S18" s="100" t="s">
        <v>66</v>
      </c>
      <c r="T18" s="101" t="s">
        <v>67</v>
      </c>
      <c r="U18" s="102" t="s">
        <v>116</v>
      </c>
      <c r="V18" s="93">
        <v>6</v>
      </c>
      <c r="W18" s="94">
        <v>11</v>
      </c>
      <c r="X18" s="95">
        <v>11</v>
      </c>
      <c r="Y18" s="95">
        <v>13</v>
      </c>
    </row>
    <row r="19" spans="1:25" ht="409.6" thickBot="1" x14ac:dyDescent="0.35">
      <c r="A19"/>
      <c r="B19" s="193"/>
      <c r="C19" s="103" t="s">
        <v>117</v>
      </c>
      <c r="D19" s="204" t="s">
        <v>118</v>
      </c>
      <c r="E19" s="204"/>
      <c r="F19" s="104"/>
      <c r="G19" s="105" t="s">
        <v>119</v>
      </c>
      <c r="H19" s="105" t="s">
        <v>120</v>
      </c>
      <c r="I19" s="105" t="s">
        <v>121</v>
      </c>
      <c r="J19" s="105" t="s">
        <v>62</v>
      </c>
      <c r="K19" s="105" t="s">
        <v>34</v>
      </c>
      <c r="L19" s="105" t="s">
        <v>109</v>
      </c>
      <c r="M19" s="106" t="s">
        <v>36</v>
      </c>
      <c r="N19" s="106" t="s">
        <v>36</v>
      </c>
      <c r="O19" s="105">
        <v>7</v>
      </c>
      <c r="P19" s="105">
        <v>7</v>
      </c>
      <c r="Q19" s="105">
        <v>7</v>
      </c>
      <c r="R19" s="107" t="s">
        <v>122</v>
      </c>
      <c r="S19" s="107" t="s">
        <v>66</v>
      </c>
      <c r="T19" s="108" t="s">
        <v>67</v>
      </c>
      <c r="U19" s="109" t="s">
        <v>116</v>
      </c>
      <c r="V19" s="93">
        <v>5</v>
      </c>
      <c r="W19" s="94">
        <v>9</v>
      </c>
      <c r="X19" s="95">
        <v>9</v>
      </c>
      <c r="Y19" s="95">
        <v>16</v>
      </c>
    </row>
    <row r="20" spans="1:25" ht="61.8" thickBot="1" x14ac:dyDescent="1.1499999999999999">
      <c r="A20"/>
      <c r="B20" s="194"/>
      <c r="C20" s="205" t="s">
        <v>123</v>
      </c>
      <c r="D20" s="206"/>
      <c r="E20" s="206"/>
      <c r="F20" s="207"/>
      <c r="G20" s="208" t="str">
        <f>D12</f>
        <v>1.2 Servicios otorgados  a personas con carencias sociales y en condiciones de vulnerabilidad</v>
      </c>
      <c r="H20" s="209"/>
      <c r="I20" s="209"/>
      <c r="J20" s="209"/>
      <c r="K20" s="209"/>
      <c r="L20" s="209"/>
      <c r="M20" s="209"/>
      <c r="N20" s="209"/>
      <c r="O20" s="209"/>
      <c r="P20" s="209"/>
      <c r="Q20" s="209"/>
      <c r="R20" s="209"/>
      <c r="S20" s="209"/>
      <c r="T20" s="209"/>
      <c r="U20" s="209"/>
      <c r="V20" s="110"/>
      <c r="W20" s="111"/>
      <c r="X20" s="6"/>
      <c r="Y20" s="6"/>
    </row>
    <row r="21" spans="1:25" ht="409.6" thickBot="1" x14ac:dyDescent="0.35">
      <c r="A21"/>
      <c r="B21" s="194"/>
      <c r="C21" s="112" t="s">
        <v>124</v>
      </c>
      <c r="D21" s="210" t="s">
        <v>125</v>
      </c>
      <c r="E21" s="211"/>
      <c r="F21" s="113"/>
      <c r="G21" s="114" t="s">
        <v>106</v>
      </c>
      <c r="H21" s="114" t="s">
        <v>107</v>
      </c>
      <c r="I21" s="114" t="s">
        <v>108</v>
      </c>
      <c r="J21" s="115" t="s">
        <v>62</v>
      </c>
      <c r="K21" s="115" t="s">
        <v>34</v>
      </c>
      <c r="L21" s="115" t="s">
        <v>109</v>
      </c>
      <c r="M21" s="116" t="s">
        <v>36</v>
      </c>
      <c r="N21" s="116" t="s">
        <v>36</v>
      </c>
      <c r="O21" s="115">
        <v>11</v>
      </c>
      <c r="P21" s="115">
        <v>11</v>
      </c>
      <c r="Q21" s="115">
        <v>11</v>
      </c>
      <c r="R21" s="61" t="s">
        <v>73</v>
      </c>
      <c r="S21" s="61" t="s">
        <v>66</v>
      </c>
      <c r="T21" s="117" t="s">
        <v>81</v>
      </c>
      <c r="U21" s="118" t="s">
        <v>126</v>
      </c>
      <c r="V21" s="93">
        <v>4</v>
      </c>
      <c r="W21" s="94">
        <v>4</v>
      </c>
      <c r="X21" s="95">
        <v>4</v>
      </c>
      <c r="Y21" s="95">
        <v>6</v>
      </c>
    </row>
    <row r="22" spans="1:25" ht="409.6" thickBot="1" x14ac:dyDescent="0.35">
      <c r="A22"/>
      <c r="B22" s="194"/>
      <c r="C22" s="119" t="s">
        <v>127</v>
      </c>
      <c r="D22" s="175" t="s">
        <v>128</v>
      </c>
      <c r="E22" s="176"/>
      <c r="F22" s="120"/>
      <c r="G22" s="121" t="s">
        <v>113</v>
      </c>
      <c r="H22" s="121" t="s">
        <v>129</v>
      </c>
      <c r="I22" s="121" t="s">
        <v>115</v>
      </c>
      <c r="J22" s="122" t="s">
        <v>62</v>
      </c>
      <c r="K22" s="122" t="s">
        <v>34</v>
      </c>
      <c r="L22" s="122" t="s">
        <v>109</v>
      </c>
      <c r="M22" s="123" t="s">
        <v>36</v>
      </c>
      <c r="N22" s="123" t="s">
        <v>36</v>
      </c>
      <c r="O22" s="115">
        <v>11</v>
      </c>
      <c r="P22" s="115">
        <v>11</v>
      </c>
      <c r="Q22" s="115">
        <v>11</v>
      </c>
      <c r="R22" s="61" t="s">
        <v>73</v>
      </c>
      <c r="S22" s="61" t="s">
        <v>66</v>
      </c>
      <c r="T22" s="62" t="s">
        <v>81</v>
      </c>
      <c r="U22" s="118" t="s">
        <v>126</v>
      </c>
      <c r="V22" s="93">
        <v>11</v>
      </c>
      <c r="W22" s="94">
        <v>11</v>
      </c>
      <c r="X22" s="95">
        <v>11</v>
      </c>
      <c r="Y22" s="95">
        <v>13</v>
      </c>
    </row>
    <row r="23" spans="1:25" ht="409.6" thickBot="1" x14ac:dyDescent="0.35">
      <c r="A23"/>
      <c r="B23" s="194"/>
      <c r="C23" s="119" t="s">
        <v>130</v>
      </c>
      <c r="D23" s="175" t="s">
        <v>131</v>
      </c>
      <c r="E23" s="176"/>
      <c r="F23" s="124"/>
      <c r="G23" s="125" t="s">
        <v>132</v>
      </c>
      <c r="H23" s="125" t="s">
        <v>133</v>
      </c>
      <c r="I23" s="125" t="s">
        <v>134</v>
      </c>
      <c r="J23" s="126" t="s">
        <v>62</v>
      </c>
      <c r="K23" s="126" t="s">
        <v>34</v>
      </c>
      <c r="L23" s="126" t="s">
        <v>109</v>
      </c>
      <c r="M23" s="127" t="s">
        <v>36</v>
      </c>
      <c r="N23" s="127" t="s">
        <v>36</v>
      </c>
      <c r="O23" s="128">
        <v>11</v>
      </c>
      <c r="P23" s="128">
        <v>11</v>
      </c>
      <c r="Q23" s="128">
        <v>11</v>
      </c>
      <c r="R23" s="129" t="s">
        <v>73</v>
      </c>
      <c r="S23" s="129" t="s">
        <v>66</v>
      </c>
      <c r="T23" s="130" t="s">
        <v>81</v>
      </c>
      <c r="U23" s="131" t="s">
        <v>135</v>
      </c>
      <c r="V23" s="93">
        <v>6</v>
      </c>
      <c r="W23" s="94">
        <v>11</v>
      </c>
      <c r="X23" s="95">
        <v>11</v>
      </c>
      <c r="Y23" s="95">
        <v>13</v>
      </c>
    </row>
    <row r="24" spans="1:25" ht="61.8" thickBot="1" x14ac:dyDescent="1.1499999999999999">
      <c r="B24" s="194"/>
      <c r="C24" s="213" t="s">
        <v>136</v>
      </c>
      <c r="D24" s="214"/>
      <c r="E24" s="214"/>
      <c r="F24" s="215"/>
      <c r="G24" s="216" t="str">
        <f>D14</f>
        <v>1.3 Capacitaciones y acciones impartidas a personas con carencias sociales y en condiciones de vulnerabilidad</v>
      </c>
      <c r="H24" s="217"/>
      <c r="I24" s="217"/>
      <c r="J24" s="217"/>
      <c r="K24" s="217"/>
      <c r="L24" s="217"/>
      <c r="M24" s="217"/>
      <c r="N24" s="217"/>
      <c r="O24" s="217"/>
      <c r="P24" s="217"/>
      <c r="Q24" s="217"/>
      <c r="R24" s="217"/>
      <c r="S24" s="217"/>
      <c r="T24" s="217"/>
      <c r="U24" s="217"/>
      <c r="V24" s="110"/>
      <c r="W24" s="111"/>
      <c r="X24" s="6"/>
      <c r="Y24" s="6"/>
    </row>
    <row r="25" spans="1:25" ht="324" thickBot="1" x14ac:dyDescent="0.35">
      <c r="B25" s="194"/>
      <c r="C25" s="132" t="s">
        <v>137</v>
      </c>
      <c r="D25" s="218" t="s">
        <v>138</v>
      </c>
      <c r="E25" s="219"/>
      <c r="F25" s="133"/>
      <c r="G25" s="134" t="s">
        <v>106</v>
      </c>
      <c r="H25" s="134" t="s">
        <v>107</v>
      </c>
      <c r="I25" s="134" t="s">
        <v>108</v>
      </c>
      <c r="J25" s="134" t="s">
        <v>62</v>
      </c>
      <c r="K25" s="134" t="s">
        <v>34</v>
      </c>
      <c r="L25" s="134" t="s">
        <v>109</v>
      </c>
      <c r="M25" s="135" t="s">
        <v>36</v>
      </c>
      <c r="N25" s="135" t="s">
        <v>36</v>
      </c>
      <c r="O25" s="134">
        <v>5</v>
      </c>
      <c r="P25" s="134">
        <v>5</v>
      </c>
      <c r="Q25" s="134">
        <v>5</v>
      </c>
      <c r="R25" s="69" t="s">
        <v>94</v>
      </c>
      <c r="S25" s="69" t="s">
        <v>94</v>
      </c>
      <c r="T25" s="73" t="s">
        <v>95</v>
      </c>
      <c r="U25" s="136" t="s">
        <v>139</v>
      </c>
      <c r="V25" s="93">
        <v>2</v>
      </c>
      <c r="W25" s="94">
        <v>7</v>
      </c>
      <c r="X25" s="95">
        <v>7</v>
      </c>
      <c r="Y25" s="95">
        <v>9</v>
      </c>
    </row>
    <row r="26" spans="1:25" ht="324" thickBot="1" x14ac:dyDescent="0.35">
      <c r="B26" s="194"/>
      <c r="C26" s="137" t="s">
        <v>140</v>
      </c>
      <c r="D26" s="220" t="s">
        <v>141</v>
      </c>
      <c r="E26" s="221"/>
      <c r="F26" s="138"/>
      <c r="G26" s="139" t="s">
        <v>142</v>
      </c>
      <c r="H26" s="139" t="s">
        <v>143</v>
      </c>
      <c r="I26" s="139" t="s">
        <v>144</v>
      </c>
      <c r="J26" s="139" t="s">
        <v>62</v>
      </c>
      <c r="K26" s="139" t="s">
        <v>34</v>
      </c>
      <c r="L26" s="139" t="s">
        <v>109</v>
      </c>
      <c r="M26" s="135" t="s">
        <v>36</v>
      </c>
      <c r="N26" s="135" t="s">
        <v>36</v>
      </c>
      <c r="O26" s="134">
        <v>5</v>
      </c>
      <c r="P26" s="134">
        <v>5</v>
      </c>
      <c r="Q26" s="134">
        <v>5</v>
      </c>
      <c r="R26" s="69" t="s">
        <v>145</v>
      </c>
      <c r="S26" s="69" t="s">
        <v>94</v>
      </c>
      <c r="T26" s="73" t="s">
        <v>95</v>
      </c>
      <c r="U26" s="136" t="s">
        <v>139</v>
      </c>
      <c r="V26" s="93">
        <v>2</v>
      </c>
      <c r="W26" s="94">
        <v>6</v>
      </c>
      <c r="X26" s="95">
        <v>6</v>
      </c>
      <c r="Y26" s="95">
        <v>8</v>
      </c>
    </row>
    <row r="27" spans="1:25" ht="324" thickBot="1" x14ac:dyDescent="0.35">
      <c r="B27" s="140"/>
      <c r="C27" s="137" t="s">
        <v>146</v>
      </c>
      <c r="D27" s="222" t="s">
        <v>147</v>
      </c>
      <c r="E27" s="223"/>
      <c r="F27" s="141"/>
      <c r="G27" s="142" t="s">
        <v>148</v>
      </c>
      <c r="H27" s="142" t="s">
        <v>149</v>
      </c>
      <c r="I27" s="142" t="s">
        <v>150</v>
      </c>
      <c r="J27" s="142" t="s">
        <v>62</v>
      </c>
      <c r="K27" s="142" t="s">
        <v>34</v>
      </c>
      <c r="L27" s="142" t="s">
        <v>109</v>
      </c>
      <c r="M27" s="135" t="s">
        <v>36</v>
      </c>
      <c r="N27" s="135" t="s">
        <v>36</v>
      </c>
      <c r="O27" s="134">
        <v>5</v>
      </c>
      <c r="P27" s="134">
        <v>5</v>
      </c>
      <c r="Q27" s="134">
        <v>5</v>
      </c>
      <c r="R27" s="69" t="s">
        <v>94</v>
      </c>
      <c r="S27" s="69" t="s">
        <v>94</v>
      </c>
      <c r="T27" s="73" t="s">
        <v>95</v>
      </c>
      <c r="U27" s="136" t="s">
        <v>139</v>
      </c>
      <c r="V27" s="93">
        <v>3</v>
      </c>
      <c r="W27" s="94">
        <v>8</v>
      </c>
      <c r="X27" s="95">
        <v>8</v>
      </c>
      <c r="Y27" s="95">
        <v>10</v>
      </c>
    </row>
    <row r="28" spans="1:25" ht="91.8" x14ac:dyDescent="1.65">
      <c r="B28"/>
      <c r="C28"/>
      <c r="D28"/>
      <c r="E28"/>
      <c r="F28"/>
      <c r="G28" s="143"/>
      <c r="H28" s="143"/>
      <c r="I28" s="143"/>
      <c r="J28" s="143"/>
      <c r="K28" s="143"/>
      <c r="L28" s="143"/>
      <c r="M28" s="143"/>
      <c r="N28" s="143"/>
      <c r="O28" s="143"/>
      <c r="P28" s="143"/>
      <c r="Q28" s="143"/>
      <c r="R28" s="143"/>
      <c r="S28" s="143"/>
      <c r="T28" s="143"/>
      <c r="U28" s="143"/>
      <c r="V28" s="144"/>
      <c r="X28" s="6"/>
      <c r="Y28" s="6"/>
    </row>
    <row r="29" spans="1:25" ht="91.8" x14ac:dyDescent="1.65">
      <c r="B29"/>
      <c r="C29" s="224" t="s">
        <v>151</v>
      </c>
      <c r="D29" s="224"/>
      <c r="E29" s="224"/>
      <c r="F29" s="224"/>
      <c r="G29" s="224"/>
      <c r="H29" s="145"/>
      <c r="I29" s="146"/>
      <c r="J29" s="224" t="s">
        <v>152</v>
      </c>
      <c r="K29" s="224"/>
      <c r="L29" s="224"/>
      <c r="M29" s="146"/>
      <c r="N29" s="224" t="s">
        <v>153</v>
      </c>
      <c r="O29" s="224"/>
      <c r="P29" s="224"/>
      <c r="Q29" s="224"/>
      <c r="R29" s="224"/>
      <c r="V29" s="144"/>
    </row>
    <row r="30" spans="1:25" ht="91.8" x14ac:dyDescent="1.65">
      <c r="B30"/>
      <c r="C30" s="147"/>
      <c r="D30" s="147"/>
      <c r="E30" s="147"/>
      <c r="F30" s="147"/>
      <c r="G30" s="147"/>
      <c r="H30" s="147"/>
      <c r="I30" s="146"/>
      <c r="J30" s="147"/>
      <c r="K30" s="147"/>
      <c r="L30" s="147"/>
      <c r="M30" s="146"/>
      <c r="N30" s="147"/>
      <c r="O30" s="147"/>
      <c r="P30" s="147"/>
      <c r="Q30" s="147"/>
      <c r="R30" s="147"/>
      <c r="V30" s="144"/>
    </row>
    <row r="31" spans="1:25" ht="91.8" x14ac:dyDescent="1.65">
      <c r="B31" s="148" t="s">
        <v>154</v>
      </c>
      <c r="C31" s="149"/>
      <c r="D31" s="149"/>
      <c r="E31" s="149"/>
      <c r="F31" s="149"/>
      <c r="G31" s="149"/>
      <c r="H31" s="149"/>
      <c r="I31" s="150"/>
      <c r="J31" s="149"/>
      <c r="K31" s="149"/>
      <c r="L31" s="149"/>
      <c r="M31" s="150"/>
      <c r="N31" s="149"/>
      <c r="O31" s="149"/>
      <c r="P31" s="149"/>
      <c r="Q31" s="149"/>
      <c r="R31" s="149"/>
      <c r="V31" s="144"/>
    </row>
    <row r="32" spans="1:25" ht="91.8" x14ac:dyDescent="1.65">
      <c r="B32" s="151" t="s">
        <v>155</v>
      </c>
      <c r="C32" s="212"/>
      <c r="D32" s="212"/>
      <c r="E32" s="212"/>
      <c r="F32" s="212"/>
      <c r="G32" s="212"/>
      <c r="H32" s="149"/>
      <c r="I32" s="150"/>
      <c r="J32" s="212"/>
      <c r="K32" s="212"/>
      <c r="L32" s="212"/>
      <c r="M32" s="150"/>
      <c r="N32" s="152"/>
      <c r="O32" s="152"/>
      <c r="P32" s="152"/>
      <c r="Q32" s="152"/>
      <c r="R32" s="152"/>
      <c r="V32" s="144"/>
    </row>
    <row r="33" spans="2:22" ht="91.8" x14ac:dyDescent="1.65">
      <c r="B33" s="151" t="s">
        <v>156</v>
      </c>
      <c r="C33" s="212"/>
      <c r="D33" s="212"/>
      <c r="E33" s="212"/>
      <c r="F33" s="212"/>
      <c r="G33" s="212"/>
      <c r="H33" s="149"/>
      <c r="I33" s="150"/>
      <c r="J33" s="212"/>
      <c r="K33" s="212"/>
      <c r="L33" s="212"/>
      <c r="M33" s="150"/>
      <c r="N33" s="152"/>
      <c r="O33" s="152"/>
      <c r="P33" s="152"/>
      <c r="Q33" s="152"/>
      <c r="R33" s="152"/>
      <c r="V33" s="144"/>
    </row>
    <row r="34" spans="2:22" ht="91.8" x14ac:dyDescent="1.65">
      <c r="C34" s="153"/>
      <c r="D34" s="153"/>
      <c r="E34" s="153"/>
      <c r="F34" s="153"/>
      <c r="G34" s="153"/>
      <c r="H34" s="154"/>
      <c r="I34"/>
      <c r="J34" s="153"/>
      <c r="K34" s="153"/>
      <c r="L34" s="153"/>
      <c r="M34"/>
      <c r="N34" s="153"/>
      <c r="O34" s="153"/>
      <c r="P34" s="153"/>
      <c r="Q34" s="153"/>
      <c r="R34" s="153"/>
      <c r="V34" s="144"/>
    </row>
    <row r="35" spans="2:22" ht="91.8" x14ac:dyDescent="1.65">
      <c r="V35" s="144"/>
    </row>
  </sheetData>
  <mergeCells count="49">
    <mergeCell ref="C32:G32"/>
    <mergeCell ref="J32:L32"/>
    <mergeCell ref="C33:G33"/>
    <mergeCell ref="J33:L33"/>
    <mergeCell ref="D23:E23"/>
    <mergeCell ref="C24:F24"/>
    <mergeCell ref="G24:U24"/>
    <mergeCell ref="D25:E25"/>
    <mergeCell ref="D26:E26"/>
    <mergeCell ref="D27:E27"/>
    <mergeCell ref="C29:G29"/>
    <mergeCell ref="J29:L29"/>
    <mergeCell ref="N29:R29"/>
    <mergeCell ref="D18:E18"/>
    <mergeCell ref="D19:E19"/>
    <mergeCell ref="C20:F20"/>
    <mergeCell ref="G20:U20"/>
    <mergeCell ref="D21:E21"/>
    <mergeCell ref="D22:E22"/>
    <mergeCell ref="Y5:Y6"/>
    <mergeCell ref="C7:D7"/>
    <mergeCell ref="B8:B9"/>
    <mergeCell ref="C8:D9"/>
    <mergeCell ref="B10:B15"/>
    <mergeCell ref="D10:D11"/>
    <mergeCell ref="D12:D13"/>
    <mergeCell ref="D14:D15"/>
    <mergeCell ref="B16:B26"/>
    <mergeCell ref="C16:F16"/>
    <mergeCell ref="G16:U16"/>
    <mergeCell ref="D17:E17"/>
    <mergeCell ref="C10:C11"/>
    <mergeCell ref="C12:C13"/>
    <mergeCell ref="C14:C15"/>
    <mergeCell ref="B2:T2"/>
    <mergeCell ref="B3:T3"/>
    <mergeCell ref="B5:D6"/>
    <mergeCell ref="F5:F6"/>
    <mergeCell ref="G5:L5"/>
    <mergeCell ref="M5:N5"/>
    <mergeCell ref="O5:Q5"/>
    <mergeCell ref="S5:S6"/>
    <mergeCell ref="T5:T6"/>
    <mergeCell ref="U5:U6"/>
    <mergeCell ref="V5:V6"/>
    <mergeCell ref="W5:W6"/>
    <mergeCell ref="X5:X6"/>
    <mergeCell ref="E5:E6"/>
    <mergeCell ref="R5:R6"/>
  </mergeCells>
  <dataValidations count="1">
    <dataValidation type="list" allowBlank="1" showInputMessage="1" showErrorMessage="1" sqref="E10:E15 J7:L15 J17:L19 J21:L23 J25:L27" xr:uid="{367D195A-B246-4D05-BF38-90F7630CDB22}">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 Personas...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xilon</dc:creator>
  <cp:lastModifiedBy>Miguel Escalante Vazquez</cp:lastModifiedBy>
  <dcterms:created xsi:type="dcterms:W3CDTF">2020-07-29T02:00:12Z</dcterms:created>
  <dcterms:modified xsi:type="dcterms:W3CDTF">2022-08-03T18:17:50Z</dcterms:modified>
</cp:coreProperties>
</file>