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xilonen.garcia\Desktop\transparencia\"/>
    </mc:Choice>
  </mc:AlternateContent>
  <bookViews>
    <workbookView xWindow="0" yWindow="0" windowWidth="19155" windowHeight="11520"/>
  </bookViews>
  <sheets>
    <sheet name="Hoja1" sheetId="1" r:id="rId1"/>
  </sheets>
  <externalReferences>
    <externalReference r:id="rId2"/>
  </externalReferenc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44" i="1" l="1"/>
  <c r="F40" i="1"/>
  <c r="F36" i="1"/>
  <c r="AA35" i="1"/>
  <c r="Z35" i="1"/>
  <c r="Y35" i="1"/>
  <c r="X35" i="1"/>
  <c r="W35" i="1"/>
  <c r="V35" i="1"/>
  <c r="U35" i="1"/>
  <c r="AA34" i="1"/>
  <c r="Z34" i="1"/>
  <c r="Y34" i="1"/>
  <c r="X34" i="1"/>
  <c r="W34" i="1"/>
  <c r="V34" i="1"/>
  <c r="U34" i="1"/>
  <c r="AA33" i="1"/>
  <c r="Z33" i="1"/>
  <c r="Y33" i="1"/>
  <c r="X33" i="1"/>
  <c r="W33" i="1"/>
  <c r="V33" i="1"/>
  <c r="U33" i="1"/>
  <c r="AA32" i="1"/>
  <c r="Z32" i="1"/>
  <c r="Y32" i="1"/>
  <c r="X32" i="1"/>
  <c r="W32" i="1"/>
  <c r="V32" i="1"/>
  <c r="U32" i="1"/>
  <c r="AA31" i="1"/>
  <c r="Z31" i="1"/>
  <c r="Y31" i="1"/>
  <c r="X31" i="1"/>
  <c r="W31" i="1"/>
  <c r="V31" i="1"/>
  <c r="U31" i="1"/>
  <c r="AA30" i="1"/>
  <c r="Z30" i="1"/>
  <c r="Y30" i="1"/>
  <c r="X30" i="1"/>
  <c r="W30" i="1"/>
  <c r="V30" i="1"/>
  <c r="U30" i="1"/>
  <c r="AA29" i="1"/>
  <c r="Z29" i="1"/>
  <c r="Y29" i="1"/>
  <c r="X29" i="1"/>
  <c r="W29" i="1"/>
  <c r="V29" i="1"/>
  <c r="U29" i="1"/>
  <c r="AA28" i="1"/>
  <c r="Z28" i="1"/>
  <c r="Y28" i="1"/>
  <c r="X28" i="1"/>
  <c r="W28" i="1"/>
  <c r="V28" i="1"/>
  <c r="U28" i="1"/>
  <c r="AA27" i="1"/>
  <c r="Z27" i="1"/>
  <c r="Y27" i="1"/>
  <c r="X27" i="1"/>
  <c r="W27" i="1"/>
  <c r="V27" i="1"/>
  <c r="U27" i="1"/>
</calcChain>
</file>

<file path=xl/comments1.xml><?xml version="1.0" encoding="utf-8"?>
<comments xmlns="http://schemas.openxmlformats.org/spreadsheetml/2006/main">
  <authors>
    <author>soporte</author>
  </authors>
  <commentList>
    <comment ref="D25" authorId="0" shapeId="0">
      <text>
        <r>
          <rPr>
            <sz val="16"/>
            <color indexed="81"/>
            <rFont val="Tahoma"/>
            <family val="2"/>
          </rPr>
          <t xml:space="preserve">Sólo para componentes
</t>
        </r>
      </text>
    </comment>
  </commentList>
</comments>
</file>

<file path=xl/sharedStrings.xml><?xml version="1.0" encoding="utf-8"?>
<sst xmlns="http://schemas.openxmlformats.org/spreadsheetml/2006/main" count="351" uniqueCount="215">
  <si>
    <t>Formato PP.6. Matriz de Indicadores para Resultados del Programa Presupuestario</t>
  </si>
  <si>
    <t xml:space="preserve">1. Atención a personas en situación crítica y asistencia social/Organismo Público Descentralizado de la Administración Pública Municipal, denominado Sistema para el Desarrollo Integral de la Familia de Guadalajara </t>
  </si>
  <si>
    <t>Datos de identificación del Programa</t>
  </si>
  <si>
    <t>Número y nombre del Programa Presupuestario</t>
  </si>
  <si>
    <t>DEPENDENCIA</t>
  </si>
  <si>
    <t>Ejercicio fiscal</t>
  </si>
  <si>
    <t>Categoría Programática</t>
  </si>
  <si>
    <t>5. Asistencia Social</t>
  </si>
  <si>
    <t xml:space="preserve">Coordinación General de Desarrollo Económico y combate a la Desigualdad </t>
  </si>
  <si>
    <t>Finalidad</t>
  </si>
  <si>
    <t>Función</t>
  </si>
  <si>
    <t>Sub-función</t>
  </si>
  <si>
    <t>Alineación</t>
  </si>
  <si>
    <t>Plan Nacional de Desarrollo 2019-2024</t>
  </si>
  <si>
    <t>Eje</t>
  </si>
  <si>
    <t>Transversal:Igualdad de género/No discriminación e inclusión</t>
  </si>
  <si>
    <t>Objetivo</t>
  </si>
  <si>
    <t>1.3 Promover, respetar y garantizar los derechos humanos, individuales y colectivos/Pleno respero a los derechos humanos</t>
  </si>
  <si>
    <t>Plan Estatal de Gobernanza y Desarrollo 2018-2024</t>
  </si>
  <si>
    <t>Desarrollo Social/Temáticas especiales/Temáticas transversales/Seguridad, justicia y Estado de derecho</t>
  </si>
  <si>
    <t>TEI.  Promover y garantizar el pleno desarrollo de las niñas, niños y adolescentes que habitan o se encuentran en territorio jalisciense, a través del fortalecimiento de las condiciones de su entorno humano y colectivo, así como de sus capacidades personales, anteponiendo el interés superior de la niñez./DS4.  Garantizar el acceso a los Derechos Humanos a todas las personas pertenecientes a grupos prioritarios, comprendiendo las interseccionalidades que agravan la discriminación, mediante la transversalización de la perspectiva de género y derechos humanos en las políticas públicas, acciones afirmativas para garantizar la inclusión y no discriminación, fortalecimiento de las condiciones institucionales para el abordaje de sus agendas, profundizando en la corresponsabilidad de todas y todos los actores involucrados y reconociendo la identidad diversa de Jalisco./TTB.  Hacer efectivo el derecho a la igualdad entre mujeres y hombres en Jalisco mediante la implementación de una política estatal de desarrollo con perspectiva de género y enfoque de derechos humanos, a través de la cual se aseguren el acceso de las mujeres y niñas jaliscienses a los recursos y beneficios del desarrollo y a una vida libre de violencia de género./DS1.  Que las mujeres y hombres en Jalisco tengan mayor equidad e igualdad de oportunidades, donde cada vez existan menos personas en condiciones de pobreza y desigualdad, a través de la disminución de carencias sociales y las brechas que estas provocan, bajo una perspectiva multidimensional de la pobreza, así como con perspectiva basada en los derechos humanos y la igualdad de género, con especial énfasis en al acceso a la salud y la educación./DS3.  Proteger y mejorar la salud de las y los jaliscienses, mediante el ejercicio de una rectoría eficaz y un refundado sistema de salud que: brinde acceso efectivo y cobertura igualitaria a servicios integrales y resolutivos con protección fi nanciera; impulse efi cazmente la prevención y promoción de la salud física y mental movilizando a las personas y a la sociedad, principalmente contra las enfermedades no transmisibles vinculadas a los malos hábitos y la vida sedentaria; garantice la prestación de servicios y abasto de medicamentos con calidad, la satisfacción de las y los usuarios, la protección a la población contra diversos riesgos sanitarios y lesiones accidentales, la generación de recursos e innovación en salud, y la vigilancia del uso eficiente, transparente y sin corrupción de los recursos para la salud.</t>
  </si>
  <si>
    <t>Estrategia</t>
  </si>
  <si>
    <t>Garantizar el cumplimento de los derechos de las niñas, niñas y adolescentes que habitan o se encuentran en Jalisco./Garantizar el pleno ejercicio de los derechos de todas las personas, con especial énfasis en la población con alguna discapacidad, personas adultas mayores, de la diversidad sexual, migrantes, perteneciente a grupos originarios y jóvenes./Garantizar la igualdad de género y el empoderamiento de las mujeres y las niñas de Jalisco./Reducir el porcentaje de mujeres y hombres en Jalisco que viven en condiciones de pobreza y desigualdad./Proteger y mejorar la salud de todos las y los jaliscienses sin distingo de su condición social y de su aseguramiento médico.</t>
  </si>
  <si>
    <t>Plan Municipal de Desarrollo y Gobernanza Guadalajara 500 / Visión 2042</t>
  </si>
  <si>
    <t>1. Guadalajara próspera e incluyente</t>
  </si>
  <si>
    <t>O2. Ejecutar  programas sociales estratégicos  que impulsen  la innovación social responsable e incluyente, para  garantizar un crecimiento equitativo, equilibrado y sostenible.</t>
  </si>
  <si>
    <t>Clave de Estrategias</t>
  </si>
  <si>
    <t>E2.1</t>
  </si>
  <si>
    <t>E2.2</t>
  </si>
  <si>
    <t>E2.3</t>
  </si>
  <si>
    <t>E2.4</t>
  </si>
  <si>
    <t>E2.5</t>
  </si>
  <si>
    <t>E2.6</t>
  </si>
  <si>
    <t>E3.3</t>
  </si>
  <si>
    <t>E4.2</t>
  </si>
  <si>
    <t>E5.2</t>
  </si>
  <si>
    <t>E6.4</t>
  </si>
  <si>
    <t>E8.2</t>
  </si>
  <si>
    <t>E9.4</t>
  </si>
  <si>
    <t>E10.3</t>
  </si>
  <si>
    <t>E16.1</t>
  </si>
  <si>
    <t>Clave de Líneas de Acción</t>
  </si>
  <si>
    <t>L2.1.1</t>
  </si>
  <si>
    <t>L2.1.2</t>
  </si>
  <si>
    <t>L2.2.1</t>
  </si>
  <si>
    <t>L2.3.1</t>
  </si>
  <si>
    <t>L2.4.1</t>
  </si>
  <si>
    <t>L2.5.1</t>
  </si>
  <si>
    <t>L2.6.1</t>
  </si>
  <si>
    <t xml:space="preserve">L2.6.2 </t>
  </si>
  <si>
    <t xml:space="preserve">L2.6.3 </t>
  </si>
  <si>
    <t xml:space="preserve">L3.3.1. </t>
  </si>
  <si>
    <t>L.4.2.3.</t>
  </si>
  <si>
    <t xml:space="preserve">L5.2.1. </t>
  </si>
  <si>
    <t>L6.4.1.</t>
  </si>
  <si>
    <t>L8.2.3.</t>
  </si>
  <si>
    <t>L9.4.1</t>
  </si>
  <si>
    <t>RESUMEN NARRATIVO</t>
  </si>
  <si>
    <t>UNIDAD RESPONSABLE</t>
  </si>
  <si>
    <t>PROYECTOS TRANSVERSALES</t>
  </si>
  <si>
    <t xml:space="preserve">INDICADORES </t>
  </si>
  <si>
    <t>LÍNEA BASE</t>
  </si>
  <si>
    <t>META</t>
  </si>
  <si>
    <t xml:space="preserve">MEDIOS DE VERIFICACIÓN </t>
  </si>
  <si>
    <t xml:space="preserve"> FUENTES DE INFORMACIÓN</t>
  </si>
  <si>
    <t>SUPUESTOS</t>
  </si>
  <si>
    <t>OBSERVACIONES</t>
  </si>
  <si>
    <t>AVANCE 1 ER TRIMESTRE</t>
  </si>
  <si>
    <t>AVANCE AL MES DE ABRIL</t>
  </si>
  <si>
    <t>AVANCE AL MES DE MAYO</t>
  </si>
  <si>
    <t>AVANCE AL MES DE JUNIO</t>
  </si>
  <si>
    <t>AVANCE AL MES DE JULIO</t>
  </si>
  <si>
    <t>AVANCE AL MES DE AGOSTO</t>
  </si>
  <si>
    <t>AVANCE AL MES DE SEPTIEMBRE</t>
  </si>
  <si>
    <t>INDICADOR</t>
  </si>
  <si>
    <t>DEFINICIÓN INDICADOR</t>
  </si>
  <si>
    <t>MÉTODO DE CÁLCULO</t>
  </si>
  <si>
    <t>TIPO DE INDICADOR</t>
  </si>
  <si>
    <t>DIMENSIÓN</t>
  </si>
  <si>
    <t>FRECUENCIA DE LA MEDICIÓN</t>
  </si>
  <si>
    <t>AÑO</t>
  </si>
  <si>
    <t>DATO</t>
  </si>
  <si>
    <t>VALOR PROGRAMADO 1 (NUMERADOR)</t>
  </si>
  <si>
    <t>VALOR PROGRAMADO 2 (DENOMINADOR)</t>
  </si>
  <si>
    <t>VALOR  META</t>
  </si>
  <si>
    <t>FIN</t>
  </si>
  <si>
    <t>Contribuir en la disminución de la brecha de desigualdad en las personas que viven con al menos una carencia social mediante la entrega de apoyos y servicios asistenciales</t>
  </si>
  <si>
    <t>OPD DIF GDL</t>
  </si>
  <si>
    <t>Porcentaje de personas a las que se les contribuyó  en la disminución de la brecha de desigualdad  de la población del Estado de Jalisco</t>
  </si>
  <si>
    <t>Mide el valor porcentual  de personas a las que se les contribuyó  en la disminución de la brecha de desigualdad  de la  Población del Estado de Jalisco</t>
  </si>
  <si>
    <t>Número de personas a las que se les contribuyó  en la disminución de la brecha de desigualdad  con entrega de apoyos y servicios asistenciales/Número de personas con al menos una carencia social de la población del  Estado de Jalisco</t>
  </si>
  <si>
    <t>Estratégico</t>
  </si>
  <si>
    <t>Eficacia</t>
  </si>
  <si>
    <t>Anual</t>
  </si>
  <si>
    <t>N/A</t>
  </si>
  <si>
    <t xml:space="preserve"> 5´265,127</t>
  </si>
  <si>
    <t>Padrón de beneficiarios</t>
  </si>
  <si>
    <t>Padrón de beneficiarios
Coneval 2010 Población con al menos una carencia en el Estado de Jalisco</t>
  </si>
  <si>
    <t xml:space="preserve">Existen las condiciones sociales que facilitan la implementación de los  procesos de atención a la población detectada.
Existe la permanencia e interés de las personas beneficiadas en la asistencia y participación en los programas sociales.
</t>
  </si>
  <si>
    <r>
      <rPr>
        <b/>
        <sz val="36"/>
        <color rgb="FF000000"/>
        <rFont val="Calibri"/>
        <family val="2"/>
      </rPr>
      <t>Población atendida con los programas:</t>
    </r>
    <r>
      <rPr>
        <sz val="36"/>
        <color rgb="FF000000"/>
        <rFont val="Calibri"/>
        <family val="2"/>
      </rPr>
      <t xml:space="preserve">
CADIPSI: </t>
    </r>
    <r>
      <rPr>
        <b/>
        <sz val="36"/>
        <color rgb="FF7030A0"/>
        <rFont val="Calibri"/>
        <family val="2"/>
      </rPr>
      <t>2,180</t>
    </r>
    <r>
      <rPr>
        <sz val="36"/>
        <color rgb="FF000000"/>
        <rFont val="Calibri"/>
        <family val="2"/>
      </rPr>
      <t xml:space="preserve">
Situación de calle: </t>
    </r>
    <r>
      <rPr>
        <b/>
        <sz val="36"/>
        <color rgb="FF7030A0"/>
        <rFont val="Calibri"/>
        <family val="2"/>
      </rPr>
      <t>1,264</t>
    </r>
    <r>
      <rPr>
        <sz val="36"/>
        <color rgb="FF000000"/>
        <rFont val="Calibri"/>
        <family val="2"/>
      </rPr>
      <t xml:space="preserve">
Trabajo social: </t>
    </r>
    <r>
      <rPr>
        <b/>
        <sz val="36"/>
        <color rgb="FF7030A0"/>
        <rFont val="Calibri"/>
        <family val="2"/>
      </rPr>
      <t>1,796</t>
    </r>
    <r>
      <rPr>
        <sz val="36"/>
        <color rgb="FF000000"/>
        <rFont val="Calibri"/>
        <family val="2"/>
      </rPr>
      <t xml:space="preserve">
Asistencia alimentaria y nutrición: </t>
    </r>
    <r>
      <rPr>
        <b/>
        <sz val="36"/>
        <color rgb="FF7030A0"/>
        <rFont val="Calibri"/>
        <family val="2"/>
      </rPr>
      <t>10,108</t>
    </r>
    <r>
      <rPr>
        <sz val="36"/>
        <color rgb="FF000000"/>
        <rFont val="Calibri"/>
        <family val="2"/>
      </rPr>
      <t xml:space="preserve">
Atención médica de primer nivel: </t>
    </r>
    <r>
      <rPr>
        <b/>
        <sz val="36"/>
        <color rgb="FF7030A0"/>
        <rFont val="Calibri"/>
        <family val="2"/>
      </rPr>
      <t>29,227</t>
    </r>
    <r>
      <rPr>
        <sz val="36"/>
        <color rgb="FF000000"/>
        <rFont val="Calibri"/>
        <family val="2"/>
      </rPr>
      <t xml:space="preserve">
Atención odontológica: </t>
    </r>
    <r>
      <rPr>
        <b/>
        <sz val="36"/>
        <color rgb="FF7030A0"/>
        <rFont val="Calibri"/>
        <family val="2"/>
      </rPr>
      <t>7,897</t>
    </r>
    <r>
      <rPr>
        <sz val="36"/>
        <color rgb="FF000000"/>
        <rFont val="Calibri"/>
        <family val="2"/>
      </rPr>
      <t xml:space="preserve">
Atención en laboratorio clínico: </t>
    </r>
    <r>
      <rPr>
        <b/>
        <sz val="36"/>
        <color rgb="FF7030A0"/>
        <rFont val="Calibri"/>
        <family val="2"/>
      </rPr>
      <t>11,907</t>
    </r>
    <r>
      <rPr>
        <sz val="36"/>
        <color rgb="FF000000"/>
        <rFont val="Calibri"/>
        <family val="2"/>
      </rPr>
      <t xml:space="preserve">
Atención psicológica, personas capacitadas 16102 y personas con terapias 4,324: </t>
    </r>
    <r>
      <rPr>
        <b/>
        <sz val="36"/>
        <color rgb="FF7030A0"/>
        <rFont val="Calibri"/>
        <family val="2"/>
      </rPr>
      <t>20,426</t>
    </r>
    <r>
      <rPr>
        <sz val="36"/>
        <color rgb="FF000000"/>
        <rFont val="Calibri"/>
        <family val="2"/>
      </rPr>
      <t xml:space="preserve">
Habilidades y desarrollo comunitario: Comedores comunitarios: 550,Centros Desarrollo Comunitario preescolar: 2,270, Población con servicios a la comunidad en eventos: 2,293. Población beneficiada con servicios gratuitos 12,537, talleres 22,406 y adiestramiento 995= Total: </t>
    </r>
    <r>
      <rPr>
        <b/>
        <sz val="36"/>
        <color rgb="FF7030A0"/>
        <rFont val="Calibri"/>
        <family val="2"/>
      </rPr>
      <t>41,051</t>
    </r>
    <r>
      <rPr>
        <sz val="36"/>
        <color rgb="FF000000"/>
        <rFont val="Calibri"/>
        <family val="2"/>
      </rPr>
      <t xml:space="preserve">
Atención en centros de desarrollo infantil: </t>
    </r>
    <r>
      <rPr>
        <b/>
        <sz val="36"/>
        <color rgb="FF7030A0"/>
        <rFont val="Calibri"/>
        <family val="2"/>
      </rPr>
      <t>931</t>
    </r>
    <r>
      <rPr>
        <sz val="36"/>
        <color rgb="FF000000"/>
        <rFont val="Calibri"/>
        <family val="2"/>
      </rPr>
      <t xml:space="preserve">
Atención en centros de desarrollo infantil comunitario:</t>
    </r>
    <r>
      <rPr>
        <b/>
        <sz val="36"/>
        <color rgb="FF7030A0"/>
        <rFont val="Calibri"/>
        <family val="2"/>
      </rPr>
      <t xml:space="preserve"> 435</t>
    </r>
    <r>
      <rPr>
        <sz val="36"/>
        <color rgb="FF000000"/>
        <rFont val="Calibri"/>
        <family val="2"/>
      </rPr>
      <t xml:space="preserve">
Centros de convivencia: </t>
    </r>
    <r>
      <rPr>
        <b/>
        <sz val="36"/>
        <color rgb="FF7030A0"/>
        <rFont val="Calibri"/>
        <family val="2"/>
      </rPr>
      <t>798</t>
    </r>
    <r>
      <rPr>
        <sz val="36"/>
        <color rgb="FF000000"/>
        <rFont val="Calibri"/>
        <family val="2"/>
      </rPr>
      <t xml:space="preserve">
Pláticas prematrimoniales: </t>
    </r>
    <r>
      <rPr>
        <b/>
        <sz val="36"/>
        <color rgb="FF7030A0"/>
        <rFont val="Calibri"/>
        <family val="2"/>
      </rPr>
      <t>10,412</t>
    </r>
    <r>
      <rPr>
        <sz val="36"/>
        <color rgb="FF000000"/>
        <rFont val="Calibri"/>
        <family val="2"/>
      </rPr>
      <t xml:space="preserve">
Protección civil: </t>
    </r>
    <r>
      <rPr>
        <b/>
        <sz val="36"/>
        <color rgb="FF7030A0"/>
        <rFont val="Calibri"/>
        <family val="2"/>
      </rPr>
      <t>900</t>
    </r>
    <r>
      <rPr>
        <sz val="36"/>
        <color rgb="FF000000"/>
        <rFont val="Calibri"/>
        <family val="2"/>
      </rPr>
      <t xml:space="preserve">
Total de población atendida con los programas: </t>
    </r>
    <r>
      <rPr>
        <b/>
        <sz val="36"/>
        <color rgb="FF7030A0"/>
        <rFont val="Calibri"/>
        <family val="2"/>
      </rPr>
      <t>139,332</t>
    </r>
    <r>
      <rPr>
        <sz val="36"/>
        <color rgb="FF000000"/>
        <rFont val="Calibri"/>
        <family val="2"/>
      </rPr>
      <t xml:space="preserve">
Población con al menos una carencia en el Estado de Jalisco, 7´374,128: 71.4% de su población siendo :</t>
    </r>
    <r>
      <rPr>
        <b/>
        <sz val="36"/>
        <color rgb="FF000000"/>
        <rFont val="Calibri"/>
        <family val="2"/>
      </rPr>
      <t xml:space="preserve"> 5´265,127</t>
    </r>
  </si>
  <si>
    <t>PROPÓSITO
Objetivo del Programa</t>
  </si>
  <si>
    <t>Personas con carencias sociales y en condición de vulnerabilidad atendidas con apoyos, servicios y capacitación que desarrollan  habilidades y mejoran su condiciones de vida.</t>
  </si>
  <si>
    <t>Porcentaje de personas con carencias sociales y en condición de vulnerabilidad atendidas con apoyos, servicios y capacitación de la población del Municipio de Guadalajara</t>
  </si>
  <si>
    <t>Mide el valor porcentual de las personas con carencias sociales y en condición de vulnerabilidad atendidas con apoyos, servicios y capacitación de la población del Municipio de la Guadalajara</t>
  </si>
  <si>
    <t>Número de personas con carencias sociales y en condición de vulnerabilidad atendidas con apoyos, servicios y capacitación de los programas de DIF GDL/Número de personas con al menos una carencia(rezago educativo, acceso a la salud, acceso a la seguridad social, calidad, acceso de la alimentación, por espacios y espacios a la vivienda, por servicios básicos) de la población del Municipio de Guadalajara</t>
  </si>
  <si>
    <t>Padrón de beneficiarios
Coneval 2010 Población con al menos una carencia en el Municipio de Guadalajara</t>
  </si>
  <si>
    <r>
      <rPr>
        <b/>
        <sz val="36"/>
        <color rgb="FF000000"/>
        <rFont val="Calibri"/>
        <family val="2"/>
      </rPr>
      <t>Población atendida con los programas:</t>
    </r>
    <r>
      <rPr>
        <sz val="36"/>
        <color rgb="FF000000"/>
        <rFont val="Calibri"/>
        <family val="2"/>
      </rPr>
      <t xml:space="preserve">
CADIPSI: </t>
    </r>
    <r>
      <rPr>
        <b/>
        <sz val="36"/>
        <color rgb="FF7030A0"/>
        <rFont val="Calibri"/>
        <family val="2"/>
      </rPr>
      <t>2,180</t>
    </r>
    <r>
      <rPr>
        <sz val="36"/>
        <color rgb="FF000000"/>
        <rFont val="Calibri"/>
        <family val="2"/>
      </rPr>
      <t xml:space="preserve">
Situación de calle: </t>
    </r>
    <r>
      <rPr>
        <b/>
        <sz val="36"/>
        <color rgb="FF7030A0"/>
        <rFont val="Calibri"/>
        <family val="2"/>
      </rPr>
      <t>1,264</t>
    </r>
    <r>
      <rPr>
        <sz val="36"/>
        <color rgb="FF000000"/>
        <rFont val="Calibri"/>
        <family val="2"/>
      </rPr>
      <t xml:space="preserve">
Trabajo social: </t>
    </r>
    <r>
      <rPr>
        <b/>
        <sz val="36"/>
        <color rgb="FF7030A0"/>
        <rFont val="Calibri"/>
        <family val="2"/>
      </rPr>
      <t>1,796</t>
    </r>
    <r>
      <rPr>
        <sz val="36"/>
        <color rgb="FF000000"/>
        <rFont val="Calibri"/>
        <family val="2"/>
      </rPr>
      <t xml:space="preserve">
Asistencia alimentaria y nutrición:</t>
    </r>
    <r>
      <rPr>
        <sz val="36"/>
        <color rgb="FFFF0000"/>
        <rFont val="Calibri"/>
        <family val="2"/>
      </rPr>
      <t xml:space="preserve"> </t>
    </r>
    <r>
      <rPr>
        <b/>
        <sz val="36"/>
        <color rgb="FF7030A0"/>
        <rFont val="Calibri"/>
        <family val="2"/>
      </rPr>
      <t>10,108</t>
    </r>
    <r>
      <rPr>
        <sz val="36"/>
        <color rgb="FF000000"/>
        <rFont val="Calibri"/>
        <family val="2"/>
      </rPr>
      <t xml:space="preserve">
Atención médica de primer nivel:</t>
    </r>
    <r>
      <rPr>
        <sz val="36"/>
        <color rgb="FF7030A0"/>
        <rFont val="Calibri"/>
        <family val="2"/>
      </rPr>
      <t xml:space="preserve"> </t>
    </r>
    <r>
      <rPr>
        <b/>
        <sz val="36"/>
        <color rgb="FF7030A0"/>
        <rFont val="Calibri"/>
        <family val="2"/>
      </rPr>
      <t>29,227</t>
    </r>
    <r>
      <rPr>
        <sz val="36"/>
        <color rgb="FF000000"/>
        <rFont val="Calibri"/>
        <family val="2"/>
      </rPr>
      <t xml:space="preserve">
Atención odontológica:</t>
    </r>
    <r>
      <rPr>
        <sz val="36"/>
        <color rgb="FF7030A0"/>
        <rFont val="Calibri"/>
        <family val="2"/>
      </rPr>
      <t xml:space="preserve"> </t>
    </r>
    <r>
      <rPr>
        <b/>
        <sz val="36"/>
        <color rgb="FF7030A0"/>
        <rFont val="Calibri"/>
        <family val="2"/>
      </rPr>
      <t>7,897</t>
    </r>
    <r>
      <rPr>
        <sz val="36"/>
        <color rgb="FF000000"/>
        <rFont val="Calibri"/>
        <family val="2"/>
      </rPr>
      <t xml:space="preserve">
Atención en laboratorio clínico: </t>
    </r>
    <r>
      <rPr>
        <b/>
        <sz val="36"/>
        <color rgb="FF7030A0"/>
        <rFont val="Calibri"/>
        <family val="2"/>
      </rPr>
      <t>11,907</t>
    </r>
    <r>
      <rPr>
        <sz val="36"/>
        <color rgb="FF000000"/>
        <rFont val="Calibri"/>
        <family val="2"/>
      </rPr>
      <t xml:space="preserve">
Atención psicológica, personas capacitadas 16102 y personas con terapias 4,324:</t>
    </r>
    <r>
      <rPr>
        <sz val="36"/>
        <color rgb="FF7030A0"/>
        <rFont val="Calibri"/>
        <family val="2"/>
      </rPr>
      <t xml:space="preserve"> </t>
    </r>
    <r>
      <rPr>
        <b/>
        <sz val="36"/>
        <color rgb="FF7030A0"/>
        <rFont val="Calibri"/>
        <family val="2"/>
      </rPr>
      <t>20,426</t>
    </r>
    <r>
      <rPr>
        <b/>
        <sz val="36"/>
        <color rgb="FF000000"/>
        <rFont val="Calibri"/>
        <family val="2"/>
      </rPr>
      <t xml:space="preserve">
</t>
    </r>
    <r>
      <rPr>
        <sz val="36"/>
        <color rgb="FF000000"/>
        <rFont val="Calibri"/>
        <family val="2"/>
      </rPr>
      <t xml:space="preserve">Habilidades y desarrollo comunitario: Comedores comunitarios: 550,Centros Desarrollo Comunitario preescolar: 2,270, Población con servicios a la comunidad en eventos: 2,293. Población beneficiada con servicios gratuitos 12,537, talleres 22,406 y adiestramiento 995= </t>
    </r>
    <r>
      <rPr>
        <b/>
        <sz val="36"/>
        <color rgb="FF000000"/>
        <rFont val="Calibri"/>
        <family val="2"/>
      </rPr>
      <t xml:space="preserve">Total: </t>
    </r>
    <r>
      <rPr>
        <b/>
        <sz val="36"/>
        <color rgb="FF7030A0"/>
        <rFont val="Calibri"/>
        <family val="2"/>
      </rPr>
      <t>41,051</t>
    </r>
    <r>
      <rPr>
        <b/>
        <sz val="36"/>
        <color rgb="FF000000"/>
        <rFont val="Calibri"/>
        <family val="2"/>
      </rPr>
      <t xml:space="preserve">
</t>
    </r>
    <r>
      <rPr>
        <sz val="36"/>
        <color rgb="FF000000"/>
        <rFont val="Calibri"/>
        <family val="2"/>
      </rPr>
      <t>Atención en centros de desarrollo infantil</t>
    </r>
    <r>
      <rPr>
        <b/>
        <sz val="36"/>
        <color rgb="FF000000"/>
        <rFont val="Calibri"/>
        <family val="2"/>
      </rPr>
      <t>:</t>
    </r>
    <r>
      <rPr>
        <b/>
        <sz val="36"/>
        <color rgb="FF7030A0"/>
        <rFont val="Calibri"/>
        <family val="2"/>
      </rPr>
      <t xml:space="preserve"> 931</t>
    </r>
    <r>
      <rPr>
        <b/>
        <sz val="36"/>
        <color rgb="FF000000"/>
        <rFont val="Calibri"/>
        <family val="2"/>
      </rPr>
      <t xml:space="preserve">
</t>
    </r>
    <r>
      <rPr>
        <sz val="36"/>
        <color rgb="FF000000"/>
        <rFont val="Calibri"/>
        <family val="2"/>
      </rPr>
      <t>Atención en centros de desarrollo infantil comunitario:</t>
    </r>
    <r>
      <rPr>
        <b/>
        <sz val="36"/>
        <color rgb="FF000000"/>
        <rFont val="Calibri"/>
        <family val="2"/>
      </rPr>
      <t xml:space="preserve"> </t>
    </r>
    <r>
      <rPr>
        <b/>
        <sz val="36"/>
        <color rgb="FF7030A0"/>
        <rFont val="Calibri"/>
        <family val="2"/>
      </rPr>
      <t>435</t>
    </r>
    <r>
      <rPr>
        <b/>
        <sz val="36"/>
        <color rgb="FF000000"/>
        <rFont val="Calibri"/>
        <family val="2"/>
      </rPr>
      <t xml:space="preserve">
</t>
    </r>
    <r>
      <rPr>
        <sz val="36"/>
        <color rgb="FF000000"/>
        <rFont val="Calibri"/>
        <family val="2"/>
      </rPr>
      <t>Centros de convivencia:</t>
    </r>
    <r>
      <rPr>
        <b/>
        <sz val="36"/>
        <color rgb="FF7030A0"/>
        <rFont val="Calibri"/>
        <family val="2"/>
      </rPr>
      <t xml:space="preserve"> 798</t>
    </r>
    <r>
      <rPr>
        <b/>
        <sz val="36"/>
        <color rgb="FF000000"/>
        <rFont val="Calibri"/>
        <family val="2"/>
      </rPr>
      <t xml:space="preserve">
</t>
    </r>
    <r>
      <rPr>
        <sz val="36"/>
        <color rgb="FF000000"/>
        <rFont val="Calibri"/>
        <family val="2"/>
      </rPr>
      <t>Pláticas prematrimoniales:</t>
    </r>
    <r>
      <rPr>
        <b/>
        <sz val="36"/>
        <color rgb="FF000000"/>
        <rFont val="Calibri"/>
        <family val="2"/>
      </rPr>
      <t xml:space="preserve"> </t>
    </r>
    <r>
      <rPr>
        <b/>
        <sz val="36"/>
        <color rgb="FF7030A0"/>
        <rFont val="Calibri"/>
        <family val="2"/>
      </rPr>
      <t>10,412</t>
    </r>
    <r>
      <rPr>
        <b/>
        <sz val="36"/>
        <color rgb="FF000000"/>
        <rFont val="Calibri"/>
        <family val="2"/>
      </rPr>
      <t xml:space="preserve">
</t>
    </r>
    <r>
      <rPr>
        <sz val="36"/>
        <color rgb="FF000000"/>
        <rFont val="Calibri"/>
        <family val="2"/>
      </rPr>
      <t>Protección civil</t>
    </r>
    <r>
      <rPr>
        <b/>
        <sz val="36"/>
        <color rgb="FF000000"/>
        <rFont val="Calibri"/>
        <family val="2"/>
      </rPr>
      <t xml:space="preserve">: </t>
    </r>
    <r>
      <rPr>
        <b/>
        <sz val="36"/>
        <color rgb="FF7030A0"/>
        <rFont val="Calibri"/>
        <family val="2"/>
      </rPr>
      <t>900</t>
    </r>
    <r>
      <rPr>
        <b/>
        <sz val="36"/>
        <color rgb="FF000000"/>
        <rFont val="Calibri"/>
        <family val="2"/>
      </rPr>
      <t xml:space="preserve">
Total de población atendida con los programas</t>
    </r>
    <r>
      <rPr>
        <b/>
        <sz val="36"/>
        <color rgb="FF7030A0"/>
        <rFont val="Calibri"/>
        <family val="2"/>
      </rPr>
      <t>: 139,332</t>
    </r>
    <r>
      <rPr>
        <sz val="36"/>
        <color rgb="FF000000"/>
        <rFont val="Calibri"/>
        <family val="2"/>
      </rPr>
      <t xml:space="preserve">
Población con al menos una carencia en el Municipio de Guadalajara, 1´534,375: 61.4% de su población siendo : </t>
    </r>
    <r>
      <rPr>
        <b/>
        <sz val="36"/>
        <color rgb="FF000000"/>
        <rFont val="Calibri"/>
        <family val="2"/>
      </rPr>
      <t xml:space="preserve">942,106
</t>
    </r>
  </si>
  <si>
    <t>Porcentaje de personas reinsertadas social, cultural y laboralmente</t>
  </si>
  <si>
    <t>Mide el valor porcentual de las personas reinsertadas social, cultural y laboralmente</t>
  </si>
  <si>
    <t>Número de personas reinsertadas social, cultural y laboralmente/Número de personas atendidas con los programas de la Dirección de ayuda humanitaria</t>
  </si>
  <si>
    <t xml:space="preserve">Padrón de beneficiarios
Constancias laborales
Listas de asistencia
</t>
  </si>
  <si>
    <t>Existe interés por parte de los participantes
Constancia y permanencia de los participantes</t>
  </si>
  <si>
    <r>
      <t xml:space="preserve">Población en situación de calle reinsertada social, cultural y laboralmente: </t>
    </r>
    <r>
      <rPr>
        <b/>
        <sz val="36"/>
        <color rgb="FF7030A0"/>
        <rFont val="Calibri"/>
        <family val="2"/>
      </rPr>
      <t>200</t>
    </r>
    <r>
      <rPr>
        <b/>
        <sz val="36"/>
        <color rgb="FF000000"/>
        <rFont val="Calibri"/>
        <family val="2"/>
      </rPr>
      <t xml:space="preserve">
Población atendida con los programas en el albergue CADIPSI (2,180)y por las brigadas de atención a personas en situación de calle (1,264): 3,444</t>
    </r>
  </si>
  <si>
    <t>COMPONENTES
Bienes y servicios que reciben los beneficiarios</t>
  </si>
  <si>
    <t>Componente 1</t>
  </si>
  <si>
    <t>1.1 Apoyos asistenciales entregados a personas con carencias sociales y en condiciones de vulnerabilidad</t>
  </si>
  <si>
    <t xml:space="preserve">OPD DIF Guadalajara </t>
  </si>
  <si>
    <t>Porcentaje de apoyos asistenciales entregados  a personas con carencias sociales y en condiciones de vulnerabilidad</t>
  </si>
  <si>
    <t>Mide la parte porcentual de apoyos entregados a personas con carencias sociales y en condiciones de vulnerabilidad</t>
  </si>
  <si>
    <t>Número de apoyos asistenciales  a personas con carencias sociales y en condiciones de vulnerabilidad entregados/ Número de  apoyos asistenciales a personas con carencias sociales y en condiciones de vulnerabilidad programados *100</t>
  </si>
  <si>
    <t>Gestión</t>
  </si>
  <si>
    <t>Mensual</t>
  </si>
  <si>
    <t>2´455,807</t>
  </si>
  <si>
    <t>2´432,628/100%</t>
  </si>
  <si>
    <t>Padrón de beneficiarios
Lista de personas</t>
  </si>
  <si>
    <t>Existe permanencia en la asistencia de las personas beneficiadas
Existe interés de las personas en recibir los apoyos</t>
  </si>
  <si>
    <r>
      <rPr>
        <b/>
        <sz val="36"/>
        <color rgb="FF000000"/>
        <rFont val="Calibri"/>
        <family val="2"/>
      </rPr>
      <t>CADIPSI:</t>
    </r>
    <r>
      <rPr>
        <sz val="36"/>
        <color rgb="FF000000"/>
        <rFont val="Calibri"/>
        <family val="2"/>
      </rPr>
      <t xml:space="preserve">
Raciones alimenticias: </t>
    </r>
    <r>
      <rPr>
        <sz val="36"/>
        <rFont val="Calibri"/>
        <family val="2"/>
      </rPr>
      <t>24,039</t>
    </r>
    <r>
      <rPr>
        <sz val="36"/>
        <color rgb="FF000000"/>
        <rFont val="Calibri"/>
        <family val="2"/>
      </rPr>
      <t xml:space="preserve">
Apoyos asistenciales: cobijas,  medicamentos, productos higiene, ropa, apoyos médicos etc. :</t>
    </r>
    <r>
      <rPr>
        <sz val="36"/>
        <rFont val="Calibri"/>
        <family val="2"/>
      </rPr>
      <t xml:space="preserve"> 45,864</t>
    </r>
    <r>
      <rPr>
        <sz val="36"/>
        <color rgb="FF000000"/>
        <rFont val="Calibri"/>
        <family val="2"/>
      </rPr>
      <t xml:space="preserve">: Total </t>
    </r>
    <r>
      <rPr>
        <b/>
        <sz val="36"/>
        <color rgb="FF7030A0"/>
        <rFont val="Calibri"/>
        <family val="2"/>
      </rPr>
      <t>69,903</t>
    </r>
    <r>
      <rPr>
        <sz val="36"/>
        <color rgb="FF000000"/>
        <rFont val="Calibri"/>
        <family val="2"/>
      </rPr>
      <t xml:space="preserve">
</t>
    </r>
    <r>
      <rPr>
        <b/>
        <sz val="36"/>
        <color rgb="FF000000"/>
        <rFont val="Calibri"/>
        <family val="2"/>
      </rPr>
      <t>Atención a situación de calle</t>
    </r>
    <r>
      <rPr>
        <sz val="36"/>
        <color rgb="FF000000"/>
        <rFont val="Calibri"/>
        <family val="2"/>
      </rPr>
      <t xml:space="preserve">:
asistenciales: cobijas,  medicamentos, productos higiene, ropa, apoyos médicos etc..: </t>
    </r>
    <r>
      <rPr>
        <b/>
        <sz val="36"/>
        <color rgb="FF7030A0"/>
        <rFont val="Calibri"/>
        <family val="2"/>
      </rPr>
      <t>4,950</t>
    </r>
    <r>
      <rPr>
        <sz val="36"/>
        <color rgb="FF000000"/>
        <rFont val="Calibri"/>
        <family val="2"/>
      </rPr>
      <t xml:space="preserve">
</t>
    </r>
    <r>
      <rPr>
        <b/>
        <sz val="36"/>
        <color rgb="FF000000"/>
        <rFont val="Calibri"/>
        <family val="2"/>
      </rPr>
      <t>Asistencia alimentaria y nutrición:</t>
    </r>
    <r>
      <rPr>
        <sz val="36"/>
        <color rgb="FF000000"/>
        <rFont val="Calibri"/>
        <family val="2"/>
      </rPr>
      <t xml:space="preserve">
Despensas PAAP programa de asistencia social alimentaria a personas de atención prioritaria 30,936 y desayunos fríos y  calientes 1,354,700, programa de asistencial social alimentaria en los primeros 1000 días 4,800 :</t>
    </r>
    <r>
      <rPr>
        <sz val="36"/>
        <color rgb="FF7030A0"/>
        <rFont val="Calibri"/>
        <family val="2"/>
      </rPr>
      <t xml:space="preserve"> </t>
    </r>
    <r>
      <rPr>
        <b/>
        <sz val="36"/>
        <color rgb="FF7030A0"/>
        <rFont val="Calibri"/>
        <family val="2"/>
      </rPr>
      <t>1´390,436</t>
    </r>
    <r>
      <rPr>
        <b/>
        <sz val="36"/>
        <color rgb="FF000000"/>
        <rFont val="Calibri"/>
        <family val="2"/>
      </rPr>
      <t xml:space="preserve">
Trabajo social:
</t>
    </r>
    <r>
      <rPr>
        <sz val="36"/>
        <color rgb="FF000000"/>
        <rFont val="Calibri"/>
        <family val="2"/>
      </rPr>
      <t xml:space="preserve">Apoyos en casos: económicos, despensa, descuentos en capacitación y talleres, descuentos a inscripciones a preescolar, apoyos con descuentos a atención psicológica, apoyos con descuento en mensualidades de guardería entre otros: </t>
    </r>
    <r>
      <rPr>
        <b/>
        <sz val="36"/>
        <color rgb="FF7030A0"/>
        <rFont val="Calibri"/>
        <family val="2"/>
      </rPr>
      <t>1,970</t>
    </r>
    <r>
      <rPr>
        <b/>
        <sz val="36"/>
        <color rgb="FF000000"/>
        <rFont val="Calibri"/>
        <family val="2"/>
      </rPr>
      <t xml:space="preserve">
Protección civil:
</t>
    </r>
    <r>
      <rPr>
        <sz val="36"/>
        <color rgb="FF000000"/>
        <rFont val="Calibri"/>
        <family val="2"/>
      </rPr>
      <t>Apoyos otorgados en relación a las familias afectadas</t>
    </r>
    <r>
      <rPr>
        <b/>
        <sz val="36"/>
        <color rgb="FF000000"/>
        <rFont val="Calibri"/>
        <family val="2"/>
      </rPr>
      <t xml:space="preserve">: </t>
    </r>
    <r>
      <rPr>
        <b/>
        <sz val="36"/>
        <color rgb="FF7030A0"/>
        <rFont val="Calibri"/>
        <family val="2"/>
      </rPr>
      <t>1,050</t>
    </r>
    <r>
      <rPr>
        <sz val="36"/>
        <color rgb="FF000000"/>
        <rFont val="Calibri"/>
        <family val="2"/>
      </rPr>
      <t xml:space="preserve">
</t>
    </r>
    <r>
      <rPr>
        <b/>
        <sz val="36"/>
        <color rgb="FF000000"/>
        <rFont val="Calibri"/>
        <family val="2"/>
      </rPr>
      <t>Comedores comentarios:</t>
    </r>
    <r>
      <rPr>
        <sz val="36"/>
        <color rgb="FF000000"/>
        <rFont val="Calibri"/>
        <family val="2"/>
      </rPr>
      <t xml:space="preserve">
Apoyos con raciones alimenticias: </t>
    </r>
    <r>
      <rPr>
        <b/>
        <sz val="36"/>
        <color rgb="FF7030A0"/>
        <rFont val="Calibri"/>
        <family val="2"/>
      </rPr>
      <t>121,000</t>
    </r>
    <r>
      <rPr>
        <sz val="36"/>
        <color rgb="FF000000"/>
        <rFont val="Calibri"/>
        <family val="2"/>
      </rPr>
      <t xml:space="preserve">
</t>
    </r>
    <r>
      <rPr>
        <b/>
        <sz val="36"/>
        <color rgb="FF000000"/>
        <rFont val="Calibri"/>
        <family val="2"/>
      </rPr>
      <t>Centros de Desarrollo Infantil:</t>
    </r>
    <r>
      <rPr>
        <sz val="36"/>
        <color rgb="FF000000"/>
        <rFont val="Calibri"/>
        <family val="2"/>
      </rPr>
      <t xml:space="preserve">
Raciones alimenticias </t>
    </r>
    <r>
      <rPr>
        <b/>
        <sz val="36"/>
        <color rgb="FF7030A0"/>
        <rFont val="Calibri"/>
        <family val="2"/>
      </rPr>
      <t>819,280</t>
    </r>
    <r>
      <rPr>
        <sz val="36"/>
        <color rgb="FF000000"/>
        <rFont val="Calibri"/>
        <family val="2"/>
      </rPr>
      <t xml:space="preserve"> dato Paty Flores
</t>
    </r>
    <r>
      <rPr>
        <b/>
        <u/>
        <sz val="36"/>
        <color rgb="FF000000"/>
        <rFont val="Calibri"/>
        <family val="2"/>
      </rPr>
      <t>Total de apoyos:</t>
    </r>
    <r>
      <rPr>
        <b/>
        <u/>
        <sz val="36"/>
        <color rgb="FF7030A0"/>
        <rFont val="Calibri"/>
        <family val="2"/>
      </rPr>
      <t xml:space="preserve"> 2´432,628</t>
    </r>
  </si>
  <si>
    <t xml:space="preserve">Porcentaje de personas con carencias sociales y en condiciones de vulnerabilidad con apoyos asistenciales </t>
  </si>
  <si>
    <t xml:space="preserve">Mide la parte porcentual de las personas con carencias sociales y en condiciones de vulnerabilidad con apoyos asistenciales </t>
  </si>
  <si>
    <t>Número de personas con carencias sociales y en condiciones de vulnerabilidad con apoyos asistenciales entregados/Número  de personas con carencias sociales y en condiciones de vulnerabilidad con apoyos asistenciales en padrón*100</t>
  </si>
  <si>
    <t>16,521/100%</t>
  </si>
  <si>
    <t>Padrón de beneficiarios
Lista de expedientes</t>
  </si>
  <si>
    <r>
      <rPr>
        <b/>
        <sz val="36"/>
        <color rgb="FF000000"/>
        <rFont val="Calibri"/>
        <family val="2"/>
      </rPr>
      <t>CADIPSI:</t>
    </r>
    <r>
      <rPr>
        <sz val="36"/>
        <color rgb="FF000000"/>
        <rFont val="Calibri"/>
        <family val="2"/>
      </rPr>
      <t xml:space="preserve">
Personas con apoyos:</t>
    </r>
    <r>
      <rPr>
        <sz val="36"/>
        <color rgb="FF7030A0"/>
        <rFont val="Calibri"/>
        <family val="2"/>
      </rPr>
      <t xml:space="preserve"> </t>
    </r>
    <r>
      <rPr>
        <b/>
        <sz val="36"/>
        <color rgb="FF7030A0"/>
        <rFont val="Calibri"/>
        <family val="2"/>
      </rPr>
      <t>2,180</t>
    </r>
    <r>
      <rPr>
        <sz val="36"/>
        <color rgb="FF000000"/>
        <rFont val="Calibri"/>
        <family val="2"/>
      </rPr>
      <t xml:space="preserve">
</t>
    </r>
    <r>
      <rPr>
        <b/>
        <sz val="36"/>
        <color rgb="FF000000"/>
        <rFont val="Calibri"/>
        <family val="2"/>
      </rPr>
      <t xml:space="preserve">Atención en situación de calle:
</t>
    </r>
    <r>
      <rPr>
        <sz val="36"/>
        <color rgb="FF000000"/>
        <rFont val="Calibri"/>
        <family val="2"/>
      </rPr>
      <t xml:space="preserve">Personas con apoyos: </t>
    </r>
    <r>
      <rPr>
        <b/>
        <sz val="36"/>
        <color rgb="FF7030A0"/>
        <rFont val="Calibri"/>
        <family val="2"/>
      </rPr>
      <t>1,264</t>
    </r>
    <r>
      <rPr>
        <sz val="36"/>
        <color rgb="FF000000"/>
        <rFont val="Calibri"/>
        <family val="2"/>
      </rPr>
      <t xml:space="preserve"> cuenta pública
</t>
    </r>
    <r>
      <rPr>
        <b/>
        <sz val="36"/>
        <color rgb="FF000000"/>
        <rFont val="Calibri"/>
        <family val="2"/>
      </rPr>
      <t xml:space="preserve">Asistencia alimentaria y nutrición:
</t>
    </r>
    <r>
      <rPr>
        <sz val="36"/>
        <color rgb="FF000000"/>
        <rFont val="Calibri"/>
        <family val="2"/>
      </rPr>
      <t>Población de PAAP: 2,578, Desayunos: 7,130, Población primeros 1000 días: 400
Total de personas beneficiadas con alimento</t>
    </r>
    <r>
      <rPr>
        <b/>
        <sz val="36"/>
        <color rgb="FF000000"/>
        <rFont val="Calibri"/>
        <family val="2"/>
      </rPr>
      <t xml:space="preserve">: </t>
    </r>
    <r>
      <rPr>
        <b/>
        <sz val="36"/>
        <color rgb="FF7030A0"/>
        <rFont val="Calibri"/>
        <family val="2"/>
      </rPr>
      <t>10,108</t>
    </r>
    <r>
      <rPr>
        <b/>
        <sz val="36"/>
        <color rgb="FF000000"/>
        <rFont val="Calibri"/>
        <family val="2"/>
      </rPr>
      <t xml:space="preserve">
Trabajo social:
</t>
    </r>
    <r>
      <rPr>
        <sz val="36"/>
        <color rgb="FF000000"/>
        <rFont val="Calibri"/>
        <family val="2"/>
      </rPr>
      <t>Población beneficiada con apoyos</t>
    </r>
    <r>
      <rPr>
        <b/>
        <sz val="36"/>
        <color rgb="FF000000"/>
        <rFont val="Calibri"/>
        <family val="2"/>
      </rPr>
      <t xml:space="preserve">: </t>
    </r>
    <r>
      <rPr>
        <b/>
        <sz val="36"/>
        <color rgb="FF7030A0"/>
        <rFont val="Calibri"/>
        <family val="2"/>
      </rPr>
      <t>588</t>
    </r>
    <r>
      <rPr>
        <b/>
        <sz val="36"/>
        <color rgb="FF000000"/>
        <rFont val="Calibri"/>
        <family val="2"/>
      </rPr>
      <t xml:space="preserve">
Protección civil:
</t>
    </r>
    <r>
      <rPr>
        <sz val="36"/>
        <color rgb="FF000000"/>
        <rFont val="Calibri"/>
        <family val="2"/>
      </rPr>
      <t>Población beneficiada:</t>
    </r>
    <r>
      <rPr>
        <b/>
        <sz val="36"/>
        <color rgb="FF000000"/>
        <rFont val="Calibri"/>
        <family val="2"/>
      </rPr>
      <t xml:space="preserve"> </t>
    </r>
    <r>
      <rPr>
        <b/>
        <sz val="36"/>
        <color rgb="FF7030A0"/>
        <rFont val="Calibri"/>
        <family val="2"/>
      </rPr>
      <t>900</t>
    </r>
    <r>
      <rPr>
        <b/>
        <sz val="36"/>
        <color rgb="FF000000"/>
        <rFont val="Calibri"/>
        <family val="2"/>
      </rPr>
      <t xml:space="preserve">
Comedores comunitarios:
</t>
    </r>
    <r>
      <rPr>
        <sz val="36"/>
        <color rgb="FF000000"/>
        <rFont val="Calibri"/>
        <family val="2"/>
      </rPr>
      <t>Población beneficiada con apoyos</t>
    </r>
    <r>
      <rPr>
        <b/>
        <sz val="36"/>
        <color rgb="FF000000"/>
        <rFont val="Calibri"/>
        <family val="2"/>
      </rPr>
      <t>:</t>
    </r>
    <r>
      <rPr>
        <b/>
        <sz val="36"/>
        <color rgb="FF7030A0"/>
        <rFont val="Calibri"/>
        <family val="2"/>
      </rPr>
      <t xml:space="preserve"> 550 </t>
    </r>
    <r>
      <rPr>
        <b/>
        <sz val="36"/>
        <color rgb="FF000000"/>
        <rFont val="Calibri"/>
        <family val="2"/>
      </rPr>
      <t xml:space="preserve">personas en 11 comedores, cuenta pública
Centros de Desarrollo Infantil:
</t>
    </r>
    <r>
      <rPr>
        <sz val="36"/>
        <color rgb="FF000000"/>
        <rFont val="Calibri"/>
        <family val="2"/>
      </rPr>
      <t>Población beneficiada con raciones alimenticias</t>
    </r>
    <r>
      <rPr>
        <b/>
        <sz val="36"/>
        <color rgb="FF000000"/>
        <rFont val="Calibri"/>
        <family val="2"/>
      </rPr>
      <t>:</t>
    </r>
    <r>
      <rPr>
        <b/>
        <sz val="36"/>
        <color rgb="FF7030A0"/>
        <rFont val="Calibri"/>
        <family val="2"/>
      </rPr>
      <t xml:space="preserve"> 931</t>
    </r>
    <r>
      <rPr>
        <b/>
        <sz val="36"/>
        <color rgb="FF000000"/>
        <rFont val="Calibri"/>
        <family val="2"/>
      </rPr>
      <t xml:space="preserve"> dato Paty Flores
</t>
    </r>
    <r>
      <rPr>
        <b/>
        <u/>
        <sz val="36"/>
        <color rgb="FF000000"/>
        <rFont val="Calibri"/>
        <family val="2"/>
      </rPr>
      <t xml:space="preserve">Total de personas con apoyos: </t>
    </r>
    <r>
      <rPr>
        <b/>
        <u/>
        <sz val="36"/>
        <color rgb="FF7030A0"/>
        <rFont val="Calibri"/>
        <family val="2"/>
      </rPr>
      <t>16,521</t>
    </r>
  </si>
  <si>
    <t>Componente 2</t>
  </si>
  <si>
    <t>1.2 Servicios otorgados  a personas con carencias sociales y en condiciones de vulnerabilidad</t>
  </si>
  <si>
    <t>Porcentaje de servicios otorgados  a personas con carencias sociales y en condiciones de vulnerabilidad</t>
  </si>
  <si>
    <t xml:space="preserve">Mide la parte porcentual de los servicios otorgados a personas con carencias sociales y en condiciones de vulnerabilidad </t>
  </si>
  <si>
    <t>Número de servicios otorgados a   personas con carencias sociales y en condiciones de vulnerabilidad otorgados/Número de servicios otorgados a   personas con carencias sociales y en condiciones de vulnerabilidad programados*100</t>
  </si>
  <si>
    <t>438507/100%</t>
  </si>
  <si>
    <t>Existe permanencia en la asistencia de las personas beneficiadas
Existe interés de las personas en recibir los servicios</t>
  </si>
  <si>
    <r>
      <rPr>
        <b/>
        <sz val="36"/>
        <color rgb="FF000000"/>
        <rFont val="Calibri"/>
        <family val="2"/>
      </rPr>
      <t>CADIPSI</t>
    </r>
    <r>
      <rPr>
        <sz val="36"/>
        <color rgb="FF000000"/>
        <rFont val="Calibri"/>
        <family val="2"/>
      </rPr>
      <t xml:space="preserve">
Servicios de estancia: 10,194, Búsqueda y recuperación de redes: </t>
    </r>
    <r>
      <rPr>
        <sz val="36"/>
        <rFont val="Calibri"/>
        <family val="2"/>
      </rPr>
      <t>90</t>
    </r>
    <r>
      <rPr>
        <sz val="36"/>
        <color rgb="FF000000"/>
        <rFont val="Calibri"/>
        <family val="2"/>
      </rPr>
      <t>, sesiones de terapéuticas 795, canalizaciones y derivaciones</t>
    </r>
    <r>
      <rPr>
        <sz val="36"/>
        <rFont val="Calibri"/>
        <family val="2"/>
      </rPr>
      <t xml:space="preserve"> 960</t>
    </r>
    <r>
      <rPr>
        <sz val="36"/>
        <color rgb="FF000000"/>
        <rFont val="Calibri"/>
        <family val="2"/>
      </rPr>
      <t xml:space="preserve">: </t>
    </r>
    <r>
      <rPr>
        <sz val="36"/>
        <color rgb="FF7030A0"/>
        <rFont val="Calibri"/>
        <family val="2"/>
      </rPr>
      <t>12,039</t>
    </r>
    <r>
      <rPr>
        <sz val="36"/>
        <color rgb="FF000000"/>
        <rFont val="Calibri"/>
        <family val="2"/>
      </rPr>
      <t xml:space="preserve">
Atención situación de calle:
Abordaje a personas en situación de calle:3,156, Canalizaciones 89, recorridos diurnos y notarnos 212: total </t>
    </r>
    <r>
      <rPr>
        <sz val="36"/>
        <color rgb="FF7030A0"/>
        <rFont val="Calibri"/>
        <family val="2"/>
      </rPr>
      <t>3,457</t>
    </r>
    <r>
      <rPr>
        <sz val="36"/>
        <color rgb="FF000000"/>
        <rFont val="Calibri"/>
        <family val="2"/>
      </rPr>
      <t xml:space="preserve">
Atención médica de primer nivel:
Consultas médicas, medicina general: 26,869, Consultas médicas  pediátricas: 13,553,
Filtros: 155,123,  Consultas médicas en campañas o brigadas: 1,762,  Pláticas preventivas otorgadas: 576
Total: </t>
    </r>
    <r>
      <rPr>
        <sz val="36"/>
        <color rgb="FF7030A0"/>
        <rFont val="Calibri"/>
        <family val="2"/>
      </rPr>
      <t>197,883</t>
    </r>
    <r>
      <rPr>
        <sz val="36"/>
        <color rgb="FF000000"/>
        <rFont val="Calibri"/>
        <family val="2"/>
      </rPr>
      <t xml:space="preserve">
Atención odontológica:
Consultas odontológicas en Centro de DIF: 5,177, Consultas en clínica dental: 5,127, Consultas en brigadas o campañas: 4,229
Total de consultas odontológica: </t>
    </r>
    <r>
      <rPr>
        <sz val="36"/>
        <color rgb="FF7030A0"/>
        <rFont val="Calibri"/>
        <family val="2"/>
      </rPr>
      <t>14,533</t>
    </r>
    <r>
      <rPr>
        <sz val="36"/>
        <color rgb="FF000000"/>
        <rFont val="Calibri"/>
        <family val="2"/>
      </rPr>
      <t xml:space="preserve">
Atención laboratorio clínico:
Análisis de prematrimoniales: 19,940
Análisis de laboratorios: 46,515
Total de análisis clínicos: </t>
    </r>
    <r>
      <rPr>
        <sz val="36"/>
        <color rgb="FF7030A0"/>
        <rFont val="Calibri"/>
        <family val="2"/>
      </rPr>
      <t>66,455</t>
    </r>
    <r>
      <rPr>
        <sz val="36"/>
        <color rgb="FF000000"/>
        <rFont val="Calibri"/>
        <family val="2"/>
      </rPr>
      <t xml:space="preserve">
Atención psicológica:
Sesiones de terapia psicológica 22,837 y asesoría otorgadas 4,586: </t>
    </r>
    <r>
      <rPr>
        <sz val="36"/>
        <color rgb="FF7030A0"/>
        <rFont val="Calibri"/>
        <family val="2"/>
      </rPr>
      <t>27,423</t>
    </r>
    <r>
      <rPr>
        <sz val="36"/>
        <color rgb="FF000000"/>
        <rFont val="Calibri"/>
        <family val="2"/>
      </rPr>
      <t xml:space="preserve">
Trabajo social:
Casos atendidos, solicitudes registradas 1,394, visitas domiciliarias 1061, casos con estudios sociofamiliares 499, casos cerradas 870, canalizaciones realizadas 468 :</t>
    </r>
    <r>
      <rPr>
        <sz val="36"/>
        <color rgb="FF7030A0"/>
        <rFont val="Calibri"/>
        <family val="2"/>
      </rPr>
      <t>4,292</t>
    </r>
    <r>
      <rPr>
        <sz val="36"/>
        <color rgb="FF000000"/>
        <rFont val="Calibri"/>
        <family val="2"/>
      </rPr>
      <t xml:space="preserve">
Protección civil:
Programas de protección civil desarrollados y aplicados 55, Eventos masivos con participación de DIFGDL 21, Simulacros programados 210: </t>
    </r>
    <r>
      <rPr>
        <sz val="36"/>
        <color rgb="FF7030A0"/>
        <rFont val="Calibri"/>
        <family val="2"/>
      </rPr>
      <t>286</t>
    </r>
    <r>
      <rPr>
        <sz val="36"/>
        <color rgb="FF000000"/>
        <rFont val="Calibri"/>
        <family val="2"/>
      </rPr>
      <t xml:space="preserve">
Centros de Desarrollo Infantil:
Sesiones educativas 21,825, sesiones en educación física 1,620 Sesiones recreativas 21,825= Total: </t>
    </r>
    <r>
      <rPr>
        <sz val="36"/>
        <color rgb="FF7030A0"/>
        <rFont val="Calibri"/>
        <family val="2"/>
      </rPr>
      <t>45,270</t>
    </r>
    <r>
      <rPr>
        <sz val="36"/>
        <color rgb="FF000000"/>
        <rFont val="Calibri"/>
        <family val="2"/>
      </rPr>
      <t xml:space="preserve">
Habilidades y desarrollo comunitario;
 Educación preescolar en CDC: Sesiones educativas: 18,474, sesiones recreativas: 807, sesiones en educación física: 3,063: Total: </t>
    </r>
    <r>
      <rPr>
        <sz val="36"/>
        <color rgb="FF7030A0"/>
        <rFont val="Calibri"/>
        <family val="2"/>
      </rPr>
      <t>22,344</t>
    </r>
    <r>
      <rPr>
        <sz val="36"/>
        <color rgb="FF000000"/>
        <rFont val="Calibri"/>
        <family val="2"/>
      </rPr>
      <t xml:space="preserve">
Desarrollo de habilidades: Servicios  de apoyo a la comunidad en eventos  2, 293 y Servicios gratuitos a la comunidad en centros de desarrollo comunitarios: 12,838 = </t>
    </r>
    <r>
      <rPr>
        <sz val="36"/>
        <color rgb="FF7030A0"/>
        <rFont val="Calibri"/>
        <family val="2"/>
      </rPr>
      <t>15,131</t>
    </r>
    <r>
      <rPr>
        <sz val="36"/>
        <color rgb="FF000000"/>
        <rFont val="Calibri"/>
        <family val="2"/>
      </rPr>
      <t xml:space="preserve">
Centros de Convivencia: 
Entrevista de trabajo social 536, entrevista y evaluaciones psicológica 553, Convivencia supervisadas 13,362, Entregas de recepción de menores 682, Seguimientos ante juzgado 8,973: Total </t>
    </r>
    <r>
      <rPr>
        <sz val="36"/>
        <color rgb="FF7030A0"/>
        <rFont val="Calibri"/>
        <family val="2"/>
      </rPr>
      <t>24,106</t>
    </r>
    <r>
      <rPr>
        <sz val="36"/>
        <color rgb="FF000000"/>
        <rFont val="Calibri"/>
        <family val="2"/>
      </rPr>
      <t xml:space="preserve">
Pláticas prematrimoniales:
Sesiones de pláticas prematrimoniales: 82, constancias de pláticas 4,518  y  constancias a matrimonios colectivos 688: </t>
    </r>
    <r>
      <rPr>
        <sz val="36"/>
        <color rgb="FF7030A0"/>
        <rFont val="Calibri"/>
        <family val="2"/>
      </rPr>
      <t>5,288</t>
    </r>
    <r>
      <rPr>
        <sz val="36"/>
        <color rgb="FF000000"/>
        <rFont val="Calibri"/>
        <family val="2"/>
      </rPr>
      <t xml:space="preserve">
Total de servicios: </t>
    </r>
    <r>
      <rPr>
        <sz val="36"/>
        <color rgb="FF7030A0"/>
        <rFont val="Calibri"/>
        <family val="2"/>
      </rPr>
      <t>438,507</t>
    </r>
  </si>
  <si>
    <t>Porcentaje de personas con carencias sociales y en condiciones de vulnerabilidad  atendidos con servicios</t>
  </si>
  <si>
    <t>Mide la parte porcentual de las personas con carencias sociales y en condiciones de vulnerabilidad atendidas con servicios</t>
  </si>
  <si>
    <t>Número de de personas con carencias sociales y en condiciones de vulnerabilidad con servicios otorgados/Número  de personas con carencias sociales y en condiciones de vulnerabilidad con servicios  programados*100</t>
  </si>
  <si>
    <t>88,271/100%</t>
  </si>
  <si>
    <r>
      <rPr>
        <b/>
        <sz val="36"/>
        <color rgb="FF000000"/>
        <rFont val="Calibri"/>
        <family val="2"/>
      </rPr>
      <t>CADIPSI</t>
    </r>
    <r>
      <rPr>
        <sz val="36"/>
        <color rgb="FF000000"/>
        <rFont val="Calibri"/>
        <family val="2"/>
      </rPr>
      <t xml:space="preserve">
Personas beneficiadas con servicios de estancia: </t>
    </r>
    <r>
      <rPr>
        <b/>
        <sz val="36"/>
        <color rgb="FF7030A0"/>
        <rFont val="Calibri"/>
        <family val="2"/>
      </rPr>
      <t xml:space="preserve">2,180 </t>
    </r>
    <r>
      <rPr>
        <sz val="36"/>
        <color rgb="FF000000"/>
        <rFont val="Calibri"/>
        <family val="2"/>
      </rPr>
      <t xml:space="preserve">
Atención situación de calle:
Personas beneficiadas:</t>
    </r>
    <r>
      <rPr>
        <b/>
        <sz val="36"/>
        <color rgb="FF7030A0"/>
        <rFont val="Calibri"/>
        <family val="2"/>
      </rPr>
      <t xml:space="preserve"> 1,264</t>
    </r>
    <r>
      <rPr>
        <sz val="36"/>
        <color rgb="FF000000"/>
        <rFont val="Calibri"/>
        <family val="2"/>
      </rPr>
      <t xml:space="preserve">
Atención médica de primer nivel:
Personas con consultas médicas: 26,450, Personas con consultas médicas en campañas o brigadas: 1,865, Población cautiva de niños, y niñas, consultas pediátricas:</t>
    </r>
    <r>
      <rPr>
        <sz val="36"/>
        <rFont val="Calibri"/>
        <family val="2"/>
      </rPr>
      <t xml:space="preserve"> 912</t>
    </r>
    <r>
      <rPr>
        <sz val="36"/>
        <color rgb="FF000000"/>
        <rFont val="Calibri"/>
        <family val="2"/>
      </rPr>
      <t xml:space="preserve">
Total de personas con atenciones médicas : </t>
    </r>
    <r>
      <rPr>
        <b/>
        <sz val="36"/>
        <color rgb="FF7030A0"/>
        <rFont val="Calibri"/>
        <family val="2"/>
      </rPr>
      <t>29,227</t>
    </r>
    <r>
      <rPr>
        <sz val="36"/>
        <color rgb="FF000000"/>
        <rFont val="Calibri"/>
        <family val="2"/>
      </rPr>
      <t xml:space="preserve">
Atención de consultas odontológicas:
Personas beneficiadas de centros 1,804, Consultas en clínica 1,895, Consultas en campañas y brigadas 4,198: </t>
    </r>
    <r>
      <rPr>
        <b/>
        <sz val="36"/>
        <color rgb="FF7030A0"/>
        <rFont val="Calibri"/>
        <family val="2"/>
      </rPr>
      <t>7,897</t>
    </r>
    <r>
      <rPr>
        <sz val="36"/>
        <color rgb="FF000000"/>
        <rFont val="Calibri"/>
        <family val="2"/>
      </rPr>
      <t xml:space="preserve">
Atención en laboratorio clínico: 
Prematrimoniales:</t>
    </r>
    <r>
      <rPr>
        <b/>
        <sz val="36"/>
        <color rgb="FF7030A0"/>
        <rFont val="Calibri"/>
        <family val="2"/>
      </rPr>
      <t xml:space="preserve"> </t>
    </r>
    <r>
      <rPr>
        <sz val="36"/>
        <rFont val="Calibri"/>
        <family val="2"/>
      </rPr>
      <t>4,182</t>
    </r>
    <r>
      <rPr>
        <sz val="36"/>
        <color rgb="FF000000"/>
        <rFont val="Calibri"/>
        <family val="2"/>
      </rPr>
      <t xml:space="preserve">
Laboratorios: 7,725
Población beneficiada en el laboratorio: </t>
    </r>
    <r>
      <rPr>
        <b/>
        <sz val="36"/>
        <color rgb="FF7030A0"/>
        <rFont val="Calibri"/>
        <family val="2"/>
      </rPr>
      <t>11,907</t>
    </r>
    <r>
      <rPr>
        <sz val="36"/>
        <color rgb="FF000000"/>
        <rFont val="Calibri"/>
        <family val="2"/>
      </rPr>
      <t xml:space="preserve">
Atención psicológica: Población beneficiada en terapia </t>
    </r>
    <r>
      <rPr>
        <b/>
        <sz val="36"/>
        <color rgb="FF7030A0"/>
        <rFont val="Calibri"/>
        <family val="2"/>
      </rPr>
      <t>4,324</t>
    </r>
    <r>
      <rPr>
        <sz val="36"/>
        <color rgb="FF000000"/>
        <rFont val="Calibri"/>
        <family val="2"/>
      </rPr>
      <t xml:space="preserve">
Trabajo social:
Población beneficiada con servicios 1,208, beneficiada con apoyos 588: </t>
    </r>
    <r>
      <rPr>
        <b/>
        <sz val="36"/>
        <color rgb="FF7030A0"/>
        <rFont val="Calibri"/>
        <family val="2"/>
      </rPr>
      <t>1,796</t>
    </r>
    <r>
      <rPr>
        <sz val="36"/>
        <color rgb="FF000000"/>
        <rFont val="Calibri"/>
        <family val="2"/>
      </rPr>
      <t xml:space="preserve">
Centros de Desarrollo Infantil:
Población beneficiada en centros de atención infantil comunitarios: 435 y población beneficiada en centros de desarrollo infantil: 931= Total </t>
    </r>
    <r>
      <rPr>
        <b/>
        <sz val="36"/>
        <color rgb="FF7030A0"/>
        <rFont val="Calibri"/>
        <family val="2"/>
      </rPr>
      <t>1,366</t>
    </r>
    <r>
      <rPr>
        <sz val="36"/>
        <color rgb="FF000000"/>
        <rFont val="Calibri"/>
        <family val="2"/>
      </rPr>
      <t xml:space="preserve">
Habilidades y DC: Desarrollo de habilidades  profesionalización población con servicios a los eventos 2,293 y población con servicios gratuitos 12,537=</t>
    </r>
    <r>
      <rPr>
        <b/>
        <sz val="36"/>
        <color rgb="FF7030A0"/>
        <rFont val="Calibri"/>
        <family val="2"/>
      </rPr>
      <t>14.830</t>
    </r>
    <r>
      <rPr>
        <sz val="36"/>
        <color rgb="FF000000"/>
        <rFont val="Calibri"/>
        <family val="2"/>
      </rPr>
      <t xml:space="preserve">
Educación preescolar en CDC:
Población beneficiada en preescolar CDC:</t>
    </r>
    <r>
      <rPr>
        <b/>
        <sz val="36"/>
        <color rgb="FF7030A0"/>
        <rFont val="Calibri"/>
        <family val="2"/>
      </rPr>
      <t xml:space="preserve"> 2,270</t>
    </r>
    <r>
      <rPr>
        <sz val="36"/>
        <color rgb="FF000000"/>
        <rFont val="Calibri"/>
        <family val="2"/>
      </rPr>
      <t xml:space="preserve">
Centros de convivencia:
Población beneficiada: </t>
    </r>
    <r>
      <rPr>
        <b/>
        <sz val="36"/>
        <color rgb="FF7030A0"/>
        <rFont val="Calibri"/>
        <family val="2"/>
      </rPr>
      <t>798</t>
    </r>
    <r>
      <rPr>
        <sz val="36"/>
        <color rgb="FF000000"/>
        <rFont val="Calibri"/>
        <family val="2"/>
      </rPr>
      <t xml:space="preserve">
Pláticas prematrimoniales:
Población beneficiada con sesiones de pláticas prematrimoniales ( de mismo genero 278): 9,036  y  población con constancias a matrimonios colectivos 1,376: </t>
    </r>
    <r>
      <rPr>
        <b/>
        <sz val="36"/>
        <color rgb="FF7030A0"/>
        <rFont val="Calibri"/>
        <family val="2"/>
      </rPr>
      <t>10,412</t>
    </r>
    <r>
      <rPr>
        <sz val="36"/>
        <color rgb="FF000000"/>
        <rFont val="Calibri"/>
        <family val="2"/>
      </rPr>
      <t xml:space="preserve">
Total de personas con servicios otorgados: </t>
    </r>
    <r>
      <rPr>
        <b/>
        <sz val="36"/>
        <color rgb="FF7030A0"/>
        <rFont val="Calibri"/>
        <family val="2"/>
      </rPr>
      <t>88,271</t>
    </r>
    <r>
      <rPr>
        <sz val="36"/>
        <color rgb="FF000000"/>
        <rFont val="Calibri"/>
        <family val="2"/>
      </rPr>
      <t xml:space="preserve">
</t>
    </r>
  </si>
  <si>
    <t>Componente 3</t>
  </si>
  <si>
    <t>1.3 Capacitaciones y acciones impartidas a personas con carencias sociales y en condiciones de vulnerabilidad</t>
  </si>
  <si>
    <t>Porcentaje de capacitaciones y acciones impartidas a personas con carencias sociales y en condiciones de vulnerabilidad</t>
  </si>
  <si>
    <t>Mide la parte porcentual  de las capacitaciones y acciones impartidas a personas con carencias sociales y en condiciones de vulnerabilidad</t>
  </si>
  <si>
    <t>Número de capacitaciones y acciones  a personas con carencias sociales y en condiciones de vulnerabilidad impartidas/número de capacitaciones y acciones  a personas con carencias sociales y en condiciones de vulnerabilidad  programadas*100</t>
  </si>
  <si>
    <t>5,333/100%</t>
  </si>
  <si>
    <t>Padrón de beneficiarios
Lista de asistencia</t>
  </si>
  <si>
    <t>Existe permanencia en la asistencia de las personas beneficiadas
Existe interés de las personas en ser capacitadas</t>
  </si>
  <si>
    <r>
      <t xml:space="preserve">CADIPSI
</t>
    </r>
    <r>
      <rPr>
        <sz val="36"/>
        <color rgb="FF000000"/>
        <rFont val="Calibri"/>
        <family val="2"/>
      </rPr>
      <t>Sesiones educo formativas y de capacitación</t>
    </r>
    <r>
      <rPr>
        <b/>
        <sz val="36"/>
        <color rgb="FF000000"/>
        <rFont val="Calibri"/>
        <family val="2"/>
      </rPr>
      <t>:</t>
    </r>
    <r>
      <rPr>
        <b/>
        <sz val="36"/>
        <color rgb="FF7030A0"/>
        <rFont val="Calibri"/>
        <family val="2"/>
      </rPr>
      <t xml:space="preserve"> 700</t>
    </r>
    <r>
      <rPr>
        <b/>
        <sz val="36"/>
        <color rgb="FF000000"/>
        <rFont val="Calibri"/>
        <family val="2"/>
      </rPr>
      <t xml:space="preserve">
Asistencia alimentaria y nutrición:
</t>
    </r>
    <r>
      <rPr>
        <sz val="36"/>
        <color rgb="FF000000"/>
        <rFont val="Calibri"/>
        <family val="2"/>
      </rPr>
      <t>Pláticas de orientación alimentaria de los programas alimentarios:</t>
    </r>
    <r>
      <rPr>
        <b/>
        <sz val="36"/>
        <color rgb="FF000000"/>
        <rFont val="Calibri"/>
        <family val="2"/>
      </rPr>
      <t xml:space="preserve"> </t>
    </r>
    <r>
      <rPr>
        <b/>
        <sz val="36"/>
        <color rgb="FF7030A0"/>
        <rFont val="Calibri"/>
        <family val="2"/>
      </rPr>
      <t>892</t>
    </r>
    <r>
      <rPr>
        <b/>
        <sz val="36"/>
        <color rgb="FF000000"/>
        <rFont val="Calibri"/>
        <family val="2"/>
      </rPr>
      <t xml:space="preserve">
Atención psicológica:
</t>
    </r>
    <r>
      <rPr>
        <sz val="36"/>
        <color rgb="FF000000"/>
        <rFont val="Calibri"/>
        <family val="2"/>
      </rPr>
      <t xml:space="preserve">Pláticas de prevención del suicidio: 116, Pláticas de prevención del adicciones: 177, Curso de escuela para padres y madres 342, sesiones de talleres y sesiones de curso de padres y madres 3000: Total </t>
    </r>
    <r>
      <rPr>
        <b/>
        <sz val="36"/>
        <color rgb="FF7030A0"/>
        <rFont val="Calibri"/>
        <family val="2"/>
      </rPr>
      <t>3,635</t>
    </r>
    <r>
      <rPr>
        <b/>
        <sz val="36"/>
        <color rgb="FF000000"/>
        <rFont val="Calibri"/>
        <family val="2"/>
      </rPr>
      <t xml:space="preserve">
Protección civil:
</t>
    </r>
    <r>
      <rPr>
        <sz val="36"/>
        <color rgb="FF000000"/>
        <rFont val="Calibri"/>
        <family val="2"/>
      </rPr>
      <t>Capacitaciones de brigadas programadas para DIFGd</t>
    </r>
    <r>
      <rPr>
        <b/>
        <sz val="36"/>
        <color rgb="FF000000"/>
        <rFont val="Calibri"/>
        <family val="2"/>
      </rPr>
      <t>l:</t>
    </r>
    <r>
      <rPr>
        <b/>
        <sz val="36"/>
        <color rgb="FF7030A0"/>
        <rFont val="Calibri"/>
        <family val="2"/>
      </rPr>
      <t xml:space="preserve"> 16</t>
    </r>
    <r>
      <rPr>
        <b/>
        <sz val="36"/>
        <color rgb="FF000000"/>
        <rFont val="Calibri"/>
        <family val="2"/>
      </rPr>
      <t xml:space="preserve">
Desarrollo de habilidades y profesionalización:
</t>
    </r>
    <r>
      <rPr>
        <sz val="36"/>
        <color rgb="FF000000"/>
        <rFont val="Calibri"/>
        <family val="2"/>
      </rPr>
      <t xml:space="preserve">Adiestramientos en </t>
    </r>
    <r>
      <rPr>
        <b/>
        <sz val="36"/>
        <color theme="7" tint="-0.249977111117893"/>
        <rFont val="Calibri"/>
        <family val="2"/>
      </rPr>
      <t>12</t>
    </r>
    <r>
      <rPr>
        <sz val="36"/>
        <color rgb="FF000000"/>
        <rFont val="Calibri"/>
        <family val="2"/>
      </rPr>
      <t xml:space="preserve"> en 800 grupos y talleres</t>
    </r>
    <r>
      <rPr>
        <sz val="36"/>
        <color rgb="FF7030A0"/>
        <rFont val="Calibri"/>
        <family val="2"/>
      </rPr>
      <t xml:space="preserve"> </t>
    </r>
    <r>
      <rPr>
        <b/>
        <sz val="36"/>
        <color theme="7" tint="-0.249977111117893"/>
        <rFont val="Calibri"/>
        <family val="2"/>
      </rPr>
      <t xml:space="preserve">66 </t>
    </r>
    <r>
      <rPr>
        <sz val="36"/>
        <color rgb="FF000000"/>
        <rFont val="Calibri"/>
        <family val="2"/>
      </rPr>
      <t>en 277 grupos:</t>
    </r>
    <r>
      <rPr>
        <sz val="36"/>
        <color rgb="FF7030A0"/>
        <rFont val="Calibri"/>
        <family val="2"/>
      </rPr>
      <t xml:space="preserve"> </t>
    </r>
    <r>
      <rPr>
        <b/>
        <sz val="36"/>
        <color rgb="FF7030A0"/>
        <rFont val="Calibri"/>
        <family val="2"/>
      </rPr>
      <t>78</t>
    </r>
    <r>
      <rPr>
        <b/>
        <sz val="36"/>
        <color rgb="FF000000"/>
        <rFont val="Calibri"/>
        <family val="2"/>
      </rPr>
      <t xml:space="preserve">
Comedores comunitarios
</t>
    </r>
    <r>
      <rPr>
        <sz val="36"/>
        <color rgb="FF000000"/>
        <rFont val="Calibri"/>
        <family val="2"/>
      </rPr>
      <t>Capacitaciones a comedores comunitarios</t>
    </r>
    <r>
      <rPr>
        <b/>
        <sz val="36"/>
        <color rgb="FF000000"/>
        <rFont val="Calibri"/>
        <family val="2"/>
      </rPr>
      <t xml:space="preserve">: </t>
    </r>
    <r>
      <rPr>
        <b/>
        <sz val="36"/>
        <color theme="7" tint="-0.499984740745262"/>
        <rFont val="Calibri"/>
        <family val="2"/>
      </rPr>
      <t>12</t>
    </r>
    <r>
      <rPr>
        <b/>
        <sz val="36"/>
        <color rgb="FF000000"/>
        <rFont val="Calibri"/>
        <family val="2"/>
      </rPr>
      <t xml:space="preserve">
</t>
    </r>
    <r>
      <rPr>
        <b/>
        <u/>
        <sz val="36"/>
        <color rgb="FF000000"/>
        <rFont val="Calibri"/>
        <family val="2"/>
      </rPr>
      <t xml:space="preserve">Total de capacitaciones, pláticas, talleres etc: </t>
    </r>
    <r>
      <rPr>
        <b/>
        <u/>
        <sz val="36"/>
        <color rgb="FF7030A0"/>
        <rFont val="Calibri"/>
        <family val="2"/>
      </rPr>
      <t xml:space="preserve">5,333 </t>
    </r>
  </si>
  <si>
    <t>Porcentaje de personas con carencias sociales y en condiciones de vulnerabilidad capacitadas</t>
  </si>
  <si>
    <t>Mide la parte porcentual  de las personas con carencias sociales y en condiciones de vulnerabilidad capacitadas</t>
  </si>
  <si>
    <t>Número de  personas con carencias sociales y en condiciones de vulnerabilidad capacitadas /Número personas con carencias sociales y en condiciones de vulnerabilidad programadas para su capacitación*100</t>
  </si>
  <si>
    <t>45,952/100%</t>
  </si>
  <si>
    <r>
      <rPr>
        <b/>
        <sz val="36"/>
        <color rgb="FF000000"/>
        <rFont val="Calibri"/>
        <family val="2"/>
      </rPr>
      <t xml:space="preserve">CADIPSI
</t>
    </r>
    <r>
      <rPr>
        <sz val="36"/>
        <color rgb="FF000000"/>
        <rFont val="Calibri"/>
        <family val="2"/>
      </rPr>
      <t>Sesiones educoformativas y de capacitación</t>
    </r>
    <r>
      <rPr>
        <b/>
        <sz val="36"/>
        <color rgb="FF000000"/>
        <rFont val="Calibri"/>
        <family val="2"/>
      </rPr>
      <t xml:space="preserve">: </t>
    </r>
    <r>
      <rPr>
        <b/>
        <sz val="36"/>
        <color rgb="FF7030A0"/>
        <rFont val="Calibri"/>
        <family val="2"/>
      </rPr>
      <t>2,180</t>
    </r>
    <r>
      <rPr>
        <b/>
        <sz val="36"/>
        <color rgb="FF000000"/>
        <rFont val="Calibri"/>
        <family val="2"/>
      </rPr>
      <t xml:space="preserve">
Asistencia alimentaria y nutrición:</t>
    </r>
    <r>
      <rPr>
        <sz val="36"/>
        <color rgb="FF000000"/>
        <rFont val="Calibri"/>
        <family val="2"/>
      </rPr>
      <t xml:space="preserve">
Personas capacitadas con pláticas de orientación alimentaria: PAAP 2,578,desayunos 100, 1000 días 400 : </t>
    </r>
    <r>
      <rPr>
        <b/>
        <sz val="36"/>
        <color rgb="FF7030A0"/>
        <rFont val="Calibri"/>
        <family val="2"/>
      </rPr>
      <t>3,078</t>
    </r>
    <r>
      <rPr>
        <b/>
        <sz val="36"/>
        <color rgb="FF000000"/>
        <rFont val="Calibri"/>
        <family val="2"/>
      </rPr>
      <t xml:space="preserve">
Atención psicológica:
</t>
    </r>
    <r>
      <rPr>
        <sz val="36"/>
        <color rgb="FF000000"/>
        <rFont val="Calibri"/>
        <family val="2"/>
      </rPr>
      <t>Personas beneficiadas con pláticas del suicidio</t>
    </r>
    <r>
      <rPr>
        <b/>
        <sz val="36"/>
        <color rgb="FF000000"/>
        <rFont val="Calibri"/>
        <family val="2"/>
      </rPr>
      <t>:</t>
    </r>
    <r>
      <rPr>
        <sz val="36"/>
        <color rgb="FF000000"/>
        <rFont val="Calibri"/>
        <family val="2"/>
      </rPr>
      <t xml:space="preserve"> 1,813, Personas de pláticas de adicciones 1,320, población beneficiada con curso de escuela de padres 1,698, población beneficiada con talleres 11,271:</t>
    </r>
    <r>
      <rPr>
        <b/>
        <sz val="36"/>
        <color rgb="FF000000"/>
        <rFont val="Calibri"/>
        <family val="2"/>
      </rPr>
      <t xml:space="preserve"> </t>
    </r>
    <r>
      <rPr>
        <b/>
        <sz val="36"/>
        <color rgb="FF7030A0"/>
        <rFont val="Calibri"/>
        <family val="2"/>
      </rPr>
      <t>16,102</t>
    </r>
    <r>
      <rPr>
        <b/>
        <sz val="36"/>
        <color rgb="FF000000"/>
        <rFont val="Calibri"/>
        <family val="2"/>
      </rPr>
      <t xml:space="preserve">
Protección civil:
</t>
    </r>
    <r>
      <rPr>
        <sz val="36"/>
        <color rgb="FF000000"/>
        <rFont val="Calibri"/>
        <family val="2"/>
      </rPr>
      <t>Brigadistas capacitados</t>
    </r>
    <r>
      <rPr>
        <b/>
        <sz val="36"/>
        <color rgb="FF000000"/>
        <rFont val="Calibri"/>
        <family val="2"/>
      </rPr>
      <t xml:space="preserve">: </t>
    </r>
    <r>
      <rPr>
        <b/>
        <sz val="36"/>
        <color rgb="FF7030A0"/>
        <rFont val="Calibri"/>
        <family val="2"/>
      </rPr>
      <t>1,191</t>
    </r>
    <r>
      <rPr>
        <b/>
        <sz val="36"/>
        <color rgb="FF000000"/>
        <rFont val="Calibri"/>
        <family val="2"/>
      </rPr>
      <t xml:space="preserve">
Desarrollo de habilidades:
</t>
    </r>
    <r>
      <rPr>
        <sz val="36"/>
        <color rgb="FF000000"/>
        <rFont val="Calibri"/>
        <family val="2"/>
      </rPr>
      <t xml:space="preserve">Población beneficiada con adiestramientos 995, población beneficiada con talleres: 22,406 (la cuenta pública menciona 7,000): </t>
    </r>
    <r>
      <rPr>
        <b/>
        <sz val="36"/>
        <color rgb="FF7030A0"/>
        <rFont val="Calibri"/>
        <family val="2"/>
      </rPr>
      <t xml:space="preserve">23,401 </t>
    </r>
    <r>
      <rPr>
        <b/>
        <sz val="36"/>
        <color rgb="FF000000"/>
        <rFont val="Calibri"/>
        <family val="2"/>
      </rPr>
      <t xml:space="preserve">
</t>
    </r>
    <r>
      <rPr>
        <b/>
        <u/>
        <sz val="36"/>
        <color rgb="FF000000"/>
        <rFont val="Calibri"/>
        <family val="2"/>
      </rPr>
      <t xml:space="preserve">Total de personas capacitadas: </t>
    </r>
    <r>
      <rPr>
        <b/>
        <u/>
        <sz val="36"/>
        <color rgb="FF7030A0"/>
        <rFont val="Calibri"/>
        <family val="2"/>
      </rPr>
      <t>45,952</t>
    </r>
  </si>
  <si>
    <t>ACTIVIDADES O PROCESOS DE GESTIÓN Y PRODUCCIÓN DE COMPONENTES</t>
  </si>
  <si>
    <t xml:space="preserve"> COMPONENTE 1: </t>
  </si>
  <si>
    <t>Actividad 1.1.1</t>
  </si>
  <si>
    <t>1.1.1 Elaboración del padrón de beneficiarios</t>
  </si>
  <si>
    <t>Total de padrones de beneficiarios elaborados</t>
  </si>
  <si>
    <t>Mide el número de padrones de beneficiarios elaborados</t>
  </si>
  <si>
    <t>Número de padrones elaborados</t>
  </si>
  <si>
    <t>Trimestral</t>
  </si>
  <si>
    <r>
      <t xml:space="preserve"> 1 por programa:
CADIPSI
Atención en situación de calle
Asistencia alimentaria y nutrición
Trabajo social
Protección civil
Comedores comunitarios
Centros de Desarrollo Infantil
</t>
    </r>
    <r>
      <rPr>
        <b/>
        <sz val="36"/>
        <color rgb="FF000000"/>
        <rFont val="Calibri"/>
        <family val="2"/>
      </rPr>
      <t>Total : 7</t>
    </r>
    <r>
      <rPr>
        <sz val="36"/>
        <color rgb="FF000000"/>
        <rFont val="Calibri"/>
        <family val="2"/>
      </rPr>
      <t xml:space="preserve">
</t>
    </r>
  </si>
  <si>
    <t>Actividad 1.1.2</t>
  </si>
  <si>
    <t>1.1.2 Realización de lista de beneficiarios y/o registros</t>
  </si>
  <si>
    <t>Total de listas de beneficiarios y/o registros realizados</t>
  </si>
  <si>
    <t>Mide el número de listas y/o registros realizados</t>
  </si>
  <si>
    <t>Número de lista y/o registros realizados</t>
  </si>
  <si>
    <r>
      <t xml:space="preserve"> 1 por programa:
CADIPSI
Atención en situación de calle
Asistencia alimentaria y nutrición
Trabajo social
Protección civil
Comedores comunitarios
Centros de Desarrollo Infantil
</t>
    </r>
    <r>
      <rPr>
        <b/>
        <sz val="36"/>
        <color rgb="FF000000"/>
        <rFont val="Calibri"/>
        <family val="2"/>
      </rPr>
      <t>Total : 7</t>
    </r>
  </si>
  <si>
    <t>Actividad 1.1. 3</t>
  </si>
  <si>
    <t>1.1.3 Elaboración de cronograma de entrega de apoyos</t>
  </si>
  <si>
    <t>Total de cronogramas de entrega de apoyos elaborados</t>
  </si>
  <si>
    <t>Mide el número de cronogramas de entrega de apoyos elaboradas</t>
  </si>
  <si>
    <t>Número de cronogramas de entrega de apoyos elaborados</t>
  </si>
  <si>
    <t>Padrón de beneficiarios
Lista de personas
Cronograma elaborados</t>
  </si>
  <si>
    <t xml:space="preserve">COMPONENTE 2: </t>
  </si>
  <si>
    <t>Actividad 1.2.1</t>
  </si>
  <si>
    <t>1.2.1 Elaboración del padrón de beneficiarios</t>
  </si>
  <si>
    <r>
      <t xml:space="preserve">CADIPSI
Atención situación de calle
Atención médica de primer nivel
Atención de consultas odontológicas
Atención en laboratorio clínico
Atención psicológica
Trabajo social
Centros de Desarrollo Infantil
Centros de Atención infantil Comunitario
Centros de convivencia
Pláticas prematrimoniales
</t>
    </r>
    <r>
      <rPr>
        <b/>
        <sz val="36"/>
        <color rgb="FF000000"/>
        <rFont val="Calibri"/>
        <family val="2"/>
      </rPr>
      <t>Total: 11</t>
    </r>
    <r>
      <rPr>
        <sz val="36"/>
        <color rgb="FF000000"/>
        <rFont val="Calibri"/>
        <family val="2"/>
      </rPr>
      <t xml:space="preserve">
</t>
    </r>
  </si>
  <si>
    <t>Actividad 1.2.2</t>
  </si>
  <si>
    <t>1.2.2 Realizar lista de beneficiarios y/o registros</t>
  </si>
  <si>
    <t>Midel el número de listas y/o registros realizados</t>
  </si>
  <si>
    <t>Actividad 1.2.3</t>
  </si>
  <si>
    <t>1.2.3 Elaboración de listas de expedientes</t>
  </si>
  <si>
    <t>Total de listas de expedientes elaborados</t>
  </si>
  <si>
    <t>Mide el número de listas de expedientes elaborados</t>
  </si>
  <si>
    <t>Número de listas de expedientes</t>
  </si>
  <si>
    <r>
      <t xml:space="preserve">CADIPSI
Atención situación de calle
Atención médica de primer nivel
Atención de consultas odontológicas
Atención en laboratorio clínico
Atención psicológica
Trabajo social
Centros de Desarrollo Infantil
Centros de Atención infantil
Centros de convivencia
Pláticas prematrimoniales
</t>
    </r>
    <r>
      <rPr>
        <b/>
        <sz val="36"/>
        <color rgb="FF000000"/>
        <rFont val="Calibri"/>
        <family val="2"/>
      </rPr>
      <t>Total: 11</t>
    </r>
    <r>
      <rPr>
        <sz val="36"/>
        <color rgb="FF000000"/>
        <rFont val="Calibri"/>
        <family val="2"/>
      </rPr>
      <t xml:space="preserve">
</t>
    </r>
  </si>
  <si>
    <t xml:space="preserve">COMPONENTE 3: </t>
  </si>
  <si>
    <t>Actividad 1.3.1</t>
  </si>
  <si>
    <t>1.3.1 Elaboración de padrón de beneficiarios</t>
  </si>
  <si>
    <r>
      <t xml:space="preserve">CADIPSI
Asistencia alimentaria y nutrición:
Atención psicológica:
Protección civil:
Desarrollo de habilidades:
</t>
    </r>
    <r>
      <rPr>
        <b/>
        <sz val="36"/>
        <color rgb="FF000000"/>
        <rFont val="Calibri"/>
        <family val="2"/>
      </rPr>
      <t>Total: 5</t>
    </r>
  </si>
  <si>
    <t>Actividad 1.3.2</t>
  </si>
  <si>
    <t>1.3.2 Diseño de contenidos</t>
  </si>
  <si>
    <t>Total de diseños de contenidos concluidos</t>
  </si>
  <si>
    <t>Mide el número de diseños de contenidos concluidos</t>
  </si>
  <si>
    <t>Número de diseños de contenidos concluidos</t>
  </si>
  <si>
    <t>Padrón de beneficiarios
Lista de asistencia
Diseños concluidos</t>
  </si>
  <si>
    <t>Actividad 1.3.3</t>
  </si>
  <si>
    <t>1.3.3 Realización de lista de asistencia</t>
  </si>
  <si>
    <t>Total de lista de asistencia realizadas</t>
  </si>
  <si>
    <t>Mide el número de lista de asistencia realizadas</t>
  </si>
  <si>
    <t>Número de lista de asistencia elaboradas</t>
  </si>
  <si>
    <t xml:space="preserve">Titular de la Coordinación o Área Titular </t>
  </si>
  <si>
    <t>Director de Evaluación y Seguimiento o su homólogo</t>
  </si>
  <si>
    <t>Enlace Administrativo o su homólogo</t>
  </si>
  <si>
    <t>Firma</t>
  </si>
  <si>
    <t>Nombre</t>
  </si>
  <si>
    <t>Cargo</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</si>
</sst>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_ "/>
    <numFmt numFmtId="165" formatCode="0.0"/>
  </numFmts>
  <fonts count="31" x14ac:knownFonts="1">
    <font>
      <sz val="11"/>
      <color theme="1"/>
      <name val="Calibri"/>
      <family val="2"/>
      <scheme val="minor"/>
    </font>
    <font>
      <sz val="11"/>
      <color theme="1"/>
      <name val="Calibri"/>
      <family val="2"/>
      <scheme val="minor"/>
    </font>
    <font>
      <b/>
      <sz val="28"/>
      <color theme="0"/>
      <name val="Calibri"/>
      <family val="2"/>
    </font>
    <font>
      <b/>
      <sz val="26"/>
      <color theme="0"/>
      <name val="Calibri"/>
      <family val="2"/>
    </font>
    <font>
      <b/>
      <sz val="36"/>
      <color rgb="FF000000"/>
      <name val="Calibri"/>
      <family val="2"/>
    </font>
    <font>
      <b/>
      <sz val="22"/>
      <color rgb="FF000000"/>
      <name val="Calibri"/>
      <family val="2"/>
    </font>
    <font>
      <b/>
      <sz val="18"/>
      <color theme="0"/>
      <name val="Calibri"/>
      <family val="2"/>
    </font>
    <font>
      <b/>
      <sz val="18"/>
      <color rgb="FF000000"/>
      <name val="Calibri"/>
      <family val="2"/>
    </font>
    <font>
      <sz val="18"/>
      <color rgb="FF000000"/>
      <name val="Calibri"/>
      <family val="2"/>
    </font>
    <font>
      <b/>
      <sz val="13"/>
      <color rgb="FF000000"/>
      <name val="Calibri"/>
      <family val="2"/>
    </font>
    <font>
      <sz val="14"/>
      <color rgb="FF000000"/>
      <name val="Calibri"/>
      <family val="2"/>
    </font>
    <font>
      <b/>
      <sz val="22"/>
      <color theme="0"/>
      <name val="Calibri"/>
      <family val="2"/>
    </font>
    <font>
      <b/>
      <sz val="48"/>
      <color theme="0"/>
      <name val="Calibri"/>
      <family val="2"/>
    </font>
    <font>
      <sz val="36"/>
      <color rgb="FF000000"/>
      <name val="Calibri"/>
      <family val="2"/>
    </font>
    <font>
      <sz val="36"/>
      <color theme="1"/>
      <name val="Arial"/>
      <family val="2"/>
    </font>
    <font>
      <b/>
      <sz val="36"/>
      <color rgb="FF7030A0"/>
      <name val="Calibri"/>
      <family val="2"/>
    </font>
    <font>
      <b/>
      <sz val="48"/>
      <color rgb="FF000000"/>
      <name val="Calibri"/>
      <family val="2"/>
    </font>
    <font>
      <sz val="36"/>
      <color rgb="FFFF0000"/>
      <name val="Calibri"/>
      <family val="2"/>
    </font>
    <font>
      <sz val="36"/>
      <color rgb="FF7030A0"/>
      <name val="Calibri"/>
      <family val="2"/>
    </font>
    <font>
      <sz val="36"/>
      <name val="Calibri"/>
      <family val="2"/>
    </font>
    <font>
      <b/>
      <u/>
      <sz val="36"/>
      <color rgb="FF000000"/>
      <name val="Calibri"/>
      <family val="2"/>
    </font>
    <font>
      <b/>
      <u/>
      <sz val="36"/>
      <color rgb="FF7030A0"/>
      <name val="Calibri"/>
      <family val="2"/>
    </font>
    <font>
      <b/>
      <sz val="48"/>
      <name val="Calibri"/>
      <family val="2"/>
    </font>
    <font>
      <b/>
      <sz val="36"/>
      <color theme="7" tint="-0.249977111117893"/>
      <name val="Calibri"/>
      <family val="2"/>
    </font>
    <font>
      <b/>
      <sz val="36"/>
      <color theme="7" tint="-0.499984740745262"/>
      <name val="Calibri"/>
      <family val="2"/>
    </font>
    <font>
      <sz val="48"/>
      <color rgb="FF000000"/>
      <name val="Calibri"/>
      <family val="2"/>
    </font>
    <font>
      <sz val="22"/>
      <color rgb="FF000000"/>
      <name val="Calibri"/>
      <family val="2"/>
    </font>
    <font>
      <sz val="72"/>
      <color rgb="FF000000"/>
      <name val="Calibri"/>
      <family val="2"/>
    </font>
    <font>
      <sz val="11"/>
      <color rgb="FF000000"/>
      <name val="Calibri"/>
      <family val="2"/>
    </font>
    <font>
      <sz val="11"/>
      <name val="Calibri"/>
      <family val="2"/>
    </font>
    <font>
      <sz val="16"/>
      <color indexed="81"/>
      <name val="Tahoma"/>
      <family val="2"/>
    </font>
  </fonts>
  <fills count="20">
    <fill>
      <patternFill patternType="none"/>
    </fill>
    <fill>
      <patternFill patternType="gray125"/>
    </fill>
    <fill>
      <patternFill patternType="solid">
        <fgColor rgb="FFFFFFFF"/>
        <bgColor rgb="FFFFF0C9"/>
      </patternFill>
    </fill>
    <fill>
      <patternFill patternType="solid">
        <fgColor theme="0" tint="-0.499984740745262"/>
        <bgColor rgb="FFFFE193"/>
      </patternFill>
    </fill>
    <fill>
      <patternFill patternType="solid">
        <fgColor theme="0" tint="-0.249977111117893"/>
        <bgColor rgb="FFFFF0C9"/>
      </patternFill>
    </fill>
    <fill>
      <patternFill patternType="solid">
        <fgColor rgb="FFFFFFFF"/>
        <bgColor rgb="FFF2F2F2"/>
      </patternFill>
    </fill>
    <fill>
      <patternFill patternType="solid">
        <fgColor theme="0"/>
        <bgColor rgb="FFF2F2F2"/>
      </patternFill>
    </fill>
    <fill>
      <patternFill patternType="solid">
        <fgColor theme="0" tint="-0.499984740745262"/>
        <bgColor indexed="64"/>
      </patternFill>
    </fill>
    <fill>
      <patternFill patternType="solid">
        <fgColor theme="0" tint="-0.499984740745262"/>
        <bgColor rgb="FFFFF0C9"/>
      </patternFill>
    </fill>
    <fill>
      <patternFill patternType="solid">
        <fgColor theme="9" tint="-0.249977111117893"/>
        <bgColor rgb="FFFFF0C9"/>
      </patternFill>
    </fill>
    <fill>
      <patternFill patternType="solid">
        <fgColor indexed="65"/>
        <bgColor indexed="64"/>
      </patternFill>
    </fill>
    <fill>
      <patternFill patternType="solid">
        <fgColor theme="4" tint="0.79995117038483843"/>
        <bgColor rgb="FFE1F1E2"/>
      </patternFill>
    </fill>
    <fill>
      <patternFill patternType="solid">
        <fgColor theme="4" tint="0.79995117038483843"/>
        <bgColor rgb="FFFAE2E5"/>
      </patternFill>
    </fill>
    <fill>
      <patternFill patternType="solid">
        <fgColor rgb="FFFAE7DC"/>
        <bgColor rgb="FFFAE2E5"/>
      </patternFill>
    </fill>
    <fill>
      <patternFill patternType="solid">
        <fgColor theme="9" tint="0.79995117038483843"/>
        <bgColor rgb="FFFAE2E5"/>
      </patternFill>
    </fill>
    <fill>
      <patternFill patternType="solid">
        <fgColor theme="9" tint="0.79998168889431442"/>
        <bgColor rgb="FFE1F1E2"/>
      </patternFill>
    </fill>
    <fill>
      <patternFill patternType="solid">
        <fgColor theme="9" tint="0.79998168889431442"/>
        <bgColor rgb="FFFAE2E5"/>
      </patternFill>
    </fill>
    <fill>
      <patternFill patternType="solid">
        <fgColor theme="5" tint="0.79998168889431442"/>
        <bgColor rgb="FFFAE7DC"/>
      </patternFill>
    </fill>
    <fill>
      <patternFill patternType="solid">
        <fgColor theme="5" tint="0.79998168889431442"/>
        <bgColor rgb="FFFAE2E5"/>
      </patternFill>
    </fill>
    <fill>
      <patternFill patternType="solid">
        <fgColor theme="4" tint="0.79998168889431442"/>
        <bgColor rgb="FFE1F1E2"/>
      </patternFill>
    </fill>
  </fills>
  <borders count="48">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medium">
        <color auto="1"/>
      </bottom>
      <diagonal/>
    </border>
    <border>
      <left/>
      <right/>
      <top style="medium">
        <color auto="1"/>
      </top>
      <bottom style="medium">
        <color auto="1"/>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style="thin">
        <color auto="1"/>
      </bottom>
      <diagonal/>
    </border>
    <border>
      <left style="medium">
        <color auto="1"/>
      </left>
      <right/>
      <top style="medium">
        <color auto="1"/>
      </top>
      <bottom style="thin">
        <color auto="1"/>
      </bottom>
      <diagonal/>
    </border>
    <border>
      <left style="medium">
        <color auto="1"/>
      </left>
      <right/>
      <top style="thin">
        <color auto="1"/>
      </top>
      <bottom style="thin">
        <color auto="1"/>
      </bottom>
      <diagonal/>
    </border>
    <border>
      <left/>
      <right/>
      <top style="thin">
        <color auto="1"/>
      </top>
      <bottom style="thin">
        <color auto="1"/>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auto="1"/>
      </left>
      <right style="thin">
        <color auto="1"/>
      </right>
      <top style="thin">
        <color auto="1"/>
      </top>
      <bottom/>
      <diagonal/>
    </border>
    <border>
      <left style="thin">
        <color indexed="64"/>
      </left>
      <right/>
      <top style="thin">
        <color indexed="64"/>
      </top>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thin">
        <color auto="1"/>
      </right>
      <top style="thin">
        <color auto="1"/>
      </top>
      <bottom style="medium">
        <color indexed="64"/>
      </bottom>
      <diagonal/>
    </border>
    <border>
      <left style="thin">
        <color indexed="64"/>
      </left>
      <right/>
      <top style="thin">
        <color indexed="64"/>
      </top>
      <bottom style="medium">
        <color indexed="64"/>
      </bottom>
      <diagonal/>
    </border>
    <border>
      <left style="medium">
        <color auto="1"/>
      </left>
      <right style="medium">
        <color auto="1"/>
      </right>
      <top/>
      <bottom style="thin">
        <color auto="1"/>
      </bottom>
      <diagonal/>
    </border>
    <border>
      <left style="medium">
        <color auto="1"/>
      </left>
      <right/>
      <top/>
      <bottom style="thin">
        <color auto="1"/>
      </bottom>
      <diagonal/>
    </border>
    <border>
      <left style="medium">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thin">
        <color auto="1"/>
      </right>
      <top/>
      <bottom style="medium">
        <color indexed="64"/>
      </bottom>
      <diagonal/>
    </border>
    <border>
      <left style="thin">
        <color auto="1"/>
      </left>
      <right style="thin">
        <color auto="1"/>
      </right>
      <top style="thin">
        <color auto="1"/>
      </top>
      <bottom style="medium">
        <color indexed="64"/>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diagonal/>
    </border>
    <border>
      <left/>
      <right style="medium">
        <color auto="1"/>
      </right>
      <top style="medium">
        <color auto="1"/>
      </top>
      <bottom style="medium">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auto="1"/>
      </right>
      <top style="medium">
        <color auto="1"/>
      </top>
      <bottom style="thin">
        <color auto="1"/>
      </bottom>
      <diagonal/>
    </border>
    <border>
      <left style="medium">
        <color auto="1"/>
      </left>
      <right style="medium">
        <color auto="1"/>
      </right>
      <top/>
      <bottom style="medium">
        <color auto="1"/>
      </bottom>
      <diagonal/>
    </border>
    <border>
      <left style="medium">
        <color indexed="64"/>
      </left>
      <right style="thin">
        <color auto="1"/>
      </right>
      <top style="thin">
        <color auto="1"/>
      </top>
      <bottom style="medium">
        <color indexed="64"/>
      </bottom>
      <diagonal/>
    </border>
    <border>
      <left style="thin">
        <color auto="1"/>
      </left>
      <right style="medium">
        <color auto="1"/>
      </right>
      <top style="thin">
        <color auto="1"/>
      </top>
      <bottom/>
      <diagonal/>
    </border>
    <border>
      <left style="thin">
        <color indexed="64"/>
      </left>
      <right style="thin">
        <color indexed="64"/>
      </right>
      <top/>
      <bottom style="thin">
        <color indexed="64"/>
      </bottom>
      <diagonal/>
    </border>
    <border>
      <left style="medium">
        <color indexed="64"/>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right style="medium">
        <color auto="1"/>
      </right>
      <top/>
      <bottom style="medium">
        <color auto="1"/>
      </bottom>
      <diagonal/>
    </border>
    <border>
      <left style="medium">
        <color auto="1"/>
      </left>
      <right style="medium">
        <color auto="1"/>
      </right>
      <top/>
      <bottom/>
      <diagonal/>
    </border>
    <border>
      <left style="medium">
        <color auto="1"/>
      </left>
      <right style="medium">
        <color auto="1"/>
      </right>
      <top style="thin">
        <color auto="1"/>
      </top>
      <bottom/>
      <diagonal/>
    </border>
    <border>
      <left style="medium">
        <color auto="1"/>
      </left>
      <right/>
      <top style="thin">
        <color auto="1"/>
      </top>
      <bottom/>
      <diagonal/>
    </border>
    <border>
      <left style="medium">
        <color auto="1"/>
      </left>
      <right style="medium">
        <color auto="1"/>
      </right>
      <top style="thin">
        <color auto="1"/>
      </top>
      <bottom style="medium">
        <color auto="1"/>
      </bottom>
      <diagonal/>
    </border>
    <border>
      <left style="thin">
        <color indexed="64"/>
      </left>
      <right style="thin">
        <color indexed="64"/>
      </right>
      <top/>
      <bottom/>
      <diagonal/>
    </border>
    <border>
      <left style="thin">
        <color indexed="64"/>
      </left>
      <right/>
      <top style="medium">
        <color indexed="64"/>
      </top>
      <bottom style="thin">
        <color indexed="64"/>
      </bottom>
      <diagonal/>
    </border>
    <border>
      <left/>
      <right style="medium">
        <color auto="1"/>
      </right>
      <top/>
      <bottom/>
      <diagonal/>
    </border>
    <border>
      <left style="medium">
        <color auto="1"/>
      </left>
      <right/>
      <top/>
      <bottom/>
      <diagonal/>
    </border>
    <border>
      <left/>
      <right/>
      <top style="thin">
        <color auto="1"/>
      </top>
      <bottom/>
      <diagonal/>
    </border>
  </borders>
  <cellStyleXfs count="2">
    <xf numFmtId="0" fontId="0" fillId="0" borderId="0"/>
    <xf numFmtId="9" fontId="1" fillId="0" borderId="0" applyFont="0" applyFill="0" applyBorder="0" applyAlignment="0" applyProtection="0"/>
  </cellStyleXfs>
  <cellXfs count="296">
    <xf numFmtId="0" fontId="0" fillId="0" borderId="0" xfId="0"/>
    <xf numFmtId="0" fontId="0" fillId="0" borderId="1" xfId="0" applyBorder="1"/>
    <xf numFmtId="0" fontId="0" fillId="0" borderId="2" xfId="0" applyBorder="1"/>
    <xf numFmtId="0" fontId="0" fillId="0" borderId="3" xfId="0" applyBorder="1"/>
    <xf numFmtId="0" fontId="0" fillId="0" borderId="0" xfId="0" applyBorder="1"/>
    <xf numFmtId="0" fontId="0" fillId="2" borderId="0" xfId="0" applyFill="1"/>
    <xf numFmtId="0" fontId="2" fillId="3" borderId="4" xfId="0" applyFont="1" applyFill="1" applyBorder="1" applyAlignment="1">
      <alignment horizontal="center" vertical="center"/>
    </xf>
    <xf numFmtId="0" fontId="2" fillId="3" borderId="5" xfId="0" applyFont="1" applyFill="1" applyBorder="1" applyAlignment="1">
      <alignment horizontal="center" vertical="center"/>
    </xf>
    <xf numFmtId="0" fontId="3" fillId="3" borderId="6" xfId="0" applyFont="1" applyFill="1" applyBorder="1" applyAlignment="1">
      <alignment horizontal="center" vertical="center"/>
    </xf>
    <xf numFmtId="0" fontId="0" fillId="2" borderId="6" xfId="0" applyFill="1" applyBorder="1"/>
    <xf numFmtId="0" fontId="4" fillId="2" borderId="4" xfId="0" applyFont="1" applyFill="1" applyBorder="1" applyAlignment="1">
      <alignment horizontal="center" vertical="center"/>
    </xf>
    <xf numFmtId="0" fontId="4" fillId="2" borderId="5" xfId="0" applyFont="1" applyFill="1" applyBorder="1" applyAlignment="1">
      <alignment horizontal="center" vertical="center"/>
    </xf>
    <xf numFmtId="0" fontId="5" fillId="2" borderId="6" xfId="0" applyFont="1" applyFill="1" applyBorder="1" applyAlignment="1">
      <alignment horizontal="center" vertical="center"/>
    </xf>
    <xf numFmtId="0" fontId="6" fillId="3" borderId="7" xfId="0" applyFont="1" applyFill="1" applyBorder="1" applyAlignment="1">
      <alignment horizontal="center" vertical="center"/>
    </xf>
    <xf numFmtId="0" fontId="6" fillId="3" borderId="8" xfId="0" applyFont="1" applyFill="1" applyBorder="1" applyAlignment="1">
      <alignment horizontal="center" vertical="center"/>
    </xf>
    <xf numFmtId="0" fontId="6" fillId="3" borderId="6" xfId="0" applyFont="1" applyFill="1" applyBorder="1" applyAlignment="1">
      <alignment horizontal="center" vertical="center"/>
    </xf>
    <xf numFmtId="0" fontId="0" fillId="0" borderId="6" xfId="0" applyBorder="1"/>
    <xf numFmtId="0" fontId="7" fillId="4" borderId="9" xfId="0" applyFont="1" applyFill="1" applyBorder="1" applyAlignment="1">
      <alignment horizontal="center" vertical="center"/>
    </xf>
    <xf numFmtId="0" fontId="7" fillId="4" borderId="10" xfId="0" applyFont="1" applyFill="1" applyBorder="1" applyAlignment="1">
      <alignment horizontal="center" vertical="center"/>
    </xf>
    <xf numFmtId="0" fontId="7" fillId="4" borderId="11" xfId="0" applyFont="1" applyFill="1" applyBorder="1" applyAlignment="1">
      <alignment horizontal="center" vertical="center"/>
    </xf>
    <xf numFmtId="0" fontId="7" fillId="4" borderId="12" xfId="0" applyFont="1" applyFill="1" applyBorder="1" applyAlignment="1">
      <alignment horizontal="center" vertical="center"/>
    </xf>
    <xf numFmtId="0" fontId="7" fillId="4" borderId="6" xfId="0" applyFont="1" applyFill="1" applyBorder="1" applyAlignment="1">
      <alignment horizontal="center" vertical="center"/>
    </xf>
    <xf numFmtId="0" fontId="7" fillId="4" borderId="12" xfId="0" applyFont="1" applyFill="1" applyBorder="1" applyAlignment="1">
      <alignment horizontal="center" vertical="center" wrapText="1"/>
    </xf>
    <xf numFmtId="0" fontId="7" fillId="4" borderId="10" xfId="0" applyFont="1" applyFill="1" applyBorder="1" applyAlignment="1">
      <alignment horizontal="center" vertical="center" wrapText="1"/>
    </xf>
    <xf numFmtId="0" fontId="7" fillId="4" borderId="6" xfId="0" applyFont="1" applyFill="1" applyBorder="1" applyAlignment="1">
      <alignment horizontal="center" vertical="center" wrapText="1"/>
    </xf>
    <xf numFmtId="0" fontId="7" fillId="2" borderId="9" xfId="0" applyFont="1" applyFill="1" applyBorder="1" applyAlignment="1">
      <alignment horizontal="center" vertical="center"/>
    </xf>
    <xf numFmtId="0" fontId="7" fillId="2" borderId="10" xfId="0" applyFont="1" applyFill="1" applyBorder="1" applyAlignment="1">
      <alignment horizontal="center" vertical="center"/>
    </xf>
    <xf numFmtId="0" fontId="7" fillId="2" borderId="11" xfId="0" applyFont="1" applyFill="1" applyBorder="1" applyAlignment="1">
      <alignment horizontal="center" vertical="center"/>
    </xf>
    <xf numFmtId="0" fontId="8" fillId="2" borderId="13" xfId="0" applyFont="1" applyFill="1" applyBorder="1" applyAlignment="1">
      <alignment horizontal="center" vertical="center"/>
    </xf>
    <xf numFmtId="0" fontId="7" fillId="2" borderId="14" xfId="0" applyFont="1" applyFill="1" applyBorder="1" applyAlignment="1">
      <alignment horizontal="center" vertical="center" wrapText="1"/>
    </xf>
    <xf numFmtId="0" fontId="7" fillId="0" borderId="12" xfId="0" applyFont="1" applyFill="1" applyBorder="1" applyAlignment="1">
      <alignment horizontal="left" vertical="center" wrapText="1"/>
    </xf>
    <xf numFmtId="0" fontId="7" fillId="0" borderId="10" xfId="0" applyFont="1" applyFill="1" applyBorder="1" applyAlignment="1">
      <alignment horizontal="left" vertical="center" wrapText="1"/>
    </xf>
    <xf numFmtId="0" fontId="7" fillId="0" borderId="6" xfId="0" applyFont="1" applyFill="1" applyBorder="1" applyAlignment="1">
      <alignment horizontal="left" vertical="center" wrapText="1"/>
    </xf>
    <xf numFmtId="0" fontId="7" fillId="4" borderId="6" xfId="0" applyFont="1" applyFill="1" applyBorder="1" applyAlignment="1">
      <alignment horizontal="center" vertical="center"/>
    </xf>
    <xf numFmtId="0" fontId="7" fillId="4" borderId="6" xfId="0" applyFont="1" applyFill="1" applyBorder="1" applyAlignment="1">
      <alignment horizontal="center" vertical="center" wrapText="1"/>
    </xf>
    <xf numFmtId="0" fontId="7" fillId="2" borderId="15" xfId="0" applyFont="1" applyFill="1" applyBorder="1" applyAlignment="1">
      <alignment horizontal="center" vertical="center"/>
    </xf>
    <xf numFmtId="0" fontId="7" fillId="2" borderId="16" xfId="0" applyFont="1" applyFill="1" applyBorder="1" applyAlignment="1">
      <alignment horizontal="center" vertical="center"/>
    </xf>
    <xf numFmtId="0" fontId="7" fillId="2" borderId="17" xfId="0" applyFont="1" applyFill="1" applyBorder="1" applyAlignment="1">
      <alignment horizontal="center" vertical="center"/>
    </xf>
    <xf numFmtId="0" fontId="8" fillId="2" borderId="18" xfId="0" applyFont="1" applyFill="1" applyBorder="1" applyAlignment="1">
      <alignment horizontal="center" vertical="center"/>
    </xf>
    <xf numFmtId="0" fontId="8" fillId="2" borderId="16" xfId="0" applyFont="1" applyFill="1" applyBorder="1" applyAlignment="1">
      <alignment horizontal="center" vertical="center"/>
    </xf>
    <xf numFmtId="0" fontId="8" fillId="2" borderId="17" xfId="0" applyFont="1" applyFill="1" applyBorder="1" applyAlignment="1">
      <alignment horizontal="center" vertical="center"/>
    </xf>
    <xf numFmtId="0" fontId="7" fillId="0" borderId="18" xfId="0" applyFont="1" applyFill="1" applyBorder="1" applyAlignment="1">
      <alignment horizontal="center" vertical="center" wrapText="1"/>
    </xf>
    <xf numFmtId="0" fontId="7" fillId="0" borderId="16"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6" fillId="3" borderId="19" xfId="0" applyFont="1" applyFill="1" applyBorder="1" applyAlignment="1">
      <alignment horizontal="center" vertical="center"/>
    </xf>
    <xf numFmtId="0" fontId="6" fillId="3" borderId="20" xfId="0" applyFont="1" applyFill="1" applyBorder="1" applyAlignment="1">
      <alignment horizontal="center" vertical="center"/>
    </xf>
    <xf numFmtId="0" fontId="6" fillId="3" borderId="21" xfId="0" applyFont="1" applyFill="1" applyBorder="1" applyAlignment="1">
      <alignment horizontal="center" vertical="center"/>
    </xf>
    <xf numFmtId="0" fontId="6" fillId="3" borderId="9" xfId="0" applyFont="1" applyFill="1" applyBorder="1" applyAlignment="1">
      <alignment horizontal="center" vertical="center"/>
    </xf>
    <xf numFmtId="0" fontId="7" fillId="2" borderId="12" xfId="0" applyFont="1" applyFill="1" applyBorder="1" applyAlignment="1">
      <alignment horizontal="left" vertical="center"/>
    </xf>
    <xf numFmtId="0" fontId="7" fillId="2" borderId="10" xfId="0" applyFont="1" applyFill="1" applyBorder="1" applyAlignment="1">
      <alignment horizontal="left" vertical="center"/>
    </xf>
    <xf numFmtId="0" fontId="7" fillId="2" borderId="6" xfId="0" applyFont="1" applyFill="1" applyBorder="1" applyAlignment="1">
      <alignment horizontal="left" vertical="center"/>
    </xf>
    <xf numFmtId="0" fontId="7" fillId="4" borderId="15" xfId="0" applyFont="1" applyFill="1" applyBorder="1" applyAlignment="1">
      <alignment horizontal="center" vertical="center"/>
    </xf>
    <xf numFmtId="0" fontId="7" fillId="4" borderId="16" xfId="0" applyFont="1" applyFill="1" applyBorder="1" applyAlignment="1">
      <alignment horizontal="center" vertical="center"/>
    </xf>
    <xf numFmtId="0" fontId="7" fillId="4" borderId="17" xfId="0" applyFont="1" applyFill="1" applyBorder="1" applyAlignment="1">
      <alignment horizontal="center" vertical="center"/>
    </xf>
    <xf numFmtId="0" fontId="7" fillId="2" borderId="18" xfId="0" applyFont="1" applyFill="1" applyBorder="1" applyAlignment="1">
      <alignment horizontal="left" vertical="center"/>
    </xf>
    <xf numFmtId="0" fontId="7" fillId="2" borderId="16" xfId="0" applyFont="1" applyFill="1" applyBorder="1" applyAlignment="1">
      <alignment horizontal="left" vertical="center"/>
    </xf>
    <xf numFmtId="0" fontId="7" fillId="2" borderId="12" xfId="0" applyFont="1" applyFill="1" applyBorder="1" applyAlignment="1">
      <alignment horizontal="left" vertical="center" wrapText="1"/>
    </xf>
    <xf numFmtId="0" fontId="7" fillId="2" borderId="10" xfId="0" applyFont="1" applyFill="1" applyBorder="1" applyAlignment="1">
      <alignment horizontal="left" vertical="center" wrapText="1"/>
    </xf>
    <xf numFmtId="0" fontId="7" fillId="2" borderId="6" xfId="0" applyFont="1" applyFill="1" applyBorder="1" applyAlignment="1">
      <alignment horizontal="left" vertical="center" wrapText="1"/>
    </xf>
    <xf numFmtId="0" fontId="7" fillId="4" borderId="22" xfId="0" applyFont="1" applyFill="1" applyBorder="1" applyAlignment="1">
      <alignment horizontal="center" vertical="center"/>
    </xf>
    <xf numFmtId="0" fontId="7" fillId="4" borderId="23" xfId="0" applyFont="1" applyFill="1" applyBorder="1" applyAlignment="1">
      <alignment horizontal="center" vertical="center"/>
    </xf>
    <xf numFmtId="0" fontId="7" fillId="4" borderId="24" xfId="0" applyFont="1" applyFill="1" applyBorder="1" applyAlignment="1">
      <alignment horizontal="center" vertical="center"/>
    </xf>
    <xf numFmtId="0" fontId="7" fillId="2" borderId="11" xfId="0" applyFont="1" applyFill="1" applyBorder="1" applyAlignment="1">
      <alignment horizontal="center" vertical="center"/>
    </xf>
    <xf numFmtId="0" fontId="8" fillId="5" borderId="6" xfId="0" applyFont="1" applyFill="1" applyBorder="1" applyAlignment="1">
      <alignment horizontal="center" vertical="center"/>
    </xf>
    <xf numFmtId="0" fontId="8" fillId="5" borderId="12" xfId="0" applyFont="1" applyFill="1" applyBorder="1" applyAlignment="1">
      <alignment vertical="center"/>
    </xf>
    <xf numFmtId="0" fontId="8" fillId="5" borderId="6" xfId="0" applyFont="1" applyFill="1" applyBorder="1" applyAlignment="1">
      <alignment vertical="center"/>
    </xf>
    <xf numFmtId="0" fontId="7" fillId="2" borderId="25" xfId="0" applyFont="1" applyFill="1" applyBorder="1" applyAlignment="1">
      <alignment horizontal="center" vertical="center"/>
    </xf>
    <xf numFmtId="0" fontId="8" fillId="6" borderId="25" xfId="0" applyFont="1" applyFill="1" applyBorder="1" applyAlignment="1">
      <alignment horizontal="center" vertical="center"/>
    </xf>
    <xf numFmtId="0" fontId="8" fillId="6" borderId="6" xfId="0" applyFont="1" applyFill="1" applyBorder="1" applyAlignment="1">
      <alignment vertical="center"/>
    </xf>
    <xf numFmtId="0" fontId="0" fillId="2" borderId="12" xfId="0" applyFill="1" applyBorder="1"/>
    <xf numFmtId="0" fontId="9" fillId="2" borderId="0" xfId="0" applyFont="1" applyFill="1" applyAlignment="1">
      <alignment horizontal="center" vertical="center"/>
    </xf>
    <xf numFmtId="0" fontId="10" fillId="2" borderId="0" xfId="0" applyFont="1" applyFill="1" applyBorder="1" applyAlignment="1">
      <alignment horizontal="right" vertical="center"/>
    </xf>
    <xf numFmtId="0" fontId="9" fillId="2" borderId="0" xfId="0" applyFont="1" applyFill="1" applyBorder="1" applyAlignment="1">
      <alignment horizontal="center" vertical="center" wrapText="1"/>
    </xf>
    <xf numFmtId="0" fontId="11" fillId="7" borderId="26" xfId="0" applyFont="1" applyFill="1" applyBorder="1" applyAlignment="1">
      <alignment horizontal="center" vertical="center" wrapText="1"/>
    </xf>
    <xf numFmtId="0" fontId="11" fillId="7" borderId="27" xfId="0" applyFont="1" applyFill="1" applyBorder="1" applyAlignment="1">
      <alignment horizontal="center" vertical="center" wrapText="1"/>
    </xf>
    <xf numFmtId="0" fontId="11" fillId="8" borderId="4" xfId="0" applyFont="1" applyFill="1" applyBorder="1" applyAlignment="1">
      <alignment horizontal="center" vertical="center" wrapText="1"/>
    </xf>
    <xf numFmtId="0" fontId="11" fillId="8" borderId="28" xfId="0" applyFont="1" applyFill="1" applyBorder="1" applyAlignment="1">
      <alignment horizontal="center" vertical="center" wrapText="1"/>
    </xf>
    <xf numFmtId="0" fontId="11" fillId="8" borderId="5" xfId="0" applyFont="1" applyFill="1" applyBorder="1" applyAlignment="1">
      <alignment horizontal="center" vertical="center" wrapText="1"/>
    </xf>
    <xf numFmtId="0" fontId="11" fillId="8" borderId="29" xfId="0" applyFont="1" applyFill="1" applyBorder="1" applyAlignment="1">
      <alignment horizontal="center" vertical="center" wrapText="1"/>
    </xf>
    <xf numFmtId="0" fontId="11" fillId="8" borderId="30" xfId="0" applyFont="1" applyFill="1" applyBorder="1" applyAlignment="1">
      <alignment horizontal="center" vertical="center" wrapText="1"/>
    </xf>
    <xf numFmtId="0" fontId="12" fillId="8" borderId="31" xfId="0" applyFont="1" applyFill="1" applyBorder="1" applyAlignment="1">
      <alignment horizontal="center" vertical="center" wrapText="1"/>
    </xf>
    <xf numFmtId="0" fontId="12" fillId="9" borderId="31" xfId="0" applyFont="1" applyFill="1" applyBorder="1" applyAlignment="1">
      <alignment horizontal="center" vertical="center" wrapText="1"/>
    </xf>
    <xf numFmtId="0" fontId="11" fillId="7" borderId="32" xfId="0" applyFont="1" applyFill="1" applyBorder="1" applyAlignment="1">
      <alignment horizontal="center" vertical="center" wrapText="1"/>
    </xf>
    <xf numFmtId="0" fontId="11" fillId="7" borderId="26" xfId="0" applyFont="1" applyFill="1" applyBorder="1" applyAlignment="1">
      <alignment horizontal="center" vertical="center" wrapText="1"/>
    </xf>
    <xf numFmtId="0" fontId="11" fillId="7" borderId="5" xfId="0" applyFont="1" applyFill="1" applyBorder="1" applyAlignment="1">
      <alignment horizontal="center" vertical="center" wrapText="1"/>
    </xf>
    <xf numFmtId="0" fontId="11" fillId="8" borderId="32" xfId="0" applyFont="1" applyFill="1" applyBorder="1" applyAlignment="1">
      <alignment horizontal="center" vertical="center" wrapText="1"/>
    </xf>
    <xf numFmtId="0" fontId="11" fillId="8" borderId="22" xfId="0" applyFont="1" applyFill="1" applyBorder="1" applyAlignment="1">
      <alignment horizontal="center" vertical="center" wrapText="1"/>
    </xf>
    <xf numFmtId="0" fontId="11" fillId="8" borderId="33" xfId="0" applyFont="1" applyFill="1" applyBorder="1" applyAlignment="1">
      <alignment horizontal="center" vertical="center" wrapText="1"/>
    </xf>
    <xf numFmtId="0" fontId="11" fillId="8" borderId="25" xfId="0" applyFont="1" applyFill="1" applyBorder="1" applyAlignment="1">
      <alignment horizontal="center" vertical="center" wrapText="1"/>
    </xf>
    <xf numFmtId="0" fontId="11" fillId="8" borderId="13" xfId="0" applyFont="1" applyFill="1" applyBorder="1" applyAlignment="1">
      <alignment horizontal="center" vertical="center" wrapText="1"/>
    </xf>
    <xf numFmtId="0" fontId="12" fillId="8" borderId="34" xfId="0" applyFont="1" applyFill="1" applyBorder="1" applyAlignment="1">
      <alignment horizontal="center" vertical="center" wrapText="1"/>
    </xf>
    <xf numFmtId="0" fontId="12" fillId="9" borderId="34" xfId="0" applyFont="1" applyFill="1" applyBorder="1" applyAlignment="1">
      <alignment horizontal="center" vertical="center" wrapText="1"/>
    </xf>
    <xf numFmtId="0" fontId="4" fillId="0" borderId="26" xfId="0" applyFont="1" applyBorder="1" applyAlignment="1">
      <alignment horizontal="center" vertical="center" wrapText="1"/>
    </xf>
    <xf numFmtId="0" fontId="4" fillId="0" borderId="4" xfId="0" applyFont="1" applyBorder="1" applyAlignment="1">
      <alignment horizontal="center" vertical="center" wrapText="1"/>
    </xf>
    <xf numFmtId="0" fontId="4" fillId="0" borderId="28" xfId="0" applyFont="1" applyBorder="1" applyAlignment="1">
      <alignment horizontal="center" vertical="center" wrapText="1"/>
    </xf>
    <xf numFmtId="0" fontId="13" fillId="7" borderId="26" xfId="0" applyFont="1" applyFill="1" applyBorder="1" applyAlignment="1">
      <alignment horizontal="center" vertical="center" wrapText="1"/>
    </xf>
    <xf numFmtId="0" fontId="13" fillId="0" borderId="26" xfId="0" applyFont="1" applyBorder="1" applyAlignment="1">
      <alignment horizontal="left" vertical="center" wrapText="1"/>
    </xf>
    <xf numFmtId="0" fontId="14" fillId="10" borderId="35" xfId="0" applyFont="1" applyFill="1" applyBorder="1" applyAlignment="1">
      <alignment horizontal="center" vertical="top" wrapText="1"/>
    </xf>
    <xf numFmtId="0" fontId="13" fillId="0" borderId="26" xfId="0" applyFont="1" applyBorder="1" applyAlignment="1">
      <alignment horizontal="center" vertical="top" wrapText="1"/>
    </xf>
    <xf numFmtId="0" fontId="13" fillId="0" borderId="27" xfId="0" applyFont="1" applyBorder="1" applyAlignment="1">
      <alignment horizontal="center" vertical="top" wrapText="1"/>
    </xf>
    <xf numFmtId="3" fontId="13" fillId="0" borderId="27" xfId="0" applyNumberFormat="1" applyFont="1" applyBorder="1" applyAlignment="1">
      <alignment horizontal="center" vertical="top" wrapText="1"/>
    </xf>
    <xf numFmtId="3" fontId="13" fillId="0" borderId="27" xfId="0" applyNumberFormat="1" applyFont="1" applyBorder="1" applyAlignment="1">
      <alignment horizontal="center" vertical="center" wrapText="1"/>
    </xf>
    <xf numFmtId="164" fontId="13" fillId="0" borderId="26" xfId="0" applyNumberFormat="1" applyFont="1" applyBorder="1" applyAlignment="1">
      <alignment horizontal="center" vertical="center" wrapText="1"/>
    </xf>
    <xf numFmtId="10" fontId="13" fillId="0" borderId="26" xfId="0" applyNumberFormat="1" applyFont="1" applyBorder="1" applyAlignment="1">
      <alignment horizontal="center" vertical="center" wrapText="1"/>
    </xf>
    <xf numFmtId="0" fontId="13" fillId="0" borderId="32" xfId="0" applyFont="1" applyBorder="1" applyAlignment="1">
      <alignment horizontal="center" vertical="center" wrapText="1"/>
    </xf>
    <xf numFmtId="0" fontId="13" fillId="0" borderId="26" xfId="0" applyFont="1" applyBorder="1" applyAlignment="1">
      <alignment horizontal="center" vertical="center" wrapText="1"/>
    </xf>
    <xf numFmtId="0" fontId="13" fillId="0" borderId="29" xfId="0" applyFont="1" applyBorder="1" applyAlignment="1">
      <alignment horizontal="center" vertical="top" wrapText="1"/>
    </xf>
    <xf numFmtId="0" fontId="13" fillId="0" borderId="31" xfId="0" applyFont="1" applyBorder="1" applyAlignment="1">
      <alignment horizontal="center" vertical="top" wrapText="1"/>
    </xf>
    <xf numFmtId="2" fontId="16" fillId="0" borderId="4" xfId="0" applyNumberFormat="1" applyFont="1" applyBorder="1" applyAlignment="1">
      <alignment horizontal="center" vertical="center" wrapText="1"/>
    </xf>
    <xf numFmtId="2" fontId="16" fillId="0" borderId="13" xfId="0" applyNumberFormat="1" applyFont="1" applyBorder="1" applyAlignment="1">
      <alignment horizontal="center" vertical="center" wrapText="1"/>
    </xf>
    <xf numFmtId="2" fontId="16" fillId="0" borderId="6" xfId="0" applyNumberFormat="1" applyFont="1" applyBorder="1" applyAlignment="1">
      <alignment horizontal="center" vertical="center" wrapText="1"/>
    </xf>
    <xf numFmtId="0" fontId="4" fillId="0" borderId="27" xfId="0" applyFont="1" applyBorder="1" applyAlignment="1">
      <alignment horizontal="center" vertical="center" wrapText="1"/>
    </xf>
    <xf numFmtId="0" fontId="4" fillId="0" borderId="1" xfId="0" applyFont="1" applyBorder="1" applyAlignment="1">
      <alignment horizontal="center" vertical="center" wrapText="1"/>
    </xf>
    <xf numFmtId="0" fontId="4" fillId="0" borderId="3" xfId="0" applyFont="1" applyBorder="1" applyAlignment="1">
      <alignment horizontal="center" vertical="center" wrapText="1"/>
    </xf>
    <xf numFmtId="0" fontId="13" fillId="0" borderId="27" xfId="0" applyFont="1" applyBorder="1" applyAlignment="1">
      <alignment vertical="top" wrapText="1"/>
    </xf>
    <xf numFmtId="0" fontId="13" fillId="0" borderId="26" xfId="0" applyFont="1" applyBorder="1" applyAlignment="1">
      <alignment vertical="top" wrapText="1"/>
    </xf>
    <xf numFmtId="10" fontId="4" fillId="0" borderId="26" xfId="0" applyNumberFormat="1" applyFont="1" applyBorder="1" applyAlignment="1">
      <alignment horizontal="center" vertical="center" wrapText="1"/>
    </xf>
    <xf numFmtId="0" fontId="13" fillId="0" borderId="36" xfId="0" applyFont="1" applyBorder="1" applyAlignment="1">
      <alignment horizontal="center" vertical="top" wrapText="1"/>
    </xf>
    <xf numFmtId="0" fontId="13" fillId="0" borderId="37" xfId="0" applyFont="1" applyBorder="1" applyAlignment="1">
      <alignment horizontal="center" vertical="top" wrapText="1"/>
    </xf>
    <xf numFmtId="0" fontId="4" fillId="0" borderId="32" xfId="0" applyFont="1" applyBorder="1" applyAlignment="1">
      <alignment horizontal="center" vertical="center" wrapText="1"/>
    </xf>
    <xf numFmtId="0" fontId="4" fillId="0" borderId="22" xfId="0" applyFont="1" applyBorder="1" applyAlignment="1">
      <alignment horizontal="center" vertical="center" wrapText="1"/>
    </xf>
    <xf numFmtId="0" fontId="4" fillId="0" borderId="38" xfId="0" applyFont="1" applyBorder="1" applyAlignment="1">
      <alignment horizontal="center" vertical="center" wrapText="1"/>
    </xf>
    <xf numFmtId="0" fontId="13" fillId="7" borderId="1" xfId="0" applyFont="1" applyFill="1" applyBorder="1" applyAlignment="1">
      <alignment horizontal="center" vertical="center" wrapText="1"/>
    </xf>
    <xf numFmtId="0" fontId="13" fillId="0" borderId="1" xfId="0" applyFont="1" applyBorder="1" applyAlignment="1">
      <alignment horizontal="left" vertical="center" wrapText="1"/>
    </xf>
    <xf numFmtId="164" fontId="13" fillId="0" borderId="27" xfId="0" applyNumberFormat="1" applyFont="1" applyBorder="1" applyAlignment="1">
      <alignment horizontal="center" vertical="top" wrapText="1"/>
    </xf>
    <xf numFmtId="164" fontId="13" fillId="0" borderId="27" xfId="0" applyNumberFormat="1" applyFont="1" applyBorder="1" applyAlignment="1">
      <alignment horizontal="center" vertical="center" wrapText="1"/>
    </xf>
    <xf numFmtId="10" fontId="13" fillId="0" borderId="27" xfId="0" applyNumberFormat="1" applyFont="1" applyBorder="1" applyAlignment="1">
      <alignment horizontal="center" vertical="center" wrapText="1"/>
    </xf>
    <xf numFmtId="0" fontId="13" fillId="0" borderId="27" xfId="0" applyFont="1" applyBorder="1" applyAlignment="1">
      <alignment horizontal="center" vertical="center" wrapText="1"/>
    </xf>
    <xf numFmtId="0" fontId="4" fillId="0" borderId="37" xfId="0" applyFont="1" applyBorder="1" applyAlignment="1">
      <alignment horizontal="center" vertical="top" wrapText="1"/>
    </xf>
    <xf numFmtId="165" fontId="16" fillId="2" borderId="12" xfId="0" applyNumberFormat="1" applyFont="1" applyFill="1" applyBorder="1" applyAlignment="1">
      <alignment horizontal="center" vertical="center"/>
    </xf>
    <xf numFmtId="165" fontId="16" fillId="2" borderId="4" xfId="0" applyNumberFormat="1" applyFont="1" applyFill="1" applyBorder="1" applyAlignment="1">
      <alignment horizontal="center" vertical="center"/>
    </xf>
    <xf numFmtId="165" fontId="16" fillId="2" borderId="13" xfId="0" applyNumberFormat="1" applyFont="1" applyFill="1" applyBorder="1" applyAlignment="1">
      <alignment horizontal="center" vertical="center"/>
    </xf>
    <xf numFmtId="165" fontId="16" fillId="2" borderId="6" xfId="0" applyNumberFormat="1" applyFont="1" applyFill="1" applyBorder="1" applyAlignment="1">
      <alignment horizontal="center" vertical="center"/>
    </xf>
    <xf numFmtId="0" fontId="4" fillId="11" borderId="27" xfId="0" applyFont="1" applyFill="1" applyBorder="1" applyAlignment="1">
      <alignment horizontal="center" vertical="center" wrapText="1"/>
    </xf>
    <xf numFmtId="0" fontId="13" fillId="11" borderId="8" xfId="0" applyFont="1" applyFill="1" applyBorder="1" applyAlignment="1">
      <alignment horizontal="center" vertical="center" wrapText="1"/>
    </xf>
    <xf numFmtId="0" fontId="13" fillId="11" borderId="8" xfId="0" applyFont="1" applyFill="1" applyBorder="1" applyAlignment="1">
      <alignment horizontal="center" vertical="top" wrapText="1"/>
    </xf>
    <xf numFmtId="0" fontId="13" fillId="11" borderId="7" xfId="0" applyFont="1" applyFill="1" applyBorder="1" applyAlignment="1">
      <alignment horizontal="center" vertical="top" wrapText="1"/>
    </xf>
    <xf numFmtId="0" fontId="13" fillId="11" borderId="7" xfId="1" applyNumberFormat="1" applyFont="1" applyFill="1" applyBorder="1" applyAlignment="1">
      <alignment horizontal="center" vertical="top" wrapText="1"/>
    </xf>
    <xf numFmtId="2" fontId="13" fillId="11" borderId="7" xfId="1" applyNumberFormat="1" applyFont="1" applyFill="1" applyBorder="1" applyAlignment="1">
      <alignment horizontal="center" vertical="top" wrapText="1"/>
    </xf>
    <xf numFmtId="2" fontId="13" fillId="11" borderId="7" xfId="1" applyNumberFormat="1" applyFont="1" applyFill="1" applyBorder="1" applyAlignment="1">
      <alignment horizontal="center" vertical="center" wrapText="1"/>
    </xf>
    <xf numFmtId="0" fontId="13" fillId="11" borderId="7" xfId="0" applyFont="1" applyFill="1" applyBorder="1" applyAlignment="1">
      <alignment horizontal="center" vertical="center" wrapText="1"/>
    </xf>
    <xf numFmtId="0" fontId="13" fillId="12" borderId="36" xfId="0" applyFont="1" applyFill="1" applyBorder="1" applyAlignment="1">
      <alignment horizontal="center" vertical="top" wrapText="1"/>
    </xf>
    <xf numFmtId="0" fontId="13" fillId="12" borderId="37" xfId="0" applyFont="1" applyFill="1" applyBorder="1" applyAlignment="1">
      <alignment horizontal="center" vertical="top" wrapText="1"/>
    </xf>
    <xf numFmtId="2" fontId="22" fillId="0" borderId="13" xfId="0" applyNumberFormat="1" applyFont="1" applyBorder="1" applyAlignment="1">
      <alignment horizontal="center" vertical="center" wrapText="1"/>
    </xf>
    <xf numFmtId="2" fontId="22" fillId="0" borderId="6" xfId="0" applyNumberFormat="1" applyFont="1" applyBorder="1" applyAlignment="1">
      <alignment horizontal="center" vertical="center" wrapText="1"/>
    </xf>
    <xf numFmtId="0" fontId="4" fillId="0" borderId="39" xfId="0" applyFont="1" applyBorder="1" applyAlignment="1">
      <alignment horizontal="center" vertical="center" wrapText="1"/>
    </xf>
    <xf numFmtId="0" fontId="4" fillId="11" borderId="19" xfId="0" applyFont="1" applyFill="1" applyBorder="1" applyAlignment="1">
      <alignment horizontal="center" vertical="center" wrapText="1"/>
    </xf>
    <xf numFmtId="0" fontId="13" fillId="11" borderId="20" xfId="0" applyFont="1" applyFill="1" applyBorder="1" applyAlignment="1">
      <alignment horizontal="center" vertical="center" wrapText="1"/>
    </xf>
    <xf numFmtId="0" fontId="13" fillId="11" borderId="20" xfId="0" applyFont="1" applyFill="1" applyBorder="1" applyAlignment="1">
      <alignment horizontal="center" vertical="top" wrapText="1"/>
    </xf>
    <xf numFmtId="0" fontId="13" fillId="11" borderId="19" xfId="0" applyFont="1" applyFill="1" applyBorder="1" applyAlignment="1">
      <alignment horizontal="center" vertical="top" wrapText="1"/>
    </xf>
    <xf numFmtId="0" fontId="13" fillId="11" borderId="19" xfId="1" applyNumberFormat="1" applyFont="1" applyFill="1" applyBorder="1" applyAlignment="1">
      <alignment horizontal="center" vertical="top" wrapText="1"/>
    </xf>
    <xf numFmtId="0" fontId="4" fillId="13" borderId="40" xfId="0" applyFont="1" applyFill="1" applyBorder="1" applyAlignment="1">
      <alignment horizontal="center" vertical="center" wrapText="1"/>
    </xf>
    <xf numFmtId="0" fontId="4" fillId="14" borderId="40" xfId="0" applyFont="1" applyFill="1" applyBorder="1" applyAlignment="1">
      <alignment horizontal="center" vertical="center" wrapText="1"/>
    </xf>
    <xf numFmtId="0" fontId="13" fillId="14" borderId="9" xfId="0" applyFont="1" applyFill="1" applyBorder="1" applyAlignment="1">
      <alignment horizontal="center" vertical="center" wrapText="1"/>
    </xf>
    <xf numFmtId="0" fontId="13" fillId="13" borderId="21" xfId="0" applyFont="1" applyFill="1" applyBorder="1" applyAlignment="1">
      <alignment horizontal="center" vertical="top" wrapText="1"/>
    </xf>
    <xf numFmtId="1" fontId="13" fillId="13" borderId="21" xfId="1" applyNumberFormat="1" applyFont="1" applyFill="1" applyBorder="1" applyAlignment="1">
      <alignment horizontal="center" vertical="top" wrapText="1"/>
    </xf>
    <xf numFmtId="1" fontId="13" fillId="13" borderId="21" xfId="1" applyNumberFormat="1" applyFont="1" applyFill="1" applyBorder="1" applyAlignment="1">
      <alignment horizontal="center" vertical="center" wrapText="1"/>
    </xf>
    <xf numFmtId="0" fontId="13" fillId="15" borderId="7" xfId="0" applyFont="1" applyFill="1" applyBorder="1" applyAlignment="1">
      <alignment horizontal="center" vertical="center" wrapText="1"/>
    </xf>
    <xf numFmtId="0" fontId="13" fillId="16" borderId="36" xfId="0" applyFont="1" applyFill="1" applyBorder="1" applyAlignment="1">
      <alignment horizontal="center" vertical="top" wrapText="1"/>
    </xf>
    <xf numFmtId="0" fontId="13" fillId="14" borderId="37" xfId="0" applyFont="1" applyFill="1" applyBorder="1" applyAlignment="1">
      <alignment horizontal="center" vertical="top" wrapText="1"/>
    </xf>
    <xf numFmtId="2" fontId="16" fillId="2" borderId="14" xfId="0" applyNumberFormat="1" applyFont="1" applyFill="1" applyBorder="1" applyAlignment="1">
      <alignment horizontal="center" vertical="center"/>
    </xf>
    <xf numFmtId="2" fontId="16" fillId="2" borderId="4" xfId="0" applyNumberFormat="1" applyFont="1" applyFill="1" applyBorder="1" applyAlignment="1">
      <alignment horizontal="center" vertical="center"/>
    </xf>
    <xf numFmtId="2" fontId="16" fillId="2" borderId="13" xfId="0" applyNumberFormat="1" applyFont="1" applyFill="1" applyBorder="1" applyAlignment="1">
      <alignment horizontal="center" vertical="center"/>
    </xf>
    <xf numFmtId="2" fontId="16" fillId="2" borderId="6" xfId="0" applyNumberFormat="1" applyFont="1" applyFill="1" applyBorder="1" applyAlignment="1">
      <alignment horizontal="center" vertical="center"/>
    </xf>
    <xf numFmtId="0" fontId="4" fillId="13" borderId="19" xfId="0" applyFont="1" applyFill="1" applyBorder="1" applyAlignment="1">
      <alignment horizontal="center" vertical="center" wrapText="1"/>
    </xf>
    <xf numFmtId="0" fontId="4" fillId="14" borderId="19" xfId="0" applyFont="1" applyFill="1" applyBorder="1" applyAlignment="1">
      <alignment horizontal="center" vertical="center" wrapText="1"/>
    </xf>
    <xf numFmtId="2" fontId="16" fillId="2" borderId="7" xfId="0" applyNumberFormat="1" applyFont="1" applyFill="1" applyBorder="1" applyAlignment="1">
      <alignment horizontal="center" vertical="center"/>
    </xf>
    <xf numFmtId="0" fontId="4" fillId="17" borderId="40" xfId="0" applyFont="1" applyFill="1" applyBorder="1" applyAlignment="1">
      <alignment horizontal="center" vertical="center" wrapText="1"/>
    </xf>
    <xf numFmtId="0" fontId="13" fillId="17" borderId="9" xfId="0" applyFont="1" applyFill="1" applyBorder="1" applyAlignment="1">
      <alignment horizontal="center" vertical="center" wrapText="1"/>
    </xf>
    <xf numFmtId="0" fontId="13" fillId="17" borderId="21" xfId="0" applyFont="1" applyFill="1" applyBorder="1" applyAlignment="1">
      <alignment horizontal="center" vertical="top" wrapText="1"/>
    </xf>
    <xf numFmtId="1" fontId="13" fillId="17" borderId="21" xfId="1" applyNumberFormat="1" applyFont="1" applyFill="1" applyBorder="1" applyAlignment="1">
      <alignment horizontal="center" vertical="top" wrapText="1"/>
    </xf>
    <xf numFmtId="1" fontId="13" fillId="17" borderId="21" xfId="1" applyNumberFormat="1" applyFont="1" applyFill="1" applyBorder="1" applyAlignment="1">
      <alignment horizontal="center" vertical="center" wrapText="1"/>
    </xf>
    <xf numFmtId="0" fontId="13" fillId="17" borderId="21" xfId="1" applyNumberFormat="1" applyFont="1" applyFill="1" applyBorder="1" applyAlignment="1">
      <alignment horizontal="center" vertical="center" wrapText="1"/>
    </xf>
    <xf numFmtId="0" fontId="13" fillId="17" borderId="21" xfId="0" applyFont="1" applyFill="1" applyBorder="1" applyAlignment="1">
      <alignment horizontal="center" vertical="center" wrapText="1"/>
    </xf>
    <xf numFmtId="0" fontId="13" fillId="18" borderId="36" xfId="0" applyFont="1" applyFill="1" applyBorder="1" applyAlignment="1">
      <alignment horizontal="center" vertical="top" wrapText="1"/>
    </xf>
    <xf numFmtId="0" fontId="4" fillId="18" borderId="37" xfId="0" applyFont="1" applyFill="1" applyBorder="1" applyAlignment="1">
      <alignment horizontal="center" vertical="top" wrapText="1"/>
    </xf>
    <xf numFmtId="2" fontId="16" fillId="2" borderId="21" xfId="0" applyNumberFormat="1" applyFont="1" applyFill="1" applyBorder="1" applyAlignment="1">
      <alignment horizontal="center" vertical="center"/>
    </xf>
    <xf numFmtId="2" fontId="16" fillId="2" borderId="8" xfId="0" applyNumberFormat="1" applyFont="1" applyFill="1" applyBorder="1" applyAlignment="1">
      <alignment horizontal="center" vertical="center"/>
    </xf>
    <xf numFmtId="0" fontId="4" fillId="17" borderId="19" xfId="0" applyFont="1" applyFill="1" applyBorder="1" applyAlignment="1">
      <alignment horizontal="center" vertical="center" wrapText="1"/>
    </xf>
    <xf numFmtId="0" fontId="13" fillId="17" borderId="41" xfId="0" applyFont="1" applyFill="1" applyBorder="1" applyAlignment="1">
      <alignment horizontal="center" vertical="center" wrapText="1"/>
    </xf>
    <xf numFmtId="0" fontId="13" fillId="17" borderId="40" xfId="0" applyFont="1" applyFill="1" applyBorder="1" applyAlignment="1">
      <alignment horizontal="center" vertical="top" wrapText="1"/>
    </xf>
    <xf numFmtId="0" fontId="13" fillId="18" borderId="37" xfId="0" applyFont="1" applyFill="1" applyBorder="1" applyAlignment="1">
      <alignment horizontal="center" vertical="top" wrapText="1"/>
    </xf>
    <xf numFmtId="2" fontId="16" fillId="2" borderId="42" xfId="0" applyNumberFormat="1" applyFont="1" applyFill="1" applyBorder="1" applyAlignment="1">
      <alignment horizontal="center" vertical="center"/>
    </xf>
    <xf numFmtId="2" fontId="16" fillId="2" borderId="15" xfId="0" applyNumberFormat="1" applyFont="1" applyFill="1" applyBorder="1" applyAlignment="1">
      <alignment horizontal="center" vertical="center"/>
    </xf>
    <xf numFmtId="0" fontId="5" fillId="0" borderId="3" xfId="0" applyFont="1" applyBorder="1" applyAlignment="1">
      <alignment horizontal="center" vertical="center" wrapText="1"/>
    </xf>
    <xf numFmtId="0" fontId="5" fillId="19" borderId="1" xfId="0" applyFont="1" applyFill="1" applyBorder="1" applyAlignment="1">
      <alignment horizontal="center" vertical="center" wrapText="1"/>
    </xf>
    <xf numFmtId="0" fontId="5" fillId="19" borderId="2" xfId="0" applyFont="1" applyFill="1" applyBorder="1" applyAlignment="1">
      <alignment horizontal="center" vertical="center" wrapText="1"/>
    </xf>
    <xf numFmtId="0" fontId="5" fillId="19" borderId="3" xfId="0" applyFont="1" applyFill="1" applyBorder="1" applyAlignment="1">
      <alignment horizontal="center" vertical="center" wrapText="1"/>
    </xf>
    <xf numFmtId="0" fontId="5" fillId="19" borderId="1" xfId="0" applyFont="1" applyFill="1" applyBorder="1" applyAlignment="1">
      <alignment horizontal="center" vertical="top" wrapText="1"/>
    </xf>
    <xf numFmtId="0" fontId="5" fillId="19" borderId="2" xfId="0" applyFont="1" applyFill="1" applyBorder="1" applyAlignment="1">
      <alignment horizontal="center" vertical="top" wrapText="1"/>
    </xf>
    <xf numFmtId="0" fontId="16" fillId="2" borderId="43" xfId="0" applyFont="1" applyFill="1" applyBorder="1"/>
    <xf numFmtId="0" fontId="25" fillId="2" borderId="0" xfId="0" applyFont="1" applyFill="1"/>
    <xf numFmtId="0" fontId="0" fillId="2" borderId="35" xfId="0" applyFill="1" applyBorder="1"/>
    <xf numFmtId="0" fontId="5" fillId="0" borderId="0" xfId="0" applyFont="1" applyBorder="1" applyAlignment="1">
      <alignment horizontal="center" vertical="center" wrapText="1"/>
    </xf>
    <xf numFmtId="0" fontId="4" fillId="19" borderId="29" xfId="0" applyFont="1" applyFill="1" applyBorder="1" applyAlignment="1">
      <alignment vertical="center" wrapText="1"/>
    </xf>
    <xf numFmtId="0" fontId="13" fillId="19" borderId="30" xfId="0" applyFont="1" applyFill="1" applyBorder="1" applyAlignment="1">
      <alignment horizontal="left" vertical="center" wrapText="1"/>
    </xf>
    <xf numFmtId="0" fontId="26" fillId="19" borderId="30" xfId="0" applyFont="1" applyFill="1" applyBorder="1" applyAlignment="1">
      <alignment horizontal="center" vertical="center" wrapText="1"/>
    </xf>
    <xf numFmtId="0" fontId="13" fillId="19" borderId="30" xfId="0" applyFont="1" applyFill="1" applyBorder="1" applyAlignment="1">
      <alignment horizontal="center" vertical="top" wrapText="1"/>
    </xf>
    <xf numFmtId="9" fontId="13" fillId="19" borderId="30" xfId="1" applyFont="1" applyFill="1" applyBorder="1" applyAlignment="1">
      <alignment horizontal="center" vertical="top" wrapText="1"/>
    </xf>
    <xf numFmtId="9" fontId="13" fillId="19" borderId="30" xfId="1" applyNumberFormat="1" applyFont="1" applyFill="1" applyBorder="1" applyAlignment="1">
      <alignment horizontal="center" vertical="top" wrapText="1"/>
    </xf>
    <xf numFmtId="0" fontId="13" fillId="11" borderId="30" xfId="0" applyFont="1" applyFill="1" applyBorder="1" applyAlignment="1">
      <alignment horizontal="center" vertical="center" wrapText="1"/>
    </xf>
    <xf numFmtId="0" fontId="13" fillId="12" borderId="30" xfId="0" applyFont="1" applyFill="1" applyBorder="1" applyAlignment="1">
      <alignment horizontal="center" vertical="top" wrapText="1"/>
    </xf>
    <xf numFmtId="0" fontId="13" fillId="19" borderId="44" xfId="0" applyFont="1" applyFill="1" applyBorder="1" applyAlignment="1">
      <alignment vertical="top" wrapText="1"/>
    </xf>
    <xf numFmtId="0" fontId="16" fillId="2" borderId="6" xfId="0" applyFont="1" applyFill="1" applyBorder="1" applyAlignment="1">
      <alignment horizontal="center" vertical="center"/>
    </xf>
    <xf numFmtId="0" fontId="25" fillId="2" borderId="12" xfId="0" applyFont="1" applyFill="1" applyBorder="1" applyAlignment="1">
      <alignment horizontal="center" vertical="center"/>
    </xf>
    <xf numFmtId="0" fontId="25" fillId="2" borderId="6" xfId="0" applyFont="1" applyFill="1" applyBorder="1" applyAlignment="1">
      <alignment horizontal="center" vertical="center"/>
    </xf>
    <xf numFmtId="0" fontId="4" fillId="19" borderId="36" xfId="0" applyFont="1" applyFill="1" applyBorder="1" applyAlignment="1">
      <alignment vertical="center" wrapText="1"/>
    </xf>
    <xf numFmtId="0" fontId="13" fillId="19" borderId="6" xfId="0" applyFont="1" applyFill="1" applyBorder="1" applyAlignment="1">
      <alignment horizontal="left" vertical="center" wrapText="1"/>
    </xf>
    <xf numFmtId="0" fontId="26" fillId="19" borderId="6" xfId="0" applyFont="1" applyFill="1" applyBorder="1" applyAlignment="1">
      <alignment horizontal="center" vertical="center" wrapText="1"/>
    </xf>
    <xf numFmtId="0" fontId="13" fillId="19" borderId="6" xfId="0" applyFont="1" applyFill="1" applyBorder="1" applyAlignment="1">
      <alignment horizontal="center" vertical="top" wrapText="1"/>
    </xf>
    <xf numFmtId="9" fontId="13" fillId="19" borderId="6" xfId="1" applyFont="1" applyFill="1" applyBorder="1" applyAlignment="1">
      <alignment horizontal="center" vertical="top" wrapText="1"/>
    </xf>
    <xf numFmtId="9" fontId="13" fillId="19" borderId="6" xfId="1" applyNumberFormat="1" applyFont="1" applyFill="1" applyBorder="1" applyAlignment="1">
      <alignment horizontal="center" vertical="top" wrapText="1"/>
    </xf>
    <xf numFmtId="0" fontId="13" fillId="11" borderId="6" xfId="0" applyFont="1" applyFill="1" applyBorder="1" applyAlignment="1">
      <alignment horizontal="center" vertical="center" wrapText="1"/>
    </xf>
    <xf numFmtId="0" fontId="13" fillId="12" borderId="6" xfId="0" applyFont="1" applyFill="1" applyBorder="1" applyAlignment="1">
      <alignment horizontal="center" vertical="top" wrapText="1"/>
    </xf>
    <xf numFmtId="0" fontId="13" fillId="19" borderId="12" xfId="0" applyFont="1" applyFill="1" applyBorder="1" applyAlignment="1">
      <alignment vertical="top" wrapText="1"/>
    </xf>
    <xf numFmtId="0" fontId="4" fillId="19" borderId="33" xfId="0" applyFont="1" applyFill="1" applyBorder="1" applyAlignment="1">
      <alignment vertical="center" wrapText="1"/>
    </xf>
    <xf numFmtId="0" fontId="13" fillId="19" borderId="25" xfId="0" applyFont="1" applyFill="1" applyBorder="1" applyAlignment="1">
      <alignment horizontal="left" vertical="center" wrapText="1"/>
    </xf>
    <xf numFmtId="0" fontId="26" fillId="19" borderId="25" xfId="0" applyFont="1" applyFill="1" applyBorder="1" applyAlignment="1">
      <alignment horizontal="center" vertical="center" wrapText="1"/>
    </xf>
    <xf numFmtId="0" fontId="13" fillId="19" borderId="25" xfId="0" applyFont="1" applyFill="1" applyBorder="1" applyAlignment="1">
      <alignment horizontal="center" vertical="top" wrapText="1"/>
    </xf>
    <xf numFmtId="9" fontId="13" fillId="19" borderId="25" xfId="1" applyFont="1" applyFill="1" applyBorder="1" applyAlignment="1">
      <alignment horizontal="center" vertical="top" wrapText="1"/>
    </xf>
    <xf numFmtId="9" fontId="13" fillId="19" borderId="25" xfId="1" applyNumberFormat="1" applyFont="1" applyFill="1" applyBorder="1" applyAlignment="1">
      <alignment horizontal="center" vertical="top" wrapText="1"/>
    </xf>
    <xf numFmtId="0" fontId="13" fillId="11" borderId="25" xfId="0" applyFont="1" applyFill="1" applyBorder="1" applyAlignment="1">
      <alignment horizontal="center" vertical="center" wrapText="1"/>
    </xf>
    <xf numFmtId="0" fontId="13" fillId="12" borderId="25" xfId="0" applyFont="1" applyFill="1" applyBorder="1" applyAlignment="1">
      <alignment horizontal="center" vertical="top" wrapText="1"/>
    </xf>
    <xf numFmtId="0" fontId="13" fillId="19" borderId="18" xfId="0" applyFont="1" applyFill="1" applyBorder="1" applyAlignment="1">
      <alignment vertical="top" wrapText="1"/>
    </xf>
    <xf numFmtId="0" fontId="5" fillId="0" borderId="45" xfId="0" applyFont="1" applyBorder="1" applyAlignment="1">
      <alignment horizontal="center" vertical="center" wrapText="1"/>
    </xf>
    <xf numFmtId="0" fontId="5" fillId="16" borderId="22" xfId="0" applyFont="1" applyFill="1" applyBorder="1" applyAlignment="1">
      <alignment horizontal="center" vertical="center" wrapText="1"/>
    </xf>
    <xf numFmtId="0" fontId="5" fillId="16" borderId="23" xfId="0" applyFont="1" applyFill="1" applyBorder="1" applyAlignment="1">
      <alignment horizontal="center" vertical="center" wrapText="1"/>
    </xf>
    <xf numFmtId="0" fontId="5" fillId="16" borderId="38" xfId="0" applyFont="1" applyFill="1" applyBorder="1" applyAlignment="1">
      <alignment horizontal="center" vertical="center" wrapText="1"/>
    </xf>
    <xf numFmtId="0" fontId="4" fillId="16" borderId="22" xfId="0" applyFont="1" applyFill="1" applyBorder="1" applyAlignment="1">
      <alignment horizontal="center" vertical="top" wrapText="1"/>
    </xf>
    <xf numFmtId="0" fontId="4" fillId="16" borderId="23" xfId="0" applyFont="1" applyFill="1" applyBorder="1" applyAlignment="1">
      <alignment horizontal="center" vertical="top" wrapText="1"/>
    </xf>
    <xf numFmtId="0" fontId="16" fillId="2" borderId="6" xfId="0" applyFont="1" applyFill="1" applyBorder="1"/>
    <xf numFmtId="0" fontId="25" fillId="2" borderId="12" xfId="0" applyFont="1" applyFill="1" applyBorder="1"/>
    <xf numFmtId="0" fontId="4" fillId="16" borderId="8" xfId="0" applyFont="1" applyFill="1" applyBorder="1" applyAlignment="1">
      <alignment vertical="center" wrapText="1"/>
    </xf>
    <xf numFmtId="0" fontId="13" fillId="16" borderId="1" xfId="0" applyFont="1" applyFill="1" applyBorder="1" applyAlignment="1">
      <alignment horizontal="left" vertical="center" wrapText="1"/>
    </xf>
    <xf numFmtId="0" fontId="13" fillId="16" borderId="3" xfId="0" applyFont="1" applyFill="1" applyBorder="1" applyAlignment="1">
      <alignment horizontal="left" vertical="center" wrapText="1"/>
    </xf>
    <xf numFmtId="0" fontId="13" fillId="16" borderId="1" xfId="0" applyFont="1" applyFill="1" applyBorder="1" applyAlignment="1">
      <alignment horizontal="center" vertical="center" wrapText="1"/>
    </xf>
    <xf numFmtId="0" fontId="13" fillId="15" borderId="27" xfId="0" applyFont="1" applyFill="1" applyBorder="1" applyAlignment="1">
      <alignment horizontal="center" vertical="top" wrapText="1"/>
    </xf>
    <xf numFmtId="0" fontId="13" fillId="16" borderId="27" xfId="0" applyFont="1" applyFill="1" applyBorder="1" applyAlignment="1">
      <alignment horizontal="center" vertical="top" wrapText="1"/>
    </xf>
    <xf numFmtId="9" fontId="13" fillId="15" borderId="27" xfId="1" applyFont="1" applyFill="1" applyBorder="1" applyAlignment="1">
      <alignment horizontal="center" vertical="top" wrapText="1"/>
    </xf>
    <xf numFmtId="9" fontId="13" fillId="15" borderId="27" xfId="1" applyNumberFormat="1" applyFont="1" applyFill="1" applyBorder="1" applyAlignment="1">
      <alignment horizontal="center" vertical="top" wrapText="1"/>
    </xf>
    <xf numFmtId="0" fontId="13" fillId="16" borderId="29" xfId="0" applyFont="1" applyFill="1" applyBorder="1" applyAlignment="1">
      <alignment horizontal="center" vertical="top" wrapText="1"/>
    </xf>
    <xf numFmtId="0" fontId="13" fillId="16" borderId="1" xfId="0" applyFont="1" applyFill="1" applyBorder="1" applyAlignment="1">
      <alignment horizontal="left" vertical="top" wrapText="1"/>
    </xf>
    <xf numFmtId="0" fontId="4" fillId="16" borderId="15" xfId="0" applyFont="1" applyFill="1" applyBorder="1" applyAlignment="1">
      <alignment vertical="center" wrapText="1"/>
    </xf>
    <xf numFmtId="0" fontId="13" fillId="16" borderId="29" xfId="0" applyFont="1" applyFill="1" applyBorder="1" applyAlignment="1">
      <alignment horizontal="left" vertical="center" wrapText="1"/>
    </xf>
    <xf numFmtId="0" fontId="13" fillId="16" borderId="30" xfId="0" applyFont="1" applyFill="1" applyBorder="1" applyAlignment="1">
      <alignment horizontal="left" vertical="center" wrapText="1"/>
    </xf>
    <xf numFmtId="0" fontId="13" fillId="16" borderId="30" xfId="0" applyFont="1" applyFill="1" applyBorder="1" applyAlignment="1">
      <alignment horizontal="center" vertical="center" wrapText="1"/>
    </xf>
    <xf numFmtId="0" fontId="13" fillId="15" borderId="30" xfId="0" applyFont="1" applyFill="1" applyBorder="1" applyAlignment="1">
      <alignment horizontal="center" vertical="top" wrapText="1"/>
    </xf>
    <xf numFmtId="0" fontId="13" fillId="16" borderId="30" xfId="0" applyFont="1" applyFill="1" applyBorder="1" applyAlignment="1">
      <alignment horizontal="center" vertical="top" wrapText="1"/>
    </xf>
    <xf numFmtId="9" fontId="13" fillId="15" borderId="30" xfId="1" applyFont="1" applyFill="1" applyBorder="1" applyAlignment="1">
      <alignment horizontal="center" vertical="top" wrapText="1"/>
    </xf>
    <xf numFmtId="9" fontId="13" fillId="15" borderId="30" xfId="1" applyNumberFormat="1" applyFont="1" applyFill="1" applyBorder="1" applyAlignment="1">
      <alignment horizontal="center" vertical="top" wrapText="1"/>
    </xf>
    <xf numFmtId="0" fontId="13" fillId="16" borderId="25" xfId="0" applyFont="1" applyFill="1" applyBorder="1" applyAlignment="1">
      <alignment horizontal="center" vertical="center" wrapText="1"/>
    </xf>
    <xf numFmtId="0" fontId="13" fillId="15" borderId="25" xfId="0" applyFont="1" applyFill="1" applyBorder="1" applyAlignment="1">
      <alignment horizontal="center" vertical="top" wrapText="1"/>
    </xf>
    <xf numFmtId="0" fontId="13" fillId="16" borderId="25" xfId="0" applyFont="1" applyFill="1" applyBorder="1" applyAlignment="1">
      <alignment horizontal="center" vertical="top" wrapText="1"/>
    </xf>
    <xf numFmtId="9" fontId="13" fillId="15" borderId="25" xfId="1" applyFont="1" applyFill="1" applyBorder="1" applyAlignment="1">
      <alignment horizontal="center" vertical="top" wrapText="1"/>
    </xf>
    <xf numFmtId="9" fontId="13" fillId="15" borderId="25" xfId="1" applyNumberFormat="1" applyFont="1" applyFill="1" applyBorder="1" applyAlignment="1">
      <alignment horizontal="center" vertical="top" wrapText="1"/>
    </xf>
    <xf numFmtId="0" fontId="13" fillId="16" borderId="26" xfId="0" applyFont="1" applyFill="1" applyBorder="1" applyAlignment="1">
      <alignment horizontal="center" vertical="top" wrapText="1"/>
    </xf>
    <xf numFmtId="0" fontId="13" fillId="15" borderId="26" xfId="0" applyFont="1" applyFill="1" applyBorder="1" applyAlignment="1">
      <alignment horizontal="center" vertical="center" wrapText="1"/>
    </xf>
    <xf numFmtId="0" fontId="13" fillId="16" borderId="33" xfId="0" applyFont="1" applyFill="1" applyBorder="1" applyAlignment="1">
      <alignment horizontal="center" vertical="top" wrapText="1"/>
    </xf>
    <xf numFmtId="0" fontId="13" fillId="16" borderId="4" xfId="0" applyFont="1" applyFill="1" applyBorder="1" applyAlignment="1">
      <alignment horizontal="left" vertical="top" wrapText="1"/>
    </xf>
    <xf numFmtId="0" fontId="5" fillId="17" borderId="4" xfId="0" applyFont="1" applyFill="1" applyBorder="1" applyAlignment="1">
      <alignment horizontal="center" vertical="center" wrapText="1"/>
    </xf>
    <xf numFmtId="0" fontId="5" fillId="17" borderId="0" xfId="0" applyFont="1" applyFill="1" applyBorder="1" applyAlignment="1">
      <alignment horizontal="center" vertical="center" wrapText="1"/>
    </xf>
    <xf numFmtId="0" fontId="5" fillId="17" borderId="45" xfId="0" applyFont="1" applyFill="1" applyBorder="1" applyAlignment="1">
      <alignment horizontal="center" vertical="center" wrapText="1"/>
    </xf>
    <xf numFmtId="0" fontId="4" fillId="17" borderId="46" xfId="0" applyFont="1" applyFill="1" applyBorder="1" applyAlignment="1">
      <alignment horizontal="center" vertical="top" wrapText="1"/>
    </xf>
    <xf numFmtId="0" fontId="4" fillId="17" borderId="0" xfId="0" applyFont="1" applyFill="1" applyBorder="1" applyAlignment="1">
      <alignment horizontal="center" vertical="top" wrapText="1"/>
    </xf>
    <xf numFmtId="0" fontId="4" fillId="17" borderId="8" xfId="0" applyFont="1" applyFill="1" applyBorder="1" applyAlignment="1">
      <alignment vertical="center" wrapText="1"/>
    </xf>
    <xf numFmtId="0" fontId="13" fillId="17" borderId="29" xfId="0" applyFont="1" applyFill="1" applyBorder="1" applyAlignment="1">
      <alignment horizontal="left" vertical="center" wrapText="1"/>
    </xf>
    <xf numFmtId="0" fontId="13" fillId="17" borderId="30" xfId="0" applyFont="1" applyFill="1" applyBorder="1" applyAlignment="1">
      <alignment horizontal="left" vertical="center" wrapText="1"/>
    </xf>
    <xf numFmtId="0" fontId="13" fillId="17" borderId="30" xfId="0" applyFont="1" applyFill="1" applyBorder="1" applyAlignment="1">
      <alignment horizontal="center" vertical="center" wrapText="1"/>
    </xf>
    <xf numFmtId="0" fontId="13" fillId="17" borderId="30" xfId="0" applyFont="1" applyFill="1" applyBorder="1" applyAlignment="1">
      <alignment horizontal="center" vertical="top" wrapText="1"/>
    </xf>
    <xf numFmtId="9" fontId="13" fillId="17" borderId="30" xfId="1" applyFont="1" applyFill="1" applyBorder="1" applyAlignment="1">
      <alignment horizontal="center" vertical="top" wrapText="1"/>
    </xf>
    <xf numFmtId="0" fontId="13" fillId="17" borderId="44" xfId="0" applyFont="1" applyFill="1" applyBorder="1" applyAlignment="1">
      <alignment horizontal="left" vertical="top" wrapText="1"/>
    </xf>
    <xf numFmtId="0" fontId="4" fillId="17" borderId="15" xfId="0" applyFont="1" applyFill="1" applyBorder="1" applyAlignment="1">
      <alignment vertical="center" wrapText="1"/>
    </xf>
    <xf numFmtId="0" fontId="13" fillId="17" borderId="36" xfId="0" applyFont="1" applyFill="1" applyBorder="1" applyAlignment="1">
      <alignment horizontal="left" vertical="center" wrapText="1"/>
    </xf>
    <xf numFmtId="0" fontId="13" fillId="17" borderId="6" xfId="0" applyFont="1" applyFill="1" applyBorder="1" applyAlignment="1">
      <alignment horizontal="left" vertical="center" wrapText="1"/>
    </xf>
    <xf numFmtId="0" fontId="13" fillId="17" borderId="6" xfId="0" applyFont="1" applyFill="1" applyBorder="1" applyAlignment="1">
      <alignment horizontal="center" vertical="center" wrapText="1"/>
    </xf>
    <xf numFmtId="0" fontId="13" fillId="17" borderId="6" xfId="0" applyFont="1" applyFill="1" applyBorder="1" applyAlignment="1">
      <alignment horizontal="center" vertical="top" wrapText="1"/>
    </xf>
    <xf numFmtId="0" fontId="5" fillId="0" borderId="0" xfId="0" applyFont="1" applyBorder="1" applyAlignment="1">
      <alignment horizontal="center" vertical="center" wrapText="1"/>
    </xf>
    <xf numFmtId="0" fontId="13" fillId="17" borderId="33" xfId="0" applyFont="1" applyFill="1" applyBorder="1" applyAlignment="1">
      <alignment horizontal="left" vertical="center" wrapText="1"/>
    </xf>
    <xf numFmtId="0" fontId="13" fillId="17" borderId="25" xfId="0" applyFont="1" applyFill="1" applyBorder="1" applyAlignment="1">
      <alignment horizontal="left" vertical="center" wrapText="1"/>
    </xf>
    <xf numFmtId="0" fontId="13" fillId="17" borderId="25" xfId="0" applyFont="1" applyFill="1" applyBorder="1" applyAlignment="1">
      <alignment horizontal="center" vertical="center" wrapText="1"/>
    </xf>
    <xf numFmtId="0" fontId="13" fillId="17" borderId="25" xfId="0" applyFont="1" applyFill="1" applyBorder="1" applyAlignment="1">
      <alignment horizontal="center" vertical="top" wrapText="1"/>
    </xf>
    <xf numFmtId="0" fontId="0" fillId="0" borderId="0" xfId="0" applyAlignment="1">
      <alignment vertical="top"/>
    </xf>
    <xf numFmtId="0" fontId="27" fillId="2" borderId="0" xfId="0" applyFont="1" applyFill="1" applyBorder="1"/>
    <xf numFmtId="0" fontId="26" fillId="2" borderId="0" xfId="0" applyFont="1" applyFill="1" applyBorder="1" applyAlignment="1">
      <alignment horizontal="center" vertical="center" wrapText="1"/>
    </xf>
    <xf numFmtId="0" fontId="26" fillId="2" borderId="0" xfId="0" applyFont="1" applyFill="1" applyBorder="1" applyAlignment="1">
      <alignment horizontal="center" vertical="center" wrapText="1"/>
    </xf>
    <xf numFmtId="0" fontId="26" fillId="0" borderId="0" xfId="0" applyFont="1"/>
    <xf numFmtId="0" fontId="5" fillId="2" borderId="0" xfId="0" applyFont="1" applyFill="1" applyBorder="1" applyAlignment="1">
      <alignment horizontal="center" vertical="center" wrapText="1"/>
    </xf>
    <xf numFmtId="0" fontId="28" fillId="0" borderId="0" xfId="0" applyFont="1" applyAlignment="1">
      <alignment horizontal="center"/>
    </xf>
    <xf numFmtId="0" fontId="7" fillId="2" borderId="0" xfId="0" applyFont="1" applyFill="1" applyBorder="1" applyAlignment="1">
      <alignment horizontal="center" vertical="center" wrapText="1"/>
    </xf>
    <xf numFmtId="0" fontId="8" fillId="0" borderId="0" xfId="0" applyFont="1"/>
    <xf numFmtId="0" fontId="29" fillId="2" borderId="0" xfId="0" applyFont="1" applyFill="1" applyBorder="1" applyAlignment="1">
      <alignment horizontal="center" wrapText="1"/>
    </xf>
    <xf numFmtId="0" fontId="7" fillId="2" borderId="10" xfId="0" applyFont="1" applyFill="1" applyBorder="1" applyAlignment="1">
      <alignment horizontal="center" vertical="center" wrapText="1"/>
    </xf>
    <xf numFmtId="0" fontId="7" fillId="2" borderId="10" xfId="0" applyFont="1" applyFill="1" applyBorder="1" applyAlignment="1">
      <alignment horizontal="center" vertical="center" wrapText="1"/>
    </xf>
    <xf numFmtId="0" fontId="0" fillId="2" borderId="47" xfId="0" applyFill="1" applyBorder="1" applyAlignment="1">
      <alignment horizontal="center" vertical="center" wrapText="1"/>
    </xf>
    <xf numFmtId="0" fontId="0" fillId="2" borderId="0" xfId="0" applyFill="1" applyBorder="1" applyAlignment="1">
      <alignment horizontal="center" vertical="center" wrapText="1"/>
    </xf>
    <xf numFmtId="0" fontId="0" fillId="2" borderId="0" xfId="0" applyFill="1" applyBorder="1"/>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editAs="oneCell">
    <xdr:from>
      <xdr:col>17</xdr:col>
      <xdr:colOff>730260</xdr:colOff>
      <xdr:row>58</xdr:row>
      <xdr:rowOff>0</xdr:rowOff>
    </xdr:from>
    <xdr:to>
      <xdr:col>20</xdr:col>
      <xdr:colOff>721062</xdr:colOff>
      <xdr:row>60</xdr:row>
      <xdr:rowOff>135650</xdr:rowOff>
    </xdr:to>
    <xdr:sp macro="" textlink="">
      <xdr:nvSpPr>
        <xdr:cNvPr id="2" name="CustomShape 1">
          <a:extLst>
            <a:ext uri="{FF2B5EF4-FFF2-40B4-BE49-F238E27FC236}">
              <a16:creationId xmlns:a16="http://schemas.microsoft.com/office/drawing/2014/main" xmlns="" id="{00000000-0008-0000-0600-000002000000}"/>
            </a:ext>
          </a:extLst>
        </xdr:cNvPr>
        <xdr:cNvSpPr/>
      </xdr:nvSpPr>
      <xdr:spPr>
        <a:xfrm>
          <a:off x="51403260" y="107203875"/>
          <a:ext cx="2276802" cy="516650"/>
        </a:xfrm>
        <a:prstGeom prst="roundRect">
          <a:avLst>
            <a:gd name="adj" fmla="val 16667"/>
          </a:avLst>
        </a:prstGeom>
        <a:noFill/>
        <a:ln>
          <a:noFill/>
        </a:ln>
        <a:effectLst>
          <a:outerShdw blurRad="40000" dist="20000" dir="5400000" rotWithShape="0">
            <a:srgbClr val="000000">
              <a:alpha val="38000"/>
            </a:srgbClr>
          </a:outerShdw>
        </a:effectLst>
      </xdr:spPr>
      <xdr:style>
        <a:lnRef idx="3">
          <a:schemeClr val="lt1"/>
        </a:lnRef>
        <a:fillRef idx="1">
          <a:schemeClr val="accent4"/>
        </a:fillRef>
        <a:effectRef idx="1">
          <a:schemeClr val="accent4"/>
        </a:effectRef>
        <a:fontRef idx="minor"/>
      </xdr:style>
      <xdr:txBody>
        <a:bodyPr lIns="90000" tIns="45000" rIns="90000" bIns="45000" anchor="ctr"/>
        <a:lstStyle/>
        <a:p>
          <a:pPr algn="ctr" rtl="0">
            <a:defRPr sz="1000"/>
          </a:pPr>
          <a:r>
            <a:rPr lang="es-MX" sz="1200" b="0" i="0" u="none" strike="noStrike" baseline="0">
              <a:solidFill>
                <a:srgbClr val="003300"/>
              </a:solidFill>
              <a:latin typeface="Calibri" panose="020F0502020204030204"/>
            </a:rPr>
            <a:t>REGRESAR A PRESENTACIÓN</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uario/Documents/Inicio%20actividades%20DIF%20Gdl%2016%20enero%202020/MIR%20DE%20SEGUIMIENTO%202020/Formato%20MIR%20Personas%20en%20situaci&#243;n%20cr&#237;tica%202020%20SUGERENCIA%20EL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entación"/>
      <sheetName val="PP.1"/>
      <sheetName val="PP.2"/>
      <sheetName val="PP.3"/>
      <sheetName val="PP.4"/>
      <sheetName val="PP.5"/>
      <sheetName val="PP.6"/>
      <sheetName val="PP.7"/>
      <sheetName val="Hoja2"/>
      <sheetName val="Hoja1"/>
    </sheetNames>
    <sheetDataSet>
      <sheetData sheetId="0"/>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A59"/>
  <sheetViews>
    <sheetView tabSelected="1" topLeftCell="A31" zoomScale="48" zoomScaleNormal="48" workbookViewId="0">
      <selection activeCell="AD27" sqref="AD27"/>
    </sheetView>
  </sheetViews>
  <sheetFormatPr baseColWidth="10" defaultRowHeight="15" x14ac:dyDescent="0.25"/>
  <cols>
    <col min="1" max="1" width="36.42578125" style="5" customWidth="1"/>
    <col min="2" max="2" width="48" style="5" customWidth="1"/>
    <col min="3" max="3" width="45.85546875" style="5" customWidth="1"/>
    <col min="4" max="4" width="33.7109375" style="5" hidden="1" customWidth="1"/>
    <col min="5" max="5" width="41.7109375" style="5" hidden="1" customWidth="1"/>
    <col min="6" max="6" width="53.28515625" style="5" customWidth="1"/>
    <col min="7" max="7" width="40.5703125" style="5" customWidth="1"/>
    <col min="8" max="8" width="74.42578125" style="5" customWidth="1"/>
    <col min="9" max="9" width="41.5703125" style="5" customWidth="1"/>
    <col min="10" max="10" width="43.42578125" style="5" customWidth="1"/>
    <col min="11" max="11" width="45.5703125" style="5" customWidth="1"/>
    <col min="12" max="12" width="29.42578125" style="5" customWidth="1"/>
    <col min="13" max="13" width="39" style="5" customWidth="1"/>
    <col min="14" max="14" width="52.42578125" style="5" customWidth="1"/>
    <col min="15" max="15" width="47.7109375" style="5" customWidth="1"/>
    <col min="16" max="16" width="84.85546875" style="5" customWidth="1"/>
    <col min="17" max="17" width="75" style="5" customWidth="1"/>
    <col min="18" max="18" width="64.42578125" style="5" customWidth="1"/>
    <col min="19" max="19" width="72.7109375" style="5" customWidth="1"/>
    <col min="20" max="20" width="215.7109375" style="5" customWidth="1"/>
    <col min="21" max="21" width="89" style="5" hidden="1" customWidth="1"/>
    <col min="22" max="22" width="73.85546875" style="5" hidden="1" customWidth="1"/>
    <col min="23" max="23" width="69.85546875" style="5" hidden="1" customWidth="1"/>
    <col min="24" max="24" width="76.140625" style="5" hidden="1" customWidth="1"/>
    <col min="25" max="25" width="111.5703125" style="5" bestFit="1" customWidth="1"/>
    <col min="26" max="26" width="124.42578125" style="5" bestFit="1" customWidth="1"/>
    <col min="27" max="27" width="80.140625" style="5" customWidth="1"/>
  </cols>
  <sheetData>
    <row r="1" spans="1:27" ht="15.75" thickBot="1" x14ac:dyDescent="0.3">
      <c r="A1" s="1"/>
      <c r="B1" s="2"/>
      <c r="C1" s="2"/>
      <c r="D1" s="2"/>
      <c r="E1" s="2"/>
      <c r="F1" s="2"/>
      <c r="G1" s="2"/>
      <c r="H1" s="2"/>
      <c r="I1" s="2"/>
      <c r="J1" s="2"/>
      <c r="K1" s="2"/>
      <c r="L1" s="2"/>
      <c r="M1" s="2"/>
      <c r="N1" s="2"/>
      <c r="O1" s="2"/>
      <c r="P1" s="2"/>
      <c r="Q1" s="2"/>
      <c r="R1" s="2"/>
      <c r="S1" s="3"/>
      <c r="T1" s="4"/>
    </row>
    <row r="2" spans="1:27" ht="36.75" thickBot="1" x14ac:dyDescent="0.3">
      <c r="A2" s="6" t="s">
        <v>0</v>
      </c>
      <c r="B2" s="7"/>
      <c r="C2" s="7"/>
      <c r="D2" s="7"/>
      <c r="E2" s="7"/>
      <c r="F2" s="7"/>
      <c r="G2" s="7"/>
      <c r="H2" s="7"/>
      <c r="I2" s="7"/>
      <c r="J2" s="7"/>
      <c r="K2" s="7"/>
      <c r="L2" s="7"/>
      <c r="M2" s="7"/>
      <c r="N2" s="7"/>
      <c r="O2" s="7"/>
      <c r="P2" s="7"/>
      <c r="Q2" s="7"/>
      <c r="R2" s="7"/>
      <c r="S2" s="7"/>
      <c r="T2" s="8"/>
      <c r="U2" s="9"/>
      <c r="V2" s="9"/>
      <c r="W2" s="9"/>
      <c r="X2" s="9"/>
      <c r="Y2" s="9"/>
      <c r="Z2" s="9"/>
      <c r="AA2" s="9"/>
    </row>
    <row r="3" spans="1:27" ht="47.25" thickBot="1" x14ac:dyDescent="0.3">
      <c r="A3" s="10" t="s">
        <v>1</v>
      </c>
      <c r="B3" s="11"/>
      <c r="C3" s="11"/>
      <c r="D3" s="11"/>
      <c r="E3" s="11"/>
      <c r="F3" s="11"/>
      <c r="G3" s="11"/>
      <c r="H3" s="11"/>
      <c r="I3" s="11"/>
      <c r="J3" s="11"/>
      <c r="K3" s="11"/>
      <c r="L3" s="11"/>
      <c r="M3" s="11"/>
      <c r="N3" s="11"/>
      <c r="O3" s="11"/>
      <c r="P3" s="11"/>
      <c r="Q3" s="11"/>
      <c r="R3" s="11"/>
      <c r="S3" s="11"/>
      <c r="T3" s="12"/>
      <c r="U3" s="9"/>
      <c r="V3" s="9"/>
      <c r="W3" s="9"/>
      <c r="X3" s="9"/>
      <c r="Y3" s="9"/>
      <c r="Z3" s="9"/>
      <c r="AA3" s="9"/>
    </row>
    <row r="4" spans="1:27" ht="23.25" x14ac:dyDescent="0.25">
      <c r="A4" s="13" t="s">
        <v>2</v>
      </c>
      <c r="B4" s="13"/>
      <c r="C4" s="13"/>
      <c r="D4" s="13"/>
      <c r="E4" s="13"/>
      <c r="F4" s="13"/>
      <c r="G4" s="13"/>
      <c r="H4" s="13"/>
      <c r="I4" s="13"/>
      <c r="J4" s="13"/>
      <c r="K4" s="13"/>
      <c r="L4" s="13"/>
      <c r="M4" s="13"/>
      <c r="N4" s="13"/>
      <c r="O4" s="13"/>
      <c r="P4" s="13"/>
      <c r="Q4" s="13"/>
      <c r="R4" s="13"/>
      <c r="S4" s="13"/>
      <c r="T4" s="13"/>
      <c r="U4" s="14"/>
      <c r="V4" s="15"/>
      <c r="W4" s="16"/>
      <c r="X4" s="16"/>
      <c r="Y4" s="16"/>
      <c r="Z4" s="16"/>
      <c r="AA4" s="16"/>
    </row>
    <row r="5" spans="1:27" ht="23.25" x14ac:dyDescent="0.25">
      <c r="A5" s="17" t="s">
        <v>3</v>
      </c>
      <c r="B5" s="18"/>
      <c r="C5" s="18"/>
      <c r="D5" s="18"/>
      <c r="E5" s="19"/>
      <c r="F5" s="20" t="s">
        <v>4</v>
      </c>
      <c r="G5" s="18"/>
      <c r="H5" s="18"/>
      <c r="I5" s="18"/>
      <c r="J5" s="18"/>
      <c r="K5" s="19"/>
      <c r="L5" s="21" t="s">
        <v>5</v>
      </c>
      <c r="M5" s="22" t="s">
        <v>6</v>
      </c>
      <c r="N5" s="23"/>
      <c r="O5" s="23"/>
      <c r="P5" s="23"/>
      <c r="Q5" s="23"/>
      <c r="R5" s="23"/>
      <c r="S5" s="23"/>
      <c r="T5" s="23"/>
      <c r="U5" s="23"/>
      <c r="V5" s="24"/>
      <c r="W5" s="16"/>
      <c r="X5" s="16"/>
      <c r="Y5" s="16"/>
      <c r="Z5" s="16"/>
      <c r="AA5" s="16"/>
    </row>
    <row r="6" spans="1:27" ht="23.25" x14ac:dyDescent="0.25">
      <c r="A6" s="25" t="s">
        <v>7</v>
      </c>
      <c r="B6" s="26"/>
      <c r="C6" s="26"/>
      <c r="D6" s="26"/>
      <c r="E6" s="27"/>
      <c r="F6" s="28" t="s">
        <v>8</v>
      </c>
      <c r="G6" s="28"/>
      <c r="H6" s="28"/>
      <c r="I6" s="28"/>
      <c r="J6" s="28"/>
      <c r="K6" s="28"/>
      <c r="L6" s="29">
        <v>2020</v>
      </c>
      <c r="M6" s="30"/>
      <c r="N6" s="31"/>
      <c r="O6" s="31"/>
      <c r="P6" s="31"/>
      <c r="Q6" s="31"/>
      <c r="R6" s="31"/>
      <c r="S6" s="31"/>
      <c r="T6" s="31"/>
      <c r="U6" s="31"/>
      <c r="V6" s="32"/>
      <c r="W6" s="16"/>
      <c r="X6" s="16"/>
      <c r="Y6" s="16"/>
      <c r="Z6" s="16"/>
      <c r="AA6" s="16"/>
    </row>
    <row r="7" spans="1:27" ht="23.25" x14ac:dyDescent="0.25">
      <c r="A7" s="33" t="s">
        <v>9</v>
      </c>
      <c r="B7" s="33"/>
      <c r="C7" s="33"/>
      <c r="D7" s="33"/>
      <c r="E7" s="33"/>
      <c r="F7" s="33" t="s">
        <v>10</v>
      </c>
      <c r="G7" s="33"/>
      <c r="H7" s="33"/>
      <c r="I7" s="33"/>
      <c r="J7" s="33"/>
      <c r="K7" s="33"/>
      <c r="L7" s="34" t="s">
        <v>11</v>
      </c>
      <c r="M7" s="34"/>
      <c r="N7" s="34"/>
      <c r="O7" s="34"/>
      <c r="P7" s="34"/>
      <c r="Q7" s="34"/>
      <c r="R7" s="34"/>
      <c r="S7" s="34"/>
      <c r="T7" s="34"/>
      <c r="U7" s="22"/>
      <c r="V7" s="24"/>
      <c r="W7" s="16"/>
      <c r="X7" s="16"/>
      <c r="Y7" s="16"/>
      <c r="Z7" s="16"/>
      <c r="AA7" s="16"/>
    </row>
    <row r="8" spans="1:27" ht="24" thickBot="1" x14ac:dyDescent="0.3">
      <c r="A8" s="35"/>
      <c r="B8" s="36"/>
      <c r="C8" s="36"/>
      <c r="D8" s="36"/>
      <c r="E8" s="37"/>
      <c r="F8" s="38"/>
      <c r="G8" s="39"/>
      <c r="H8" s="39"/>
      <c r="I8" s="39"/>
      <c r="J8" s="39"/>
      <c r="K8" s="40"/>
      <c r="L8" s="41"/>
      <c r="M8" s="42"/>
      <c r="N8" s="42"/>
      <c r="O8" s="42"/>
      <c r="P8" s="42"/>
      <c r="Q8" s="42"/>
      <c r="R8" s="42"/>
      <c r="S8" s="42"/>
      <c r="T8" s="42"/>
      <c r="U8" s="42"/>
      <c r="V8" s="43"/>
      <c r="W8" s="16"/>
      <c r="X8" s="16"/>
      <c r="Y8" s="16"/>
      <c r="Z8" s="16"/>
      <c r="AA8" s="16"/>
    </row>
    <row r="9" spans="1:27" ht="23.25" x14ac:dyDescent="0.25">
      <c r="A9" s="44" t="s">
        <v>12</v>
      </c>
      <c r="B9" s="44"/>
      <c r="C9" s="44"/>
      <c r="D9" s="44"/>
      <c r="E9" s="44"/>
      <c r="F9" s="44"/>
      <c r="G9" s="44"/>
      <c r="H9" s="44"/>
      <c r="I9" s="44"/>
      <c r="J9" s="44"/>
      <c r="K9" s="44"/>
      <c r="L9" s="44"/>
      <c r="M9" s="44"/>
      <c r="N9" s="44"/>
      <c r="O9" s="44"/>
      <c r="P9" s="44"/>
      <c r="Q9" s="44"/>
      <c r="R9" s="44"/>
      <c r="S9" s="44"/>
      <c r="T9" s="44"/>
      <c r="U9" s="45"/>
      <c r="V9" s="15"/>
      <c r="W9" s="16"/>
      <c r="X9" s="16"/>
      <c r="Y9" s="16"/>
      <c r="Z9" s="16"/>
      <c r="AA9" s="16"/>
    </row>
    <row r="10" spans="1:27" ht="23.25" x14ac:dyDescent="0.25">
      <c r="A10" s="46" t="s">
        <v>13</v>
      </c>
      <c r="B10" s="46"/>
      <c r="C10" s="46"/>
      <c r="D10" s="46"/>
      <c r="E10" s="46"/>
      <c r="F10" s="46"/>
      <c r="G10" s="46"/>
      <c r="H10" s="46"/>
      <c r="I10" s="46"/>
      <c r="J10" s="46"/>
      <c r="K10" s="46"/>
      <c r="L10" s="46"/>
      <c r="M10" s="46"/>
      <c r="N10" s="46"/>
      <c r="O10" s="46"/>
      <c r="P10" s="46"/>
      <c r="Q10" s="46"/>
      <c r="R10" s="46"/>
      <c r="S10" s="46"/>
      <c r="T10" s="46"/>
      <c r="U10" s="47"/>
      <c r="V10" s="15"/>
      <c r="W10" s="16"/>
      <c r="X10" s="16"/>
      <c r="Y10" s="16"/>
      <c r="Z10" s="16"/>
      <c r="AA10" s="16"/>
    </row>
    <row r="11" spans="1:27" ht="23.25" x14ac:dyDescent="0.25">
      <c r="A11" s="17" t="s">
        <v>14</v>
      </c>
      <c r="B11" s="18"/>
      <c r="C11" s="18"/>
      <c r="D11" s="19"/>
      <c r="E11" s="48" t="s">
        <v>15</v>
      </c>
      <c r="F11" s="49"/>
      <c r="G11" s="49"/>
      <c r="H11" s="49"/>
      <c r="I11" s="49"/>
      <c r="J11" s="49"/>
      <c r="K11" s="49"/>
      <c r="L11" s="49"/>
      <c r="M11" s="49"/>
      <c r="N11" s="49"/>
      <c r="O11" s="49"/>
      <c r="P11" s="49"/>
      <c r="Q11" s="49"/>
      <c r="R11" s="49"/>
      <c r="S11" s="49"/>
      <c r="T11" s="49"/>
      <c r="U11" s="49"/>
      <c r="V11" s="50"/>
      <c r="W11" s="16"/>
      <c r="X11" s="16"/>
      <c r="Y11" s="16"/>
      <c r="Z11" s="16"/>
      <c r="AA11" s="16"/>
    </row>
    <row r="12" spans="1:27" ht="24" thickBot="1" x14ac:dyDescent="0.3">
      <c r="A12" s="51" t="s">
        <v>16</v>
      </c>
      <c r="B12" s="52"/>
      <c r="C12" s="52"/>
      <c r="D12" s="53"/>
      <c r="E12" s="54" t="s">
        <v>17</v>
      </c>
      <c r="F12" s="55"/>
      <c r="G12" s="55"/>
      <c r="H12" s="55"/>
      <c r="I12" s="55"/>
      <c r="J12" s="55"/>
      <c r="K12" s="55"/>
      <c r="L12" s="55"/>
      <c r="M12" s="55"/>
      <c r="N12" s="55"/>
      <c r="O12" s="55"/>
      <c r="P12" s="55"/>
      <c r="Q12" s="55"/>
      <c r="R12" s="55"/>
      <c r="S12" s="55"/>
      <c r="T12" s="55"/>
      <c r="U12" s="55"/>
      <c r="V12" s="50"/>
      <c r="W12" s="16"/>
      <c r="X12" s="16"/>
      <c r="Y12" s="16"/>
      <c r="Z12" s="16"/>
      <c r="AA12" s="16"/>
    </row>
    <row r="13" spans="1:27" ht="23.25" x14ac:dyDescent="0.25">
      <c r="A13" s="13" t="s">
        <v>12</v>
      </c>
      <c r="B13" s="13"/>
      <c r="C13" s="13"/>
      <c r="D13" s="13"/>
      <c r="E13" s="13"/>
      <c r="F13" s="13"/>
      <c r="G13" s="13"/>
      <c r="H13" s="13"/>
      <c r="I13" s="13"/>
      <c r="J13" s="13"/>
      <c r="K13" s="13"/>
      <c r="L13" s="13"/>
      <c r="M13" s="13"/>
      <c r="N13" s="13"/>
      <c r="O13" s="13"/>
      <c r="P13" s="13"/>
      <c r="Q13" s="13"/>
      <c r="R13" s="13"/>
      <c r="S13" s="13"/>
      <c r="T13" s="13"/>
      <c r="U13" s="14"/>
      <c r="V13" s="15"/>
      <c r="W13" s="16"/>
      <c r="X13" s="16"/>
      <c r="Y13" s="16"/>
      <c r="Z13" s="16"/>
      <c r="AA13" s="16"/>
    </row>
    <row r="14" spans="1:27" ht="23.25" x14ac:dyDescent="0.25">
      <c r="A14" s="46" t="s">
        <v>18</v>
      </c>
      <c r="B14" s="46"/>
      <c r="C14" s="46"/>
      <c r="D14" s="46"/>
      <c r="E14" s="46"/>
      <c r="F14" s="46"/>
      <c r="G14" s="46"/>
      <c r="H14" s="46"/>
      <c r="I14" s="46"/>
      <c r="J14" s="46"/>
      <c r="K14" s="46"/>
      <c r="L14" s="46"/>
      <c r="M14" s="46"/>
      <c r="N14" s="46"/>
      <c r="O14" s="46"/>
      <c r="P14" s="46"/>
      <c r="Q14" s="46"/>
      <c r="R14" s="46"/>
      <c r="S14" s="46"/>
      <c r="T14" s="46"/>
      <c r="U14" s="47"/>
      <c r="V14" s="15"/>
      <c r="W14" s="16"/>
      <c r="X14" s="16"/>
      <c r="Y14" s="16"/>
      <c r="Z14" s="16"/>
      <c r="AA14" s="16"/>
    </row>
    <row r="15" spans="1:27" ht="23.25" x14ac:dyDescent="0.25">
      <c r="A15" s="33" t="s">
        <v>14</v>
      </c>
      <c r="B15" s="33"/>
      <c r="C15" s="33"/>
      <c r="D15" s="33"/>
      <c r="E15" s="48" t="s">
        <v>19</v>
      </c>
      <c r="F15" s="49"/>
      <c r="G15" s="49"/>
      <c r="H15" s="49"/>
      <c r="I15" s="49"/>
      <c r="J15" s="49"/>
      <c r="K15" s="49"/>
      <c r="L15" s="49"/>
      <c r="M15" s="49"/>
      <c r="N15" s="49"/>
      <c r="O15" s="49"/>
      <c r="P15" s="49"/>
      <c r="Q15" s="49"/>
      <c r="R15" s="49"/>
      <c r="S15" s="49"/>
      <c r="T15" s="49"/>
      <c r="U15" s="49"/>
      <c r="V15" s="50"/>
      <c r="W15" s="16"/>
      <c r="X15" s="16"/>
      <c r="Y15" s="16"/>
      <c r="Z15" s="16"/>
      <c r="AA15" s="16"/>
    </row>
    <row r="16" spans="1:27" ht="23.25" x14ac:dyDescent="0.25">
      <c r="A16" s="33" t="s">
        <v>16</v>
      </c>
      <c r="B16" s="33"/>
      <c r="C16" s="33"/>
      <c r="D16" s="33"/>
      <c r="E16" s="56" t="s">
        <v>20</v>
      </c>
      <c r="F16" s="57"/>
      <c r="G16" s="57"/>
      <c r="H16" s="57"/>
      <c r="I16" s="57"/>
      <c r="J16" s="57"/>
      <c r="K16" s="57"/>
      <c r="L16" s="57"/>
      <c r="M16" s="57"/>
      <c r="N16" s="57"/>
      <c r="O16" s="57"/>
      <c r="P16" s="57"/>
      <c r="Q16" s="57"/>
      <c r="R16" s="57"/>
      <c r="S16" s="57"/>
      <c r="T16" s="57"/>
      <c r="U16" s="57"/>
      <c r="V16" s="58"/>
      <c r="W16" s="16"/>
      <c r="X16" s="16"/>
      <c r="Y16" s="16"/>
      <c r="Z16" s="16"/>
      <c r="AA16" s="16"/>
    </row>
    <row r="17" spans="1:27" ht="24" thickBot="1" x14ac:dyDescent="0.3">
      <c r="A17" s="59" t="s">
        <v>21</v>
      </c>
      <c r="B17" s="60"/>
      <c r="C17" s="60"/>
      <c r="D17" s="61"/>
      <c r="E17" s="56" t="s">
        <v>22</v>
      </c>
      <c r="F17" s="57"/>
      <c r="G17" s="57"/>
      <c r="H17" s="57"/>
      <c r="I17" s="57"/>
      <c r="J17" s="57"/>
      <c r="K17" s="57"/>
      <c r="L17" s="57"/>
      <c r="M17" s="57"/>
      <c r="N17" s="57"/>
      <c r="O17" s="57"/>
      <c r="P17" s="57"/>
      <c r="Q17" s="57"/>
      <c r="R17" s="57"/>
      <c r="S17" s="57"/>
      <c r="T17" s="57"/>
      <c r="U17" s="57"/>
      <c r="V17" s="58"/>
      <c r="W17" s="16"/>
      <c r="X17" s="16"/>
      <c r="Y17" s="16"/>
      <c r="Z17" s="16"/>
      <c r="AA17" s="16"/>
    </row>
    <row r="18" spans="1:27" ht="23.25" x14ac:dyDescent="0.25">
      <c r="A18" s="13" t="s">
        <v>12</v>
      </c>
      <c r="B18" s="13"/>
      <c r="C18" s="13"/>
      <c r="D18" s="13"/>
      <c r="E18" s="13"/>
      <c r="F18" s="13"/>
      <c r="G18" s="13"/>
      <c r="H18" s="13"/>
      <c r="I18" s="13"/>
      <c r="J18" s="13"/>
      <c r="K18" s="13"/>
      <c r="L18" s="13"/>
      <c r="M18" s="13"/>
      <c r="N18" s="13"/>
      <c r="O18" s="13"/>
      <c r="P18" s="13"/>
      <c r="Q18" s="13"/>
      <c r="R18" s="13"/>
      <c r="S18" s="13"/>
      <c r="T18" s="13"/>
      <c r="U18" s="14"/>
      <c r="V18" s="15"/>
      <c r="W18" s="16"/>
      <c r="X18" s="16"/>
      <c r="Y18" s="16"/>
      <c r="Z18" s="16"/>
      <c r="AA18" s="16"/>
    </row>
    <row r="19" spans="1:27" ht="23.25" x14ac:dyDescent="0.25">
      <c r="A19" s="46" t="s">
        <v>23</v>
      </c>
      <c r="B19" s="46"/>
      <c r="C19" s="46"/>
      <c r="D19" s="46"/>
      <c r="E19" s="46"/>
      <c r="F19" s="46"/>
      <c r="G19" s="46"/>
      <c r="H19" s="46"/>
      <c r="I19" s="46"/>
      <c r="J19" s="46"/>
      <c r="K19" s="46"/>
      <c r="L19" s="46"/>
      <c r="M19" s="46"/>
      <c r="N19" s="46"/>
      <c r="O19" s="46"/>
      <c r="P19" s="46"/>
      <c r="Q19" s="46"/>
      <c r="R19" s="46"/>
      <c r="S19" s="46"/>
      <c r="T19" s="46"/>
      <c r="U19" s="47"/>
      <c r="V19" s="15"/>
      <c r="W19" s="16"/>
      <c r="X19" s="16"/>
      <c r="Y19" s="16"/>
      <c r="Z19" s="16"/>
      <c r="AA19" s="16"/>
    </row>
    <row r="20" spans="1:27" ht="23.25" x14ac:dyDescent="0.25">
      <c r="A20" s="17" t="s">
        <v>14</v>
      </c>
      <c r="B20" s="18"/>
      <c r="C20" s="18"/>
      <c r="D20" s="19"/>
      <c r="E20" s="48" t="s">
        <v>24</v>
      </c>
      <c r="F20" s="49"/>
      <c r="G20" s="49"/>
      <c r="H20" s="49"/>
      <c r="I20" s="49"/>
      <c r="J20" s="49"/>
      <c r="K20" s="49"/>
      <c r="L20" s="49"/>
      <c r="M20" s="49"/>
      <c r="N20" s="49"/>
      <c r="O20" s="49"/>
      <c r="P20" s="49"/>
      <c r="Q20" s="49"/>
      <c r="R20" s="49"/>
      <c r="S20" s="49"/>
      <c r="T20" s="49"/>
      <c r="U20" s="49"/>
      <c r="V20" s="50"/>
      <c r="W20" s="16"/>
      <c r="X20" s="16"/>
      <c r="Y20" s="16"/>
      <c r="Z20" s="16"/>
      <c r="AA20" s="16"/>
    </row>
    <row r="21" spans="1:27" ht="23.25" x14ac:dyDescent="0.25">
      <c r="A21" s="17" t="s">
        <v>16</v>
      </c>
      <c r="B21" s="18"/>
      <c r="C21" s="18"/>
      <c r="D21" s="19"/>
      <c r="E21" s="48" t="s">
        <v>25</v>
      </c>
      <c r="F21" s="49"/>
      <c r="G21" s="49"/>
      <c r="H21" s="49"/>
      <c r="I21" s="49"/>
      <c r="J21" s="49"/>
      <c r="K21" s="49"/>
      <c r="L21" s="49"/>
      <c r="M21" s="49"/>
      <c r="N21" s="49"/>
      <c r="O21" s="49"/>
      <c r="P21" s="49"/>
      <c r="Q21" s="49"/>
      <c r="R21" s="49"/>
      <c r="S21" s="49"/>
      <c r="T21" s="49"/>
      <c r="U21" s="49"/>
      <c r="V21" s="50"/>
      <c r="W21" s="16"/>
      <c r="X21" s="16"/>
      <c r="Y21" s="16"/>
      <c r="Z21" s="16"/>
      <c r="AA21" s="16"/>
    </row>
    <row r="22" spans="1:27" ht="23.25" x14ac:dyDescent="0.25">
      <c r="A22" s="17" t="s">
        <v>26</v>
      </c>
      <c r="B22" s="18"/>
      <c r="C22" s="18"/>
      <c r="D22" s="19"/>
      <c r="E22" s="62" t="s">
        <v>27</v>
      </c>
      <c r="F22" s="63" t="s">
        <v>28</v>
      </c>
      <c r="G22" s="63" t="s">
        <v>29</v>
      </c>
      <c r="H22" s="63" t="s">
        <v>30</v>
      </c>
      <c r="I22" s="63" t="s">
        <v>31</v>
      </c>
      <c r="J22" s="63" t="s">
        <v>32</v>
      </c>
      <c r="K22" s="63" t="s">
        <v>33</v>
      </c>
      <c r="L22" s="63" t="s">
        <v>34</v>
      </c>
      <c r="M22" s="63" t="s">
        <v>35</v>
      </c>
      <c r="N22" s="63" t="s">
        <v>36</v>
      </c>
      <c r="O22" s="63" t="s">
        <v>37</v>
      </c>
      <c r="P22" s="63" t="s">
        <v>38</v>
      </c>
      <c r="Q22" s="63" t="s">
        <v>39</v>
      </c>
      <c r="R22" s="63" t="s">
        <v>40</v>
      </c>
      <c r="S22" s="9"/>
      <c r="T22" s="9"/>
      <c r="U22" s="64"/>
      <c r="V22" s="65"/>
      <c r="W22" s="16"/>
      <c r="X22" s="16"/>
      <c r="Y22" s="16"/>
      <c r="Z22" s="16"/>
      <c r="AA22" s="16"/>
    </row>
    <row r="23" spans="1:27" ht="24" thickBot="1" x14ac:dyDescent="0.3">
      <c r="A23" s="17" t="s">
        <v>41</v>
      </c>
      <c r="B23" s="18"/>
      <c r="C23" s="18"/>
      <c r="D23" s="19"/>
      <c r="E23" s="66" t="s">
        <v>42</v>
      </c>
      <c r="F23" s="67" t="s">
        <v>43</v>
      </c>
      <c r="G23" s="67" t="s">
        <v>44</v>
      </c>
      <c r="H23" s="67" t="s">
        <v>45</v>
      </c>
      <c r="I23" s="67" t="s">
        <v>46</v>
      </c>
      <c r="J23" s="67" t="s">
        <v>47</v>
      </c>
      <c r="K23" s="67" t="s">
        <v>48</v>
      </c>
      <c r="L23" s="67" t="s">
        <v>49</v>
      </c>
      <c r="M23" s="67" t="s">
        <v>50</v>
      </c>
      <c r="N23" s="67" t="s">
        <v>51</v>
      </c>
      <c r="O23" s="67" t="s">
        <v>52</v>
      </c>
      <c r="P23" s="67" t="s">
        <v>53</v>
      </c>
      <c r="Q23" s="67" t="s">
        <v>54</v>
      </c>
      <c r="R23" s="67" t="s">
        <v>55</v>
      </c>
      <c r="S23" s="68" t="s">
        <v>56</v>
      </c>
      <c r="T23" s="9"/>
      <c r="U23" s="69"/>
      <c r="V23" s="9"/>
      <c r="W23" s="16"/>
      <c r="X23" s="16"/>
      <c r="Y23" s="16"/>
      <c r="Z23" s="16"/>
      <c r="AA23" s="16"/>
    </row>
    <row r="24" spans="1:27" ht="19.5" thickBot="1" x14ac:dyDescent="0.3">
      <c r="A24" s="70"/>
      <c r="B24" s="70"/>
      <c r="C24" s="70"/>
      <c r="D24" s="70"/>
      <c r="E24" s="70"/>
      <c r="F24" s="71"/>
      <c r="H24" s="71"/>
      <c r="I24" s="71"/>
      <c r="J24" s="72"/>
      <c r="K24" s="72"/>
      <c r="L24" s="72"/>
      <c r="M24" s="72"/>
      <c r="N24" s="72"/>
      <c r="O24" s="72"/>
      <c r="P24" s="72"/>
      <c r="Q24" s="72"/>
      <c r="R24" s="72"/>
      <c r="S24" s="72"/>
      <c r="T24" s="72"/>
    </row>
    <row r="25" spans="1:27" ht="29.25" thickBot="1" x14ac:dyDescent="0.3">
      <c r="A25" s="73" t="s">
        <v>57</v>
      </c>
      <c r="B25" s="73"/>
      <c r="C25" s="73"/>
      <c r="D25" s="74" t="s">
        <v>58</v>
      </c>
      <c r="E25" s="74" t="s">
        <v>59</v>
      </c>
      <c r="F25" s="73" t="s">
        <v>60</v>
      </c>
      <c r="G25" s="73"/>
      <c r="H25" s="73"/>
      <c r="I25" s="73"/>
      <c r="J25" s="73"/>
      <c r="K25" s="73"/>
      <c r="L25" s="75" t="s">
        <v>61</v>
      </c>
      <c r="M25" s="76"/>
      <c r="N25" s="75" t="s">
        <v>62</v>
      </c>
      <c r="O25" s="77"/>
      <c r="P25" s="77"/>
      <c r="Q25" s="78" t="s">
        <v>63</v>
      </c>
      <c r="R25" s="79" t="s">
        <v>64</v>
      </c>
      <c r="S25" s="79" t="s">
        <v>65</v>
      </c>
      <c r="T25" s="80" t="s">
        <v>66</v>
      </c>
      <c r="U25" s="81" t="s">
        <v>67</v>
      </c>
      <c r="V25" s="81" t="s">
        <v>68</v>
      </c>
      <c r="W25" s="81" t="s">
        <v>69</v>
      </c>
      <c r="X25" s="81" t="s">
        <v>70</v>
      </c>
      <c r="Y25" s="81" t="s">
        <v>71</v>
      </c>
      <c r="Z25" s="81" t="s">
        <v>72</v>
      </c>
      <c r="AA25" s="81" t="s">
        <v>73</v>
      </c>
    </row>
    <row r="26" spans="1:27" ht="57.75" thickBot="1" x14ac:dyDescent="0.3">
      <c r="A26" s="73"/>
      <c r="B26" s="73"/>
      <c r="C26" s="73"/>
      <c r="D26" s="82"/>
      <c r="E26" s="82"/>
      <c r="F26" s="83" t="s">
        <v>74</v>
      </c>
      <c r="G26" s="83" t="s">
        <v>75</v>
      </c>
      <c r="H26" s="83" t="s">
        <v>76</v>
      </c>
      <c r="I26" s="84" t="s">
        <v>77</v>
      </c>
      <c r="J26" s="83" t="s">
        <v>78</v>
      </c>
      <c r="K26" s="83" t="s">
        <v>79</v>
      </c>
      <c r="L26" s="85" t="s">
        <v>80</v>
      </c>
      <c r="M26" s="85" t="s">
        <v>81</v>
      </c>
      <c r="N26" s="85" t="s">
        <v>82</v>
      </c>
      <c r="O26" s="85" t="s">
        <v>83</v>
      </c>
      <c r="P26" s="86" t="s">
        <v>84</v>
      </c>
      <c r="Q26" s="87"/>
      <c r="R26" s="88"/>
      <c r="S26" s="89"/>
      <c r="T26" s="90"/>
      <c r="U26" s="91"/>
      <c r="V26" s="91"/>
      <c r="W26" s="91"/>
      <c r="X26" s="91"/>
      <c r="Y26" s="91"/>
      <c r="Z26" s="91"/>
      <c r="AA26" s="91"/>
    </row>
    <row r="27" spans="1:27" ht="409.6" thickBot="1" x14ac:dyDescent="0.3">
      <c r="A27" s="92" t="s">
        <v>85</v>
      </c>
      <c r="B27" s="93" t="s">
        <v>86</v>
      </c>
      <c r="C27" s="94"/>
      <c r="D27" s="95" t="s">
        <v>87</v>
      </c>
      <c r="E27" s="96"/>
      <c r="F27" s="97" t="s">
        <v>88</v>
      </c>
      <c r="G27" s="97" t="s">
        <v>89</v>
      </c>
      <c r="H27" s="98" t="s">
        <v>90</v>
      </c>
      <c r="I27" s="98" t="s">
        <v>91</v>
      </c>
      <c r="J27" s="99" t="s">
        <v>92</v>
      </c>
      <c r="K27" s="99" t="s">
        <v>93</v>
      </c>
      <c r="L27" s="98" t="s">
        <v>94</v>
      </c>
      <c r="M27" s="100" t="s">
        <v>94</v>
      </c>
      <c r="N27" s="101">
        <v>139332</v>
      </c>
      <c r="O27" s="102" t="s">
        <v>95</v>
      </c>
      <c r="P27" s="103">
        <v>2.6499999999999999E-2</v>
      </c>
      <c r="Q27" s="104" t="s">
        <v>96</v>
      </c>
      <c r="R27" s="105" t="s">
        <v>97</v>
      </c>
      <c r="S27" s="106" t="s">
        <v>98</v>
      </c>
      <c r="T27" s="107" t="s">
        <v>99</v>
      </c>
      <c r="U27" s="108">
        <f>36463/5265127*100</f>
        <v>0.69253790079517552</v>
      </c>
      <c r="V27" s="108">
        <f>59349/5265127*100</f>
        <v>1.1272092771931237</v>
      </c>
      <c r="W27" s="109">
        <f>(59349+56696)/5265127*100</f>
        <v>2.2040304061041645</v>
      </c>
      <c r="X27" s="109">
        <f>(59349+56696+39990)/5265127*100</f>
        <v>2.9635562447021693</v>
      </c>
      <c r="Y27" s="110">
        <f>(59349+56696+39990+3176)/5265127*100</f>
        <v>3.0238776766448368</v>
      </c>
      <c r="Z27" s="110">
        <f>(59349+56696+39990+3176+3393)/5265127*100</f>
        <v>3.088320566626408</v>
      </c>
      <c r="AA27" s="110">
        <f>(59349+56696+39990+3176+3393+4212)/5265127*100</f>
        <v>3.1683186369483582</v>
      </c>
    </row>
    <row r="28" spans="1:27" ht="409.6" thickBot="1" x14ac:dyDescent="0.3">
      <c r="A28" s="111" t="s">
        <v>100</v>
      </c>
      <c r="B28" s="112" t="s">
        <v>101</v>
      </c>
      <c r="C28" s="113"/>
      <c r="D28" s="95" t="s">
        <v>87</v>
      </c>
      <c r="E28" s="96"/>
      <c r="F28" s="114" t="s">
        <v>102</v>
      </c>
      <c r="G28" s="115" t="s">
        <v>103</v>
      </c>
      <c r="H28" s="98" t="s">
        <v>104</v>
      </c>
      <c r="I28" s="98" t="s">
        <v>91</v>
      </c>
      <c r="J28" s="98" t="s">
        <v>92</v>
      </c>
      <c r="K28" s="98" t="s">
        <v>93</v>
      </c>
      <c r="L28" s="98" t="s">
        <v>94</v>
      </c>
      <c r="M28" s="100" t="s">
        <v>94</v>
      </c>
      <c r="N28" s="101">
        <v>139332</v>
      </c>
      <c r="O28" s="101">
        <v>942106</v>
      </c>
      <c r="P28" s="116">
        <v>0.1479</v>
      </c>
      <c r="Q28" s="105" t="s">
        <v>96</v>
      </c>
      <c r="R28" s="105" t="s">
        <v>105</v>
      </c>
      <c r="S28" s="117" t="s">
        <v>98</v>
      </c>
      <c r="T28" s="118" t="s">
        <v>106</v>
      </c>
      <c r="U28" s="108">
        <f>36463/942106*100</f>
        <v>3.870371274569953</v>
      </c>
      <c r="V28" s="108">
        <f>59349/942106*100</f>
        <v>6.2996095980707061</v>
      </c>
      <c r="W28" s="109">
        <f>(59349+56696)/942106*100</f>
        <v>12.317616064434363</v>
      </c>
      <c r="X28" s="109">
        <f>(59349+56696+39990)/942106*100</f>
        <v>16.562361347873804</v>
      </c>
      <c r="Y28" s="110">
        <f>(59349+56696+39990+3176)/942106*100</f>
        <v>16.89947840264259</v>
      </c>
      <c r="Z28" s="110">
        <f>(59349+56696+39990+3176+3393)/942106*100</f>
        <v>17.259628958949421</v>
      </c>
      <c r="AA28" s="110">
        <f>(59349+56696+39990+3176+3393+4212)/942106*100</f>
        <v>17.706712408157895</v>
      </c>
    </row>
    <row r="29" spans="1:27" ht="372.75" thickBot="1" x14ac:dyDescent="0.3">
      <c r="A29" s="119"/>
      <c r="B29" s="120"/>
      <c r="C29" s="121"/>
      <c r="D29" s="122" t="s">
        <v>87</v>
      </c>
      <c r="E29" s="123"/>
      <c r="F29" s="114" t="s">
        <v>107</v>
      </c>
      <c r="G29" s="114" t="s">
        <v>108</v>
      </c>
      <c r="H29" s="99" t="s">
        <v>109</v>
      </c>
      <c r="I29" s="99" t="s">
        <v>91</v>
      </c>
      <c r="J29" s="99" t="s">
        <v>92</v>
      </c>
      <c r="K29" s="99" t="s">
        <v>93</v>
      </c>
      <c r="L29" s="99" t="s">
        <v>94</v>
      </c>
      <c r="M29" s="124" t="s">
        <v>94</v>
      </c>
      <c r="N29" s="125">
        <v>200</v>
      </c>
      <c r="O29" s="125">
        <v>3444</v>
      </c>
      <c r="P29" s="126">
        <v>5.8099999999999999E-2</v>
      </c>
      <c r="Q29" s="127" t="s">
        <v>110</v>
      </c>
      <c r="R29" s="127" t="s">
        <v>110</v>
      </c>
      <c r="S29" s="117" t="s">
        <v>111</v>
      </c>
      <c r="T29" s="128" t="s">
        <v>112</v>
      </c>
      <c r="U29" s="129">
        <f>123/3444*100</f>
        <v>3.5714285714285712</v>
      </c>
      <c r="V29" s="130">
        <f>142/3444*100</f>
        <v>4.1231126596980259</v>
      </c>
      <c r="W29" s="131">
        <f>(142+22)/3444*100</f>
        <v>4.7619047619047619</v>
      </c>
      <c r="X29" s="131">
        <f>(142+22+22)/3444*100</f>
        <v>5.4006968641114987</v>
      </c>
      <c r="Y29" s="132">
        <f>(142+22+22+38)/3444*100</f>
        <v>6.5040650406504072</v>
      </c>
      <c r="Z29" s="132">
        <f>(142+22+22+38+24)/3444*100</f>
        <v>7.2009291521486647</v>
      </c>
      <c r="AA29" s="132">
        <f>(142+22+22+38+24+52)/3444*100</f>
        <v>8.7108013937282234</v>
      </c>
    </row>
    <row r="30" spans="1:27" ht="409.6" thickBot="1" x14ac:dyDescent="0.3">
      <c r="A30" s="111" t="s">
        <v>113</v>
      </c>
      <c r="B30" s="133" t="s">
        <v>114</v>
      </c>
      <c r="C30" s="133" t="s">
        <v>115</v>
      </c>
      <c r="D30" s="134" t="s">
        <v>116</v>
      </c>
      <c r="E30" s="134"/>
      <c r="F30" s="135" t="s">
        <v>117</v>
      </c>
      <c r="G30" s="136" t="s">
        <v>118</v>
      </c>
      <c r="H30" s="136" t="s">
        <v>119</v>
      </c>
      <c r="I30" s="136" t="s">
        <v>120</v>
      </c>
      <c r="J30" s="136" t="s">
        <v>92</v>
      </c>
      <c r="K30" s="136" t="s">
        <v>121</v>
      </c>
      <c r="L30" s="137">
        <v>2019</v>
      </c>
      <c r="M30" s="138" t="s">
        <v>122</v>
      </c>
      <c r="N30" s="139">
        <v>2432628</v>
      </c>
      <c r="O30" s="139">
        <v>2432628</v>
      </c>
      <c r="P30" s="139" t="s">
        <v>123</v>
      </c>
      <c r="Q30" s="140" t="s">
        <v>124</v>
      </c>
      <c r="R30" s="140" t="s">
        <v>124</v>
      </c>
      <c r="S30" s="141" t="s">
        <v>125</v>
      </c>
      <c r="T30" s="142" t="s">
        <v>126</v>
      </c>
      <c r="U30" s="108">
        <f>614116/2432628*100</f>
        <v>25.244961416213247</v>
      </c>
      <c r="V30" s="108">
        <f>743188/2432628*100</f>
        <v>30.550828157860554</v>
      </c>
      <c r="W30" s="143">
        <f>(743188+78285)/2432628*100</f>
        <v>33.768952753976357</v>
      </c>
      <c r="X30" s="143">
        <f>(743188+78285+65775)/2432628*100</f>
        <v>36.472818696487913</v>
      </c>
      <c r="Y30" s="144">
        <f>(743188+78285+65775+35411)/2432628*100</f>
        <v>37.928487216294478</v>
      </c>
      <c r="Z30" s="144">
        <f>(743188+78285+65775+35411+201642)/2432628*100</f>
        <v>46.217547442518949</v>
      </c>
      <c r="AA30" s="144">
        <f>(743188+78285+65775+35411+201642+374994)/2432628*100</f>
        <v>61.632728061997142</v>
      </c>
    </row>
    <row r="31" spans="1:27" ht="409.6" thickBot="1" x14ac:dyDescent="0.3">
      <c r="A31" s="145"/>
      <c r="B31" s="146"/>
      <c r="C31" s="146"/>
      <c r="D31" s="147" t="s">
        <v>116</v>
      </c>
      <c r="E31" s="147"/>
      <c r="F31" s="148" t="s">
        <v>127</v>
      </c>
      <c r="G31" s="149" t="s">
        <v>128</v>
      </c>
      <c r="H31" s="149" t="s">
        <v>129</v>
      </c>
      <c r="I31" s="149" t="s">
        <v>120</v>
      </c>
      <c r="J31" s="149" t="s">
        <v>92</v>
      </c>
      <c r="K31" s="149" t="s">
        <v>121</v>
      </c>
      <c r="L31" s="150">
        <v>2019</v>
      </c>
      <c r="M31" s="138">
        <v>15056</v>
      </c>
      <c r="N31" s="139">
        <v>16521</v>
      </c>
      <c r="O31" s="139">
        <v>16521</v>
      </c>
      <c r="P31" s="139" t="s">
        <v>130</v>
      </c>
      <c r="Q31" s="140" t="s">
        <v>131</v>
      </c>
      <c r="R31" s="140" t="s">
        <v>124</v>
      </c>
      <c r="S31" s="141" t="s">
        <v>125</v>
      </c>
      <c r="T31" s="142" t="s">
        <v>132</v>
      </c>
      <c r="U31" s="108">
        <f>10673/16521*100</f>
        <v>64.602626959627145</v>
      </c>
      <c r="V31" s="108">
        <f>33221/16521*100</f>
        <v>201.08346952363658</v>
      </c>
      <c r="W31" s="109">
        <f>(33221+56184)/16521*100</f>
        <v>541.15973609345679</v>
      </c>
      <c r="X31" s="109">
        <f>(33221+56184+39243)/16521*100</f>
        <v>778.69378366926935</v>
      </c>
      <c r="Y31" s="110">
        <f>(33221+56184+39243+1464)/16521*100</f>
        <v>787.55523273409597</v>
      </c>
      <c r="Z31" s="110">
        <f>(33221+56184+39243+1464+1086)/16521*100</f>
        <v>794.12868470431567</v>
      </c>
      <c r="AA31" s="110">
        <f>(33221+56184+39243+1464+1086+1825)/16521*100</f>
        <v>805.17523152351555</v>
      </c>
    </row>
    <row r="32" spans="1:27" ht="409.6" thickBot="1" x14ac:dyDescent="0.3">
      <c r="A32" s="145"/>
      <c r="B32" s="151" t="s">
        <v>133</v>
      </c>
      <c r="C32" s="152" t="s">
        <v>134</v>
      </c>
      <c r="D32" s="153" t="s">
        <v>116</v>
      </c>
      <c r="E32" s="153"/>
      <c r="F32" s="154" t="s">
        <v>135</v>
      </c>
      <c r="G32" s="154" t="s">
        <v>136</v>
      </c>
      <c r="H32" s="154" t="s">
        <v>137</v>
      </c>
      <c r="I32" s="154" t="s">
        <v>120</v>
      </c>
      <c r="J32" s="154" t="s">
        <v>92</v>
      </c>
      <c r="K32" s="154" t="s">
        <v>121</v>
      </c>
      <c r="L32" s="154">
        <v>2019</v>
      </c>
      <c r="M32" s="155">
        <v>370661</v>
      </c>
      <c r="N32" s="156">
        <v>438507</v>
      </c>
      <c r="O32" s="156">
        <v>438507</v>
      </c>
      <c r="P32" s="156" t="s">
        <v>138</v>
      </c>
      <c r="Q32" s="157" t="s">
        <v>131</v>
      </c>
      <c r="R32" s="157" t="s">
        <v>124</v>
      </c>
      <c r="S32" s="158" t="s">
        <v>139</v>
      </c>
      <c r="T32" s="159" t="s">
        <v>140</v>
      </c>
      <c r="U32" s="160">
        <f>99003/438507*100</f>
        <v>22.577290670388386</v>
      </c>
      <c r="V32" s="161">
        <f>113616/438507*100</f>
        <v>25.909734622252323</v>
      </c>
      <c r="W32" s="162">
        <f>(113616+37132)/438507*100</f>
        <v>34.377558397015328</v>
      </c>
      <c r="X32" s="162">
        <f>(113616+37132+38008)/438507*100</f>
        <v>43.045150932596286</v>
      </c>
      <c r="Y32" s="163">
        <f>(113616+37132+38008+12379)/438507*100</f>
        <v>45.868138935068309</v>
      </c>
      <c r="Z32" s="163">
        <f>(113616+37132+38008+12379+18125)/438507*100</f>
        <v>50.001482302448998</v>
      </c>
      <c r="AA32" s="163">
        <f>(113616+37132+38008+12379+18125+26200)/438507*100</f>
        <v>55.976301404538589</v>
      </c>
    </row>
    <row r="33" spans="1:27" ht="409.6" thickBot="1" x14ac:dyDescent="0.3">
      <c r="A33" s="145"/>
      <c r="B33" s="164"/>
      <c r="C33" s="165"/>
      <c r="D33" s="153" t="s">
        <v>116</v>
      </c>
      <c r="E33" s="153"/>
      <c r="F33" s="154" t="s">
        <v>141</v>
      </c>
      <c r="G33" s="154" t="s">
        <v>142</v>
      </c>
      <c r="H33" s="154" t="s">
        <v>143</v>
      </c>
      <c r="I33" s="154" t="s">
        <v>120</v>
      </c>
      <c r="J33" s="154" t="s">
        <v>92</v>
      </c>
      <c r="K33" s="154" t="s">
        <v>121</v>
      </c>
      <c r="L33" s="154">
        <v>2019</v>
      </c>
      <c r="M33" s="155">
        <v>72788</v>
      </c>
      <c r="N33" s="156">
        <v>88271</v>
      </c>
      <c r="O33" s="156">
        <v>88271</v>
      </c>
      <c r="P33" s="156" t="s">
        <v>144</v>
      </c>
      <c r="Q33" s="157" t="s">
        <v>131</v>
      </c>
      <c r="R33" s="157" t="s">
        <v>124</v>
      </c>
      <c r="S33" s="158" t="s">
        <v>139</v>
      </c>
      <c r="T33" s="159" t="s">
        <v>145</v>
      </c>
      <c r="U33" s="166">
        <f>20957/88271*100</f>
        <v>23.741659208573598</v>
      </c>
      <c r="V33" s="161">
        <f>21533/88271*100</f>
        <v>24.394195149029692</v>
      </c>
      <c r="W33" s="162">
        <f>(21533+696)/88271*100</f>
        <v>25.182676077080806</v>
      </c>
      <c r="X33" s="162">
        <f>(21533+696+1034)/88271*100</f>
        <v>26.354068720191233</v>
      </c>
      <c r="Y33" s="163">
        <f>(21533+696+1034+1011)/88271*100</f>
        <v>27.49940524067927</v>
      </c>
      <c r="Z33" s="163">
        <f>(21533+696+1034+1011+1642)/88271*100</f>
        <v>29.359585820937795</v>
      </c>
      <c r="AA33" s="163">
        <f>(21533+696+1034+1011+1642+3437)/88271*100</f>
        <v>33.253276840638492</v>
      </c>
    </row>
    <row r="34" spans="1:27" ht="409.5" x14ac:dyDescent="0.25">
      <c r="A34" s="145"/>
      <c r="B34" s="167" t="s">
        <v>146</v>
      </c>
      <c r="C34" s="167" t="s">
        <v>147</v>
      </c>
      <c r="D34" s="168" t="s">
        <v>116</v>
      </c>
      <c r="E34" s="168"/>
      <c r="F34" s="169" t="s">
        <v>148</v>
      </c>
      <c r="G34" s="169" t="s">
        <v>149</v>
      </c>
      <c r="H34" s="169" t="s">
        <v>150</v>
      </c>
      <c r="I34" s="169" t="s">
        <v>120</v>
      </c>
      <c r="J34" s="169" t="s">
        <v>92</v>
      </c>
      <c r="K34" s="169" t="s">
        <v>121</v>
      </c>
      <c r="L34" s="169">
        <v>2019</v>
      </c>
      <c r="M34" s="170">
        <v>2083</v>
      </c>
      <c r="N34" s="171">
        <v>5333</v>
      </c>
      <c r="O34" s="171">
        <v>5333</v>
      </c>
      <c r="P34" s="172" t="s">
        <v>151</v>
      </c>
      <c r="Q34" s="173" t="s">
        <v>152</v>
      </c>
      <c r="R34" s="173" t="s">
        <v>152</v>
      </c>
      <c r="S34" s="174" t="s">
        <v>153</v>
      </c>
      <c r="T34" s="175" t="s">
        <v>154</v>
      </c>
      <c r="U34" s="176">
        <f>1133/5333*100</f>
        <v>21.245077817363587</v>
      </c>
      <c r="V34" s="177">
        <f>1133/5333*100</f>
        <v>21.245077817363587</v>
      </c>
      <c r="W34" s="163">
        <f>(1133+44)/5333*100</f>
        <v>22.070129383086442</v>
      </c>
      <c r="X34" s="163">
        <f>(1133+44+74)/5333*100</f>
        <v>23.457716107256704</v>
      </c>
      <c r="Y34" s="163">
        <f>(1133+44+74+136)/5333*100</f>
        <v>26.007875492218265</v>
      </c>
      <c r="Z34" s="163">
        <f>(1133+44+74+136+89)/5333*100</f>
        <v>27.676729795612225</v>
      </c>
      <c r="AA34" s="163">
        <f>(1133+44+74+136+89+75)/5333*100</f>
        <v>29.083067691730736</v>
      </c>
    </row>
    <row r="35" spans="1:27" ht="409.6" thickBot="1" x14ac:dyDescent="0.3">
      <c r="A35" s="145"/>
      <c r="B35" s="178"/>
      <c r="C35" s="178"/>
      <c r="D35" s="179" t="s">
        <v>116</v>
      </c>
      <c r="E35" s="179"/>
      <c r="F35" s="169" t="s">
        <v>155</v>
      </c>
      <c r="G35" s="169" t="s">
        <v>156</v>
      </c>
      <c r="H35" s="169" t="s">
        <v>157</v>
      </c>
      <c r="I35" s="180" t="s">
        <v>120</v>
      </c>
      <c r="J35" s="180" t="s">
        <v>92</v>
      </c>
      <c r="K35" s="180" t="s">
        <v>121</v>
      </c>
      <c r="L35" s="169">
        <v>2019</v>
      </c>
      <c r="M35" s="170">
        <v>26293</v>
      </c>
      <c r="N35" s="171">
        <v>45952</v>
      </c>
      <c r="O35" s="171">
        <v>45952</v>
      </c>
      <c r="P35" s="172" t="s">
        <v>158</v>
      </c>
      <c r="Q35" s="173" t="s">
        <v>152</v>
      </c>
      <c r="R35" s="173" t="s">
        <v>152</v>
      </c>
      <c r="S35" s="174" t="s">
        <v>153</v>
      </c>
      <c r="T35" s="181" t="s">
        <v>159</v>
      </c>
      <c r="U35" s="182">
        <f>7626/45952*100</f>
        <v>16.595577994428972</v>
      </c>
      <c r="V35" s="183">
        <f>7626/45952*100</f>
        <v>16.595577994428972</v>
      </c>
      <c r="W35" s="163">
        <f>(7626+172)/45952*100</f>
        <v>16.969881615598887</v>
      </c>
      <c r="X35" s="163">
        <f>(7626+172+71)/45952*100</f>
        <v>17.124390668523677</v>
      </c>
      <c r="Y35" s="163">
        <f>(7626+172+71+986)/45952*100</f>
        <v>19.270107938718663</v>
      </c>
      <c r="Z35" s="163">
        <f>(7626+172+71+986+1255)/45952*100</f>
        <v>22.001218662952645</v>
      </c>
      <c r="AA35" s="163">
        <f>(7626+172+71+986+1255+329)/45952*100</f>
        <v>22.717183147632312</v>
      </c>
    </row>
    <row r="36" spans="1:27" ht="62.25" thickBot="1" x14ac:dyDescent="0.95">
      <c r="A36" s="184" t="s">
        <v>160</v>
      </c>
      <c r="B36" s="185" t="s">
        <v>161</v>
      </c>
      <c r="C36" s="186"/>
      <c r="D36" s="186"/>
      <c r="E36" s="187"/>
      <c r="F36" s="188" t="str">
        <f>C30</f>
        <v>1.1 Apoyos asistenciales entregados a personas con carencias sociales y en condiciones de vulnerabilidad</v>
      </c>
      <c r="G36" s="189"/>
      <c r="H36" s="189"/>
      <c r="I36" s="189"/>
      <c r="J36" s="189"/>
      <c r="K36" s="189"/>
      <c r="L36" s="189"/>
      <c r="M36" s="189"/>
      <c r="N36" s="189"/>
      <c r="O36" s="189"/>
      <c r="P36" s="189"/>
      <c r="Q36" s="189"/>
      <c r="R36" s="189"/>
      <c r="S36" s="189"/>
      <c r="T36" s="189"/>
      <c r="U36" s="190"/>
      <c r="V36" s="191"/>
      <c r="W36" s="192"/>
      <c r="X36" s="9"/>
      <c r="Y36" s="9"/>
      <c r="Z36" s="9"/>
      <c r="AA36" s="9"/>
    </row>
    <row r="37" spans="1:27" ht="409.5" x14ac:dyDescent="0.25">
      <c r="A37" s="193"/>
      <c r="B37" s="194" t="s">
        <v>162</v>
      </c>
      <c r="C37" s="195" t="s">
        <v>163</v>
      </c>
      <c r="D37" s="195"/>
      <c r="E37" s="196"/>
      <c r="F37" s="197" t="s">
        <v>164</v>
      </c>
      <c r="G37" s="197" t="s">
        <v>165</v>
      </c>
      <c r="H37" s="197" t="s">
        <v>166</v>
      </c>
      <c r="I37" s="197" t="s">
        <v>120</v>
      </c>
      <c r="J37" s="197" t="s">
        <v>92</v>
      </c>
      <c r="K37" s="197" t="s">
        <v>167</v>
      </c>
      <c r="L37" s="198" t="s">
        <v>94</v>
      </c>
      <c r="M37" s="199" t="s">
        <v>94</v>
      </c>
      <c r="N37" s="197">
        <v>7</v>
      </c>
      <c r="O37" s="197">
        <v>7</v>
      </c>
      <c r="P37" s="197">
        <v>7</v>
      </c>
      <c r="Q37" s="200" t="s">
        <v>124</v>
      </c>
      <c r="R37" s="200" t="s">
        <v>124</v>
      </c>
      <c r="S37" s="201" t="s">
        <v>125</v>
      </c>
      <c r="T37" s="202" t="s">
        <v>168</v>
      </c>
      <c r="U37" s="203">
        <v>5</v>
      </c>
      <c r="V37" s="204">
        <v>9</v>
      </c>
      <c r="W37" s="205">
        <v>9</v>
      </c>
      <c r="X37" s="205">
        <v>11</v>
      </c>
      <c r="Y37" s="205">
        <v>11</v>
      </c>
      <c r="Z37" s="205">
        <v>11</v>
      </c>
      <c r="AA37" s="9"/>
    </row>
    <row r="38" spans="1:27" ht="409.5" x14ac:dyDescent="0.25">
      <c r="A38" s="193"/>
      <c r="B38" s="206" t="s">
        <v>169</v>
      </c>
      <c r="C38" s="207" t="s">
        <v>170</v>
      </c>
      <c r="D38" s="207"/>
      <c r="E38" s="208"/>
      <c r="F38" s="209" t="s">
        <v>171</v>
      </c>
      <c r="G38" s="209" t="s">
        <v>172</v>
      </c>
      <c r="H38" s="209" t="s">
        <v>173</v>
      </c>
      <c r="I38" s="209" t="s">
        <v>120</v>
      </c>
      <c r="J38" s="209" t="s">
        <v>92</v>
      </c>
      <c r="K38" s="209" t="s">
        <v>167</v>
      </c>
      <c r="L38" s="210" t="s">
        <v>94</v>
      </c>
      <c r="M38" s="211" t="s">
        <v>94</v>
      </c>
      <c r="N38" s="209">
        <v>7</v>
      </c>
      <c r="O38" s="209">
        <v>7</v>
      </c>
      <c r="P38" s="209">
        <v>7</v>
      </c>
      <c r="Q38" s="212" t="s">
        <v>124</v>
      </c>
      <c r="R38" s="212" t="s">
        <v>124</v>
      </c>
      <c r="S38" s="213" t="s">
        <v>125</v>
      </c>
      <c r="T38" s="214" t="s">
        <v>174</v>
      </c>
      <c r="U38" s="203">
        <v>6</v>
      </c>
      <c r="V38" s="204">
        <v>11</v>
      </c>
      <c r="W38" s="205">
        <v>11</v>
      </c>
      <c r="X38" s="205">
        <v>13</v>
      </c>
      <c r="Y38" s="205">
        <v>13</v>
      </c>
      <c r="Z38" s="205">
        <v>13</v>
      </c>
      <c r="AA38" s="9"/>
    </row>
    <row r="39" spans="1:27" ht="409.6" thickBot="1" x14ac:dyDescent="0.3">
      <c r="A39" s="193"/>
      <c r="B39" s="215" t="s">
        <v>175</v>
      </c>
      <c r="C39" s="216" t="s">
        <v>176</v>
      </c>
      <c r="D39" s="216"/>
      <c r="E39" s="217"/>
      <c r="F39" s="218" t="s">
        <v>177</v>
      </c>
      <c r="G39" s="218" t="s">
        <v>178</v>
      </c>
      <c r="H39" s="218" t="s">
        <v>179</v>
      </c>
      <c r="I39" s="218" t="s">
        <v>120</v>
      </c>
      <c r="J39" s="218" t="s">
        <v>92</v>
      </c>
      <c r="K39" s="218" t="s">
        <v>167</v>
      </c>
      <c r="L39" s="219" t="s">
        <v>94</v>
      </c>
      <c r="M39" s="220" t="s">
        <v>94</v>
      </c>
      <c r="N39" s="218">
        <v>7</v>
      </c>
      <c r="O39" s="218">
        <v>7</v>
      </c>
      <c r="P39" s="218">
        <v>7</v>
      </c>
      <c r="Q39" s="221" t="s">
        <v>180</v>
      </c>
      <c r="R39" s="221" t="s">
        <v>124</v>
      </c>
      <c r="S39" s="222" t="s">
        <v>125</v>
      </c>
      <c r="T39" s="223" t="s">
        <v>174</v>
      </c>
      <c r="U39" s="203">
        <v>5</v>
      </c>
      <c r="V39" s="204">
        <v>9</v>
      </c>
      <c r="W39" s="205">
        <v>9</v>
      </c>
      <c r="X39" s="205">
        <v>16</v>
      </c>
      <c r="Y39" s="205">
        <v>16</v>
      </c>
      <c r="Z39" s="205">
        <v>16</v>
      </c>
      <c r="AA39" s="9"/>
    </row>
    <row r="40" spans="1:27" ht="62.25" thickBot="1" x14ac:dyDescent="0.95">
      <c r="A40" s="224"/>
      <c r="B40" s="225" t="s">
        <v>181</v>
      </c>
      <c r="C40" s="226"/>
      <c r="D40" s="226"/>
      <c r="E40" s="227"/>
      <c r="F40" s="228" t="str">
        <f>C32</f>
        <v>1.2 Servicios otorgados  a personas con carencias sociales y en condiciones de vulnerabilidad</v>
      </c>
      <c r="G40" s="229"/>
      <c r="H40" s="229"/>
      <c r="I40" s="229"/>
      <c r="J40" s="229"/>
      <c r="K40" s="229"/>
      <c r="L40" s="229"/>
      <c r="M40" s="229"/>
      <c r="N40" s="229"/>
      <c r="O40" s="229"/>
      <c r="P40" s="229"/>
      <c r="Q40" s="229"/>
      <c r="R40" s="229"/>
      <c r="S40" s="229"/>
      <c r="T40" s="229"/>
      <c r="U40" s="230"/>
      <c r="V40" s="231"/>
      <c r="W40" s="9"/>
      <c r="X40" s="9"/>
      <c r="Y40" s="9"/>
      <c r="Z40" s="9"/>
      <c r="AA40" s="9"/>
    </row>
    <row r="41" spans="1:27" ht="409.6" thickBot="1" x14ac:dyDescent="0.3">
      <c r="A41" s="224"/>
      <c r="B41" s="232" t="s">
        <v>182</v>
      </c>
      <c r="C41" s="233" t="s">
        <v>183</v>
      </c>
      <c r="D41" s="234"/>
      <c r="E41" s="235"/>
      <c r="F41" s="236" t="s">
        <v>164</v>
      </c>
      <c r="G41" s="236" t="s">
        <v>165</v>
      </c>
      <c r="H41" s="236" t="s">
        <v>166</v>
      </c>
      <c r="I41" s="237" t="s">
        <v>120</v>
      </c>
      <c r="J41" s="237" t="s">
        <v>92</v>
      </c>
      <c r="K41" s="237" t="s">
        <v>167</v>
      </c>
      <c r="L41" s="238" t="s">
        <v>94</v>
      </c>
      <c r="M41" s="239" t="s">
        <v>94</v>
      </c>
      <c r="N41" s="237">
        <v>11</v>
      </c>
      <c r="O41" s="237">
        <v>11</v>
      </c>
      <c r="P41" s="237">
        <v>11</v>
      </c>
      <c r="Q41" s="157" t="s">
        <v>131</v>
      </c>
      <c r="R41" s="157" t="s">
        <v>124</v>
      </c>
      <c r="S41" s="240" t="s">
        <v>139</v>
      </c>
      <c r="T41" s="241" t="s">
        <v>184</v>
      </c>
      <c r="U41" s="203">
        <v>4</v>
      </c>
      <c r="V41" s="204">
        <v>4</v>
      </c>
      <c r="W41" s="205">
        <v>4</v>
      </c>
      <c r="X41" s="205">
        <v>6</v>
      </c>
      <c r="Y41" s="205">
        <v>6</v>
      </c>
      <c r="Z41" s="205">
        <v>6</v>
      </c>
      <c r="AA41" s="9"/>
    </row>
    <row r="42" spans="1:27" ht="409.6" thickBot="1" x14ac:dyDescent="0.3">
      <c r="A42" s="224"/>
      <c r="B42" s="242" t="s">
        <v>185</v>
      </c>
      <c r="C42" s="243" t="s">
        <v>186</v>
      </c>
      <c r="D42" s="244"/>
      <c r="E42" s="245"/>
      <c r="F42" s="246" t="s">
        <v>171</v>
      </c>
      <c r="G42" s="246" t="s">
        <v>187</v>
      </c>
      <c r="H42" s="246" t="s">
        <v>173</v>
      </c>
      <c r="I42" s="247" t="s">
        <v>120</v>
      </c>
      <c r="J42" s="247" t="s">
        <v>92</v>
      </c>
      <c r="K42" s="247" t="s">
        <v>167</v>
      </c>
      <c r="L42" s="248" t="s">
        <v>94</v>
      </c>
      <c r="M42" s="249" t="s">
        <v>94</v>
      </c>
      <c r="N42" s="237">
        <v>11</v>
      </c>
      <c r="O42" s="237">
        <v>11</v>
      </c>
      <c r="P42" s="237">
        <v>11</v>
      </c>
      <c r="Q42" s="157" t="s">
        <v>131</v>
      </c>
      <c r="R42" s="157" t="s">
        <v>124</v>
      </c>
      <c r="S42" s="158" t="s">
        <v>139</v>
      </c>
      <c r="T42" s="241" t="s">
        <v>184</v>
      </c>
      <c r="U42" s="203">
        <v>11</v>
      </c>
      <c r="V42" s="204">
        <v>11</v>
      </c>
      <c r="W42" s="205">
        <v>11</v>
      </c>
      <c r="X42" s="205">
        <v>13</v>
      </c>
      <c r="Y42" s="205">
        <v>13</v>
      </c>
      <c r="Z42" s="205">
        <v>13</v>
      </c>
      <c r="AA42" s="9"/>
    </row>
    <row r="43" spans="1:27" ht="409.6" thickBot="1" x14ac:dyDescent="0.3">
      <c r="A43" s="224"/>
      <c r="B43" s="242" t="s">
        <v>188</v>
      </c>
      <c r="C43" s="243" t="s">
        <v>189</v>
      </c>
      <c r="D43" s="244"/>
      <c r="E43" s="250"/>
      <c r="F43" s="251" t="s">
        <v>190</v>
      </c>
      <c r="G43" s="251" t="s">
        <v>191</v>
      </c>
      <c r="H43" s="251" t="s">
        <v>192</v>
      </c>
      <c r="I43" s="252" t="s">
        <v>120</v>
      </c>
      <c r="J43" s="252" t="s">
        <v>92</v>
      </c>
      <c r="K43" s="252" t="s">
        <v>167</v>
      </c>
      <c r="L43" s="253" t="s">
        <v>94</v>
      </c>
      <c r="M43" s="254" t="s">
        <v>94</v>
      </c>
      <c r="N43" s="255">
        <v>11</v>
      </c>
      <c r="O43" s="255">
        <v>11</v>
      </c>
      <c r="P43" s="255">
        <v>11</v>
      </c>
      <c r="Q43" s="256" t="s">
        <v>131</v>
      </c>
      <c r="R43" s="256" t="s">
        <v>124</v>
      </c>
      <c r="S43" s="257" t="s">
        <v>139</v>
      </c>
      <c r="T43" s="258" t="s">
        <v>193</v>
      </c>
      <c r="U43" s="203">
        <v>6</v>
      </c>
      <c r="V43" s="204">
        <v>11</v>
      </c>
      <c r="W43" s="205">
        <v>11</v>
      </c>
      <c r="X43" s="205">
        <v>13</v>
      </c>
      <c r="Y43" s="205">
        <v>13</v>
      </c>
      <c r="Z43" s="205">
        <v>13</v>
      </c>
      <c r="AA43" s="9"/>
    </row>
    <row r="44" spans="1:27" ht="62.25" thickBot="1" x14ac:dyDescent="0.95">
      <c r="A44" s="224"/>
      <c r="B44" s="259" t="s">
        <v>194</v>
      </c>
      <c r="C44" s="260"/>
      <c r="D44" s="260"/>
      <c r="E44" s="261"/>
      <c r="F44" s="262" t="str">
        <f>C34</f>
        <v>1.3 Capacitaciones y acciones impartidas a personas con carencias sociales y en condiciones de vulnerabilidad</v>
      </c>
      <c r="G44" s="263"/>
      <c r="H44" s="263"/>
      <c r="I44" s="263"/>
      <c r="J44" s="263"/>
      <c r="K44" s="263"/>
      <c r="L44" s="263"/>
      <c r="M44" s="263"/>
      <c r="N44" s="263"/>
      <c r="O44" s="263"/>
      <c r="P44" s="263"/>
      <c r="Q44" s="263"/>
      <c r="R44" s="263"/>
      <c r="S44" s="263"/>
      <c r="T44" s="263"/>
      <c r="U44" s="230"/>
      <c r="V44" s="231"/>
      <c r="W44" s="9"/>
      <c r="X44" s="9"/>
      <c r="Y44" s="9"/>
      <c r="Z44" s="9"/>
      <c r="AA44" s="9"/>
    </row>
    <row r="45" spans="1:27" ht="326.25" thickBot="1" x14ac:dyDescent="0.3">
      <c r="A45" s="224"/>
      <c r="B45" s="264" t="s">
        <v>195</v>
      </c>
      <c r="C45" s="265" t="s">
        <v>196</v>
      </c>
      <c r="D45" s="266"/>
      <c r="E45" s="267"/>
      <c r="F45" s="268" t="s">
        <v>164</v>
      </c>
      <c r="G45" s="268" t="s">
        <v>165</v>
      </c>
      <c r="H45" s="268" t="s">
        <v>166</v>
      </c>
      <c r="I45" s="268" t="s">
        <v>120</v>
      </c>
      <c r="J45" s="268" t="s">
        <v>92</v>
      </c>
      <c r="K45" s="268" t="s">
        <v>167</v>
      </c>
      <c r="L45" s="269" t="s">
        <v>94</v>
      </c>
      <c r="M45" s="269" t="s">
        <v>94</v>
      </c>
      <c r="N45" s="268">
        <v>5</v>
      </c>
      <c r="O45" s="268">
        <v>5</v>
      </c>
      <c r="P45" s="268">
        <v>5</v>
      </c>
      <c r="Q45" s="173" t="s">
        <v>152</v>
      </c>
      <c r="R45" s="173" t="s">
        <v>152</v>
      </c>
      <c r="S45" s="174" t="s">
        <v>153</v>
      </c>
      <c r="T45" s="270" t="s">
        <v>197</v>
      </c>
      <c r="U45" s="203">
        <v>2</v>
      </c>
      <c r="V45" s="204">
        <v>7</v>
      </c>
      <c r="W45" s="205">
        <v>7</v>
      </c>
      <c r="X45" s="205">
        <v>9</v>
      </c>
      <c r="Y45" s="205">
        <v>9</v>
      </c>
      <c r="Z45" s="205">
        <v>9</v>
      </c>
      <c r="AA45" s="9"/>
    </row>
    <row r="46" spans="1:27" ht="326.25" thickBot="1" x14ac:dyDescent="0.3">
      <c r="A46" s="224"/>
      <c r="B46" s="271" t="s">
        <v>198</v>
      </c>
      <c r="C46" s="272" t="s">
        <v>199</v>
      </c>
      <c r="D46" s="273"/>
      <c r="E46" s="274"/>
      <c r="F46" s="275" t="s">
        <v>200</v>
      </c>
      <c r="G46" s="275" t="s">
        <v>201</v>
      </c>
      <c r="H46" s="275" t="s">
        <v>202</v>
      </c>
      <c r="I46" s="275" t="s">
        <v>120</v>
      </c>
      <c r="J46" s="275" t="s">
        <v>92</v>
      </c>
      <c r="K46" s="275" t="s">
        <v>167</v>
      </c>
      <c r="L46" s="269" t="s">
        <v>94</v>
      </c>
      <c r="M46" s="269" t="s">
        <v>94</v>
      </c>
      <c r="N46" s="268">
        <v>5</v>
      </c>
      <c r="O46" s="268">
        <v>5</v>
      </c>
      <c r="P46" s="268">
        <v>5</v>
      </c>
      <c r="Q46" s="173" t="s">
        <v>203</v>
      </c>
      <c r="R46" s="173" t="s">
        <v>152</v>
      </c>
      <c r="S46" s="174" t="s">
        <v>153</v>
      </c>
      <c r="T46" s="270" t="s">
        <v>197</v>
      </c>
      <c r="U46" s="203">
        <v>2</v>
      </c>
      <c r="V46" s="204">
        <v>6</v>
      </c>
      <c r="W46" s="205">
        <v>6</v>
      </c>
      <c r="X46" s="205">
        <v>8</v>
      </c>
      <c r="Y46" s="205">
        <v>8</v>
      </c>
      <c r="Z46" s="205">
        <v>8</v>
      </c>
      <c r="AA46" s="9"/>
    </row>
    <row r="47" spans="1:27" ht="326.25" thickBot="1" x14ac:dyDescent="0.3">
      <c r="A47" s="276"/>
      <c r="B47" s="271" t="s">
        <v>204</v>
      </c>
      <c r="C47" s="277" t="s">
        <v>205</v>
      </c>
      <c r="D47" s="278"/>
      <c r="E47" s="279"/>
      <c r="F47" s="280" t="s">
        <v>206</v>
      </c>
      <c r="G47" s="280" t="s">
        <v>207</v>
      </c>
      <c r="H47" s="280" t="s">
        <v>208</v>
      </c>
      <c r="I47" s="280" t="s">
        <v>120</v>
      </c>
      <c r="J47" s="280" t="s">
        <v>92</v>
      </c>
      <c r="K47" s="280" t="s">
        <v>167</v>
      </c>
      <c r="L47" s="269" t="s">
        <v>94</v>
      </c>
      <c r="M47" s="269" t="s">
        <v>94</v>
      </c>
      <c r="N47" s="268">
        <v>5</v>
      </c>
      <c r="O47" s="268">
        <v>5</v>
      </c>
      <c r="P47" s="268">
        <v>5</v>
      </c>
      <c r="Q47" s="173" t="s">
        <v>152</v>
      </c>
      <c r="R47" s="173" t="s">
        <v>152</v>
      </c>
      <c r="S47" s="174" t="s">
        <v>153</v>
      </c>
      <c r="T47" s="270" t="s">
        <v>197</v>
      </c>
      <c r="U47" s="203">
        <v>3</v>
      </c>
      <c r="V47" s="204">
        <v>8</v>
      </c>
      <c r="W47" s="205">
        <v>8</v>
      </c>
      <c r="X47" s="205">
        <v>10</v>
      </c>
      <c r="Y47" s="205">
        <v>10</v>
      </c>
      <c r="Z47" s="205">
        <v>10</v>
      </c>
      <c r="AA47" s="9"/>
    </row>
    <row r="48" spans="1:27" ht="92.25" x14ac:dyDescent="1.35">
      <c r="A48"/>
      <c r="B48"/>
      <c r="C48"/>
      <c r="D48"/>
      <c r="E48"/>
      <c r="F48" s="281"/>
      <c r="G48" s="281"/>
      <c r="H48" s="281"/>
      <c r="I48" s="281"/>
      <c r="J48" s="281"/>
      <c r="K48" s="281"/>
      <c r="L48" s="281"/>
      <c r="M48" s="281"/>
      <c r="N48" s="281"/>
      <c r="O48" s="281"/>
      <c r="P48" s="281"/>
      <c r="Q48" s="281"/>
      <c r="R48" s="281"/>
      <c r="S48" s="281"/>
      <c r="T48" s="281"/>
      <c r="U48" s="282"/>
      <c r="W48" s="9"/>
      <c r="X48" s="9"/>
    </row>
    <row r="49" spans="1:21" ht="92.25" x14ac:dyDescent="1.35">
      <c r="A49"/>
      <c r="B49" s="283" t="s">
        <v>209</v>
      </c>
      <c r="C49" s="283"/>
      <c r="D49" s="283"/>
      <c r="E49" s="283"/>
      <c r="F49" s="283"/>
      <c r="G49" s="284"/>
      <c r="H49" s="285"/>
      <c r="I49" s="283" t="s">
        <v>210</v>
      </c>
      <c r="J49" s="283"/>
      <c r="K49" s="283"/>
      <c r="L49" s="285"/>
      <c r="M49" s="283" t="s">
        <v>211</v>
      </c>
      <c r="N49" s="283"/>
      <c r="O49" s="283"/>
      <c r="P49" s="283"/>
      <c r="Q49" s="283"/>
      <c r="U49" s="282"/>
    </row>
    <row r="50" spans="1:21" ht="92.25" x14ac:dyDescent="1.35">
      <c r="A50"/>
      <c r="B50" s="286"/>
      <c r="C50" s="286"/>
      <c r="D50" s="286"/>
      <c r="E50" s="286"/>
      <c r="F50" s="286"/>
      <c r="G50" s="286"/>
      <c r="H50" s="285"/>
      <c r="I50" s="286"/>
      <c r="J50" s="286"/>
      <c r="K50" s="286"/>
      <c r="L50" s="285"/>
      <c r="M50" s="286"/>
      <c r="N50" s="286"/>
      <c r="O50" s="286"/>
      <c r="P50" s="286"/>
      <c r="Q50" s="286"/>
      <c r="U50" s="282"/>
    </row>
    <row r="51" spans="1:21" ht="92.25" x14ac:dyDescent="1.35">
      <c r="A51" s="287" t="s">
        <v>212</v>
      </c>
      <c r="B51" s="288"/>
      <c r="C51" s="288"/>
      <c r="D51" s="288"/>
      <c r="E51" s="288"/>
      <c r="F51" s="288"/>
      <c r="G51" s="288"/>
      <c r="H51" s="289"/>
      <c r="I51" s="288"/>
      <c r="J51" s="288"/>
      <c r="K51" s="288"/>
      <c r="L51" s="289"/>
      <c r="M51" s="288"/>
      <c r="N51" s="288"/>
      <c r="O51" s="288"/>
      <c r="P51" s="288"/>
      <c r="Q51" s="288"/>
      <c r="U51" s="282"/>
    </row>
    <row r="52" spans="1:21" ht="92.25" x14ac:dyDescent="1.35">
      <c r="A52" s="290" t="s">
        <v>213</v>
      </c>
      <c r="B52" s="291"/>
      <c r="C52" s="291"/>
      <c r="D52" s="291"/>
      <c r="E52" s="291"/>
      <c r="F52" s="291"/>
      <c r="G52" s="288"/>
      <c r="H52" s="289"/>
      <c r="I52" s="291"/>
      <c r="J52" s="291"/>
      <c r="K52" s="291"/>
      <c r="L52" s="289"/>
      <c r="M52" s="292"/>
      <c r="N52" s="292"/>
      <c r="O52" s="292"/>
      <c r="P52" s="292"/>
      <c r="Q52" s="292"/>
      <c r="U52" s="282"/>
    </row>
    <row r="53" spans="1:21" ht="92.25" x14ac:dyDescent="1.35">
      <c r="A53" s="290" t="s">
        <v>214</v>
      </c>
      <c r="B53" s="291"/>
      <c r="C53" s="291"/>
      <c r="D53" s="291"/>
      <c r="E53" s="291"/>
      <c r="F53" s="291"/>
      <c r="G53" s="288"/>
      <c r="H53" s="289"/>
      <c r="I53" s="291"/>
      <c r="J53" s="291"/>
      <c r="K53" s="291"/>
      <c r="L53" s="289"/>
      <c r="M53" s="292"/>
      <c r="N53" s="292"/>
      <c r="O53" s="292"/>
      <c r="P53" s="292"/>
      <c r="Q53" s="292"/>
      <c r="U53" s="282"/>
    </row>
    <row r="54" spans="1:21" ht="92.25" x14ac:dyDescent="1.35">
      <c r="B54" s="293"/>
      <c r="C54" s="293"/>
      <c r="D54" s="293"/>
      <c r="E54" s="293"/>
      <c r="F54" s="293"/>
      <c r="G54" s="294"/>
      <c r="H54"/>
      <c r="I54" s="293"/>
      <c r="J54" s="293"/>
      <c r="K54" s="293"/>
      <c r="L54"/>
      <c r="M54" s="293"/>
      <c r="N54" s="293"/>
      <c r="O54" s="293"/>
      <c r="P54" s="293"/>
      <c r="Q54" s="293"/>
      <c r="U54" s="282"/>
    </row>
    <row r="55" spans="1:21" ht="92.25" x14ac:dyDescent="1.35">
      <c r="U55" s="282"/>
    </row>
    <row r="56" spans="1:21" x14ac:dyDescent="0.25">
      <c r="U56" s="295"/>
    </row>
    <row r="57" spans="1:21" x14ac:dyDescent="0.25">
      <c r="U57" s="295"/>
    </row>
    <row r="58" spans="1:21" x14ac:dyDescent="0.25">
      <c r="U58" s="295"/>
    </row>
    <row r="59" spans="1:21" x14ac:dyDescent="0.25">
      <c r="U59" s="295"/>
    </row>
  </sheetData>
  <mergeCells count="86">
    <mergeCell ref="B49:F49"/>
    <mergeCell ref="I49:K49"/>
    <mergeCell ref="M49:Q49"/>
    <mergeCell ref="B52:F52"/>
    <mergeCell ref="I52:K52"/>
    <mergeCell ref="B53:F53"/>
    <mergeCell ref="I53:K53"/>
    <mergeCell ref="C43:D43"/>
    <mergeCell ref="B44:E44"/>
    <mergeCell ref="F44:T44"/>
    <mergeCell ref="C45:D45"/>
    <mergeCell ref="C46:D46"/>
    <mergeCell ref="C47:D47"/>
    <mergeCell ref="A36:A46"/>
    <mergeCell ref="B36:E36"/>
    <mergeCell ref="F36:T36"/>
    <mergeCell ref="C37:D37"/>
    <mergeCell ref="C38:D38"/>
    <mergeCell ref="C39:D39"/>
    <mergeCell ref="B40:E40"/>
    <mergeCell ref="F40:T40"/>
    <mergeCell ref="C41:D41"/>
    <mergeCell ref="C42:D42"/>
    <mergeCell ref="A28:A29"/>
    <mergeCell ref="B28:C29"/>
    <mergeCell ref="A30:A35"/>
    <mergeCell ref="B30:B31"/>
    <mergeCell ref="C30:C31"/>
    <mergeCell ref="B32:B33"/>
    <mergeCell ref="C32:C33"/>
    <mergeCell ref="B34:B35"/>
    <mergeCell ref="C34:C35"/>
    <mergeCell ref="W25:W26"/>
    <mergeCell ref="X25:X26"/>
    <mergeCell ref="Y25:Y26"/>
    <mergeCell ref="Z25:Z26"/>
    <mergeCell ref="AA25:AA26"/>
    <mergeCell ref="B27:C27"/>
    <mergeCell ref="Q25:Q26"/>
    <mergeCell ref="R25:R26"/>
    <mergeCell ref="S25:S26"/>
    <mergeCell ref="T25:T26"/>
    <mergeCell ref="U25:U26"/>
    <mergeCell ref="V25:V26"/>
    <mergeCell ref="A25:C26"/>
    <mergeCell ref="D25:D26"/>
    <mergeCell ref="E25:E26"/>
    <mergeCell ref="F25:K25"/>
    <mergeCell ref="L25:M25"/>
    <mergeCell ref="N25:P25"/>
    <mergeCell ref="A20:D20"/>
    <mergeCell ref="E20:U20"/>
    <mergeCell ref="A21:D21"/>
    <mergeCell ref="E21:U21"/>
    <mergeCell ref="A22:D22"/>
    <mergeCell ref="A23:D23"/>
    <mergeCell ref="A16:D16"/>
    <mergeCell ref="E16:U16"/>
    <mergeCell ref="A17:D17"/>
    <mergeCell ref="E17:U17"/>
    <mergeCell ref="A18:U18"/>
    <mergeCell ref="A19:U19"/>
    <mergeCell ref="A12:D12"/>
    <mergeCell ref="E12:U12"/>
    <mergeCell ref="A13:U13"/>
    <mergeCell ref="A14:U14"/>
    <mergeCell ref="A15:D15"/>
    <mergeCell ref="E15:U15"/>
    <mergeCell ref="F8:K8"/>
    <mergeCell ref="L8:U8"/>
    <mergeCell ref="A9:U9"/>
    <mergeCell ref="A10:U10"/>
    <mergeCell ref="A11:D11"/>
    <mergeCell ref="E11:U11"/>
    <mergeCell ref="A6:E6"/>
    <mergeCell ref="F6:K6"/>
    <mergeCell ref="M6:U6"/>
    <mergeCell ref="A7:E7"/>
    <mergeCell ref="F7:K7"/>
    <mergeCell ref="L7:U7"/>
    <mergeCell ref="A2:S2"/>
    <mergeCell ref="A3:S3"/>
    <mergeCell ref="A4:U4"/>
    <mergeCell ref="A5:E5"/>
    <mergeCell ref="F5:K5"/>
    <mergeCell ref="M5:U5"/>
  </mergeCells>
  <dataValidations count="1">
    <dataValidation type="list" allowBlank="1" showInputMessage="1" showErrorMessage="1" sqref="D30:D35 I27:K35 I37:K39 I41:K43 I45:K47">
      <formula1>#REF!</formula1>
    </dataValidation>
  </dataValidations>
  <pageMargins left="0.7" right="0.7" top="0.75" bottom="0.75" header="0.3" footer="0.3"/>
  <drawing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[1]Hoja1!#REF!</xm:f>
          </x14:formula1>
          <xm:sqref>E20:V21 A6:K6</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xilonen olga garcia vuevaas</dc:creator>
  <cp:lastModifiedBy>xilonen olga garcia vuevaas</cp:lastModifiedBy>
  <dcterms:created xsi:type="dcterms:W3CDTF">2020-10-13T18:25:59Z</dcterms:created>
  <dcterms:modified xsi:type="dcterms:W3CDTF">2020-10-13T18:35:12Z</dcterms:modified>
</cp:coreProperties>
</file>