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ilonen.garcia\Desktop\transparencia\"/>
    </mc:Choice>
  </mc:AlternateContent>
  <bookViews>
    <workbookView xWindow="0" yWindow="0" windowWidth="19155" windowHeight="115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38" i="1"/>
  <c r="F35" i="1"/>
  <c r="AG34" i="1"/>
  <c r="AF34" i="1"/>
  <c r="AE34" i="1"/>
  <c r="X34" i="1"/>
  <c r="W34" i="1"/>
  <c r="V34" i="1"/>
  <c r="U34" i="1"/>
  <c r="AG33" i="1"/>
  <c r="AF33" i="1"/>
  <c r="AE33" i="1"/>
  <c r="X33" i="1"/>
  <c r="W33" i="1"/>
  <c r="V33" i="1"/>
  <c r="U33" i="1"/>
  <c r="AG32" i="1"/>
  <c r="AF32" i="1"/>
  <c r="AE32" i="1"/>
  <c r="X32" i="1"/>
  <c r="W32" i="1"/>
  <c r="V32" i="1"/>
  <c r="U32" i="1"/>
  <c r="AG31" i="1"/>
  <c r="AF31" i="1"/>
  <c r="AE31" i="1"/>
  <c r="X31" i="1"/>
  <c r="W31" i="1"/>
  <c r="V31" i="1"/>
  <c r="U31" i="1"/>
  <c r="AG30" i="1"/>
  <c r="AF30" i="1"/>
  <c r="AE30" i="1"/>
  <c r="X30" i="1"/>
  <c r="W30" i="1"/>
  <c r="V30" i="1"/>
  <c r="U30" i="1"/>
  <c r="AG29" i="1"/>
  <c r="AF29" i="1"/>
  <c r="AE29" i="1"/>
  <c r="X29" i="1"/>
  <c r="W29" i="1"/>
  <c r="V29" i="1"/>
  <c r="U29" i="1"/>
  <c r="AG28" i="1"/>
  <c r="AF28" i="1"/>
  <c r="AE28" i="1"/>
  <c r="X28" i="1"/>
  <c r="W28" i="1"/>
  <c r="V28" i="1"/>
  <c r="U28" i="1"/>
  <c r="AG27" i="1"/>
  <c r="AF27" i="1"/>
  <c r="AE27" i="1"/>
  <c r="X27" i="1"/>
  <c r="W27" i="1"/>
  <c r="V27" i="1"/>
  <c r="U27" i="1"/>
</calcChain>
</file>

<file path=xl/comments1.xml><?xml version="1.0" encoding="utf-8"?>
<comments xmlns="http://schemas.openxmlformats.org/spreadsheetml/2006/main">
  <authors>
    <author>soporte</author>
  </authors>
  <commentList>
    <comment ref="D25" authorId="0" shapeId="0">
      <text>
        <r>
          <rPr>
            <sz val="16"/>
            <color indexed="81"/>
            <rFont val="Tahoma"/>
            <family val="2"/>
          </rPr>
          <t xml:space="preserve">Sólo para componentes
</t>
        </r>
      </text>
    </comment>
  </commentList>
</comments>
</file>

<file path=xl/sharedStrings.xml><?xml version="1.0" encoding="utf-8"?>
<sst xmlns="http://schemas.openxmlformats.org/spreadsheetml/2006/main" count="301" uniqueCount="194">
  <si>
    <t>Formato PP.6. Matriz de Indicadores para Resultados del Programa Presupuestario</t>
  </si>
  <si>
    <t xml:space="preserve">2. Inclusión/Organismo Público Descentralizado de la Administración Pública Municipal, denominado Sistema para el Desarrollo Integral de la Familia de Guadalajara </t>
  </si>
  <si>
    <t>Datos de identificación del Programa</t>
  </si>
  <si>
    <t>Número y nombre del Programa Presupuestario</t>
  </si>
  <si>
    <t>DEPENDENCIA</t>
  </si>
  <si>
    <t>Ejercicio fiscal</t>
  </si>
  <si>
    <t>Categoría Programática</t>
  </si>
  <si>
    <t>5. Asistencia Social</t>
  </si>
  <si>
    <t xml:space="preserve">Coordinación General de Desarrollo Económico y combate a la Desigualdad </t>
  </si>
  <si>
    <t>Finalidad</t>
  </si>
  <si>
    <t>Función</t>
  </si>
  <si>
    <t>Sub-función</t>
  </si>
  <si>
    <t>Alineación</t>
  </si>
  <si>
    <t>Plan Nacional de Desarrollo 2019-2024</t>
  </si>
  <si>
    <t>Eje</t>
  </si>
  <si>
    <t>Transversal: Igualdad de género/No discriminación e inclusión</t>
  </si>
  <si>
    <t>Objetivo</t>
  </si>
  <si>
    <t>1.3 Promover, respetar y garantizar los derechos humanos, individuales y colectivos/Pleno respeto a los derechos humanos</t>
  </si>
  <si>
    <t>Plan Estatal de Gobernanza y Desarrollo 2018-2024</t>
  </si>
  <si>
    <t>Desarrollo Social, Pobreza y desigualdad</t>
  </si>
  <si>
    <t>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corresponsabilidad de todas y todos los actores involucrados y reconociendo la identidad diversa de Jalisco./DS1.  Que las mujeres y hombres en Jalisco tengan mayor equidad e igualdad de oportunidades, donde cada vez existan menos personas en condiciones de pobreza y desigualdad, a través de la disminución de carencias sociales y las brechas que estas provocan, bajo una perspectiva multidimensional de la pobreza, así como con perspectiva basada en los derechos humanos y la igualdad de género, con especial énfasis en al acceso a la salud y la educación./DS3.  Proteger y mejorar la salud de las y los jaliscienses, mediante el ejercicio de una rectoría eficaz y un refundado sistema de salud que: brinde acceso efectivo y cobertura igualitaria a servicios integrales y resolutivos con protección fi naciera; impulse eficazmente la prevención y promoción de la salud física y mental movilizando a las personas y a la sociedad, principalmente contra las enfermedades no transmisibles vinculadas a los malos hábitos y la vida sedentaria; garantice la prestación de servicios y abasto de medicamentos con calidad, la satisfacción de las y los usuarios, la protección a la población contra diversos riesgos sanitarios y lesiones accidentales, la generación de recursos e innovación en salud, y la vigilancia del uso eficiente, transparente y sin corrupción de los recursos para la salud./DS4.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 corresponsabilidad de todas y todos los actores involucrados y reconociendo la identidad  diversa de Jalisco./</t>
  </si>
  <si>
    <t>Estrategia</t>
  </si>
  <si>
    <t xml:space="preserve">DS1.5. Garantizar el acceso a una vida digna y al cuidado en las personas adultas mayores./DS1.6. Garantizar el acceso a la alimentación mediante la seguridad y asistencia alimentaria, en sus tres niveles básicos: severa, moderada y leve, con la prioridad de niñas, niños y adolescentes; mujeres embarazadas y en periodo de lactancia, personas adultas mayores y poblaciones de localidades de muy alta marginación./DS3.1. Garantizar el acceso efectivo, igualitario, equitativo y oportuno con protección financiera a servicios integrales de salud, fortaleciendo: el primer nivel de atención y su articulación con el segundo, tercer nivel hospitalario y de alta especialidad./DS3.7. Ampliar la disponibilidad de profesionales de la salud suficientes, capacitados y con certidumbre laboral, así como asegurar la disposición de medicinas.
</t>
  </si>
  <si>
    <t>Plan Municipal de Desarrollo y Gobernanza Guadalajara 500 / Visión 2042</t>
  </si>
  <si>
    <t>1. Guadalajara próspera e incluyente</t>
  </si>
  <si>
    <t>O2. Ejecutar  programas sociales estratégicos  que impulsen  la innovación social responsable e incluyente, para  garantizar un crecimiento equitativo, equilibrado y sostenible.</t>
  </si>
  <si>
    <t>Clave de Estrategias</t>
  </si>
  <si>
    <t>E2.1</t>
  </si>
  <si>
    <t>E2.3</t>
  </si>
  <si>
    <t>E4.2</t>
  </si>
  <si>
    <t>E5.2</t>
  </si>
  <si>
    <t>E8.2</t>
  </si>
  <si>
    <t>Clave de Líneas de Acción</t>
  </si>
  <si>
    <t>L2.3.1</t>
  </si>
  <si>
    <t>L2.5.1</t>
  </si>
  <si>
    <t xml:space="preserve">L2.6.2 </t>
  </si>
  <si>
    <t>AVANCES</t>
  </si>
  <si>
    <t>RESUMEN NARRATIVO</t>
  </si>
  <si>
    <t>UNIDAD RESPONSABLE</t>
  </si>
  <si>
    <t>PROYECTOS TRANSVERSALES</t>
  </si>
  <si>
    <t xml:space="preserve">INDICADORES </t>
  </si>
  <si>
    <t>LÍNEA BASE</t>
  </si>
  <si>
    <t>META</t>
  </si>
  <si>
    <t xml:space="preserve">MEDIOS DE VERIFICACIÓN </t>
  </si>
  <si>
    <t xml:space="preserve"> FUENTES DE INFORMACIÓN</t>
  </si>
  <si>
    <t>SUPUESTOS</t>
  </si>
  <si>
    <t>OBSERVACIONES</t>
  </si>
  <si>
    <t>1ER TRIMESTRE</t>
  </si>
  <si>
    <t>AL MES DE ABRIL</t>
  </si>
  <si>
    <t>AL MES DE MAYO</t>
  </si>
  <si>
    <t>AL MES DE JUNIO</t>
  </si>
  <si>
    <t>JULIO</t>
  </si>
  <si>
    <t>AGOSTO</t>
  </si>
  <si>
    <t>SEPTIEMBRE</t>
  </si>
  <si>
    <t>OCTUBRE</t>
  </si>
  <si>
    <t>NOVIEMBRE</t>
  </si>
  <si>
    <t>DICIEMBRE</t>
  </si>
  <si>
    <t>AL MES DE JULIO</t>
  </si>
  <si>
    <t>AL MES DE AGOSTO</t>
  </si>
  <si>
    <t>AL MES DE SEPTIEMBRE</t>
  </si>
  <si>
    <t>INDICADOR</t>
  </si>
  <si>
    <t>DEFINICIÓN INDICADOR</t>
  </si>
  <si>
    <t>MÉTODO DE CÁLCULO</t>
  </si>
  <si>
    <t>TIPO DE INDICADOR</t>
  </si>
  <si>
    <t>DIMENSIÓN</t>
  </si>
  <si>
    <t>FRECUENCIA DE LA MEDICIÓN</t>
  </si>
  <si>
    <t>AÑO</t>
  </si>
  <si>
    <t>DATO</t>
  </si>
  <si>
    <t>VALOR PROGRAMADO 1 (NUMERADOR)</t>
  </si>
  <si>
    <t>VALOR PROGRAMADO 2 (DENOMINADOR)</t>
  </si>
  <si>
    <t>VALOR  META</t>
  </si>
  <si>
    <t>FIN</t>
  </si>
  <si>
    <t>Contribuir a mejorar en su condición de vulnerabilidad y en la restitución de derechos a las personas con discapacidad y personas adultas mayores, mediante servicios de salud, nutrición, psicológicos y habilidades para incluirlos social, laboral y culturalmente</t>
  </si>
  <si>
    <t>OPD DIF GDL</t>
  </si>
  <si>
    <t xml:space="preserve"> Porcentaje de personas  con discapacidad y personas adultas mayores en las que se contribuyó  a mejorar en su condición de vulnerabilidad y en la restitución de derechos mediante servicios de salud, nutrición, psicológicos y habilidades para incluirlos social, laboral y culturalmente de la población del Área Metropolitana de Guadalajara</t>
  </si>
  <si>
    <t>Mide la parte porcentual de las personas con discapacidad y adultas mayores,  en las que se contribuyó  a mejorar en su condición de vulnerabilidad y en la restitución de derechos  mediante servicios de salud, nutrición, psicológicos y habilidades para incluirlos social, laboral y culturalmente de la población del Área Metropolitana de Guadalajara</t>
  </si>
  <si>
    <t>Número de personas con discapacidad y persona adultas mayores atendidas por los programas por la Dirección de Inclusión de DIF Gdl /Número de personas con discapacidad y personas adultas mayores en  el  Área Metropolitana de Guadalajara</t>
  </si>
  <si>
    <t>Estratégico</t>
  </si>
  <si>
    <t>Eficacia</t>
  </si>
  <si>
    <t>Anual</t>
  </si>
  <si>
    <t>N/A</t>
  </si>
  <si>
    <t>Padrón de beneficiarios</t>
  </si>
  <si>
    <t>Instituto de Información estadística y geografía, 2010</t>
  </si>
  <si>
    <t>La participación de los diversos sectores involucrados, es comprometida y facilita la inclusión de las personas vulnerables</t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</si>
  <si>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 </t>
    </r>
    <r>
      <rPr>
        <b/>
        <sz val="40"/>
        <color theme="7" tint="-0.499984740745262"/>
        <rFont val="Calibri"/>
        <family val="2"/>
      </rPr>
      <t>1,913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theme="7" tint="-0.499984740745262"/>
        <rFont val="Calibri"/>
        <family val="2"/>
      </rPr>
      <t>1,829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theme="7" tint="-0.499984740745262"/>
        <rFont val="Calibri"/>
        <family val="2"/>
      </rPr>
      <t>296</t>
    </r>
    <r>
      <rPr>
        <sz val="40"/>
        <color rgb="FF000000"/>
        <rFont val="Calibri"/>
        <family val="2"/>
      </rPr>
      <t xml:space="preserve">
Personas atendidas en los CAPIS: </t>
    </r>
    <r>
      <rPr>
        <b/>
        <sz val="40"/>
        <color rgb="FF000000"/>
        <rFont val="Calibri"/>
        <family val="2"/>
      </rPr>
      <t>1,411</t>
    </r>
    <r>
      <rPr>
        <sz val="40"/>
        <color rgb="FF000000"/>
        <rFont val="Calibri"/>
        <family val="2"/>
      </rPr>
      <t xml:space="preserve">
Personas atendidas en desarrollo integral del adulto mayor:</t>
    </r>
    <r>
      <rPr>
        <b/>
        <sz val="40"/>
        <color theme="7" tint="-0.499984740745262"/>
        <rFont val="Calibri"/>
        <family val="2"/>
      </rPr>
      <t xml:space="preserve"> 5,878</t>
    </r>
    <r>
      <rPr>
        <b/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11,327</t>
    </r>
    <r>
      <rPr>
        <b/>
        <sz val="40"/>
        <color rgb="FF000000"/>
        <rFont val="Calibri"/>
        <family val="2"/>
      </rPr>
      <t xml:space="preserve">
DENOMINADOR:
Población con Discapacidad y adulta mayor en el Área Metropolitana de Guadalajara, Fuente IIEG instituto de Información estadística y geográfica 2010
210,109 Personas con discapacidad
345,743 Personas adultas mayores
Total: 555.852</t>
    </r>
  </si>
  <si>
    <t>PROPÓSITO
Objetivo del Programa</t>
  </si>
  <si>
    <t xml:space="preserve">Personas con discapacidad y adultas mayores reciben servicios, apoyos y capacitaciones, para su inclusión social, laboral y culturalmente y/o mejora de sus condiciones de vida. </t>
  </si>
  <si>
    <t>OPD DIFGDL</t>
  </si>
  <si>
    <t xml:space="preserve"> Porcentaje de personas con discapacidad y personas adultas mayores, a quienes se les otorgo servicios, apoyos y capacitaciones para incluirlos social, laboral y culturalmente de la población del Municipio de Guadalajara</t>
  </si>
  <si>
    <t>Mide la parte porcentual de las personas con discapacidad y adultas mayores, a quienes se les otorgo servicios, apoyos y capacitaciones para incluirlos social, laboral y culturalmente de la población del Municipio de Guadalajara</t>
  </si>
  <si>
    <t>Número de personas con discapacidad y persona adultas mayores atendidas a quienes se les otorgo servicios, apoyos y capacitaciones para incluirlos social, laboral y culturalmente/Número de personas  con discapacidad y adultas mayores del Municipio de Guadalajara.</t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</si>
  <si>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 </t>
    </r>
    <r>
      <rPr>
        <b/>
        <sz val="40"/>
        <color theme="7" tint="-0.499984740745262"/>
        <rFont val="Calibri"/>
        <family val="2"/>
      </rPr>
      <t>1,913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theme="7" tint="-0.499984740745262"/>
        <rFont val="Calibri"/>
        <family val="2"/>
      </rPr>
      <t>1,829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theme="7" tint="-0.499984740745262"/>
        <rFont val="Calibri"/>
        <family val="2"/>
      </rPr>
      <t>296</t>
    </r>
    <r>
      <rPr>
        <sz val="40"/>
        <color rgb="FF000000"/>
        <rFont val="Calibri"/>
        <family val="2"/>
      </rPr>
      <t xml:space="preserve">
Personas atendidas en los CAPIS:  </t>
    </r>
    <r>
      <rPr>
        <b/>
        <sz val="40"/>
        <color theme="7" tint="-0.499984740745262"/>
        <rFont val="Calibri"/>
        <family val="2"/>
      </rPr>
      <t>1,411</t>
    </r>
    <r>
      <rPr>
        <sz val="40"/>
        <color rgb="FF000000"/>
        <rFont val="Calibri"/>
        <family val="2"/>
      </rPr>
      <t xml:space="preserve">
Personas atendidas en desarrollo integral del adulto mayor: 5</t>
    </r>
    <r>
      <rPr>
        <b/>
        <sz val="40"/>
        <color theme="7" tint="-0.499984740745262"/>
        <rFont val="Calibri"/>
        <family val="2"/>
      </rPr>
      <t>,878</t>
    </r>
    <r>
      <rPr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11,327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 xml:space="preserve">
DENOMINADOR:
Población con Discapacidad y adulta mayor en el Municipio de Guadalajara, Fuente IIEG instituto de Información estadística y geográfica 2010
101,214 Personas con discapacidad
149,362 Personas adultas mayores
Total :250,576</t>
    </r>
  </si>
  <si>
    <t>COMPONENTES
Bienes y servicios que reciben los beneficiarios</t>
  </si>
  <si>
    <t>Componente 1</t>
  </si>
  <si>
    <t>2.1 Servicios otorgados a las personas con discapacidad y personas adultas mayores para contribuir a la inclusión</t>
  </si>
  <si>
    <t xml:space="preserve">OPD DIF Guadalajara </t>
  </si>
  <si>
    <t>Porcentaje de servicios otorgados a las personas con discapacidad y personas adultas mayores</t>
  </si>
  <si>
    <t>Mide la parte porcentual de los servicios de salud y rehabilitatorios, de atención psicológica, canalizaciones derivaciones, actividades recreativas, deportivas y culturales  a las personas con discapacidad y personas adultas mayores otorgados</t>
  </si>
  <si>
    <t>(Número de servicios a las personas con discapacidad y adultas mayores otorgados/(Número de servicios a las personas con discapacidad y adultas mayores programadas)*100</t>
  </si>
  <si>
    <t>Gestión</t>
  </si>
  <si>
    <t>Eficiencia</t>
  </si>
  <si>
    <t>Mensual</t>
  </si>
  <si>
    <t>56,718/100%</t>
  </si>
  <si>
    <t>Reportes mensuales
Lista de beneficiarios
Lista de expedientes
Padrón de beneficiarios</t>
  </si>
  <si>
    <t>SIM Sistema de indicadores de monitoreo, Sistema DIF Guadalajara</t>
  </si>
  <si>
    <t>Las personas vulnerables solicitan
los servicios, acuden a la cita concertada
 y proporcionan toda
la información para valorar su caso
 Existen condiciones sociales,
políticas y económicas estables que
permiten que los servicios asistenciales
sean entregados a los beneficiarios</t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</si>
  <si>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 xml:space="preserve">Servicios UBR: </t>
    </r>
    <r>
      <rPr>
        <b/>
        <sz val="40"/>
        <color theme="7" tint="-0.499984740745262"/>
        <rFont val="Calibri"/>
        <family val="2"/>
      </rPr>
      <t>29,397:</t>
    </r>
    <r>
      <rPr>
        <sz val="40"/>
        <color rgb="FF000000"/>
        <rFont val="Calibri"/>
        <family val="2"/>
      </rPr>
      <t xml:space="preserve"> (Servicios: canalizaciones y derivaciones 132 , terapias de rehabilitación en el 1er nivel de la discapacidad física 23,094, servicios médicos técnicos y especializados en el 1er nivel de discapacidad 2,038, consultas podológicas 1.439 y terapias alternativas 348, traslados de transporte adaptado 212, intervenciones de trabajo social 1,394 y valoraciones y valoraciones auditivas 740)
</t>
    </r>
    <r>
      <rPr>
        <b/>
        <sz val="40"/>
        <color rgb="FF000000"/>
        <rFont val="Calibri"/>
        <family val="2"/>
      </rPr>
      <t>Servicios Cultura:</t>
    </r>
    <r>
      <rPr>
        <b/>
        <sz val="40"/>
        <color theme="7" tint="-0.499984740745262"/>
        <rFont val="Calibri"/>
        <family val="2"/>
      </rPr>
      <t xml:space="preserve"> 1,985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( vinculaciones con empresas para sensibilización y empleo 28, asesorías de taller prelaboral 348,canalizaciones y derivaciones 124, asesorías otorgadas 360, ganchos de estacionamiento 1,125)
</t>
    </r>
    <r>
      <rPr>
        <b/>
        <sz val="40"/>
        <color rgb="FF000000"/>
        <rFont val="Calibri"/>
        <family val="2"/>
      </rPr>
      <t>Servicios de CEAMIVIDA:</t>
    </r>
    <r>
      <rPr>
        <sz val="40"/>
        <color rgb="FF000000"/>
        <rFont val="Calibri"/>
        <family val="2"/>
      </rPr>
      <t xml:space="preserve"> </t>
    </r>
    <r>
      <rPr>
        <b/>
        <sz val="40"/>
        <color theme="7" tint="-0.499984740745262"/>
        <rFont val="Calibri"/>
        <family val="2"/>
      </rPr>
      <t>974</t>
    </r>
    <r>
      <rPr>
        <sz val="40"/>
        <color rgb="FF000000"/>
        <rFont val="Calibri"/>
        <family val="2"/>
      </rPr>
      <t xml:space="preserve"> (Pláticas formativas e informativas 41, intervenciones de trabajo social 39, intervenciones psicológicas 894)
</t>
    </r>
    <r>
      <rPr>
        <b/>
        <sz val="40"/>
        <color rgb="FF000000"/>
        <rFont val="Calibri"/>
        <family val="2"/>
      </rPr>
      <t xml:space="preserve">Servicios de Centro de Atención Psicológica Infantil CAPI: </t>
    </r>
    <r>
      <rPr>
        <b/>
        <sz val="40"/>
        <color theme="7" tint="-0.499984740745262"/>
        <rFont val="Calibri"/>
        <family val="2"/>
      </rPr>
      <t>18,623</t>
    </r>
    <r>
      <rPr>
        <sz val="40"/>
        <color rgb="FF000000"/>
        <rFont val="Calibri"/>
        <family val="2"/>
      </rPr>
      <t xml:space="preserve">(valoraciones psicológicas 233, canalizaciones, derivaciones y asesorías 6895, sesiones de terapia de aprendizaje 4310 , sesiones de conducta 4690 y sesiones de lenguaje 2495 )
</t>
    </r>
    <r>
      <rPr>
        <b/>
        <sz val="40"/>
        <color rgb="FF000000"/>
        <rFont val="Calibri"/>
        <family val="2"/>
      </rPr>
      <t xml:space="preserve">Servicios en desarrollo integral del Atención al adulto mayor: </t>
    </r>
    <r>
      <rPr>
        <b/>
        <sz val="40"/>
        <color theme="7" tint="-0.499984740745262"/>
        <rFont val="Calibri"/>
        <family val="2"/>
      </rPr>
      <t>5,739</t>
    </r>
    <r>
      <rPr>
        <b/>
        <sz val="40"/>
        <color rgb="FF000000"/>
        <rFont val="Calibri"/>
        <family val="2"/>
      </rPr>
      <t xml:space="preserve">
</t>
    </r>
    <r>
      <rPr>
        <sz val="40"/>
        <color rgb="FF000000"/>
        <rFont val="Calibri"/>
        <family val="2"/>
      </rPr>
      <t xml:space="preserve">(campamentos y paseos realizados 83, eventos deportivos y recreativos 105, canalizaciones y derivaciones 2778, intervención de trabajo social 1002 , sesiones de psicológica , atención gerontológica y clínica de la memoria  1029, expoventas 493, servicios de transporte 146. mesas directivas 103)
</t>
    </r>
    <r>
      <rPr>
        <b/>
        <sz val="40"/>
        <color rgb="FF000000"/>
        <rFont val="Calibri"/>
        <family val="2"/>
      </rPr>
      <t>TOTAL DE SERVICIOS OTORGADOS</t>
    </r>
    <r>
      <rPr>
        <b/>
        <sz val="40"/>
        <color theme="7" tint="-0.499984740745262"/>
        <rFont val="Calibri"/>
        <family val="2"/>
      </rPr>
      <t>: 56,718</t>
    </r>
  </si>
  <si>
    <t>Porcentaje de personas con discapacidad y adultas mayores con servicios otorgados</t>
  </si>
  <si>
    <t>Mide la parte porcentual de las personas con discapacidad y adultas mayores con servicios otorgados</t>
  </si>
  <si>
    <t>(Número de personas con discapacidad y adultas mayores con servicios otorgados/(Número de personas con discapacidad y adultas mayores con servicios  programados)*100</t>
  </si>
  <si>
    <t>11,327/100%</t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</si>
  <si>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>Personas atendidas UBR:</t>
    </r>
    <r>
      <rPr>
        <b/>
        <sz val="40"/>
        <color theme="7" tint="-0.499984740745262"/>
        <rFont val="Calibri"/>
        <family val="2"/>
      </rPr>
      <t xml:space="preserve"> 1,913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 (población consultas podológicas 193, población atendida con terapias psicológicas, terapia de lenguaje y traumatología 380  , personas beneficiada con terapia física 600, personas con valoraciones auditivas 740)
</t>
    </r>
    <r>
      <rPr>
        <b/>
        <sz val="40"/>
        <color rgb="FF000000"/>
        <rFont val="Calibri"/>
        <family val="2"/>
      </rPr>
      <t>Personas atendida Cultura</t>
    </r>
    <r>
      <rPr>
        <b/>
        <sz val="40"/>
        <color theme="7" tint="-0.499984740745262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1829</t>
    </r>
    <r>
      <rPr>
        <b/>
        <sz val="40"/>
        <color rgb="FF000000"/>
        <rFont val="Calibri"/>
        <family val="2"/>
      </rPr>
      <t>:</t>
    </r>
    <r>
      <rPr>
        <b/>
        <u/>
        <sz val="40"/>
        <color rgb="FF000000"/>
        <rFont val="Calibri"/>
        <family val="2"/>
      </rPr>
      <t>(</t>
    </r>
    <r>
      <rPr>
        <sz val="40"/>
        <color rgb="FF000000"/>
        <rFont val="Calibri"/>
        <family val="2"/>
      </rPr>
      <t xml:space="preserve">población adulta mayor y con discapacidad colocadas en algún empleo  colocadas en algún empleo-57, población con discapacidad beneficiada en expoventas 39, población abierta atendida 1733)
</t>
    </r>
    <r>
      <rPr>
        <b/>
        <sz val="40"/>
        <color rgb="FF000000"/>
        <rFont val="Calibri"/>
        <family val="2"/>
      </rPr>
      <t xml:space="preserve">Personas atendidas en CEAMIVIDA: </t>
    </r>
    <r>
      <rPr>
        <b/>
        <u/>
        <sz val="40"/>
        <color theme="7" tint="-0.499984740745262"/>
        <rFont val="Calibri"/>
        <family val="2"/>
      </rPr>
      <t>296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>personas con discapacidad nuevo registro 20, personas con discapacidad atendidas en el mes 190, población abierta atendida 12, padres de familia 74)</t>
    </r>
    <r>
      <rPr>
        <b/>
        <sz val="40"/>
        <color rgb="FF000000"/>
        <rFont val="Calibri"/>
        <family val="2"/>
      </rPr>
      <t xml:space="preserve">
Personas atendidas en los CAPIS:</t>
    </r>
    <r>
      <rPr>
        <b/>
        <u/>
        <sz val="40"/>
        <color rgb="FF000000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1,411</t>
    </r>
    <r>
      <rPr>
        <b/>
        <sz val="40"/>
        <color rgb="FF000000"/>
        <rFont val="Calibri"/>
        <family val="2"/>
      </rPr>
      <t xml:space="preserve">
(</t>
    </r>
    <r>
      <rPr>
        <sz val="40"/>
        <color rgb="FF000000"/>
        <rFont val="Calibri"/>
        <family val="2"/>
      </rPr>
      <t>Población atendida: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los niños de nuevo ingreso 279, niños atendidos de población semicautiva 200, total de población abierta 932)
</t>
    </r>
    <r>
      <rPr>
        <b/>
        <sz val="40"/>
        <color rgb="FF000000"/>
        <rFont val="Calibri"/>
        <family val="2"/>
      </rPr>
      <t xml:space="preserve">Personas atendidas en desarrollo integral del adulto mayor: </t>
    </r>
    <r>
      <rPr>
        <b/>
        <sz val="40"/>
        <color theme="7" tint="-0.499984740745262"/>
        <rFont val="Calibri"/>
        <family val="2"/>
      </rPr>
      <t>5,878</t>
    </r>
    <r>
      <rPr>
        <b/>
        <sz val="40"/>
        <color rgb="FF000000"/>
        <rFont val="Calibri"/>
        <family val="2"/>
      </rPr>
      <t xml:space="preserve">
</t>
    </r>
    <r>
      <rPr>
        <sz val="40"/>
        <color rgb="FF000000"/>
        <rFont val="Calibri"/>
        <family val="2"/>
      </rPr>
      <t xml:space="preserve"> ( total de adultos mayores en las casas de día 309, adultos mayores en los grupos perteneciente a DIF 4,569, total de personas de población abierta atendida 1,000)
</t>
    </r>
    <r>
      <rPr>
        <b/>
        <sz val="40"/>
        <color rgb="FF000000"/>
        <rFont val="Calibri"/>
        <family val="2"/>
      </rPr>
      <t xml:space="preserve">TOTAL DE POBLACIÓN BENEFICIADO CON SERVICIOS: </t>
    </r>
    <r>
      <rPr>
        <b/>
        <sz val="40"/>
        <color theme="7" tint="-0.499984740745262"/>
        <rFont val="Calibri"/>
        <family val="2"/>
      </rPr>
      <t>11,327</t>
    </r>
  </si>
  <si>
    <t>Componente 2</t>
  </si>
  <si>
    <t>2.2 Apoyos entregados  a personas con discapacidad y adultas mayores para contribuir a la inclusión</t>
  </si>
  <si>
    <t>Porcentaje de apoyos entregados  a personas con discapacidad y personas adultas mayores</t>
  </si>
  <si>
    <t xml:space="preserve">Mide la parte porcentual de las personas con discapacidad y adultas mayores </t>
  </si>
  <si>
    <t>(Número de apoyos a las personas con discapacidad y adultos mayores entregados/(Número de apoyos a las personas con discapacidad y adultas mayores programados)*100</t>
  </si>
  <si>
    <t>22,352/100%</t>
  </si>
  <si>
    <t>Lista de beneficiarios</t>
  </si>
  <si>
    <t>Permanencia de la personas en el programa</t>
  </si>
  <si>
    <r>
      <t xml:space="preserve">Apoyos otorgados: Desarrollo del adulto mayor: </t>
    </r>
    <r>
      <rPr>
        <b/>
        <sz val="40"/>
        <color theme="7" tint="-0.499984740745262"/>
        <rFont val="Calibri"/>
        <family val="2"/>
      </rPr>
      <t>22,352</t>
    </r>
    <r>
      <rPr>
        <b/>
        <sz val="40"/>
        <color rgb="FF000000"/>
        <rFont val="Calibri"/>
        <family val="2"/>
      </rPr>
      <t xml:space="preserve"> raciones alimenticias</t>
    </r>
  </si>
  <si>
    <t>Porcentaje de personas con discapacidad y adultas mayores beneficiadas con apoyos</t>
  </si>
  <si>
    <t>Mide la parte porcentual de los apoyos entregados a las personas con discapacidad y adultas mayores beneficiadas con apoyos</t>
  </si>
  <si>
    <t>(Número de personas con discapacidad y adultas mayores con apoyos entregados/(Número de personas con discapacidad y adultas mayores en padrón*100</t>
  </si>
  <si>
    <t>780/100%</t>
  </si>
  <si>
    <r>
      <t xml:space="preserve">Población beneficiada con raciones alimenticias: </t>
    </r>
    <r>
      <rPr>
        <b/>
        <sz val="40"/>
        <color theme="7" tint="-0.499984740745262"/>
        <rFont val="Calibri"/>
        <family val="2"/>
      </rPr>
      <t>780</t>
    </r>
    <r>
      <rPr>
        <b/>
        <sz val="40"/>
        <color rgb="FF000000"/>
        <rFont val="Calibri"/>
        <family val="2"/>
      </rPr>
      <t xml:space="preserve"> (65 personas por mes 12 meses con población cautiva)</t>
    </r>
  </si>
  <si>
    <t>Componente 3</t>
  </si>
  <si>
    <t>2.3 Capacitaciones impartidas a personas con discapacidad y adultas mayores para contribuir a la inclusión</t>
  </si>
  <si>
    <t xml:space="preserve">Porcentaje de capacitaciones  que favorecen la inclusión  </t>
  </si>
  <si>
    <t>Mide la parte porcentual de las capacitaciones impartidas que favorecen la inclusión</t>
  </si>
  <si>
    <t>(Número de capacitaciones que favorecen la inclusión realizadas /(Número de  capacitaciones que favorecen la inclusión programadas)*100</t>
  </si>
  <si>
    <t>10,366/100%</t>
  </si>
  <si>
    <t>Lista de asistencia
Convenios de talleres</t>
  </si>
  <si>
    <t>Existe interés por parte de las personas por capacitarse</t>
  </si>
  <si>
    <r>
      <t xml:space="preserve">CULTURA: Curso de taller de lengua, de señas y braille y sensibilización: </t>
    </r>
    <r>
      <rPr>
        <b/>
        <sz val="40"/>
        <color theme="7" tint="-0.499984740745262"/>
        <rFont val="Calibri"/>
        <family val="2"/>
      </rPr>
      <t>46</t>
    </r>
    <r>
      <rPr>
        <b/>
        <sz val="40"/>
        <color rgb="FF000000"/>
        <rFont val="Calibri"/>
        <family val="2"/>
      </rPr>
      <t xml:space="preserve">
CEAMIVIDA:Sesiones de talleres recreativos, culturales y formativos: </t>
    </r>
    <r>
      <rPr>
        <b/>
        <sz val="40"/>
        <color theme="7" tint="-0.499984740745262"/>
        <rFont val="Calibri"/>
        <family val="2"/>
      </rPr>
      <t>1598</t>
    </r>
    <r>
      <rPr>
        <b/>
        <sz val="40"/>
        <color rgb="FF000000"/>
        <rFont val="Calibri"/>
        <family val="2"/>
      </rPr>
      <t xml:space="preserve">: sesiones a los NNA y jóvenes
CAPI: Sesiones en talleres preventivos: </t>
    </r>
    <r>
      <rPr>
        <b/>
        <sz val="40"/>
        <color theme="7" tint="-0.499984740745262"/>
        <rFont val="Calibri"/>
        <family val="2"/>
      </rPr>
      <t>110</t>
    </r>
    <r>
      <rPr>
        <b/>
        <sz val="40"/>
        <color rgb="FF000000"/>
        <rFont val="Calibri"/>
        <family val="2"/>
      </rPr>
      <t xml:space="preserve">
Desarrollo integral del adulto mayor: Sesiones de talleres diseñados, impartidos y evaluados: </t>
    </r>
    <r>
      <rPr>
        <b/>
        <sz val="40"/>
        <color theme="7" tint="-0.499984740745262"/>
        <rFont val="Calibri"/>
        <family val="2"/>
      </rPr>
      <t>8,612</t>
    </r>
    <r>
      <rPr>
        <b/>
        <sz val="40"/>
        <color rgb="FF000000"/>
        <rFont val="Calibri"/>
        <family val="2"/>
      </rPr>
      <t xml:space="preserve">
Total de capacitaciones: </t>
    </r>
    <r>
      <rPr>
        <b/>
        <sz val="40"/>
        <color theme="7" tint="-0.499984740745262"/>
        <rFont val="Calibri"/>
        <family val="2"/>
      </rPr>
      <t>10,366</t>
    </r>
  </si>
  <si>
    <t>Porcentaje de personas  capacitadas que favorecen la inclusión</t>
  </si>
  <si>
    <t>Mide la parte porcentual de las personas capacitadas que favorecen la inclusión</t>
  </si>
  <si>
    <t>(Número de  personas  capacitadas que favorecen la inclusión realizadas /(Número de  personas  capacitadas  que favorecen la inclusión programadas)*100</t>
  </si>
  <si>
    <t>6681/100%</t>
  </si>
  <si>
    <r>
      <t>CULTURA: Población capacitada taller de lengua, de señas y braille y sensibilización:</t>
    </r>
    <r>
      <rPr>
        <b/>
        <sz val="40"/>
        <color theme="7" tint="-0.499984740745262"/>
        <rFont val="Calibri"/>
        <family val="2"/>
      </rPr>
      <t xml:space="preserve"> 1639 </t>
    </r>
    <r>
      <rPr>
        <b/>
        <sz val="40"/>
        <color rgb="FF000000"/>
        <rFont val="Calibri"/>
        <family val="2"/>
      </rPr>
      <t xml:space="preserve">
CEAMIVIDA: Personas capacitada en los talleres: NNA </t>
    </r>
    <r>
      <rPr>
        <b/>
        <sz val="40"/>
        <color theme="7" tint="-0.499984740745262"/>
        <rFont val="Calibri"/>
        <family val="2"/>
      </rPr>
      <t>:222</t>
    </r>
    <r>
      <rPr>
        <b/>
        <sz val="40"/>
        <color rgb="FF000000"/>
        <rFont val="Calibri"/>
        <family val="2"/>
      </rPr>
      <t xml:space="preserve">
CAPI: Personas capacitada con talleres, padres de familia: </t>
    </r>
    <r>
      <rPr>
        <b/>
        <sz val="40"/>
        <color theme="7" tint="-0.499984740745262"/>
        <rFont val="Calibri"/>
        <family val="2"/>
      </rPr>
      <t>251</t>
    </r>
    <r>
      <rPr>
        <b/>
        <sz val="40"/>
        <color rgb="FF000000"/>
        <rFont val="Calibri"/>
        <family val="2"/>
      </rPr>
      <t xml:space="preserve">
Desarrollo del adulto mayor: Población atendida</t>
    </r>
    <r>
      <rPr>
        <b/>
        <sz val="40"/>
        <color theme="7" tint="-0.499984740745262"/>
        <rFont val="Calibri"/>
        <family val="2"/>
      </rPr>
      <t>:4,569</t>
    </r>
    <r>
      <rPr>
        <b/>
        <sz val="40"/>
        <color rgb="FF000000"/>
        <rFont val="Calibri"/>
        <family val="2"/>
      </rPr>
      <t xml:space="preserve">
Total de población: </t>
    </r>
    <r>
      <rPr>
        <b/>
        <sz val="40"/>
        <color theme="7" tint="-0.499984740745262"/>
        <rFont val="Calibri"/>
        <family val="2"/>
      </rPr>
      <t>6,681</t>
    </r>
  </si>
  <si>
    <t>ACTIVIDADES O PROCESOS DE GESTIÓN Y PRODUCCIÓN DE COMPONENTES</t>
  </si>
  <si>
    <t xml:space="preserve"> COMPONENTE 1: </t>
  </si>
  <si>
    <t>Actividad 2.1.1</t>
  </si>
  <si>
    <t>2.1.1 Elaboración de padrones de beneficiarios</t>
  </si>
  <si>
    <t>Padrones de beneficiarios realizados</t>
  </si>
  <si>
    <t>Mide el número de padrones de beneficiarios realizados</t>
  </si>
  <si>
    <t>Número de padrones</t>
  </si>
  <si>
    <t>Trimestral</t>
  </si>
  <si>
    <t>Permanencia de la población beneficiada</t>
  </si>
  <si>
    <t>1 padrón por programa: 
UBR
CULTURA
CEAMIVIDA
DESARROLLO DEL ADULTO MAYOR
CAPIS</t>
  </si>
  <si>
    <t>Actividad 2.1.2</t>
  </si>
  <si>
    <t>2.1.2 Realización de acuerdos o convenios para otorgar servicios</t>
  </si>
  <si>
    <t xml:space="preserve"> Acuerdos o convenios para otorgar servicios</t>
  </si>
  <si>
    <t>Mide el número de acuerdos o convenios para otorgar servicios</t>
  </si>
  <si>
    <t>Número de acuerdo o convenios</t>
  </si>
  <si>
    <t>Disposición por parte empresas e instituciones con los que se generen los acuerdo y convenios</t>
  </si>
  <si>
    <t>Acuerdos o convenios por programas:
UBR, 1
CULTURA, 2
DESARROLLO DE ADULTO MATOR, 1
CAPIS,1</t>
  </si>
  <si>
    <t xml:space="preserve">COMPONENTE 2: </t>
  </si>
  <si>
    <t>Actividad 2.2.1</t>
  </si>
  <si>
    <t>2.2.1  Elaboración de padrones de beneficiarios</t>
  </si>
  <si>
    <t>I padrón por programa: Desarrollo Integral del Adulto Mayor</t>
  </si>
  <si>
    <t>Actividad 2.2.2</t>
  </si>
  <si>
    <t>2.2.2 Elaboración de lineamientos para la entrega del apoyo</t>
  </si>
  <si>
    <t>Lineamientos para la entrega de apoyos</t>
  </si>
  <si>
    <t>Mide el número lineamientos para la entrega de apoyos</t>
  </si>
  <si>
    <t>Número de lineamientos</t>
  </si>
  <si>
    <t>Lineamientos</t>
  </si>
  <si>
    <t>1 lineamiento por  programa: Desarrollo Integral del Adulto mayor</t>
  </si>
  <si>
    <t xml:space="preserve">COMPONENTE 3: </t>
  </si>
  <si>
    <t>Actividad 2.3.1</t>
  </si>
  <si>
    <t>2.3.1 Elaboración de registro de asistencias</t>
  </si>
  <si>
    <t>Registro de asistencias</t>
  </si>
  <si>
    <t>Mide el número de registros de asistencia  realizados</t>
  </si>
  <si>
    <t>Número de registros de asistencia  realizados</t>
  </si>
  <si>
    <t xml:space="preserve">1  registro por programa:
CULTURA
CEAMIVIDA
CAPI
DESARROLLO DEL ADULTO MAYOR
</t>
  </si>
  <si>
    <t>Actividad 2.3.2</t>
  </si>
  <si>
    <t>2.3.2 Realización de eventos para promoción de la cultura de la inclusión</t>
  </si>
  <si>
    <t>Eventos para promoción de la cultura de la inclusión</t>
  </si>
  <si>
    <t>Mide el número de eventos de  promoción de la cultura de la inclusión</t>
  </si>
  <si>
    <t>Número de eventos de  promoción de la cultura de la inclusión</t>
  </si>
  <si>
    <t>Respuesta positiva de los asistentes</t>
  </si>
  <si>
    <t>3 eventos:
Día de la discapacidad (Cultura)
Día del síndrome de Down (CEAMIVIDA)
Certamen de la Reyna del Adulto Mayor (Adulto mayor)</t>
  </si>
  <si>
    <t>Actividad 2. 3.3</t>
  </si>
  <si>
    <t>2.3.3  Realización de cronogramas de capacitaciones, talleres y eventos</t>
  </si>
  <si>
    <t>Cronogramas de capacitaciones, talleres y eventos</t>
  </si>
  <si>
    <t>Mide el número cronogramas de capacitaciones, talleres y eventos   realizados</t>
  </si>
  <si>
    <t>Número cronogramas de capacitaciones, talleres y eventos   realizados</t>
  </si>
  <si>
    <t>Cronograma de , capacitaciones, talleres y eventos por programa:
1 Cultura
2 CAPI
1 ADULTO MAYOR
1 CEAMIVIDA</t>
  </si>
  <si>
    <t xml:space="preserve">Titular de la Coordinación o Área Titular </t>
  </si>
  <si>
    <t>Director de Evaluación y Seguimiento o su homólogo</t>
  </si>
  <si>
    <t>Enlace Administrativo o su homólogo</t>
  </si>
  <si>
    <t>Firma</t>
  </si>
  <si>
    <t>Nombre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</si>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</sst>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0"/>
      <name val="Calibri"/>
      <family val="2"/>
    </font>
    <font>
      <b/>
      <sz val="26"/>
      <color theme="0"/>
      <name val="Calibri"/>
      <family val="2"/>
    </font>
    <font>
      <b/>
      <sz val="40"/>
      <color rgb="FF000000"/>
      <name val="Calibri"/>
      <family val="2"/>
    </font>
    <font>
      <b/>
      <sz val="22"/>
      <color rgb="FF000000"/>
      <name val="Calibri"/>
      <family val="2"/>
    </font>
    <font>
      <b/>
      <sz val="40"/>
      <color theme="0"/>
      <name val="Calibri"/>
      <family val="2"/>
    </font>
    <font>
      <b/>
      <sz val="18"/>
      <color theme="0"/>
      <name val="Calibri"/>
      <family val="2"/>
    </font>
    <font>
      <b/>
      <sz val="24"/>
      <color rgb="FF000000"/>
      <name val="Calibri"/>
      <family val="2"/>
    </font>
    <font>
      <sz val="24"/>
      <color rgb="FF000000"/>
      <name val="Calibri"/>
      <family val="2"/>
    </font>
    <font>
      <sz val="40"/>
      <color rgb="FF000000"/>
      <name val="Calibri"/>
      <family val="2"/>
    </font>
    <font>
      <b/>
      <sz val="20"/>
      <color theme="0"/>
      <name val="Calibri"/>
      <family val="2"/>
    </font>
    <font>
      <b/>
      <sz val="48"/>
      <color rgb="FF000000"/>
      <name val="Calibri"/>
      <family val="2"/>
    </font>
    <font>
      <b/>
      <sz val="20"/>
      <color rgb="FF000000"/>
      <name val="Calibri"/>
      <family val="2"/>
    </font>
    <font>
      <b/>
      <sz val="36"/>
      <color rgb="FF000000"/>
      <name val="Calibri"/>
      <family val="2"/>
    </font>
    <font>
      <sz val="20"/>
      <color rgb="FF000000"/>
      <name val="Calibri"/>
      <family val="2"/>
    </font>
    <font>
      <b/>
      <sz val="72"/>
      <color rgb="FF000000"/>
      <name val="Calibri"/>
      <family val="2"/>
    </font>
    <font>
      <b/>
      <sz val="72"/>
      <color theme="0"/>
      <name val="Calibri"/>
      <family val="2"/>
    </font>
    <font>
      <sz val="40"/>
      <color theme="1"/>
      <name val="Arial"/>
      <family val="2"/>
    </font>
    <font>
      <b/>
      <sz val="40"/>
      <color theme="7" tint="-0.499984740745262"/>
      <name val="Calibri"/>
      <family val="2"/>
    </font>
    <font>
      <b/>
      <u/>
      <sz val="40"/>
      <color theme="7" tint="-0.499984740745262"/>
      <name val="Calibri"/>
      <family val="2"/>
    </font>
    <font>
      <b/>
      <u/>
      <sz val="40"/>
      <color rgb="FF000000"/>
      <name val="Calibri"/>
      <family val="2"/>
    </font>
    <font>
      <sz val="26"/>
      <color rgb="FF000000"/>
      <name val="Calibri"/>
      <family val="2"/>
    </font>
    <font>
      <b/>
      <sz val="26"/>
      <color rgb="FF000000"/>
      <name val="Calibri"/>
      <family val="2"/>
    </font>
    <font>
      <sz val="20"/>
      <name val="Calibri"/>
      <family val="2"/>
    </font>
    <font>
      <sz val="16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499984740745262"/>
        <bgColor rgb="FFFFE193"/>
      </patternFill>
    </fill>
    <fill>
      <patternFill patternType="solid">
        <fgColor rgb="FFFFFFFF"/>
        <bgColor rgb="FFFFF0C9"/>
      </patternFill>
    </fill>
    <fill>
      <patternFill patternType="solid">
        <fgColor theme="0" tint="-0.249977111117893"/>
        <bgColor rgb="FFFFF0C9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9" tint="0.39997558519241921"/>
        <bgColor rgb="FFFFF0C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0C9"/>
      </patternFill>
    </fill>
    <fill>
      <patternFill patternType="solid">
        <fgColor theme="9"/>
        <bgColor rgb="FFFFF0C9"/>
      </patternFill>
    </fill>
    <fill>
      <patternFill patternType="solid">
        <fgColor indexed="65"/>
        <bgColor indexed="64"/>
      </patternFill>
    </fill>
    <fill>
      <patternFill patternType="solid">
        <fgColor theme="4" tint="0.79995117038483843"/>
        <bgColor rgb="FFE1F1E2"/>
      </patternFill>
    </fill>
    <fill>
      <patternFill patternType="solid">
        <fgColor theme="4" tint="0.79995117038483843"/>
        <bgColor rgb="FFFAE2E5"/>
      </patternFill>
    </fill>
    <fill>
      <patternFill patternType="solid">
        <fgColor rgb="FFFAE7DC"/>
        <bgColor rgb="FFFAE2E5"/>
      </patternFill>
    </fill>
    <fill>
      <patternFill patternType="solid">
        <fgColor theme="9" tint="0.79995117038483843"/>
        <bgColor rgb="FFFAE2E5"/>
      </patternFill>
    </fill>
    <fill>
      <patternFill patternType="solid">
        <fgColor theme="5" tint="0.79998168889431442"/>
        <bgColor rgb="FFFAE7DC"/>
      </patternFill>
    </fill>
    <fill>
      <patternFill patternType="solid">
        <fgColor theme="5" tint="0.79998168889431442"/>
        <bgColor rgb="FFFAE2E5"/>
      </patternFill>
    </fill>
    <fill>
      <patternFill patternType="solid">
        <fgColor theme="4" tint="0.79998168889431442"/>
        <bgColor rgb="FFE1F1E2"/>
      </patternFill>
    </fill>
    <fill>
      <patternFill patternType="solid">
        <fgColor theme="9" tint="0.79998168889431442"/>
        <bgColor rgb="FFFAE2E5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9" fillId="0" borderId="0" xfId="0" applyFont="1"/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12" fillId="3" borderId="13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10" fillId="3" borderId="12" xfId="0" applyFont="1" applyFill="1" applyBorder="1"/>
    <xf numFmtId="0" fontId="10" fillId="5" borderId="12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0" fontId="4" fillId="6" borderId="27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5" fillId="3" borderId="0" xfId="0" applyFont="1" applyFill="1" applyBorder="1"/>
    <xf numFmtId="0" fontId="13" fillId="3" borderId="0" xfId="0" applyFont="1" applyFill="1" applyAlignment="1">
      <alignment horizontal="center" vertical="center"/>
    </xf>
    <xf numFmtId="0" fontId="15" fillId="3" borderId="0" xfId="0" applyFont="1" applyFill="1" applyBorder="1" applyAlignment="1">
      <alignment horizontal="right" vertical="center"/>
    </xf>
    <xf numFmtId="0" fontId="13" fillId="3" borderId="0" xfId="0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vertical="center" wrapText="1"/>
    </xf>
    <xf numFmtId="0" fontId="3" fillId="9" borderId="3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10" fillId="8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8" fillId="11" borderId="12" xfId="0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10" fontId="4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2" fontId="16" fillId="0" borderId="12" xfId="0" applyNumberFormat="1" applyFont="1" applyBorder="1" applyAlignment="1">
      <alignment horizontal="center" vertical="center" wrapText="1"/>
    </xf>
    <xf numFmtId="0" fontId="0" fillId="3" borderId="12" xfId="0" applyFill="1" applyBorder="1"/>
    <xf numFmtId="0" fontId="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top" wrapText="1"/>
    </xf>
    <xf numFmtId="0" fontId="10" fillId="12" borderId="12" xfId="1" applyNumberFormat="1" applyFont="1" applyFill="1" applyBorder="1" applyAlignment="1">
      <alignment horizontal="center" vertical="center" wrapText="1"/>
    </xf>
    <xf numFmtId="3" fontId="10" fillId="12" borderId="12" xfId="1" applyNumberFormat="1" applyFont="1" applyFill="1" applyBorder="1" applyAlignment="1">
      <alignment horizontal="center" vertical="center" wrapText="1"/>
    </xf>
    <xf numFmtId="9" fontId="10" fillId="12" borderId="12" xfId="0" applyNumberFormat="1" applyFont="1" applyFill="1" applyBorder="1" applyAlignment="1">
      <alignment horizontal="center" vertical="center" wrapText="1"/>
    </xf>
    <xf numFmtId="0" fontId="10" fillId="13" borderId="12" xfId="0" applyFont="1" applyFill="1" applyBorder="1" applyAlignment="1">
      <alignment horizontal="center" vertical="top" wrapText="1"/>
    </xf>
    <xf numFmtId="0" fontId="10" fillId="13" borderId="11" xfId="0" applyFont="1" applyFill="1" applyBorder="1" applyAlignment="1">
      <alignment horizontal="center" vertical="top" wrapText="1"/>
    </xf>
    <xf numFmtId="2" fontId="16" fillId="13" borderId="12" xfId="0" applyNumberFormat="1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 wrapText="1"/>
    </xf>
    <xf numFmtId="0" fontId="4" fillId="15" borderId="12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center" vertical="top" wrapText="1"/>
    </xf>
    <xf numFmtId="0" fontId="10" fillId="14" borderId="12" xfId="0" applyFont="1" applyFill="1" applyBorder="1" applyAlignment="1">
      <alignment horizontal="center" vertical="top" wrapText="1"/>
    </xf>
    <xf numFmtId="0" fontId="10" fillId="14" borderId="12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2" fontId="16" fillId="15" borderId="12" xfId="0" applyNumberFormat="1" applyFont="1" applyFill="1" applyBorder="1" applyAlignment="1">
      <alignment horizontal="center" vertical="center" wrapText="1"/>
    </xf>
    <xf numFmtId="0" fontId="4" fillId="16" borderId="12" xfId="0" applyFont="1" applyFill="1" applyBorder="1" applyAlignment="1">
      <alignment horizontal="center" vertical="center" wrapText="1"/>
    </xf>
    <xf numFmtId="0" fontId="10" fillId="16" borderId="12" xfId="0" applyFont="1" applyFill="1" applyBorder="1" applyAlignment="1">
      <alignment horizontal="center" vertical="center" wrapText="1"/>
    </xf>
    <xf numFmtId="0" fontId="10" fillId="16" borderId="12" xfId="0" applyFont="1" applyFill="1" applyBorder="1" applyAlignment="1">
      <alignment horizontal="center" vertical="top" wrapText="1"/>
    </xf>
    <xf numFmtId="3" fontId="10" fillId="16" borderId="12" xfId="0" applyNumberFormat="1" applyFont="1" applyFill="1" applyBorder="1" applyAlignment="1">
      <alignment horizontal="center" vertical="center" wrapText="1"/>
    </xf>
    <xf numFmtId="0" fontId="10" fillId="17" borderId="12" xfId="0" applyFont="1" applyFill="1" applyBorder="1" applyAlignment="1">
      <alignment horizontal="center" vertical="top" wrapText="1"/>
    </xf>
    <xf numFmtId="0" fontId="4" fillId="17" borderId="11" xfId="0" applyFont="1" applyFill="1" applyBorder="1" applyAlignment="1">
      <alignment horizontal="center" vertical="center" wrapText="1"/>
    </xf>
    <xf numFmtId="2" fontId="16" fillId="17" borderId="12" xfId="0" applyNumberFormat="1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top" wrapText="1"/>
    </xf>
    <xf numFmtId="0" fontId="14" fillId="0" borderId="33" xfId="0" applyFont="1" applyBorder="1" applyAlignment="1">
      <alignment horizontal="center" vertical="center" wrapText="1"/>
    </xf>
    <xf numFmtId="0" fontId="4" fillId="18" borderId="23" xfId="0" applyFont="1" applyFill="1" applyBorder="1" applyAlignment="1">
      <alignment horizontal="center" vertical="center" wrapText="1"/>
    </xf>
    <xf numFmtId="0" fontId="4" fillId="18" borderId="24" xfId="0" applyFont="1" applyFill="1" applyBorder="1" applyAlignment="1">
      <alignment horizontal="center" vertical="center" wrapText="1"/>
    </xf>
    <xf numFmtId="0" fontId="4" fillId="18" borderId="34" xfId="0" applyFont="1" applyFill="1" applyBorder="1" applyAlignment="1">
      <alignment horizontal="center" vertical="center" wrapText="1"/>
    </xf>
    <xf numFmtId="0" fontId="4" fillId="18" borderId="23" xfId="0" applyFont="1" applyFill="1" applyBorder="1" applyAlignment="1">
      <alignment horizontal="center" vertical="top" wrapText="1"/>
    </xf>
    <xf numFmtId="0" fontId="4" fillId="18" borderId="24" xfId="0" applyFont="1" applyFill="1" applyBorder="1" applyAlignment="1">
      <alignment horizontal="center" vertical="top" wrapText="1"/>
    </xf>
    <xf numFmtId="0" fontId="4" fillId="18" borderId="35" xfId="0" applyFont="1" applyFill="1" applyBorder="1" applyAlignment="1">
      <alignment horizontal="center" vertical="center" wrapText="1"/>
    </xf>
    <xf numFmtId="0" fontId="16" fillId="18" borderId="12" xfId="0" applyFont="1" applyFill="1" applyBorder="1" applyAlignment="1">
      <alignment horizontal="center" vertical="center" wrapText="1"/>
    </xf>
    <xf numFmtId="0" fontId="13" fillId="18" borderId="12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vertical="center" wrapText="1"/>
    </xf>
    <xf numFmtId="0" fontId="10" fillId="18" borderId="1" xfId="0" applyFont="1" applyFill="1" applyBorder="1" applyAlignment="1">
      <alignment horizontal="left" vertical="center" wrapText="1"/>
    </xf>
    <xf numFmtId="0" fontId="10" fillId="18" borderId="3" xfId="0" applyFont="1" applyFill="1" applyBorder="1" applyAlignment="1">
      <alignment horizontal="left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0" fillId="18" borderId="31" xfId="0" applyFont="1" applyFill="1" applyBorder="1" applyAlignment="1">
      <alignment horizontal="center" vertical="center" wrapText="1"/>
    </xf>
    <xf numFmtId="0" fontId="10" fillId="18" borderId="36" xfId="0" applyFont="1" applyFill="1" applyBorder="1" applyAlignment="1">
      <alignment vertical="top" wrapText="1"/>
    </xf>
    <xf numFmtId="0" fontId="4" fillId="18" borderId="4" xfId="0" applyFont="1" applyFill="1" applyBorder="1" applyAlignment="1">
      <alignment vertical="center" wrapText="1"/>
    </xf>
    <xf numFmtId="0" fontId="10" fillId="18" borderId="4" xfId="0" applyFont="1" applyFill="1" applyBorder="1" applyAlignment="1">
      <alignment horizontal="left" vertical="center" wrapText="1"/>
    </xf>
    <xf numFmtId="0" fontId="10" fillId="18" borderId="6" xfId="0" applyFont="1" applyFill="1" applyBorder="1" applyAlignment="1">
      <alignment horizontal="left" vertical="center" wrapText="1"/>
    </xf>
    <xf numFmtId="0" fontId="10" fillId="18" borderId="4" xfId="0" applyFont="1" applyFill="1" applyBorder="1" applyAlignment="1">
      <alignment horizontal="center" vertical="center" wrapText="1"/>
    </xf>
    <xf numFmtId="0" fontId="10" fillId="18" borderId="30" xfId="0" applyFont="1" applyFill="1" applyBorder="1" applyAlignment="1">
      <alignment horizontal="center" vertical="center" wrapText="1"/>
    </xf>
    <xf numFmtId="0" fontId="10" fillId="18" borderId="37" xfId="0" applyFont="1" applyFill="1" applyBorder="1" applyAlignment="1">
      <alignment vertical="top" wrapText="1"/>
    </xf>
    <xf numFmtId="0" fontId="10" fillId="18" borderId="37" xfId="0" applyFont="1" applyFill="1" applyBorder="1" applyAlignment="1">
      <alignment vertical="center" wrapText="1"/>
    </xf>
    <xf numFmtId="0" fontId="4" fillId="19" borderId="23" xfId="0" applyFont="1" applyFill="1" applyBorder="1" applyAlignment="1">
      <alignment horizontal="center" vertical="center" wrapText="1"/>
    </xf>
    <xf numFmtId="0" fontId="4" fillId="19" borderId="24" xfId="0" applyFont="1" applyFill="1" applyBorder="1" applyAlignment="1">
      <alignment horizontal="center" vertical="center" wrapText="1"/>
    </xf>
    <xf numFmtId="0" fontId="4" fillId="19" borderId="34" xfId="0" applyFont="1" applyFill="1" applyBorder="1" applyAlignment="1">
      <alignment horizontal="center" vertical="center" wrapText="1"/>
    </xf>
    <xf numFmtId="0" fontId="4" fillId="19" borderId="23" xfId="0" applyFont="1" applyFill="1" applyBorder="1" applyAlignment="1">
      <alignment horizontal="center" vertical="top" wrapText="1"/>
    </xf>
    <xf numFmtId="0" fontId="4" fillId="19" borderId="24" xfId="0" applyFont="1" applyFill="1" applyBorder="1" applyAlignment="1">
      <alignment horizontal="center" vertical="top" wrapText="1"/>
    </xf>
    <xf numFmtId="0" fontId="4" fillId="19" borderId="35" xfId="0" applyFont="1" applyFill="1" applyBorder="1" applyAlignment="1">
      <alignment horizontal="center" vertical="center" wrapText="1"/>
    </xf>
    <xf numFmtId="0" fontId="16" fillId="19" borderId="12" xfId="0" applyFont="1" applyFill="1" applyBorder="1" applyAlignment="1">
      <alignment horizontal="center" vertical="center" wrapText="1"/>
    </xf>
    <xf numFmtId="0" fontId="13" fillId="19" borderId="12" xfId="0" applyFont="1" applyFill="1" applyBorder="1" applyAlignment="1">
      <alignment horizontal="center" vertical="center" wrapText="1"/>
    </xf>
    <xf numFmtId="0" fontId="4" fillId="19" borderId="38" xfId="0" applyFont="1" applyFill="1" applyBorder="1" applyAlignment="1">
      <alignment vertical="center" wrapText="1"/>
    </xf>
    <xf numFmtId="0" fontId="10" fillId="19" borderId="38" xfId="0" applyFont="1" applyFill="1" applyBorder="1" applyAlignment="1">
      <alignment horizontal="left" vertical="center" wrapText="1"/>
    </xf>
    <xf numFmtId="0" fontId="10" fillId="19" borderId="39" xfId="0" applyFont="1" applyFill="1" applyBorder="1" applyAlignment="1">
      <alignment horizontal="left" vertical="center" wrapText="1"/>
    </xf>
    <xf numFmtId="0" fontId="10" fillId="19" borderId="38" xfId="0" applyFont="1" applyFill="1" applyBorder="1" applyAlignment="1">
      <alignment horizontal="center" vertical="center" wrapText="1"/>
    </xf>
    <xf numFmtId="0" fontId="10" fillId="19" borderId="38" xfId="0" applyFont="1" applyFill="1" applyBorder="1" applyAlignment="1">
      <alignment horizontal="center" vertical="top" wrapText="1"/>
    </xf>
    <xf numFmtId="0" fontId="10" fillId="19" borderId="40" xfId="0" applyFont="1" applyFill="1" applyBorder="1" applyAlignment="1">
      <alignment vertical="center" wrapText="1"/>
    </xf>
    <xf numFmtId="0" fontId="4" fillId="19" borderId="16" xfId="0" applyFont="1" applyFill="1" applyBorder="1" applyAlignment="1">
      <alignment vertical="center" wrapText="1"/>
    </xf>
    <xf numFmtId="0" fontId="10" fillId="19" borderId="16" xfId="0" applyFont="1" applyFill="1" applyBorder="1" applyAlignment="1">
      <alignment horizontal="left" vertical="center" wrapText="1"/>
    </xf>
    <xf numFmtId="0" fontId="10" fillId="19" borderId="20" xfId="0" applyFont="1" applyFill="1" applyBorder="1" applyAlignment="1">
      <alignment horizontal="left" vertical="center" wrapText="1"/>
    </xf>
    <xf numFmtId="0" fontId="10" fillId="19" borderId="16" xfId="0" applyFont="1" applyFill="1" applyBorder="1" applyAlignment="1">
      <alignment horizontal="center" vertical="center" wrapText="1"/>
    </xf>
    <xf numFmtId="0" fontId="10" fillId="19" borderId="41" xfId="0" applyFont="1" applyFill="1" applyBorder="1" applyAlignment="1">
      <alignment horizontal="center" vertical="top" wrapText="1"/>
    </xf>
    <xf numFmtId="0" fontId="10" fillId="19" borderId="19" xfId="0" applyFont="1" applyFill="1" applyBorder="1" applyAlignment="1">
      <alignment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top" wrapText="1"/>
    </xf>
    <xf numFmtId="0" fontId="4" fillId="16" borderId="2" xfId="0" applyFont="1" applyFill="1" applyBorder="1" applyAlignment="1">
      <alignment horizontal="center" vertical="top" wrapText="1"/>
    </xf>
    <xf numFmtId="0" fontId="4" fillId="16" borderId="15" xfId="0" applyFont="1" applyFill="1" applyBorder="1" applyAlignment="1">
      <alignment horizontal="center" vertical="center" wrapText="1"/>
    </xf>
    <xf numFmtId="0" fontId="16" fillId="16" borderId="12" xfId="0" applyFont="1" applyFill="1" applyBorder="1" applyAlignment="1">
      <alignment horizontal="center" vertical="center" wrapText="1"/>
    </xf>
    <xf numFmtId="0" fontId="13" fillId="16" borderId="1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16" borderId="30" xfId="0" applyFont="1" applyFill="1" applyBorder="1" applyAlignment="1">
      <alignment vertical="center" wrapText="1"/>
    </xf>
    <xf numFmtId="0" fontId="10" fillId="16" borderId="30" xfId="0" applyFont="1" applyFill="1" applyBorder="1" applyAlignment="1">
      <alignment horizontal="left" vertical="center" wrapText="1"/>
    </xf>
    <xf numFmtId="0" fontId="10" fillId="16" borderId="30" xfId="0" applyFont="1" applyFill="1" applyBorder="1" applyAlignment="1">
      <alignment horizontal="center" vertical="center" wrapText="1"/>
    </xf>
    <xf numFmtId="0" fontId="10" fillId="16" borderId="30" xfId="0" applyFont="1" applyFill="1" applyBorder="1" applyAlignment="1">
      <alignment horizontal="center" vertical="top" wrapText="1"/>
    </xf>
    <xf numFmtId="0" fontId="10" fillId="16" borderId="30" xfId="0" applyFont="1" applyFill="1" applyBorder="1" applyAlignment="1">
      <alignment horizontal="left" vertical="top" wrapText="1"/>
    </xf>
    <xf numFmtId="0" fontId="10" fillId="16" borderId="4" xfId="0" applyFont="1" applyFill="1" applyBorder="1" applyAlignment="1">
      <alignment horizontal="left" vertical="top" wrapText="1"/>
    </xf>
    <xf numFmtId="0" fontId="10" fillId="16" borderId="4" xfId="0" applyFont="1" applyFill="1" applyBorder="1" applyAlignment="1">
      <alignment horizontal="left" vertical="center" wrapText="1"/>
    </xf>
    <xf numFmtId="0" fontId="22" fillId="0" borderId="0" xfId="0" applyFont="1"/>
    <xf numFmtId="0" fontId="15" fillId="0" borderId="0" xfId="0" applyFont="1"/>
    <xf numFmtId="0" fontId="15" fillId="0" borderId="0" xfId="0" applyFont="1" applyBorder="1"/>
    <xf numFmtId="0" fontId="0" fillId="0" borderId="42" xfId="0" applyBorder="1"/>
    <xf numFmtId="0" fontId="0" fillId="3" borderId="43" xfId="0" applyFill="1" applyBorder="1"/>
    <xf numFmtId="0" fontId="0" fillId="3" borderId="0" xfId="0" applyFill="1"/>
    <xf numFmtId="0" fontId="22" fillId="3" borderId="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3" borderId="0" xfId="0" applyFont="1" applyFill="1"/>
    <xf numFmtId="0" fontId="15" fillId="3" borderId="0" xfId="0" applyFont="1" applyFill="1"/>
    <xf numFmtId="0" fontId="0" fillId="0" borderId="10" xfId="0" applyBorder="1"/>
    <xf numFmtId="0" fontId="23" fillId="3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4" fillId="3" borderId="0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730260</xdr:colOff>
      <xdr:row>55</xdr:row>
      <xdr:rowOff>0</xdr:rowOff>
    </xdr:from>
    <xdr:to>
      <xdr:col>20</xdr:col>
      <xdr:colOff>736937</xdr:colOff>
      <xdr:row>57</xdr:row>
      <xdr:rowOff>145177</xdr:rowOff>
    </xdr:to>
    <xdr:sp macro="" textlink="">
      <xdr:nvSpPr>
        <xdr:cNvPr id="2" name="CustomShape 1"/>
        <xdr:cNvSpPr/>
      </xdr:nvSpPr>
      <xdr:spPr>
        <a:xfrm>
          <a:off x="70567560" y="115157250"/>
          <a:ext cx="2292677" cy="526177"/>
        </a:xfrm>
        <a:prstGeom prst="roundRect">
          <a:avLst>
            <a:gd name="adj" fmla="val 16667"/>
          </a:avLst>
        </a:prstGeom>
        <a:noFill/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/>
      </xdr:style>
      <xdr:txBody>
        <a:bodyPr lIns="90000" tIns="45000" rIns="90000" bIns="45000" anchor="ctr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3300"/>
              </a:solidFill>
              <a:latin typeface="Calibri" panose="020F0502020204030204"/>
            </a:rPr>
            <a:t>REGRESAR A PRESENTACIÓN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4"/>
  <sheetViews>
    <sheetView tabSelected="1" topLeftCell="A19" zoomScale="46" zoomScaleNormal="46" workbookViewId="0">
      <selection sqref="A1:AG1048576"/>
    </sheetView>
  </sheetViews>
  <sheetFormatPr baseColWidth="10" defaultRowHeight="15" x14ac:dyDescent="0.25"/>
  <cols>
    <col min="1" max="1" width="53.42578125" style="204" customWidth="1"/>
    <col min="2" max="2" width="44.85546875" style="204" customWidth="1"/>
    <col min="3" max="3" width="87.42578125" style="204" customWidth="1"/>
    <col min="4" max="4" width="29.85546875" style="204" customWidth="1"/>
    <col min="5" max="5" width="61.28515625" style="204" customWidth="1"/>
    <col min="6" max="6" width="59.5703125" style="204" customWidth="1"/>
    <col min="7" max="7" width="159.140625" style="204" customWidth="1"/>
    <col min="8" max="8" width="93.140625" style="204" customWidth="1"/>
    <col min="9" max="9" width="62" style="204" customWidth="1"/>
    <col min="10" max="10" width="58.28515625" style="204" customWidth="1"/>
    <col min="11" max="11" width="45.7109375" style="204" customWidth="1"/>
    <col min="12" max="12" width="42.42578125" style="204" customWidth="1"/>
    <col min="13" max="13" width="51.28515625" style="204" customWidth="1"/>
    <col min="14" max="14" width="49.42578125" style="204" customWidth="1"/>
    <col min="15" max="15" width="52.42578125" style="204" customWidth="1"/>
    <col min="16" max="16" width="41.7109375" style="204" customWidth="1"/>
    <col min="17" max="17" width="52" style="204" customWidth="1"/>
    <col min="18" max="18" width="62" style="204" customWidth="1"/>
    <col min="19" max="19" width="98.140625" style="204" customWidth="1"/>
    <col min="20" max="20" width="201.28515625" style="204" customWidth="1"/>
    <col min="21" max="21" width="87.7109375" style="204" hidden="1" customWidth="1"/>
    <col min="22" max="22" width="79.140625" style="204" hidden="1" customWidth="1"/>
    <col min="23" max="23" width="92.140625" style="204" hidden="1" customWidth="1"/>
    <col min="24" max="24" width="84.5703125" style="204" hidden="1" customWidth="1"/>
    <col min="25" max="29" width="96.42578125" style="204" hidden="1" customWidth="1"/>
    <col min="30" max="30" width="0.85546875" style="204" customWidth="1"/>
    <col min="31" max="31" width="108" style="204" customWidth="1"/>
    <col min="32" max="32" width="127.28515625" style="204" customWidth="1"/>
    <col min="33" max="33" width="96.42578125" style="204" customWidth="1"/>
  </cols>
  <sheetData>
    <row r="1" spans="1:33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/>
      <c r="Y1"/>
      <c r="Z1"/>
      <c r="AA1"/>
      <c r="AB1"/>
      <c r="AC1"/>
      <c r="AD1"/>
      <c r="AE1"/>
      <c r="AF1"/>
      <c r="AG1"/>
    </row>
    <row r="2" spans="1:33" ht="47.25" thickBot="1" x14ac:dyDescent="0.3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8"/>
      <c r="U2" s="8"/>
      <c r="V2" s="8"/>
      <c r="W2" s="8"/>
      <c r="X2"/>
      <c r="Y2"/>
      <c r="Z2"/>
      <c r="AA2"/>
      <c r="AB2"/>
      <c r="AC2"/>
      <c r="AD2"/>
      <c r="AE2"/>
      <c r="AF2"/>
      <c r="AG2"/>
    </row>
    <row r="3" spans="1:33" ht="51.75" thickBot="1" x14ac:dyDescent="0.3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12"/>
      <c r="U3" s="12"/>
      <c r="V3" s="12"/>
      <c r="W3" s="12"/>
      <c r="X3"/>
      <c r="Y3"/>
      <c r="Z3"/>
      <c r="AA3"/>
      <c r="AB3"/>
      <c r="AC3"/>
      <c r="AD3"/>
      <c r="AE3"/>
      <c r="AF3"/>
      <c r="AG3"/>
    </row>
    <row r="4" spans="1:33" ht="51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4"/>
      <c r="U4" s="14"/>
      <c r="V4" s="14"/>
      <c r="W4" s="14"/>
      <c r="X4"/>
      <c r="Y4"/>
      <c r="Z4"/>
      <c r="AA4"/>
      <c r="AB4"/>
      <c r="AC4"/>
      <c r="AD4"/>
      <c r="AE4"/>
      <c r="AF4"/>
      <c r="AG4"/>
    </row>
    <row r="5" spans="1:33" ht="51" x14ac:dyDescent="0.5">
      <c r="A5" s="15" t="s">
        <v>3</v>
      </c>
      <c r="B5" s="16"/>
      <c r="C5" s="16"/>
      <c r="D5" s="16"/>
      <c r="E5" s="17"/>
      <c r="F5" s="18" t="s">
        <v>4</v>
      </c>
      <c r="G5" s="16"/>
      <c r="H5" s="16"/>
      <c r="I5" s="16"/>
      <c r="J5" s="16"/>
      <c r="K5" s="17"/>
      <c r="L5" s="19" t="s">
        <v>5</v>
      </c>
      <c r="M5" s="20" t="s">
        <v>6</v>
      </c>
      <c r="N5" s="21"/>
      <c r="O5" s="21"/>
      <c r="P5" s="21"/>
      <c r="Q5" s="21"/>
      <c r="R5" s="21"/>
      <c r="S5" s="22"/>
      <c r="T5" s="23"/>
      <c r="U5" s="23"/>
      <c r="V5" s="23"/>
      <c r="W5" s="23"/>
      <c r="X5" s="24"/>
      <c r="Y5" s="24"/>
      <c r="Z5"/>
      <c r="AA5"/>
      <c r="AB5"/>
      <c r="AC5"/>
      <c r="AD5"/>
      <c r="AE5"/>
      <c r="AF5"/>
      <c r="AG5"/>
    </row>
    <row r="6" spans="1:33" ht="51" x14ac:dyDescent="0.5">
      <c r="A6" s="25" t="s">
        <v>7</v>
      </c>
      <c r="B6" s="26"/>
      <c r="C6" s="26"/>
      <c r="D6" s="26"/>
      <c r="E6" s="27"/>
      <c r="F6" s="28" t="s">
        <v>8</v>
      </c>
      <c r="G6" s="28"/>
      <c r="H6" s="28"/>
      <c r="I6" s="28"/>
      <c r="J6" s="28"/>
      <c r="K6" s="28"/>
      <c r="L6" s="29">
        <v>2020</v>
      </c>
      <c r="M6" s="30"/>
      <c r="N6" s="31"/>
      <c r="O6" s="31"/>
      <c r="P6" s="31"/>
      <c r="Q6" s="31"/>
      <c r="R6" s="31"/>
      <c r="S6" s="32"/>
      <c r="T6" s="33"/>
      <c r="U6" s="33"/>
      <c r="V6" s="33"/>
      <c r="W6" s="33"/>
      <c r="X6" s="24"/>
      <c r="Y6" s="24"/>
      <c r="Z6"/>
      <c r="AA6"/>
      <c r="AB6"/>
      <c r="AC6"/>
      <c r="AD6"/>
      <c r="AE6"/>
      <c r="AF6"/>
      <c r="AG6"/>
    </row>
    <row r="7" spans="1:33" ht="51" x14ac:dyDescent="0.5">
      <c r="A7" s="34" t="s">
        <v>9</v>
      </c>
      <c r="B7" s="34"/>
      <c r="C7" s="34"/>
      <c r="D7" s="34"/>
      <c r="E7" s="34"/>
      <c r="F7" s="34" t="s">
        <v>10</v>
      </c>
      <c r="G7" s="34"/>
      <c r="H7" s="34"/>
      <c r="I7" s="34"/>
      <c r="J7" s="34"/>
      <c r="K7" s="34"/>
      <c r="L7" s="35" t="s">
        <v>11</v>
      </c>
      <c r="M7" s="35"/>
      <c r="N7" s="35"/>
      <c r="O7" s="35"/>
      <c r="P7" s="35"/>
      <c r="Q7" s="35"/>
      <c r="R7" s="35"/>
      <c r="S7" s="35"/>
      <c r="T7" s="23"/>
      <c r="U7" s="23"/>
      <c r="V7" s="23"/>
      <c r="W7" s="23"/>
      <c r="X7" s="24"/>
      <c r="Y7" s="24"/>
      <c r="Z7"/>
      <c r="AA7"/>
      <c r="AB7"/>
      <c r="AC7"/>
      <c r="AD7"/>
      <c r="AE7"/>
      <c r="AF7"/>
      <c r="AG7"/>
    </row>
    <row r="8" spans="1:33" ht="51.75" thickBot="1" x14ac:dyDescent="0.55000000000000004">
      <c r="A8" s="36"/>
      <c r="B8" s="37"/>
      <c r="C8" s="37"/>
      <c r="D8" s="37"/>
      <c r="E8" s="38"/>
      <c r="F8" s="39"/>
      <c r="G8" s="40"/>
      <c r="H8" s="40"/>
      <c r="I8" s="40"/>
      <c r="J8" s="40"/>
      <c r="K8" s="41"/>
      <c r="L8" s="42"/>
      <c r="M8" s="43"/>
      <c r="N8" s="43"/>
      <c r="O8" s="43"/>
      <c r="P8" s="43"/>
      <c r="Q8" s="43"/>
      <c r="R8" s="43"/>
      <c r="S8" s="44"/>
      <c r="T8" s="45"/>
      <c r="U8" s="45"/>
      <c r="V8" s="45"/>
      <c r="W8" s="45"/>
      <c r="X8" s="24"/>
      <c r="Y8" s="24"/>
      <c r="Z8"/>
      <c r="AA8"/>
      <c r="AB8"/>
      <c r="AC8"/>
      <c r="AD8"/>
      <c r="AE8"/>
      <c r="AF8"/>
      <c r="AG8"/>
    </row>
    <row r="9" spans="1:33" ht="51" x14ac:dyDescent="0.25">
      <c r="A9" s="46" t="s">
        <v>12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7"/>
      <c r="U9" s="47"/>
      <c r="V9" s="47"/>
      <c r="W9" s="47"/>
      <c r="X9"/>
      <c r="Y9"/>
      <c r="Z9"/>
      <c r="AA9"/>
      <c r="AB9"/>
      <c r="AC9"/>
      <c r="AD9"/>
      <c r="AE9"/>
      <c r="AF9"/>
      <c r="AG9"/>
    </row>
    <row r="10" spans="1:33" ht="51" x14ac:dyDescent="0.25">
      <c r="A10" s="48" t="s">
        <v>13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7"/>
      <c r="U10" s="47"/>
      <c r="V10" s="47"/>
      <c r="W10" s="47"/>
      <c r="X10"/>
      <c r="Y10"/>
      <c r="Z10"/>
      <c r="AA10"/>
      <c r="AB10"/>
      <c r="AC10"/>
      <c r="AD10"/>
      <c r="AE10"/>
      <c r="AF10"/>
      <c r="AG10"/>
    </row>
    <row r="11" spans="1:33" ht="61.5" x14ac:dyDescent="0.25">
      <c r="A11" s="15" t="s">
        <v>14</v>
      </c>
      <c r="B11" s="16"/>
      <c r="C11" s="16"/>
      <c r="D11" s="17"/>
      <c r="E11" s="49" t="s">
        <v>15</v>
      </c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1"/>
      <c r="T11" s="52"/>
      <c r="U11" s="52"/>
      <c r="V11" s="52"/>
      <c r="W11" s="52"/>
      <c r="X11"/>
      <c r="Y11"/>
      <c r="Z11"/>
      <c r="AA11"/>
      <c r="AB11"/>
      <c r="AC11"/>
      <c r="AD11"/>
      <c r="AE11"/>
      <c r="AF11"/>
      <c r="AG11"/>
    </row>
    <row r="12" spans="1:33" ht="62.25" thickBot="1" x14ac:dyDescent="0.3">
      <c r="A12" s="53" t="s">
        <v>16</v>
      </c>
      <c r="B12" s="54"/>
      <c r="C12" s="54"/>
      <c r="D12" s="55"/>
      <c r="E12" s="56" t="s">
        <v>17</v>
      </c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8"/>
      <c r="T12" s="52"/>
      <c r="U12" s="52"/>
      <c r="V12" s="52"/>
      <c r="W12" s="52"/>
      <c r="X12"/>
      <c r="Y12"/>
      <c r="Z12"/>
      <c r="AA12"/>
      <c r="AB12"/>
      <c r="AC12"/>
      <c r="AD12"/>
      <c r="AE12"/>
      <c r="AF12"/>
      <c r="AG12"/>
    </row>
    <row r="13" spans="1:33" ht="51" x14ac:dyDescent="0.25">
      <c r="A13" s="13" t="s">
        <v>12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47"/>
      <c r="U13" s="47"/>
      <c r="V13" s="47"/>
      <c r="W13" s="47"/>
      <c r="X13"/>
      <c r="Y13"/>
      <c r="Z13"/>
      <c r="AA13"/>
      <c r="AB13"/>
      <c r="AC13"/>
      <c r="AD13"/>
      <c r="AE13"/>
      <c r="AF13"/>
      <c r="AG13"/>
    </row>
    <row r="14" spans="1:33" ht="51" x14ac:dyDescent="0.25">
      <c r="A14" s="48" t="s">
        <v>18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7"/>
      <c r="U14" s="47"/>
      <c r="V14" s="47"/>
      <c r="W14" s="47"/>
      <c r="X14"/>
      <c r="Y14"/>
      <c r="Z14"/>
      <c r="AA14"/>
      <c r="AB14"/>
      <c r="AC14"/>
      <c r="AD14"/>
      <c r="AE14"/>
      <c r="AF14"/>
      <c r="AG14"/>
    </row>
    <row r="15" spans="1:33" ht="61.5" x14ac:dyDescent="0.25">
      <c r="A15" s="34" t="s">
        <v>14</v>
      </c>
      <c r="B15" s="34"/>
      <c r="C15" s="34"/>
      <c r="D15" s="34"/>
      <c r="E15" s="49" t="s">
        <v>19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1"/>
      <c r="T15" s="52"/>
      <c r="U15" s="52"/>
      <c r="V15" s="52"/>
      <c r="W15" s="52"/>
      <c r="X15"/>
      <c r="Y15"/>
      <c r="Z15"/>
      <c r="AA15"/>
      <c r="AB15"/>
      <c r="AC15"/>
      <c r="AD15"/>
      <c r="AE15"/>
      <c r="AF15"/>
      <c r="AG15"/>
    </row>
    <row r="16" spans="1:33" ht="61.5" x14ac:dyDescent="0.25">
      <c r="A16" s="34" t="s">
        <v>16</v>
      </c>
      <c r="B16" s="34"/>
      <c r="C16" s="34"/>
      <c r="D16" s="34"/>
      <c r="E16" s="59" t="s">
        <v>20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1"/>
      <c r="T16" s="62"/>
      <c r="U16" s="62"/>
      <c r="V16" s="62"/>
      <c r="W16" s="62"/>
      <c r="X16"/>
      <c r="Y16"/>
      <c r="Z16"/>
      <c r="AA16"/>
      <c r="AB16"/>
      <c r="AC16"/>
      <c r="AD16"/>
      <c r="AE16"/>
      <c r="AF16"/>
      <c r="AG16"/>
    </row>
    <row r="17" spans="1:33" ht="62.25" thickBot="1" x14ac:dyDescent="0.3">
      <c r="A17" s="63" t="s">
        <v>21</v>
      </c>
      <c r="B17" s="64"/>
      <c r="C17" s="64"/>
      <c r="D17" s="65"/>
      <c r="E17" s="59" t="s">
        <v>22</v>
      </c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1"/>
      <c r="T17" s="62"/>
      <c r="U17" s="62"/>
      <c r="V17" s="62"/>
      <c r="W17" s="62"/>
      <c r="X17"/>
      <c r="Y17"/>
      <c r="Z17"/>
      <c r="AA17"/>
      <c r="AB17"/>
      <c r="AC17"/>
      <c r="AD17"/>
      <c r="AE17"/>
      <c r="AF17"/>
      <c r="AG17"/>
    </row>
    <row r="18" spans="1:33" ht="46.5" x14ac:dyDescent="0.25">
      <c r="A18" s="66" t="s">
        <v>12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47"/>
      <c r="U18" s="47"/>
      <c r="V18" s="47"/>
      <c r="W18" s="47"/>
      <c r="X18"/>
      <c r="Y18"/>
      <c r="Z18"/>
      <c r="AA18"/>
      <c r="AB18"/>
      <c r="AC18"/>
      <c r="AD18"/>
      <c r="AE18"/>
      <c r="AF18"/>
      <c r="AG18"/>
    </row>
    <row r="19" spans="1:33" ht="46.5" x14ac:dyDescent="0.25">
      <c r="A19" s="67" t="s">
        <v>23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47"/>
      <c r="U19" s="47"/>
      <c r="V19" s="47"/>
      <c r="W19" s="47"/>
      <c r="X19"/>
      <c r="Y19"/>
      <c r="Z19"/>
      <c r="AA19"/>
      <c r="AB19"/>
      <c r="AC19"/>
      <c r="AD19"/>
      <c r="AE19"/>
      <c r="AF19"/>
      <c r="AG19"/>
    </row>
    <row r="20" spans="1:33" ht="61.5" x14ac:dyDescent="0.25">
      <c r="A20" s="68" t="s">
        <v>14</v>
      </c>
      <c r="B20" s="69"/>
      <c r="C20" s="69"/>
      <c r="D20" s="70"/>
      <c r="E20" s="49" t="s">
        <v>24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1"/>
      <c r="T20" s="52"/>
      <c r="U20" s="52"/>
      <c r="V20" s="52"/>
      <c r="W20" s="52"/>
      <c r="X20"/>
      <c r="Y20"/>
      <c r="Z20"/>
      <c r="AA20"/>
      <c r="AB20"/>
      <c r="AC20"/>
      <c r="AD20"/>
      <c r="AE20"/>
      <c r="AF20"/>
      <c r="AG20"/>
    </row>
    <row r="21" spans="1:33" ht="61.5" x14ac:dyDescent="0.25">
      <c r="A21" s="68" t="s">
        <v>16</v>
      </c>
      <c r="B21" s="69"/>
      <c r="C21" s="69"/>
      <c r="D21" s="70"/>
      <c r="E21" s="49" t="s">
        <v>25</v>
      </c>
      <c r="F21" s="50"/>
      <c r="G21" s="50"/>
      <c r="H21" s="71"/>
      <c r="I21" s="71"/>
      <c r="J21" s="71"/>
      <c r="K21" s="71"/>
      <c r="L21" s="71"/>
      <c r="M21" s="71"/>
      <c r="N21" s="50"/>
      <c r="O21" s="50"/>
      <c r="P21" s="50"/>
      <c r="Q21" s="50"/>
      <c r="R21" s="50"/>
      <c r="S21" s="51"/>
      <c r="T21" s="52"/>
      <c r="U21" s="52"/>
      <c r="V21" s="52"/>
      <c r="W21" s="52"/>
      <c r="X21"/>
      <c r="Y21"/>
      <c r="Z21"/>
      <c r="AA21"/>
      <c r="AB21"/>
      <c r="AC21"/>
      <c r="AD21"/>
      <c r="AE21"/>
      <c r="AF21"/>
      <c r="AG21"/>
    </row>
    <row r="22" spans="1:33" ht="51" x14ac:dyDescent="0.75">
      <c r="A22" s="68" t="s">
        <v>26</v>
      </c>
      <c r="B22" s="69"/>
      <c r="C22" s="69"/>
      <c r="D22" s="70"/>
      <c r="E22" s="72" t="s">
        <v>27</v>
      </c>
      <c r="F22" s="73" t="s">
        <v>28</v>
      </c>
      <c r="G22" s="74" t="s">
        <v>29</v>
      </c>
      <c r="H22" s="73" t="s">
        <v>30</v>
      </c>
      <c r="I22" s="73" t="s">
        <v>31</v>
      </c>
      <c r="J22" s="73"/>
      <c r="K22" s="75"/>
      <c r="L22" s="75"/>
      <c r="M22" s="75"/>
      <c r="N22" s="75"/>
      <c r="O22" s="75"/>
      <c r="P22" s="75"/>
      <c r="Q22" s="75"/>
      <c r="R22" s="75"/>
      <c r="S22" s="76"/>
      <c r="T22" s="77"/>
      <c r="U22" s="77"/>
      <c r="V22" s="77"/>
      <c r="W22" s="77"/>
      <c r="X22"/>
      <c r="Y22"/>
      <c r="Z22"/>
      <c r="AA22"/>
      <c r="AB22"/>
      <c r="AC22"/>
      <c r="AD22"/>
      <c r="AE22"/>
      <c r="AF22"/>
      <c r="AG22"/>
    </row>
    <row r="23" spans="1:33" ht="51.75" thickBot="1" x14ac:dyDescent="0.8">
      <c r="A23" s="68" t="s">
        <v>32</v>
      </c>
      <c r="B23" s="69"/>
      <c r="C23" s="69"/>
      <c r="D23" s="70"/>
      <c r="E23" s="78" t="s">
        <v>33</v>
      </c>
      <c r="F23" s="78" t="s">
        <v>34</v>
      </c>
      <c r="G23" s="78" t="s">
        <v>35</v>
      </c>
      <c r="H23" s="79"/>
      <c r="I23" s="79"/>
      <c r="J23" s="80"/>
      <c r="K23" s="75"/>
      <c r="L23" s="75"/>
      <c r="M23" s="75"/>
      <c r="N23" s="75"/>
      <c r="O23" s="75"/>
      <c r="P23" s="75"/>
      <c r="Q23" s="75"/>
      <c r="R23" s="75"/>
      <c r="S23" s="75"/>
      <c r="T23" s="81"/>
      <c r="U23" s="81"/>
      <c r="V23" s="81"/>
      <c r="W23" s="81"/>
      <c r="X23"/>
      <c r="Y23"/>
      <c r="Z23"/>
      <c r="AA23"/>
      <c r="AB23"/>
      <c r="AC23"/>
      <c r="AD23"/>
      <c r="AE23"/>
      <c r="AF23"/>
      <c r="AG23"/>
    </row>
    <row r="24" spans="1:33" ht="93" thickBot="1" x14ac:dyDescent="0.3">
      <c r="A24" s="82"/>
      <c r="B24" s="82"/>
      <c r="C24" s="82"/>
      <c r="D24" s="82"/>
      <c r="E24" s="82"/>
      <c r="F24" s="83"/>
      <c r="G24" s="83"/>
      <c r="H24" s="83"/>
      <c r="I24" s="83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5" t="s">
        <v>36</v>
      </c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</row>
    <row r="25" spans="1:33" ht="34.5" thickBot="1" x14ac:dyDescent="0.3">
      <c r="A25" s="86" t="s">
        <v>37</v>
      </c>
      <c r="B25" s="86"/>
      <c r="C25" s="86"/>
      <c r="D25" s="87" t="s">
        <v>38</v>
      </c>
      <c r="E25" s="87" t="s">
        <v>39</v>
      </c>
      <c r="F25" s="86" t="s">
        <v>40</v>
      </c>
      <c r="G25" s="86"/>
      <c r="H25" s="86"/>
      <c r="I25" s="86"/>
      <c r="J25" s="86"/>
      <c r="K25" s="86"/>
      <c r="L25" s="88" t="s">
        <v>41</v>
      </c>
      <c r="M25" s="89"/>
      <c r="N25" s="88" t="s">
        <v>42</v>
      </c>
      <c r="O25" s="90"/>
      <c r="P25" s="89"/>
      <c r="Q25" s="91" t="s">
        <v>43</v>
      </c>
      <c r="R25" s="91" t="s">
        <v>44</v>
      </c>
      <c r="S25" s="91" t="s">
        <v>45</v>
      </c>
      <c r="T25" s="92" t="s">
        <v>46</v>
      </c>
      <c r="U25" s="93" t="s">
        <v>47</v>
      </c>
      <c r="V25" s="93" t="s">
        <v>48</v>
      </c>
      <c r="W25" s="93" t="s">
        <v>49</v>
      </c>
      <c r="X25" s="93" t="s">
        <v>50</v>
      </c>
      <c r="Y25" s="93" t="s">
        <v>51</v>
      </c>
      <c r="Z25" s="93" t="s">
        <v>52</v>
      </c>
      <c r="AA25" s="93" t="s">
        <v>53</v>
      </c>
      <c r="AB25" s="93" t="s">
        <v>54</v>
      </c>
      <c r="AC25" s="93" t="s">
        <v>55</v>
      </c>
      <c r="AD25" s="93" t="s">
        <v>56</v>
      </c>
      <c r="AE25" s="93" t="s">
        <v>57</v>
      </c>
      <c r="AF25" s="93" t="s">
        <v>58</v>
      </c>
      <c r="AG25" s="93" t="s">
        <v>59</v>
      </c>
    </row>
    <row r="26" spans="1:33" ht="101.25" x14ac:dyDescent="0.25">
      <c r="A26" s="87"/>
      <c r="B26" s="87"/>
      <c r="C26" s="87"/>
      <c r="D26" s="94"/>
      <c r="E26" s="94"/>
      <c r="F26" s="95" t="s">
        <v>60</v>
      </c>
      <c r="G26" s="95" t="s">
        <v>61</v>
      </c>
      <c r="H26" s="95" t="s">
        <v>62</v>
      </c>
      <c r="I26" s="96" t="s">
        <v>63</v>
      </c>
      <c r="J26" s="95" t="s">
        <v>64</v>
      </c>
      <c r="K26" s="95" t="s">
        <v>65</v>
      </c>
      <c r="L26" s="97" t="s">
        <v>66</v>
      </c>
      <c r="M26" s="97" t="s">
        <v>67</v>
      </c>
      <c r="N26" s="97" t="s">
        <v>68</v>
      </c>
      <c r="O26" s="97" t="s">
        <v>69</v>
      </c>
      <c r="P26" s="98" t="s">
        <v>70</v>
      </c>
      <c r="Q26" s="99"/>
      <c r="R26" s="99"/>
      <c r="S26" s="99"/>
      <c r="T26" s="100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</row>
    <row r="27" spans="1:33" ht="409.5" x14ac:dyDescent="0.25">
      <c r="A27" s="101" t="s">
        <v>71</v>
      </c>
      <c r="B27" s="102" t="s">
        <v>72</v>
      </c>
      <c r="C27" s="102"/>
      <c r="D27" s="103" t="s">
        <v>73</v>
      </c>
      <c r="E27" s="104"/>
      <c r="F27" s="105" t="s">
        <v>74</v>
      </c>
      <c r="G27" s="105" t="s">
        <v>75</v>
      </c>
      <c r="H27" s="106" t="s">
        <v>76</v>
      </c>
      <c r="I27" s="107" t="s">
        <v>77</v>
      </c>
      <c r="J27" s="107" t="s">
        <v>78</v>
      </c>
      <c r="K27" s="107" t="s">
        <v>79</v>
      </c>
      <c r="L27" s="107" t="s">
        <v>80</v>
      </c>
      <c r="M27" s="107" t="s">
        <v>80</v>
      </c>
      <c r="N27" s="107">
        <v>11327</v>
      </c>
      <c r="O27" s="108">
        <v>555852</v>
      </c>
      <c r="P27" s="109">
        <v>2.0400000000000001E-2</v>
      </c>
      <c r="Q27" s="106" t="s">
        <v>81</v>
      </c>
      <c r="R27" s="110" t="s">
        <v>82</v>
      </c>
      <c r="S27" s="110" t="s">
        <v>83</v>
      </c>
      <c r="T27" s="111" t="s">
        <v>84</v>
      </c>
      <c r="U27" s="112">
        <f>(5861/555852)*100</f>
        <v>1.0544173628951592</v>
      </c>
      <c r="V27" s="112">
        <f>5861/555852*100</f>
        <v>1.0544173628951592</v>
      </c>
      <c r="W27" s="112">
        <f>(5861+56)/555852*100</f>
        <v>1.0644919870756964</v>
      </c>
      <c r="X27" s="112">
        <f>(5861+56+130)/555852*100</f>
        <v>1.0878795074948009</v>
      </c>
      <c r="Y27" s="113"/>
      <c r="Z27" s="113"/>
      <c r="AA27" s="113"/>
      <c r="AB27" s="113"/>
      <c r="AC27" s="113"/>
      <c r="AD27" s="113"/>
      <c r="AE27" s="112">
        <f>(5861+56+130+89)/555852*100</f>
        <v>1.103890963781726</v>
      </c>
      <c r="AF27" s="112">
        <f>(5861+56+130+89+172)/555852*100</f>
        <v>1.1348344523362335</v>
      </c>
      <c r="AG27" s="112">
        <f>(5861+56+130+89+172+87)/555852*100</f>
        <v>1.1504861006167109</v>
      </c>
    </row>
    <row r="28" spans="1:33" ht="409.5" x14ac:dyDescent="0.25">
      <c r="A28" s="101" t="s">
        <v>85</v>
      </c>
      <c r="B28" s="114" t="s">
        <v>86</v>
      </c>
      <c r="C28" s="114"/>
      <c r="D28" s="103" t="s">
        <v>87</v>
      </c>
      <c r="E28" s="104"/>
      <c r="F28" s="105" t="s">
        <v>88</v>
      </c>
      <c r="G28" s="105" t="s">
        <v>89</v>
      </c>
      <c r="H28" s="106" t="s">
        <v>90</v>
      </c>
      <c r="I28" s="107" t="s">
        <v>77</v>
      </c>
      <c r="J28" s="107" t="s">
        <v>78</v>
      </c>
      <c r="K28" s="107" t="s">
        <v>79</v>
      </c>
      <c r="L28" s="107" t="s">
        <v>80</v>
      </c>
      <c r="M28" s="107" t="s">
        <v>80</v>
      </c>
      <c r="N28" s="107">
        <v>11327</v>
      </c>
      <c r="O28" s="108">
        <v>250576</v>
      </c>
      <c r="P28" s="109">
        <v>4.5199999999999997E-2</v>
      </c>
      <c r="Q28" s="106" t="s">
        <v>81</v>
      </c>
      <c r="R28" s="110" t="s">
        <v>82</v>
      </c>
      <c r="S28" s="110" t="s">
        <v>83</v>
      </c>
      <c r="T28" s="111" t="s">
        <v>91</v>
      </c>
      <c r="U28" s="112">
        <f>(5861/250576)*100</f>
        <v>2.3390109188429857</v>
      </c>
      <c r="V28" s="112">
        <f>5861/250576*100</f>
        <v>2.3390109188429857</v>
      </c>
      <c r="W28" s="112">
        <f>(5861+56)/250576*100</f>
        <v>2.3613594278781687</v>
      </c>
      <c r="X28" s="112">
        <f>(5861+56+130)/250576*100</f>
        <v>2.4132398952812721</v>
      </c>
      <c r="Y28" s="113"/>
      <c r="Z28" s="113"/>
      <c r="AA28" s="113"/>
      <c r="AB28" s="113"/>
      <c r="AC28" s="113"/>
      <c r="AD28" s="113"/>
      <c r="AE28" s="112">
        <f>(5861+56+130+89)/250576*100</f>
        <v>2.4487580614264735</v>
      </c>
      <c r="AF28" s="112">
        <f>(5861+56+130+89+172)/250576*100</f>
        <v>2.5173999106059641</v>
      </c>
      <c r="AG28" s="112">
        <f>(5861+56+130+89+172+87)/250576*100</f>
        <v>2.5521199157141945</v>
      </c>
    </row>
    <row r="29" spans="1:33" ht="409.5" x14ac:dyDescent="0.25">
      <c r="A29" s="115" t="s">
        <v>92</v>
      </c>
      <c r="B29" s="116" t="s">
        <v>93</v>
      </c>
      <c r="C29" s="116" t="s">
        <v>94</v>
      </c>
      <c r="D29" s="117" t="s">
        <v>95</v>
      </c>
      <c r="E29" s="117"/>
      <c r="F29" s="118" t="s">
        <v>96</v>
      </c>
      <c r="G29" s="118" t="s">
        <v>97</v>
      </c>
      <c r="H29" s="118" t="s">
        <v>98</v>
      </c>
      <c r="I29" s="117" t="s">
        <v>99</v>
      </c>
      <c r="J29" s="117" t="s">
        <v>100</v>
      </c>
      <c r="K29" s="117" t="s">
        <v>101</v>
      </c>
      <c r="L29" s="119">
        <v>2019</v>
      </c>
      <c r="M29" s="119">
        <v>55875</v>
      </c>
      <c r="N29" s="120">
        <v>56718</v>
      </c>
      <c r="O29" s="120">
        <v>56718</v>
      </c>
      <c r="P29" s="121" t="s">
        <v>102</v>
      </c>
      <c r="Q29" s="118" t="s">
        <v>103</v>
      </c>
      <c r="R29" s="118" t="s">
        <v>104</v>
      </c>
      <c r="S29" s="122" t="s">
        <v>105</v>
      </c>
      <c r="T29" s="123" t="s">
        <v>106</v>
      </c>
      <c r="U29" s="124">
        <f>(10139/56718)*100</f>
        <v>17.876159243978982</v>
      </c>
      <c r="V29" s="124">
        <f>(10277/56718)*100</f>
        <v>18.119468246412072</v>
      </c>
      <c r="W29" s="124">
        <f>(10277+67)/56718*100</f>
        <v>18.237596530202051</v>
      </c>
      <c r="X29" s="124">
        <f>(10277+67+130)/56718*100</f>
        <v>18.466800662928875</v>
      </c>
      <c r="Y29" s="113"/>
      <c r="Z29" s="113"/>
      <c r="AA29" s="113"/>
      <c r="AB29" s="113"/>
      <c r="AC29" s="113"/>
      <c r="AD29" s="113"/>
      <c r="AE29" s="124">
        <f>(10277+67+130+130)/56718*100</f>
        <v>18.6960047956557</v>
      </c>
      <c r="AF29" s="124">
        <f>(10277+67+130+130+158)/56718*100</f>
        <v>18.974575972354454</v>
      </c>
      <c r="AG29" s="124">
        <f>(10277+67+130+130+158+270)/56718*100</f>
        <v>19.450615324940937</v>
      </c>
    </row>
    <row r="30" spans="1:33" ht="409.5" x14ac:dyDescent="0.25">
      <c r="A30" s="115"/>
      <c r="B30" s="116"/>
      <c r="C30" s="116"/>
      <c r="D30" s="117" t="s">
        <v>95</v>
      </c>
      <c r="E30" s="117"/>
      <c r="F30" s="118" t="s">
        <v>107</v>
      </c>
      <c r="G30" s="118" t="s">
        <v>108</v>
      </c>
      <c r="H30" s="118" t="s">
        <v>109</v>
      </c>
      <c r="I30" s="117" t="s">
        <v>99</v>
      </c>
      <c r="J30" s="117" t="s">
        <v>100</v>
      </c>
      <c r="K30" s="117" t="s">
        <v>101</v>
      </c>
      <c r="L30" s="120">
        <v>2019</v>
      </c>
      <c r="M30" s="119">
        <v>32760</v>
      </c>
      <c r="N30" s="120">
        <v>11327</v>
      </c>
      <c r="O30" s="120">
        <v>11327</v>
      </c>
      <c r="P30" s="120" t="s">
        <v>110</v>
      </c>
      <c r="Q30" s="118" t="s">
        <v>103</v>
      </c>
      <c r="R30" s="118" t="s">
        <v>104</v>
      </c>
      <c r="S30" s="122" t="s">
        <v>105</v>
      </c>
      <c r="T30" s="123" t="s">
        <v>111</v>
      </c>
      <c r="U30" s="124">
        <f>(5861/11327)*100</f>
        <v>51.743621435508082</v>
      </c>
      <c r="V30" s="124">
        <f>(5861/11327)*100</f>
        <v>51.743621435508082</v>
      </c>
      <c r="W30" s="124">
        <f>(5861+56)/11327*100</f>
        <v>52.238015361525555</v>
      </c>
      <c r="X30" s="124">
        <f>(5861+56+130)/11327*100</f>
        <v>53.385715546923286</v>
      </c>
      <c r="Y30" s="113"/>
      <c r="Z30" s="113"/>
      <c r="AA30" s="113"/>
      <c r="AB30" s="113"/>
      <c r="AC30" s="113"/>
      <c r="AD30" s="113"/>
      <c r="AE30" s="124">
        <f>(5861+56+130+89)/11327*100</f>
        <v>54.171448750772491</v>
      </c>
      <c r="AF30" s="124">
        <f>(5861+56+130+89+172)/11327*100</f>
        <v>55.689944380683322</v>
      </c>
      <c r="AG30" s="124">
        <f>(5861+56+130+89+172+87)/11327*100</f>
        <v>56.458020658603338</v>
      </c>
    </row>
    <row r="31" spans="1:33" ht="357" x14ac:dyDescent="0.25">
      <c r="A31" s="115"/>
      <c r="B31" s="125" t="s">
        <v>112</v>
      </c>
      <c r="C31" s="126" t="s">
        <v>113</v>
      </c>
      <c r="D31" s="127" t="s">
        <v>95</v>
      </c>
      <c r="E31" s="127"/>
      <c r="F31" s="128" t="s">
        <v>114</v>
      </c>
      <c r="G31" s="128" t="s">
        <v>115</v>
      </c>
      <c r="H31" s="129" t="s">
        <v>116</v>
      </c>
      <c r="I31" s="130" t="s">
        <v>99</v>
      </c>
      <c r="J31" s="130" t="s">
        <v>100</v>
      </c>
      <c r="K31" s="130" t="s">
        <v>101</v>
      </c>
      <c r="L31" s="130">
        <v>2019</v>
      </c>
      <c r="M31" s="130">
        <v>22352</v>
      </c>
      <c r="N31" s="130">
        <v>22352</v>
      </c>
      <c r="O31" s="130">
        <v>22352</v>
      </c>
      <c r="P31" s="130" t="s">
        <v>117</v>
      </c>
      <c r="Q31" s="129" t="s">
        <v>118</v>
      </c>
      <c r="R31" s="129" t="s">
        <v>104</v>
      </c>
      <c r="S31" s="128" t="s">
        <v>119</v>
      </c>
      <c r="T31" s="131" t="s">
        <v>120</v>
      </c>
      <c r="U31" s="132">
        <f>(7013/22352)*100</f>
        <v>31.375268432355046</v>
      </c>
      <c r="V31" s="132">
        <f>(10433/22352)*100</f>
        <v>46.675912670007158</v>
      </c>
      <c r="W31" s="132">
        <f>(10433/22352)*100</f>
        <v>46.675912670007158</v>
      </c>
      <c r="X31" s="132">
        <f>(10433+2464)/22352*100</f>
        <v>57.699534717251254</v>
      </c>
      <c r="Y31" s="113"/>
      <c r="Z31" s="113"/>
      <c r="AA31" s="113"/>
      <c r="AB31" s="113"/>
      <c r="AC31" s="113"/>
      <c r="AD31" s="113"/>
      <c r="AE31" s="132">
        <f>(10433+2464+0)/22352*100</f>
        <v>57.699534717251254</v>
      </c>
      <c r="AF31" s="132">
        <f>(10433+2464+0+2760)/22352*100</f>
        <v>70.047423049391554</v>
      </c>
      <c r="AG31" s="132">
        <f>(10433+2464+0+2760+0)/22352*100</f>
        <v>70.047423049391554</v>
      </c>
    </row>
    <row r="32" spans="1:33" ht="357" x14ac:dyDescent="0.25">
      <c r="A32" s="115"/>
      <c r="B32" s="125"/>
      <c r="C32" s="126"/>
      <c r="D32" s="127" t="s">
        <v>95</v>
      </c>
      <c r="E32" s="127"/>
      <c r="F32" s="128" t="s">
        <v>121</v>
      </c>
      <c r="G32" s="128" t="s">
        <v>122</v>
      </c>
      <c r="H32" s="129" t="s">
        <v>123</v>
      </c>
      <c r="I32" s="130" t="s">
        <v>99</v>
      </c>
      <c r="J32" s="130" t="s">
        <v>100</v>
      </c>
      <c r="K32" s="130" t="s">
        <v>101</v>
      </c>
      <c r="L32" s="130">
        <v>2019</v>
      </c>
      <c r="M32" s="130">
        <v>16304</v>
      </c>
      <c r="N32" s="130">
        <v>780</v>
      </c>
      <c r="O32" s="130">
        <v>780</v>
      </c>
      <c r="P32" s="130" t="s">
        <v>124</v>
      </c>
      <c r="Q32" s="129" t="s">
        <v>118</v>
      </c>
      <c r="R32" s="129" t="s">
        <v>104</v>
      </c>
      <c r="S32" s="128" t="s">
        <v>119</v>
      </c>
      <c r="T32" s="131" t="s">
        <v>125</v>
      </c>
      <c r="U32" s="132">
        <f>(59/780)*100</f>
        <v>7.5641025641025639</v>
      </c>
      <c r="V32" s="132">
        <f>(116/780)*100</f>
        <v>14.871794871794872</v>
      </c>
      <c r="W32" s="132">
        <f>(116/780)*100</f>
        <v>14.871794871794872</v>
      </c>
      <c r="X32" s="132">
        <f>(116+56)/780*100</f>
        <v>22.051282051282051</v>
      </c>
      <c r="Y32" s="113"/>
      <c r="Z32" s="113"/>
      <c r="AA32" s="113"/>
      <c r="AB32" s="113"/>
      <c r="AC32" s="113"/>
      <c r="AD32" s="113"/>
      <c r="AE32" s="132">
        <f>(116+56+0)/780*100</f>
        <v>22.051282051282051</v>
      </c>
      <c r="AF32" s="132">
        <f>(116+56+0+60)/780*100</f>
        <v>29.743589743589745</v>
      </c>
      <c r="AG32" s="132">
        <f>(116+56+0+60+0)/780*100</f>
        <v>29.743589743589745</v>
      </c>
    </row>
    <row r="33" spans="1:33" ht="409.5" x14ac:dyDescent="0.25">
      <c r="A33" s="115"/>
      <c r="B33" s="133" t="s">
        <v>126</v>
      </c>
      <c r="C33" s="133" t="s">
        <v>127</v>
      </c>
      <c r="D33" s="134" t="s">
        <v>95</v>
      </c>
      <c r="E33" s="134"/>
      <c r="F33" s="135" t="s">
        <v>128</v>
      </c>
      <c r="G33" s="135" t="s">
        <v>129</v>
      </c>
      <c r="H33" s="135" t="s">
        <v>130</v>
      </c>
      <c r="I33" s="134" t="s">
        <v>99</v>
      </c>
      <c r="J33" s="134" t="s">
        <v>100</v>
      </c>
      <c r="K33" s="134" t="s">
        <v>101</v>
      </c>
      <c r="L33" s="136">
        <v>2019</v>
      </c>
      <c r="M33" s="134">
        <v>10366</v>
      </c>
      <c r="N33" s="136">
        <v>10366</v>
      </c>
      <c r="O33" s="136">
        <v>10366</v>
      </c>
      <c r="P33" s="136" t="s">
        <v>131</v>
      </c>
      <c r="Q33" s="135" t="s">
        <v>132</v>
      </c>
      <c r="R33" s="135" t="s">
        <v>104</v>
      </c>
      <c r="S33" s="137" t="s">
        <v>133</v>
      </c>
      <c r="T33" s="138" t="s">
        <v>134</v>
      </c>
      <c r="U33" s="139">
        <f>(2143/10366)*100</f>
        <v>20.673355199691297</v>
      </c>
      <c r="V33" s="139">
        <f>(2144/10366)*100</f>
        <v>20.683002122322979</v>
      </c>
      <c r="W33" s="139">
        <f>(2144+4)/10366*100</f>
        <v>20.7215898128497</v>
      </c>
      <c r="X33" s="139">
        <f>(2144+4)/10366*100</f>
        <v>20.7215898128497</v>
      </c>
      <c r="Y33" s="113"/>
      <c r="Z33" s="113"/>
      <c r="AA33" s="113"/>
      <c r="AB33" s="113"/>
      <c r="AC33" s="113"/>
      <c r="AD33" s="113"/>
      <c r="AE33" s="139">
        <f>(2144+4+5)/10366*100</f>
        <v>20.769824426008103</v>
      </c>
      <c r="AF33" s="139">
        <f>(2144+4+5+1)/10366*100</f>
        <v>20.779471348639785</v>
      </c>
      <c r="AG33" s="139">
        <f>(2144+4+5+1+20)/10366*100</f>
        <v>20.972409801273393</v>
      </c>
    </row>
    <row r="34" spans="1:33" ht="357" x14ac:dyDescent="0.25">
      <c r="A34" s="115"/>
      <c r="B34" s="133"/>
      <c r="C34" s="133"/>
      <c r="D34" s="134" t="s">
        <v>95</v>
      </c>
      <c r="E34" s="134"/>
      <c r="F34" s="135" t="s">
        <v>135</v>
      </c>
      <c r="G34" s="135" t="s">
        <v>136</v>
      </c>
      <c r="H34" s="135" t="s">
        <v>137</v>
      </c>
      <c r="I34" s="134" t="s">
        <v>99</v>
      </c>
      <c r="J34" s="134" t="s">
        <v>100</v>
      </c>
      <c r="K34" s="134" t="s">
        <v>101</v>
      </c>
      <c r="L34" s="136">
        <v>2019</v>
      </c>
      <c r="M34" s="134">
        <v>6681</v>
      </c>
      <c r="N34" s="136">
        <v>6681</v>
      </c>
      <c r="O34" s="136">
        <v>6681</v>
      </c>
      <c r="P34" s="134" t="s">
        <v>138</v>
      </c>
      <c r="Q34" s="135" t="s">
        <v>132</v>
      </c>
      <c r="R34" s="135" t="s">
        <v>104</v>
      </c>
      <c r="S34" s="137" t="s">
        <v>133</v>
      </c>
      <c r="T34" s="140" t="s">
        <v>139</v>
      </c>
      <c r="U34" s="139">
        <f>(6638/6681)*100</f>
        <v>99.356383774883994</v>
      </c>
      <c r="V34" s="139">
        <f>(6644/6681)*100</f>
        <v>99.446190690016465</v>
      </c>
      <c r="W34" s="139">
        <f>(6644+10)/6681*100</f>
        <v>99.595868881903897</v>
      </c>
      <c r="X34" s="139">
        <f>(6644+10)/6681*100</f>
        <v>99.595868881903897</v>
      </c>
      <c r="Y34" s="113"/>
      <c r="Z34" s="113"/>
      <c r="AA34" s="113"/>
      <c r="AB34" s="113"/>
      <c r="AC34" s="113"/>
      <c r="AD34" s="113"/>
      <c r="AE34" s="139">
        <f>(6644+10+10)/6681*100</f>
        <v>99.745547073791357</v>
      </c>
      <c r="AF34" s="139">
        <f>(6644+10+10+84)/6681*100</f>
        <v>101.00284388564586</v>
      </c>
      <c r="AG34" s="139">
        <f>(6644+10+10+84+0)/6681*100</f>
        <v>101.00284388564586</v>
      </c>
    </row>
    <row r="35" spans="1:33" ht="93" thickBot="1" x14ac:dyDescent="0.3">
      <c r="A35" s="141" t="s">
        <v>140</v>
      </c>
      <c r="B35" s="142" t="s">
        <v>141</v>
      </c>
      <c r="C35" s="143"/>
      <c r="D35" s="143"/>
      <c r="E35" s="144"/>
      <c r="F35" s="145" t="str">
        <f>C29</f>
        <v>2.1 Servicios otorgados a las personas con discapacidad y personas adultas mayores para contribuir a la inclusión</v>
      </c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7"/>
      <c r="U35" s="148"/>
      <c r="V35" s="149"/>
      <c r="W35" s="149"/>
      <c r="X35" s="149"/>
      <c r="Y35" s="113"/>
      <c r="Z35" s="113"/>
      <c r="AA35" s="113"/>
      <c r="AB35" s="113"/>
      <c r="AC35" s="113"/>
      <c r="AD35" s="113"/>
      <c r="AE35" s="149"/>
      <c r="AF35" s="149"/>
      <c r="AG35" s="149"/>
    </row>
    <row r="36" spans="1:33" ht="306.75" thickBot="1" x14ac:dyDescent="0.3">
      <c r="A36" s="141"/>
      <c r="B36" s="150" t="s">
        <v>142</v>
      </c>
      <c r="C36" s="151" t="s">
        <v>143</v>
      </c>
      <c r="D36" s="152"/>
      <c r="E36" s="153"/>
      <c r="F36" s="154" t="s">
        <v>144</v>
      </c>
      <c r="G36" s="154" t="s">
        <v>145</v>
      </c>
      <c r="H36" s="154" t="s">
        <v>146</v>
      </c>
      <c r="I36" s="154" t="s">
        <v>99</v>
      </c>
      <c r="J36" s="154" t="s">
        <v>100</v>
      </c>
      <c r="K36" s="154" t="s">
        <v>147</v>
      </c>
      <c r="L36" s="154" t="s">
        <v>80</v>
      </c>
      <c r="M36" s="154" t="s">
        <v>80</v>
      </c>
      <c r="N36" s="154" t="s">
        <v>80</v>
      </c>
      <c r="O36" s="154">
        <v>5</v>
      </c>
      <c r="P36" s="154">
        <v>5</v>
      </c>
      <c r="Q36" s="154" t="s">
        <v>81</v>
      </c>
      <c r="R36" s="154" t="s">
        <v>81</v>
      </c>
      <c r="S36" s="155" t="s">
        <v>148</v>
      </c>
      <c r="T36" s="155" t="s">
        <v>149</v>
      </c>
      <c r="U36" s="148">
        <v>5</v>
      </c>
      <c r="V36" s="148">
        <v>5</v>
      </c>
      <c r="W36" s="148">
        <v>5</v>
      </c>
      <c r="X36" s="148">
        <v>5</v>
      </c>
      <c r="Y36" s="113"/>
      <c r="Z36" s="113"/>
      <c r="AA36" s="113"/>
      <c r="AB36" s="113"/>
      <c r="AC36" s="113"/>
      <c r="AD36" s="113"/>
      <c r="AE36" s="148">
        <v>5</v>
      </c>
      <c r="AF36" s="148">
        <v>5</v>
      </c>
      <c r="AG36" s="148">
        <v>5</v>
      </c>
    </row>
    <row r="37" spans="1:33" ht="255.75" thickBot="1" x14ac:dyDescent="0.3">
      <c r="A37" s="141"/>
      <c r="B37" s="156" t="s">
        <v>150</v>
      </c>
      <c r="C37" s="157" t="s">
        <v>151</v>
      </c>
      <c r="D37" s="158"/>
      <c r="E37" s="159"/>
      <c r="F37" s="160" t="s">
        <v>152</v>
      </c>
      <c r="G37" s="160" t="s">
        <v>153</v>
      </c>
      <c r="H37" s="160" t="s">
        <v>154</v>
      </c>
      <c r="I37" s="160" t="s">
        <v>99</v>
      </c>
      <c r="J37" s="160" t="s">
        <v>100</v>
      </c>
      <c r="K37" s="160" t="s">
        <v>147</v>
      </c>
      <c r="L37" s="160" t="s">
        <v>80</v>
      </c>
      <c r="M37" s="160" t="s">
        <v>80</v>
      </c>
      <c r="N37" s="160" t="s">
        <v>80</v>
      </c>
      <c r="O37" s="160">
        <v>5</v>
      </c>
      <c r="P37" s="160">
        <v>5</v>
      </c>
      <c r="Q37" s="160" t="s">
        <v>152</v>
      </c>
      <c r="R37" s="160" t="s">
        <v>152</v>
      </c>
      <c r="S37" s="161" t="s">
        <v>155</v>
      </c>
      <c r="T37" s="162" t="s">
        <v>156</v>
      </c>
      <c r="U37" s="148">
        <v>1</v>
      </c>
      <c r="V37" s="148">
        <v>1</v>
      </c>
      <c r="W37" s="148">
        <v>1</v>
      </c>
      <c r="X37" s="148">
        <v>1</v>
      </c>
      <c r="Y37" s="113"/>
      <c r="Z37" s="113"/>
      <c r="AA37" s="113"/>
      <c r="AB37" s="113"/>
      <c r="AC37" s="113"/>
      <c r="AD37" s="113"/>
      <c r="AE37" s="148">
        <v>1</v>
      </c>
      <c r="AF37" s="148">
        <v>1</v>
      </c>
      <c r="AG37" s="148">
        <v>1</v>
      </c>
    </row>
    <row r="38" spans="1:33" ht="93" thickBot="1" x14ac:dyDescent="0.3">
      <c r="A38" s="141"/>
      <c r="B38" s="163" t="s">
        <v>157</v>
      </c>
      <c r="C38" s="164"/>
      <c r="D38" s="164"/>
      <c r="E38" s="165"/>
      <c r="F38" s="166" t="str">
        <f>C31</f>
        <v>2.2 Apoyos entregados  a personas con discapacidad y adultas mayores para contribuir a la inclusión</v>
      </c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8"/>
      <c r="U38" s="169"/>
      <c r="V38" s="169"/>
      <c r="W38" s="170"/>
      <c r="X38" s="170"/>
      <c r="Y38" s="113"/>
      <c r="Z38" s="113"/>
      <c r="AA38" s="113"/>
      <c r="AB38" s="113"/>
      <c r="AC38" s="113"/>
      <c r="AD38" s="113"/>
      <c r="AE38" s="170"/>
      <c r="AF38" s="170"/>
      <c r="AG38" s="170"/>
    </row>
    <row r="39" spans="1:33" ht="153.75" thickBot="1" x14ac:dyDescent="0.3">
      <c r="A39" s="141"/>
      <c r="B39" s="171" t="s">
        <v>158</v>
      </c>
      <c r="C39" s="172" t="s">
        <v>159</v>
      </c>
      <c r="D39" s="173"/>
      <c r="E39" s="174"/>
      <c r="F39" s="175" t="s">
        <v>144</v>
      </c>
      <c r="G39" s="175" t="s">
        <v>145</v>
      </c>
      <c r="H39" s="175" t="s">
        <v>146</v>
      </c>
      <c r="I39" s="175" t="s">
        <v>99</v>
      </c>
      <c r="J39" s="175" t="s">
        <v>100</v>
      </c>
      <c r="K39" s="175" t="s">
        <v>147</v>
      </c>
      <c r="L39" s="175" t="s">
        <v>80</v>
      </c>
      <c r="M39" s="175" t="s">
        <v>80</v>
      </c>
      <c r="N39" s="175" t="s">
        <v>80</v>
      </c>
      <c r="O39" s="175">
        <v>1</v>
      </c>
      <c r="P39" s="175">
        <v>1</v>
      </c>
      <c r="Q39" s="175" t="s">
        <v>81</v>
      </c>
      <c r="R39" s="175" t="s">
        <v>81</v>
      </c>
      <c r="S39" s="175" t="s">
        <v>148</v>
      </c>
      <c r="T39" s="176" t="s">
        <v>160</v>
      </c>
      <c r="U39" s="169">
        <v>0</v>
      </c>
      <c r="V39" s="169">
        <v>0</v>
      </c>
      <c r="W39" s="169">
        <v>0</v>
      </c>
      <c r="X39" s="169">
        <v>0</v>
      </c>
      <c r="Y39" s="113"/>
      <c r="Z39" s="113"/>
      <c r="AA39" s="113"/>
      <c r="AB39" s="113"/>
      <c r="AC39" s="113"/>
      <c r="AD39" s="113"/>
      <c r="AE39" s="169">
        <v>0</v>
      </c>
      <c r="AF39" s="169">
        <v>0</v>
      </c>
      <c r="AG39" s="169">
        <v>0</v>
      </c>
    </row>
    <row r="40" spans="1:33" ht="153.75" thickBot="1" x14ac:dyDescent="0.3">
      <c r="A40" s="141"/>
      <c r="B40" s="177" t="s">
        <v>161</v>
      </c>
      <c r="C40" s="178" t="s">
        <v>162</v>
      </c>
      <c r="D40" s="179"/>
      <c r="E40" s="180"/>
      <c r="F40" s="181" t="s">
        <v>163</v>
      </c>
      <c r="G40" s="181" t="s">
        <v>164</v>
      </c>
      <c r="H40" s="181" t="s">
        <v>165</v>
      </c>
      <c r="I40" s="181" t="s">
        <v>99</v>
      </c>
      <c r="J40" s="181" t="s">
        <v>100</v>
      </c>
      <c r="K40" s="181" t="s">
        <v>147</v>
      </c>
      <c r="L40" s="175" t="s">
        <v>80</v>
      </c>
      <c r="M40" s="175" t="s">
        <v>80</v>
      </c>
      <c r="N40" s="175" t="s">
        <v>80</v>
      </c>
      <c r="O40" s="175">
        <v>1</v>
      </c>
      <c r="P40" s="181">
        <v>1</v>
      </c>
      <c r="Q40" s="181" t="s">
        <v>166</v>
      </c>
      <c r="R40" s="181" t="s">
        <v>166</v>
      </c>
      <c r="S40" s="175" t="s">
        <v>148</v>
      </c>
      <c r="T40" s="182" t="s">
        <v>167</v>
      </c>
      <c r="U40" s="169">
        <v>0</v>
      </c>
      <c r="V40" s="169">
        <v>0</v>
      </c>
      <c r="W40" s="169">
        <v>0</v>
      </c>
      <c r="X40" s="169">
        <v>0</v>
      </c>
      <c r="Y40" s="113"/>
      <c r="Z40" s="113"/>
      <c r="AA40" s="113"/>
      <c r="AB40" s="113"/>
      <c r="AC40" s="113"/>
      <c r="AD40" s="113"/>
      <c r="AE40" s="169">
        <v>0</v>
      </c>
      <c r="AF40" s="169">
        <v>0</v>
      </c>
      <c r="AG40" s="169">
        <v>0</v>
      </c>
    </row>
    <row r="41" spans="1:33" ht="93" thickBot="1" x14ac:dyDescent="0.3">
      <c r="A41" s="141"/>
      <c r="B41" s="183" t="s">
        <v>168</v>
      </c>
      <c r="C41" s="184"/>
      <c r="D41" s="184"/>
      <c r="E41" s="185"/>
      <c r="F41" s="186" t="str">
        <f>C33</f>
        <v>2.3 Capacitaciones impartidas a personas con discapacidad y adultas mayores para contribuir a la inclusión</v>
      </c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8"/>
      <c r="U41" s="189"/>
      <c r="V41" s="189"/>
      <c r="W41" s="190"/>
      <c r="X41" s="190"/>
      <c r="Y41" s="113"/>
      <c r="Z41" s="113"/>
      <c r="AA41" s="113"/>
      <c r="AB41" s="113"/>
      <c r="AC41" s="113"/>
      <c r="AD41" s="113"/>
      <c r="AE41" s="190"/>
      <c r="AF41" s="190"/>
      <c r="AG41" s="190"/>
    </row>
    <row r="42" spans="1:33" ht="306.75" thickBot="1" x14ac:dyDescent="0.3">
      <c r="A42" s="191"/>
      <c r="B42" s="192" t="s">
        <v>169</v>
      </c>
      <c r="C42" s="193" t="s">
        <v>170</v>
      </c>
      <c r="D42" s="193"/>
      <c r="E42" s="194"/>
      <c r="F42" s="194" t="s">
        <v>171</v>
      </c>
      <c r="G42" s="194" t="s">
        <v>172</v>
      </c>
      <c r="H42" s="194" t="s">
        <v>173</v>
      </c>
      <c r="I42" s="194" t="s">
        <v>99</v>
      </c>
      <c r="J42" s="194" t="s">
        <v>100</v>
      </c>
      <c r="K42" s="194" t="s">
        <v>147</v>
      </c>
      <c r="L42" s="194" t="s">
        <v>80</v>
      </c>
      <c r="M42" s="194" t="s">
        <v>80</v>
      </c>
      <c r="N42" s="194" t="s">
        <v>80</v>
      </c>
      <c r="O42" s="194">
        <v>4</v>
      </c>
      <c r="P42" s="194">
        <v>4</v>
      </c>
      <c r="Q42" s="195" t="s">
        <v>171</v>
      </c>
      <c r="R42" s="195" t="s">
        <v>171</v>
      </c>
      <c r="S42" s="196" t="s">
        <v>133</v>
      </c>
      <c r="T42" s="197" t="s">
        <v>174</v>
      </c>
      <c r="U42" s="189">
        <v>10</v>
      </c>
      <c r="V42" s="189">
        <v>10</v>
      </c>
      <c r="W42" s="189">
        <v>10</v>
      </c>
      <c r="X42" s="189">
        <v>10</v>
      </c>
      <c r="Y42" s="113"/>
      <c r="Z42" s="113"/>
      <c r="AA42" s="113"/>
      <c r="AB42" s="113"/>
      <c r="AC42" s="113"/>
      <c r="AD42" s="113"/>
      <c r="AE42" s="189">
        <v>10</v>
      </c>
      <c r="AF42" s="189">
        <v>10</v>
      </c>
      <c r="AG42" s="189">
        <v>10</v>
      </c>
    </row>
    <row r="43" spans="1:33" ht="204.75" thickBot="1" x14ac:dyDescent="0.3">
      <c r="A43" s="191"/>
      <c r="B43" s="192" t="s">
        <v>175</v>
      </c>
      <c r="C43" s="193" t="s">
        <v>176</v>
      </c>
      <c r="D43" s="193"/>
      <c r="E43" s="194"/>
      <c r="F43" s="194" t="s">
        <v>177</v>
      </c>
      <c r="G43" s="194" t="s">
        <v>178</v>
      </c>
      <c r="H43" s="194" t="s">
        <v>179</v>
      </c>
      <c r="I43" s="194" t="s">
        <v>99</v>
      </c>
      <c r="J43" s="194" t="s">
        <v>100</v>
      </c>
      <c r="K43" s="194" t="s">
        <v>147</v>
      </c>
      <c r="L43" s="194" t="s">
        <v>80</v>
      </c>
      <c r="M43" s="194" t="s">
        <v>80</v>
      </c>
      <c r="N43" s="194" t="s">
        <v>80</v>
      </c>
      <c r="O43" s="194">
        <v>3</v>
      </c>
      <c r="P43" s="194">
        <v>3</v>
      </c>
      <c r="Q43" s="195" t="s">
        <v>177</v>
      </c>
      <c r="R43" s="195" t="s">
        <v>177</v>
      </c>
      <c r="S43" s="196" t="s">
        <v>180</v>
      </c>
      <c r="T43" s="198" t="s">
        <v>181</v>
      </c>
      <c r="U43" s="189">
        <v>0</v>
      </c>
      <c r="V43" s="189">
        <v>0</v>
      </c>
      <c r="W43" s="189">
        <v>0</v>
      </c>
      <c r="X43" s="189">
        <v>0</v>
      </c>
      <c r="Y43" s="113"/>
      <c r="Z43" s="113"/>
      <c r="AA43" s="113"/>
      <c r="AB43" s="113"/>
      <c r="AC43" s="113"/>
      <c r="AD43" s="113"/>
      <c r="AE43" s="189">
        <v>0</v>
      </c>
      <c r="AF43" s="189">
        <v>0</v>
      </c>
      <c r="AG43" s="189">
        <v>0</v>
      </c>
    </row>
    <row r="44" spans="1:33" ht="306.75" thickBot="1" x14ac:dyDescent="0.3">
      <c r="A44" s="191"/>
      <c r="B44" s="192" t="s">
        <v>182</v>
      </c>
      <c r="C44" s="193" t="s">
        <v>183</v>
      </c>
      <c r="D44" s="193"/>
      <c r="E44" s="194"/>
      <c r="F44" s="194" t="s">
        <v>184</v>
      </c>
      <c r="G44" s="194" t="s">
        <v>185</v>
      </c>
      <c r="H44" s="194" t="s">
        <v>186</v>
      </c>
      <c r="I44" s="194" t="s">
        <v>99</v>
      </c>
      <c r="J44" s="194" t="s">
        <v>100</v>
      </c>
      <c r="K44" s="194" t="s">
        <v>147</v>
      </c>
      <c r="L44" s="194" t="s">
        <v>80</v>
      </c>
      <c r="M44" s="194" t="s">
        <v>80</v>
      </c>
      <c r="N44" s="194" t="s">
        <v>80</v>
      </c>
      <c r="O44" s="194">
        <v>5</v>
      </c>
      <c r="P44" s="194">
        <v>5</v>
      </c>
      <c r="Q44" s="195" t="s">
        <v>184</v>
      </c>
      <c r="R44" s="195" t="s">
        <v>184</v>
      </c>
      <c r="S44" s="196" t="s">
        <v>133</v>
      </c>
      <c r="T44" s="198" t="s">
        <v>187</v>
      </c>
      <c r="U44" s="189">
        <v>5</v>
      </c>
      <c r="V44" s="189">
        <v>5</v>
      </c>
      <c r="W44" s="189">
        <v>5</v>
      </c>
      <c r="X44" s="189">
        <v>5</v>
      </c>
      <c r="Y44" s="113"/>
      <c r="Z44" s="113"/>
      <c r="AA44" s="113"/>
      <c r="AB44" s="113"/>
      <c r="AC44" s="113"/>
      <c r="AD44" s="113"/>
      <c r="AE44" s="189">
        <v>5</v>
      </c>
      <c r="AF44" s="189">
        <v>5</v>
      </c>
      <c r="AG44" s="189">
        <v>5</v>
      </c>
    </row>
    <row r="45" spans="1:33" ht="33.75" x14ac:dyDescent="0.5">
      <c r="A45" s="199"/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200"/>
      <c r="U45" s="201"/>
      <c r="V45" s="201"/>
      <c r="W45" s="201"/>
      <c r="X45" s="202"/>
      <c r="Y45" s="203"/>
      <c r="Z45" s="203"/>
      <c r="AA45" s="203"/>
      <c r="AB45" s="203"/>
      <c r="AC45" s="203"/>
      <c r="AD45" s="203"/>
    </row>
    <row r="46" spans="1:33" ht="33.75" x14ac:dyDescent="0.5">
      <c r="A46" s="199"/>
      <c r="B46" s="205" t="s">
        <v>188</v>
      </c>
      <c r="C46" s="205"/>
      <c r="D46" s="205"/>
      <c r="E46" s="205"/>
      <c r="F46" s="205"/>
      <c r="G46" s="206"/>
      <c r="H46" s="199"/>
      <c r="I46" s="205" t="s">
        <v>189</v>
      </c>
      <c r="J46" s="205"/>
      <c r="K46" s="205"/>
      <c r="L46" s="199"/>
      <c r="M46" s="205" t="s">
        <v>190</v>
      </c>
      <c r="N46" s="205"/>
      <c r="O46" s="205"/>
      <c r="P46" s="205"/>
      <c r="Q46" s="205"/>
      <c r="R46" s="207"/>
      <c r="S46" s="207"/>
      <c r="T46" s="208"/>
      <c r="U46" s="81"/>
      <c r="V46" s="81"/>
      <c r="W46" s="81"/>
      <c r="X46" s="209"/>
      <c r="Y46" s="113"/>
      <c r="Z46" s="113"/>
      <c r="AA46" s="113"/>
      <c r="AB46" s="113"/>
      <c r="AC46" s="113"/>
      <c r="AD46" s="113"/>
    </row>
    <row r="47" spans="1:33" ht="33.75" x14ac:dyDescent="0.5">
      <c r="A47" s="199"/>
      <c r="B47" s="210"/>
      <c r="C47" s="210"/>
      <c r="D47" s="210"/>
      <c r="E47" s="210"/>
      <c r="F47" s="210"/>
      <c r="G47" s="210"/>
      <c r="H47" s="199"/>
      <c r="I47" s="210"/>
      <c r="J47" s="210"/>
      <c r="K47" s="210"/>
      <c r="L47" s="199"/>
      <c r="M47" s="210"/>
      <c r="N47" s="210"/>
      <c r="O47" s="210"/>
      <c r="P47" s="210"/>
      <c r="Q47" s="210"/>
      <c r="R47" s="207"/>
      <c r="S47" s="207"/>
      <c r="T47" s="208"/>
      <c r="U47" s="81"/>
      <c r="V47" s="81"/>
      <c r="W47" s="81"/>
      <c r="X47" s="209"/>
      <c r="Y47" s="113"/>
      <c r="Z47" s="113"/>
      <c r="AA47" s="113"/>
      <c r="AB47" s="113"/>
      <c r="AC47" s="113"/>
      <c r="AD47" s="113"/>
    </row>
    <row r="48" spans="1:33" ht="33.75" x14ac:dyDescent="0.5">
      <c r="A48" s="211" t="s">
        <v>191</v>
      </c>
      <c r="B48" s="210"/>
      <c r="C48" s="210"/>
      <c r="D48" s="210"/>
      <c r="E48" s="210"/>
      <c r="F48" s="210"/>
      <c r="G48" s="210"/>
      <c r="H48" s="199"/>
      <c r="I48" s="210"/>
      <c r="J48" s="210"/>
      <c r="K48" s="210"/>
      <c r="L48" s="199"/>
      <c r="M48" s="210"/>
      <c r="N48" s="210"/>
      <c r="O48" s="210"/>
      <c r="P48" s="210"/>
      <c r="Q48" s="210"/>
      <c r="R48" s="207"/>
      <c r="S48" s="207"/>
      <c r="T48" s="208"/>
      <c r="U48" s="81"/>
      <c r="V48" s="81"/>
      <c r="W48" s="81"/>
      <c r="X48" s="209"/>
      <c r="Y48" s="113"/>
      <c r="Z48" s="113"/>
      <c r="AA48" s="113"/>
      <c r="AB48" s="113"/>
      <c r="AC48" s="113"/>
      <c r="AD48" s="113"/>
    </row>
    <row r="49" spans="1:24" ht="26.25" x14ac:dyDescent="0.4">
      <c r="A49" s="212" t="s">
        <v>192</v>
      </c>
      <c r="B49" s="213"/>
      <c r="C49" s="213"/>
      <c r="D49" s="213"/>
      <c r="E49" s="213"/>
      <c r="F49" s="213"/>
      <c r="G49" s="84"/>
      <c r="H49" s="200"/>
      <c r="I49" s="213"/>
      <c r="J49" s="213"/>
      <c r="K49" s="213"/>
      <c r="L49" s="200"/>
      <c r="M49" s="214"/>
      <c r="N49" s="214"/>
      <c r="O49" s="214"/>
      <c r="P49" s="214"/>
      <c r="Q49" s="214"/>
      <c r="R49" s="208"/>
      <c r="S49" s="208"/>
      <c r="T49" s="208"/>
      <c r="U49" s="81"/>
      <c r="V49" s="81"/>
      <c r="W49" s="81"/>
      <c r="X49"/>
    </row>
    <row r="50" spans="1:24" ht="26.25" x14ac:dyDescent="0.4">
      <c r="A50" s="212" t="s">
        <v>193</v>
      </c>
      <c r="B50" s="213"/>
      <c r="C50" s="213"/>
      <c r="D50" s="213"/>
      <c r="E50" s="213"/>
      <c r="F50" s="213"/>
      <c r="G50" s="84"/>
      <c r="H50" s="200"/>
      <c r="I50" s="213"/>
      <c r="J50" s="213"/>
      <c r="K50" s="213"/>
      <c r="L50" s="200"/>
      <c r="M50" s="214"/>
      <c r="N50" s="214"/>
      <c r="O50" s="214"/>
      <c r="P50" s="214"/>
      <c r="Q50" s="214"/>
      <c r="R50" s="208"/>
      <c r="S50" s="208"/>
      <c r="T50" s="208"/>
      <c r="U50" s="208"/>
      <c r="V50" s="208"/>
      <c r="W50" s="208"/>
      <c r="X50"/>
    </row>
    <row r="51" spans="1:24" ht="26.25" x14ac:dyDescent="0.4">
      <c r="A51" s="208"/>
      <c r="B51" s="215"/>
      <c r="C51" s="215"/>
      <c r="D51" s="215"/>
      <c r="E51" s="215"/>
      <c r="F51" s="215"/>
      <c r="G51" s="216"/>
      <c r="H51" s="200"/>
      <c r="I51" s="215"/>
      <c r="J51" s="215"/>
      <c r="K51" s="215"/>
      <c r="L51" s="200"/>
      <c r="M51" s="215"/>
      <c r="N51" s="215"/>
      <c r="O51" s="215"/>
      <c r="P51" s="215"/>
      <c r="Q51" s="215"/>
      <c r="R51" s="208"/>
      <c r="S51" s="208"/>
      <c r="T51" s="208"/>
      <c r="U51" s="208"/>
      <c r="V51" s="208"/>
      <c r="W51" s="208"/>
      <c r="X51"/>
    </row>
    <row r="52" spans="1:24" ht="26.25" x14ac:dyDescent="0.4">
      <c r="A52" s="208"/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</row>
    <row r="53" spans="1:24" ht="26.25" x14ac:dyDescent="0.4">
      <c r="A53" s="208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</row>
    <row r="54" spans="1:24" ht="26.25" x14ac:dyDescent="0.4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</row>
  </sheetData>
  <mergeCells count="90">
    <mergeCell ref="B49:F49"/>
    <mergeCell ref="I49:K49"/>
    <mergeCell ref="B50:F50"/>
    <mergeCell ref="I50:K50"/>
    <mergeCell ref="B41:E41"/>
    <mergeCell ref="F41:S41"/>
    <mergeCell ref="C42:D42"/>
    <mergeCell ref="C43:D43"/>
    <mergeCell ref="C44:D44"/>
    <mergeCell ref="B46:F46"/>
    <mergeCell ref="I46:K46"/>
    <mergeCell ref="M46:Q46"/>
    <mergeCell ref="C33:C34"/>
    <mergeCell ref="A35:A44"/>
    <mergeCell ref="B35:E35"/>
    <mergeCell ref="F35:S35"/>
    <mergeCell ref="C36:D36"/>
    <mergeCell ref="C37:D37"/>
    <mergeCell ref="B38:E38"/>
    <mergeCell ref="F38:S38"/>
    <mergeCell ref="C39:D39"/>
    <mergeCell ref="C40:D40"/>
    <mergeCell ref="AF25:AF26"/>
    <mergeCell ref="AG25:AG26"/>
    <mergeCell ref="B27:C27"/>
    <mergeCell ref="B28:C28"/>
    <mergeCell ref="A29:A34"/>
    <mergeCell ref="B29:B30"/>
    <mergeCell ref="C29:C30"/>
    <mergeCell ref="B31:B32"/>
    <mergeCell ref="C31:C32"/>
    <mergeCell ref="B33:B34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U24:AG24"/>
    <mergeCell ref="A25:C26"/>
    <mergeCell ref="D25:D26"/>
    <mergeCell ref="E25:E26"/>
    <mergeCell ref="F25:K25"/>
    <mergeCell ref="L25:M25"/>
    <mergeCell ref="N25:P25"/>
    <mergeCell ref="Q25:Q26"/>
    <mergeCell ref="R25:R26"/>
    <mergeCell ref="S25:S26"/>
    <mergeCell ref="A20:D20"/>
    <mergeCell ref="E20:S20"/>
    <mergeCell ref="A21:D21"/>
    <mergeCell ref="E21:S21"/>
    <mergeCell ref="A22:D22"/>
    <mergeCell ref="A23:D23"/>
    <mergeCell ref="A16:D16"/>
    <mergeCell ref="E16:S16"/>
    <mergeCell ref="A17:D17"/>
    <mergeCell ref="E17:S17"/>
    <mergeCell ref="A18:S18"/>
    <mergeCell ref="A19:S19"/>
    <mergeCell ref="A12:D12"/>
    <mergeCell ref="E12:S12"/>
    <mergeCell ref="A13:S13"/>
    <mergeCell ref="A14:S14"/>
    <mergeCell ref="A15:D15"/>
    <mergeCell ref="E15:S15"/>
    <mergeCell ref="F8:K8"/>
    <mergeCell ref="L8:S8"/>
    <mergeCell ref="A9:S9"/>
    <mergeCell ref="A10:S10"/>
    <mergeCell ref="A11:D11"/>
    <mergeCell ref="E11:S11"/>
    <mergeCell ref="A6:E6"/>
    <mergeCell ref="F6:K6"/>
    <mergeCell ref="M6:S6"/>
    <mergeCell ref="A7:E7"/>
    <mergeCell ref="F7:K7"/>
    <mergeCell ref="L7:S7"/>
    <mergeCell ref="A2:S2"/>
    <mergeCell ref="A3:S3"/>
    <mergeCell ref="A4:S4"/>
    <mergeCell ref="A5:E5"/>
    <mergeCell ref="F5:K5"/>
    <mergeCell ref="M5:S5"/>
  </mergeCells>
  <dataValidations count="1">
    <dataValidation type="list" allowBlank="1" showInputMessage="1" showErrorMessage="1" sqref="E20:W21 D29:D34 I42:K44 I36:K37 I27:K34 I39:K40 A6:K6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xilonen olga garcia vuevaas</dc:creator>
  <cp:lastModifiedBy>xilonen olga garcia vuevaas</cp:lastModifiedBy>
  <dcterms:created xsi:type="dcterms:W3CDTF">2020-10-13T17:20:01Z</dcterms:created>
  <dcterms:modified xsi:type="dcterms:W3CDTF">2020-10-13T17:24:58Z</dcterms:modified>
</cp:coreProperties>
</file>