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aceli.martinez\Desktop\MIR A SEPTIEMBRE 2021\"/>
    </mc:Choice>
  </mc:AlternateContent>
  <bookViews>
    <workbookView xWindow="0" yWindow="0" windowWidth="20490" windowHeight="7155"/>
  </bookViews>
  <sheets>
    <sheet name="MIR Personas" sheetId="1" r:id="rId1"/>
  </sheets>
  <externalReferences>
    <externalReference r:id="rId2"/>
  </externalReferences>
  <definedNames>
    <definedName name="_xlnm.Print_Area" localSheetId="0">'MIR Personas'!$B$1:$T$59</definedName>
    <definedName name="CARACTERÍSTICAS">#REF!</definedName>
    <definedName name="Print_Area_0" localSheetId="0">'MIR Personas'!$A$1:$U$58</definedName>
    <definedName name="PROGRAMA">#REF!</definedName>
    <definedName name="_xlnm.Print_Titles" localSheetId="0">'MIR Personas'!$1:$3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0" i="1"/>
  <c r="G36" i="1"/>
  <c r="AD35" i="1"/>
  <c r="AC35" i="1"/>
  <c r="AB35" i="1"/>
  <c r="AA35" i="1"/>
  <c r="Z35" i="1"/>
  <c r="Y35" i="1"/>
  <c r="X35" i="1"/>
  <c r="W35" i="1"/>
  <c r="V35" i="1"/>
  <c r="AD34" i="1"/>
  <c r="AC34" i="1"/>
  <c r="AB34" i="1"/>
  <c r="AA34" i="1"/>
  <c r="Z34" i="1"/>
  <c r="Y34" i="1"/>
  <c r="X34" i="1"/>
  <c r="W34" i="1"/>
  <c r="V34" i="1"/>
  <c r="AD33" i="1"/>
  <c r="AC33" i="1"/>
  <c r="AB33" i="1"/>
  <c r="AA33" i="1"/>
  <c r="Z33" i="1"/>
  <c r="Y33" i="1"/>
  <c r="X33" i="1"/>
  <c r="W33" i="1"/>
  <c r="V33" i="1"/>
  <c r="AD32" i="1"/>
  <c r="AC32" i="1"/>
  <c r="AB32" i="1"/>
  <c r="AA32" i="1"/>
  <c r="Z32" i="1"/>
  <c r="Y32" i="1"/>
  <c r="X32" i="1"/>
  <c r="W32" i="1"/>
  <c r="V32" i="1"/>
  <c r="AD31" i="1"/>
  <c r="AC31" i="1"/>
  <c r="AB31" i="1"/>
  <c r="AA31" i="1"/>
  <c r="Z31" i="1"/>
  <c r="Y31" i="1"/>
  <c r="X31" i="1"/>
  <c r="W31" i="1"/>
  <c r="V31" i="1"/>
  <c r="AD30" i="1"/>
  <c r="AC30" i="1"/>
  <c r="AB30" i="1"/>
  <c r="AA30" i="1"/>
  <c r="Z30" i="1"/>
  <c r="Y30" i="1"/>
  <c r="X30" i="1"/>
  <c r="W30" i="1"/>
  <c r="V30" i="1"/>
  <c r="AD29" i="1"/>
  <c r="AC29" i="1"/>
  <c r="AB29" i="1"/>
  <c r="AA29" i="1"/>
  <c r="Z29" i="1"/>
  <c r="Y29" i="1"/>
  <c r="X29" i="1"/>
  <c r="W29" i="1"/>
  <c r="V29" i="1"/>
  <c r="Q29" i="1"/>
  <c r="AD28" i="1"/>
  <c r="AC28" i="1"/>
  <c r="AB28" i="1"/>
  <c r="AA28" i="1"/>
  <c r="Z28" i="1"/>
  <c r="Y28" i="1"/>
  <c r="X28" i="1"/>
  <c r="W28" i="1"/>
  <c r="V28" i="1"/>
  <c r="Q28" i="1"/>
  <c r="AD27" i="1"/>
  <c r="AC27" i="1"/>
  <c r="AB27" i="1"/>
  <c r="AA27" i="1"/>
  <c r="Z27" i="1"/>
  <c r="Y27" i="1"/>
  <c r="X27" i="1"/>
  <c r="W27" i="1"/>
  <c r="V27" i="1"/>
  <c r="Q27" i="1"/>
</calcChain>
</file>

<file path=xl/comments1.xml><?xml version="1.0" encoding="utf-8"?>
<comments xmlns="http://schemas.openxmlformats.org/spreadsheetml/2006/main">
  <authors>
    <author>soporte</author>
  </authors>
  <commentList>
    <comment ref="E25" authorId="0" shapeId="0">
      <text>
        <r>
          <rPr>
            <sz val="16"/>
            <color indexed="81"/>
            <rFont val="Tahoma"/>
            <family val="2"/>
          </rPr>
          <t xml:space="preserve">Sólo para componentes
</t>
        </r>
      </text>
    </comment>
  </commentList>
</comments>
</file>

<file path=xl/sharedStrings.xml><?xml version="1.0" encoding="utf-8"?>
<sst xmlns="http://schemas.openxmlformats.org/spreadsheetml/2006/main" count="352" uniqueCount="230">
  <si>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</si>
  <si>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</si>
  <si>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Datos de identificación del Programa</t>
  </si>
  <si>
    <t>Número y nombre del Programa Presupuestario</t>
  </si>
  <si>
    <t>DEPENDENCIA</t>
  </si>
  <si>
    <t>Ejercicio fiscal</t>
  </si>
  <si>
    <t>Categoría Programática</t>
  </si>
  <si>
    <t>5. Asistencia Social</t>
  </si>
  <si>
    <t xml:space="preserve">Coordinación General de Desarrollo Económico y combate a la Desigualdad </t>
  </si>
  <si>
    <t>Finalidad</t>
  </si>
  <si>
    <t>Función</t>
  </si>
  <si>
    <t>Sub-función</t>
  </si>
  <si>
    <t>Alineación</t>
  </si>
  <si>
    <t>Plan Nacional de Desarrollo 2019-2024</t>
  </si>
  <si>
    <t>Eje</t>
  </si>
  <si>
    <t>Transversal:Igualdad de género/No discriminación e inclusión</t>
  </si>
  <si>
    <t>Objetivo</t>
  </si>
  <si>
    <t>1.3 Promover, respetar y garantizar los derechos humanos, individuales y colectivos/Pleno respeto a los derechos humanos</t>
  </si>
  <si>
    <t>Plan Estatal de Gobernanza y Desarrollo 2018-2024</t>
  </si>
  <si>
    <t>Desarrollo Social/Temáticas especiales/Temáticas transversales/Seguridad, justicia y Estado de derecho</t>
  </si>
  <si>
    <t>TEI.  Promover y garantizar el pleno desarrollo de las niñas, niños y adolescentes que habitan o se encuentran en territorio jalisciense, a través del fortalecimiento de las condiciones de su entorno humano y colectivo, así como de sus capacidades personales, anteponiendo el interés superior de la niñez./DS4.  Garantizar el acceso a los Derechos Humanos a todas las personas pertenecientes a grupos prioritarios, comprendiendo las interseccionalidades que agravan la discriminación, mediante la transversalización de la perspectiva de género y derechos humanos en las políticas públicas, acciones afirmativas para garantizar la inclusión y no discriminación, fortalecimiento de las condiciones institucionales para el abordaje de sus agendas, profundizando en la corresponsabilidad de todas y todos los actores involucrados y reconociendo la identidad diversa de Jalisco./TTB.  Hacer efectivo el derecho a la igualdad entre mujeres y hombres en Jalisco mediante la implementación de una política estatal de desarrollo con perspectiva de género y enfoque de derechos humanos, a través de la cual se aseguren el acceso de las mujeres y niñas jaliscienses a los recursos y beneficios del desarrollo y a una vida libre de violencia de género./DS1.  Que las mujeres y hombres en Jalisco tengan mayor equidad e igualdad de oportunidades, donde cada vez existan menos personas en condiciones de pobreza y desigualdad, a través de la disminución de carencias sociales y las brechas que estas provocan, bajo una perspectiva multidimensional de la pobreza, así como con perspectiva basada en los derechos humanos y la igualdad de género, con especial énfasis en al acceso a la salud y la educación./DS3.  Proteger y mejorar la salud de las y los jaliscienses, mediante el ejercicio de una rectoría eficaz y un refundado sistema de salud que: brinde acceso efectivo y cobertura igualitaria a servicios integrales y resolutivos con protección fi naciera; impulse efi cazmente la prevención y promoción de la salud física y mental movilizando a las personas y a la sociedad, principalmente contra las enfermedades no transmisibles vinculadas a los malos hábitos y la vida sedentaria; garantice la prestación de servicios y abasto de medicamentos con calidad, la satisfacción de las y los usuarios, la protección a la población contra diversos riesgos sanitarios y lesiones accidentales, la generación de recursos e innovación en salud, y la vigilancia del uso eficiente, transparente y sin corrupción de los recursos para la salud.</t>
  </si>
  <si>
    <t>Estrategia</t>
  </si>
  <si>
    <t>Garantizar el cumplimento de los derechos de las niñas, niñas y adolescentes que habitan o se encuentran en Jalisco./Garantizar el pleno ejercicio de los derechos de todas las personas, con especial énfasis en la población con alguna discapacidad, personas adultas mayores, de la diversidad sexual, migrantes, perteneciente a grupos originarios y jóvenes./Garantizar la igualdad de género y el empoderamiento de las mujeres y las niñas de Jalisco./Reducir el porcentaje de mujeres y hombres en Jalisco que viven en condiciones de pobreza y desigualdad./Proteger y mejorar la salud de todos las y los jaliscienses sin distingo de su condición social y de su aseguramiento médico.</t>
  </si>
  <si>
    <t>Plan Municipal de Desarrollo y Gobernanza Guadalajara 500 / Visión 2042</t>
  </si>
  <si>
    <t>1. Guadalajara próspera e incluyente</t>
  </si>
  <si>
    <t>O2. Ejecutar  programas sociales estratégicos  que impulsen  la innovación social responsable e incluyente, para  garantizar un crecimiento equitativo, equilibrado y sostenible.</t>
  </si>
  <si>
    <t>Clave de Estrategias</t>
  </si>
  <si>
    <t>E2.1</t>
  </si>
  <si>
    <t>E2.2</t>
  </si>
  <si>
    <t>E2.3</t>
  </si>
  <si>
    <t>E2.4</t>
  </si>
  <si>
    <t>E2.5</t>
  </si>
  <si>
    <t>E2.6</t>
  </si>
  <si>
    <t>E3.3</t>
  </si>
  <si>
    <t>E4.2</t>
  </si>
  <si>
    <t>E5.2</t>
  </si>
  <si>
    <t>E6.4</t>
  </si>
  <si>
    <t>E8.2</t>
  </si>
  <si>
    <t>E9.4</t>
  </si>
  <si>
    <t>E10.3</t>
  </si>
  <si>
    <t>E16.1</t>
  </si>
  <si>
    <t>Clave de Líneas de Acción</t>
  </si>
  <si>
    <t>L2.1.1</t>
  </si>
  <si>
    <t>L2.1.2</t>
  </si>
  <si>
    <t>L2.2.1</t>
  </si>
  <si>
    <t>L2.3.1</t>
  </si>
  <si>
    <t>L2.4.1</t>
  </si>
  <si>
    <t>L2.5.1</t>
  </si>
  <si>
    <t>L2.6.1</t>
  </si>
  <si>
    <t xml:space="preserve">L2.6.2 </t>
  </si>
  <si>
    <t xml:space="preserve">L2.6.3 </t>
  </si>
  <si>
    <t xml:space="preserve">L3.3.1. </t>
  </si>
  <si>
    <t>L.4.2.3.</t>
  </si>
  <si>
    <t xml:space="preserve">L5.2.1. </t>
  </si>
  <si>
    <t>L6.4.1.</t>
  </si>
  <si>
    <t>L8.2.3.</t>
  </si>
  <si>
    <t>L9.4.1</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</si>
  <si>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</si>
  <si>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</si>
  <si>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</si>
  <si>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</si>
  <si>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</si>
  <si>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</si>
  <si>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</si>
  <si>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</si>
  <si>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</si>
  <si>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 (programas operativos DIFGDL)</t>
  </si>
  <si>
    <t>ENERO</t>
  </si>
  <si>
    <t>FEBRERO</t>
  </si>
  <si>
    <t>MARZO</t>
  </si>
  <si>
    <t>ABRIL</t>
  </si>
  <si>
    <t>MAYO</t>
  </si>
  <si>
    <t>JUNIO</t>
  </si>
  <si>
    <t>JULIO</t>
  </si>
  <si>
    <t>AGOSTO</t>
  </si>
  <si>
    <t>SEPTIEMBRE</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</si>
  <si>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</si>
  <si>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</si>
  <si>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</si>
  <si>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</si>
  <si>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</si>
  <si>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</si>
  <si>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</si>
  <si>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</si>
  <si>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</si>
  <si>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</si>
  <si>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</si>
  <si>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</si>
  <si>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</si>
  <si>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</si>
  <si>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</si>
  <si>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</si>
  <si>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</si>
  <si>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</si>
  <si>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</si>
  <si>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</si>
  <si>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177666/3.37%</t>
  </si>
  <si>
    <t>Padrón de beneficiarios</t>
  </si>
  <si>
    <r>
      <t>Padrón de beneficiarios
Coneval 2010 Población con al menos una carencia en el Estado de Jalisco
Población con al menos una carencia</t>
    </r>
    <r>
      <rPr>
        <b/>
        <sz val="48"/>
        <color rgb="FF000000"/>
        <rFont val="Calibri"/>
        <family val="2"/>
      </rPr>
      <t xml:space="preserve"> </t>
    </r>
    <r>
      <rPr>
        <b/>
        <sz val="30"/>
        <color rgb="FF000000"/>
        <rFont val="Calibri"/>
        <family val="2"/>
      </rPr>
      <t>7´374,128</t>
    </r>
    <r>
      <rPr>
        <b/>
        <sz val="48"/>
        <color rgb="FF000000"/>
        <rFont val="Calibri"/>
        <family val="2"/>
      </rPr>
      <t xml:space="preserve">
</t>
    </r>
    <r>
      <rPr>
        <sz val="36"/>
        <color rgb="FF000000"/>
        <rFont val="Calibri"/>
        <family val="2"/>
      </rPr>
      <t>Porcentaje</t>
    </r>
    <r>
      <rPr>
        <sz val="28"/>
        <color rgb="FF000000"/>
        <rFont val="Calibri"/>
        <family val="2"/>
      </rPr>
      <t xml:space="preserve"> </t>
    </r>
    <r>
      <rPr>
        <b/>
        <sz val="30"/>
        <color rgb="FF000000"/>
        <rFont val="Calibri"/>
        <family val="2"/>
      </rPr>
      <t>71.4%= 5´265,127</t>
    </r>
  </si>
  <si>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</si>
  <si>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8"/>
        <color theme="7"/>
        <rFont val="Calibri"/>
        <family val="2"/>
      </rPr>
      <t>1,635</t>
    </r>
    <r>
      <rPr>
        <sz val="36"/>
        <color rgb="FF000000"/>
        <rFont val="Calibri"/>
        <family val="2"/>
      </rPr>
      <t xml:space="preserve">
Situación de calle:</t>
    </r>
    <r>
      <rPr>
        <sz val="38"/>
        <color rgb="FF000000"/>
        <rFont val="Calibri"/>
        <family val="2"/>
      </rPr>
      <t xml:space="preserve"> </t>
    </r>
    <r>
      <rPr>
        <b/>
        <sz val="38"/>
        <color theme="7"/>
        <rFont val="Calibri"/>
        <family val="2"/>
      </rPr>
      <t>948</t>
    </r>
    <r>
      <rPr>
        <sz val="36"/>
        <color rgb="FF000000"/>
        <rFont val="Calibri"/>
        <family val="2"/>
      </rPr>
      <t xml:space="preserve">
Trabajo social: </t>
    </r>
    <r>
      <rPr>
        <b/>
        <sz val="38"/>
        <color rgb="FF7030A0"/>
        <rFont val="Calibri"/>
        <family val="2"/>
      </rPr>
      <t>1,347</t>
    </r>
    <r>
      <rPr>
        <sz val="36"/>
        <color rgb="FF000000"/>
        <rFont val="Calibri"/>
        <family val="2"/>
      </rPr>
      <t xml:space="preserve">
Asistencia alimentaria y nutrición:</t>
    </r>
    <r>
      <rPr>
        <b/>
        <sz val="38"/>
        <color theme="7"/>
        <rFont val="Calibri"/>
        <family val="2"/>
      </rPr>
      <t xml:space="preserve"> 10,108</t>
    </r>
    <r>
      <rPr>
        <sz val="36"/>
        <color rgb="FF000000"/>
        <rFont val="Calibri"/>
        <family val="2"/>
      </rPr>
      <t xml:space="preserve">
Atención médica de primer nivel: </t>
    </r>
    <r>
      <rPr>
        <b/>
        <sz val="36"/>
        <color rgb="FF7030A0"/>
        <rFont val="Calibri"/>
        <family val="2"/>
      </rPr>
      <t>21,920</t>
    </r>
    <r>
      <rPr>
        <sz val="36"/>
        <color rgb="FF000000"/>
        <rFont val="Calibri"/>
        <family val="2"/>
      </rPr>
      <t xml:space="preserve">
Atención odontológica: </t>
    </r>
    <r>
      <rPr>
        <b/>
        <sz val="38"/>
        <color theme="7"/>
        <rFont val="Calibri"/>
        <family val="2"/>
      </rPr>
      <t>5,923</t>
    </r>
    <r>
      <rPr>
        <sz val="36"/>
        <color rgb="FF000000"/>
        <rFont val="Calibri"/>
        <family val="2"/>
      </rPr>
      <t xml:space="preserve">
Atención en laboratorio clínico: </t>
    </r>
    <r>
      <rPr>
        <b/>
        <sz val="38"/>
        <color theme="7"/>
        <rFont val="Calibri"/>
        <family val="2"/>
      </rPr>
      <t>8,930</t>
    </r>
    <r>
      <rPr>
        <sz val="36"/>
        <color rgb="FF000000"/>
        <rFont val="Calibri"/>
        <family val="2"/>
      </rPr>
      <t xml:space="preserve">
Atención psicológica, personas capacitadas 12,076 y personas con terapias 3,243: </t>
    </r>
    <r>
      <rPr>
        <b/>
        <sz val="38"/>
        <color theme="7"/>
        <rFont val="Calibri"/>
        <family val="2"/>
      </rPr>
      <t>15,319</t>
    </r>
    <r>
      <rPr>
        <sz val="36"/>
        <color rgb="FF000000"/>
        <rFont val="Calibri"/>
        <family val="2"/>
      </rPr>
      <t xml:space="preserve">
Habilidades y desarrollo comunitario: Comedores comunitarios:</t>
    </r>
    <r>
      <rPr>
        <b/>
        <sz val="36"/>
        <color theme="7"/>
        <rFont val="Calibri"/>
        <family val="2"/>
      </rPr>
      <t xml:space="preserve"> </t>
    </r>
    <r>
      <rPr>
        <b/>
        <sz val="38"/>
        <color theme="7"/>
        <rFont val="Calibri"/>
        <family val="2"/>
      </rPr>
      <t>550</t>
    </r>
    <r>
      <rPr>
        <b/>
        <sz val="36"/>
        <color theme="7"/>
        <rFont val="Calibri"/>
        <family val="2"/>
      </rPr>
      <t xml:space="preserve">,
</t>
    </r>
    <r>
      <rPr>
        <sz val="36"/>
        <color rgb="FF000000"/>
        <rFont val="Calibri"/>
        <family val="2"/>
      </rPr>
      <t>Centros Desarrollo Comunitario preescolar:</t>
    </r>
    <r>
      <rPr>
        <b/>
        <sz val="36"/>
        <color rgb="FF000000"/>
        <rFont val="Calibri"/>
        <family val="2"/>
      </rPr>
      <t xml:space="preserve"> </t>
    </r>
    <r>
      <rPr>
        <b/>
        <sz val="38"/>
        <color theme="7"/>
        <rFont val="Calibri"/>
        <family val="2"/>
      </rPr>
      <t>2,270</t>
    </r>
    <r>
      <rPr>
        <b/>
        <sz val="36"/>
        <color rgb="FF000000"/>
        <rFont val="Calibri"/>
        <family val="2"/>
      </rPr>
      <t xml:space="preserve">
</t>
    </r>
    <r>
      <rPr>
        <sz val="36"/>
        <color rgb="FF000000"/>
        <rFont val="Calibri"/>
        <family val="2"/>
      </rPr>
      <t xml:space="preserve"> Población con servicios a la comunidad en eventos</t>
    </r>
    <r>
      <rPr>
        <b/>
        <sz val="36"/>
        <color rgb="FF000000"/>
        <rFont val="Calibri"/>
        <family val="2"/>
      </rPr>
      <t xml:space="preserve"> 1,720:</t>
    </r>
    <r>
      <rPr>
        <sz val="36"/>
        <color rgb="FF000000"/>
        <rFont val="Calibri"/>
        <family val="2"/>
      </rPr>
      <t xml:space="preserve">  Población beneficiada con servicios gratuitos </t>
    </r>
    <r>
      <rPr>
        <b/>
        <sz val="36"/>
        <color rgb="FF000000"/>
        <rFont val="Calibri"/>
        <family val="2"/>
      </rPr>
      <t>9,403</t>
    </r>
    <r>
      <rPr>
        <sz val="36"/>
        <color rgb="FF000000"/>
        <rFont val="Calibri"/>
        <family val="2"/>
      </rPr>
      <t xml:space="preserve">, talleres </t>
    </r>
    <r>
      <rPr>
        <b/>
        <sz val="36"/>
        <rFont val="Calibri"/>
        <family val="2"/>
      </rPr>
      <t>16,804</t>
    </r>
    <r>
      <rPr>
        <sz val="36"/>
        <color rgb="FF000000"/>
        <rFont val="Calibri"/>
        <family val="2"/>
      </rPr>
      <t xml:space="preserve"> y adiestramiento </t>
    </r>
    <r>
      <rPr>
        <b/>
        <sz val="36"/>
        <color rgb="FF000000"/>
        <rFont val="Calibri"/>
        <family val="2"/>
      </rPr>
      <t>746</t>
    </r>
    <r>
      <rPr>
        <sz val="36"/>
        <color rgb="FF000000"/>
        <rFont val="Calibri"/>
        <family val="2"/>
      </rPr>
      <t xml:space="preserve">= Total: </t>
    </r>
    <r>
      <rPr>
        <b/>
        <sz val="38"/>
        <color theme="7"/>
        <rFont val="Calibri"/>
        <family val="2"/>
      </rPr>
      <t>28,673</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theme="7" tint="-0.249977111117893"/>
        <rFont val="Calibri"/>
        <family val="2"/>
      </rPr>
      <t>599</t>
    </r>
    <r>
      <rPr>
        <sz val="36"/>
        <color rgb="FF000000"/>
        <rFont val="Calibri"/>
        <family val="2"/>
      </rPr>
      <t xml:space="preserve">
Pláticas prematrimoniales: </t>
    </r>
    <r>
      <rPr>
        <b/>
        <sz val="36"/>
        <color theme="7" tint="-0.249977111117893"/>
        <rFont val="Calibri"/>
        <family val="2"/>
      </rPr>
      <t>7,832</t>
    </r>
    <r>
      <rPr>
        <sz val="36"/>
        <color rgb="FF000000"/>
        <rFont val="Calibri"/>
        <family val="2"/>
      </rPr>
      <t xml:space="preserve">
Protección civil: </t>
    </r>
    <r>
      <rPr>
        <b/>
        <sz val="36"/>
        <color theme="7" tint="-0.249977111117893"/>
        <rFont val="Calibri"/>
        <family val="2"/>
      </rPr>
      <t>675</t>
    </r>
    <r>
      <rPr>
        <sz val="36"/>
        <color rgb="FF000000"/>
        <rFont val="Calibri"/>
        <family val="2"/>
      </rPr>
      <t xml:space="preserve">
Total de población atendida con los programas: </t>
    </r>
    <r>
      <rPr>
        <b/>
        <sz val="36"/>
        <color rgb="FF7030A0"/>
        <rFont val="Calibri"/>
        <family val="2"/>
      </rPr>
      <t>108,095</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</si>
  <si>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</si>
  <si>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</si>
  <si>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</si>
  <si>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</si>
  <si>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</si>
  <si>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177666/18.86%</t>
  </si>
  <si>
    <r>
      <t xml:space="preserve">Padrón de beneficiarios
Coneval 2010 Población con al menos una carencia en el Municipio de Guadalajara 
</t>
    </r>
    <r>
      <rPr>
        <b/>
        <sz val="30"/>
        <color rgb="FF000000"/>
        <rFont val="Calibri"/>
        <family val="2"/>
      </rPr>
      <t>1´534,375</t>
    </r>
    <r>
      <rPr>
        <sz val="36"/>
        <color rgb="FF000000"/>
        <rFont val="Calibri"/>
        <family val="2"/>
      </rPr>
      <t xml:space="preserve">
Porcentaje </t>
    </r>
    <r>
      <rPr>
        <b/>
        <sz val="30"/>
        <color rgb="FF000000"/>
        <rFont val="Calibri"/>
        <family val="2"/>
      </rPr>
      <t>61.4%</t>
    </r>
  </si>
  <si>
    <r>
      <rPr>
        <b/>
        <sz val="36"/>
        <color rgb="FF000000"/>
        <rFont val="Calibri"/>
        <family val="2"/>
      </rPr>
      <t>Población atendida con los programas:</t>
    </r>
    <r>
      <rPr>
        <sz val="36"/>
        <color rgb="FF000000"/>
        <rFont val="Calibri"/>
        <family val="2"/>
      </rPr>
      <t xml:space="preserve">
CADIPSI: 1,635
Situación de calle: 948
Trabajo social: 1,347
Asistencia alimentaria y nutrición: 10,108
Atención médica de primer nivel: 21,920
Atención odontológica: 5,923
Atención en laboratorio clínico: 8,930
Atención psicológica, personas capacitadas 12,076 y personas con terapias 3,243: 15,319
Habilidades y desarrollo comunitario: Comedores comunitarios: 550,
Centros Desarrollo Comunitario preescolar: 2,270
 Población con servicios a la comunidad en eventos 1,720:  Población beneficiada con servicios gratuitos 9,403, talleres 16,804 y adiestramiento 746= Total: 28,673
Atención en centros de desarrollo infantil: 931
Atención en centros de desarrollo infantil comunitario: 435
Centros de convivencia: 599
Pláticas prematrimoniales: 7,832
Protección civil: 675
Total de población atendida con los programas: </t>
    </r>
    <r>
      <rPr>
        <b/>
        <sz val="36"/>
        <color rgb="FF000000"/>
        <rFont val="Calibri"/>
        <family val="2"/>
      </rPr>
      <t>108,095</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</si>
  <si>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</si>
  <si>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</si>
  <si>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</si>
  <si>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420/12.20%</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</si>
  <si>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</si>
  <si>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</si>
  <si>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45"/>
        <color theme="7" tint="-0.249977111117893"/>
        <rFont val="Calibri"/>
        <family val="2"/>
      </rPr>
      <t>150</t>
    </r>
    <r>
      <rPr>
        <b/>
        <sz val="36"/>
        <color rgb="FF000000"/>
        <rFont val="Calibri"/>
        <family val="2"/>
      </rPr>
      <t xml:space="preserve">
Población atendida con los programas en el albergue CADIPSI (1,635)y por las brigadas de atención a personas en situación de calle (948): 2,583</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</si>
  <si>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</si>
  <si>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</si>
  <si>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</si>
  <si>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</si>
  <si>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</si>
  <si>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</si>
  <si>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</si>
  <si>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</si>
  <si>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</si>
  <si>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2099199/86.29%</t>
  </si>
  <si>
    <t>1´806,442</t>
  </si>
  <si>
    <t>1,806,442/100%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</si>
  <si>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</si>
  <si>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</si>
  <si>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28"/>
        <rFont val="Calibri"/>
        <family val="2"/>
      </rPr>
      <t>18029</t>
    </r>
    <r>
      <rPr>
        <sz val="36"/>
        <color rgb="FF000000"/>
        <rFont val="Calibri"/>
        <family val="2"/>
      </rPr>
      <t xml:space="preserve">
Apoyos asistenciales: cobijas,  medicamentos, productos higiene, ropa, apoyos médicos etc. :</t>
    </r>
    <r>
      <rPr>
        <sz val="36"/>
        <rFont val="Calibri"/>
        <family val="2"/>
      </rPr>
      <t xml:space="preserve"> 34398</t>
    </r>
    <r>
      <rPr>
        <sz val="36"/>
        <color rgb="FF000000"/>
        <rFont val="Calibri"/>
        <family val="2"/>
      </rPr>
      <t>: Total</t>
    </r>
    <r>
      <rPr>
        <sz val="38"/>
        <color rgb="FF000000"/>
        <rFont val="Calibri"/>
        <family val="2"/>
      </rPr>
      <t xml:space="preserve"> </t>
    </r>
    <r>
      <rPr>
        <b/>
        <sz val="38"/>
        <color theme="7" tint="-0.249977111117893"/>
        <rFont val="Calibri"/>
        <family val="2"/>
      </rPr>
      <t>52,427</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8"/>
        <color theme="7" tint="-0.249977111117893"/>
        <rFont val="Calibri"/>
        <family val="2"/>
      </rPr>
      <t>3,712</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23,202 y desayunos fríos y  calientes 1,016,025, programa de asistencial social alimentaria en los primeros 1000 días 3,600 :</t>
    </r>
    <r>
      <rPr>
        <sz val="36"/>
        <color rgb="FF7030A0"/>
        <rFont val="Calibri"/>
        <family val="2"/>
      </rPr>
      <t xml:space="preserve"> </t>
    </r>
    <r>
      <rPr>
        <b/>
        <sz val="36"/>
        <color rgb="FF7030A0"/>
        <rFont val="Calibri"/>
        <family val="2"/>
      </rPr>
      <t>1´042,827</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1,478</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788</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90,750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t>
    </r>
    <r>
      <rPr>
        <b/>
        <sz val="36"/>
        <color rgb="FF7030A0"/>
        <rFont val="Calibri"/>
        <family val="2"/>
      </rPr>
      <t xml:space="preserve"> 614,460 </t>
    </r>
    <r>
      <rPr>
        <sz val="36"/>
        <color rgb="FF000000"/>
        <rFont val="Calibri"/>
        <family val="2"/>
      </rPr>
      <t xml:space="preserve">dato Paty Flores
</t>
    </r>
    <r>
      <rPr>
        <b/>
        <u/>
        <sz val="48"/>
        <color rgb="FF7030A0"/>
        <rFont val="Calibri"/>
        <family val="2"/>
      </rPr>
      <t>Total de apoyos:1´806,442</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</si>
  <si>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</si>
  <si>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</si>
  <si>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</si>
  <si>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138056/835.88%</t>
  </si>
  <si>
    <t>15,288/100%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</si>
  <si>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</si>
  <si>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1,635</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Personas con apoyos:</t>
    </r>
    <r>
      <rPr>
        <b/>
        <sz val="36"/>
        <color rgb="FF7030A0"/>
        <rFont val="Calibri"/>
        <family val="2"/>
      </rPr>
      <t xml:space="preserve"> 948 </t>
    </r>
    <r>
      <rPr>
        <sz val="36"/>
        <color rgb="FF000000"/>
        <rFont val="Calibri"/>
        <family val="2"/>
      </rPr>
      <t xml:space="preserve">
</t>
    </r>
    <r>
      <rPr>
        <b/>
        <sz val="36"/>
        <color rgb="FF000000"/>
        <rFont val="Calibri"/>
        <family val="2"/>
      </rPr>
      <t xml:space="preserve">Asistencia alimentaria y nutrición:
</t>
    </r>
    <r>
      <rPr>
        <sz val="36"/>
        <color rgb="FF000000"/>
        <rFont val="Calibri"/>
        <family val="2"/>
      </rPr>
      <t>Población de PAAP. 2,578: , Desayunos: 7,130 y nutrición primeros 1000 días: 400
Total de personas beneficiadas con alimento</t>
    </r>
    <r>
      <rPr>
        <b/>
        <sz val="36"/>
        <color rgb="FF000000"/>
        <rFont val="Calibri"/>
        <family val="2"/>
      </rPr>
      <t>:</t>
    </r>
    <r>
      <rPr>
        <b/>
        <sz val="36"/>
        <color rgb="FF7030A0"/>
        <rFont val="Calibri"/>
        <family val="2"/>
      </rPr>
      <t xml:space="preserve"> 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441</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675</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48"/>
        <color rgb="FF7030A0"/>
        <rFont val="Calibri"/>
        <family val="2"/>
      </rPr>
      <t>Total de personas con apoyos: 15,288</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</si>
  <si>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</si>
  <si>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</si>
  <si>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</si>
  <si>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</si>
  <si>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</si>
  <si>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312522/71.27%</t>
  </si>
  <si>
    <t>328,891/100%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</si>
  <si>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</si>
  <si>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7,645, Búsqueda y recuperación de redes: 68, sesiones de terapéuticas 596, canalizaciones y derivaciones</t>
    </r>
    <r>
      <rPr>
        <sz val="36"/>
        <rFont val="Calibri"/>
        <family val="2"/>
      </rPr>
      <t xml:space="preserve"> 720</t>
    </r>
    <r>
      <rPr>
        <sz val="36"/>
        <color rgb="FF000000"/>
        <rFont val="Calibri"/>
        <family val="2"/>
      </rPr>
      <t xml:space="preserve">: </t>
    </r>
    <r>
      <rPr>
        <b/>
        <sz val="36"/>
        <color rgb="FF7030A0"/>
        <rFont val="Calibri"/>
        <family val="2"/>
      </rPr>
      <t>total 9,029</t>
    </r>
    <r>
      <rPr>
        <sz val="36"/>
        <color rgb="FF000000"/>
        <rFont val="Calibri"/>
        <family val="2"/>
      </rPr>
      <t xml:space="preserve">
Atención situación de calle:
Abordaje a personas en situación de calle: 20,151 , Canalizaciones 67, recorridos diurnos y notarnos 159: </t>
    </r>
    <r>
      <rPr>
        <b/>
        <sz val="36"/>
        <color rgb="FF7030A0"/>
        <rFont val="Calibri"/>
        <family val="2"/>
      </rPr>
      <t>total 2,593</t>
    </r>
    <r>
      <rPr>
        <sz val="36"/>
        <color rgb="FF000000"/>
        <rFont val="Calibri"/>
        <family val="2"/>
      </rPr>
      <t xml:space="preserve">
Atención médica de primer nivel:
Consultas médicas, medicina general: 20,151, Consultas médicas  pediátricas: 10,165,
Filtros: 116,342,  Consultas médicas en campañas o brigadas: 1,322,  Pláticas preventivas otorgadas: 432
</t>
    </r>
    <r>
      <rPr>
        <b/>
        <sz val="36"/>
        <color rgb="FF7030A0"/>
        <rFont val="Calibri"/>
        <family val="2"/>
      </rPr>
      <t>Total: 148,412</t>
    </r>
    <r>
      <rPr>
        <sz val="36"/>
        <color rgb="FF000000"/>
        <rFont val="Calibri"/>
        <family val="2"/>
      </rPr>
      <t xml:space="preserve">
Atención odontológica:
Consultas odontológicas en Centro de DIF: 3,883, Consultas en clínica dental: 3,845, Consultas en brigadas o campañas: 3,172
Total de consultas odontológica: </t>
    </r>
    <r>
      <rPr>
        <b/>
        <sz val="36"/>
        <color rgb="FF7030A0"/>
        <rFont val="Calibri"/>
        <family val="2"/>
      </rPr>
      <t>10,900</t>
    </r>
    <r>
      <rPr>
        <sz val="36"/>
        <color rgb="FF000000"/>
        <rFont val="Calibri"/>
        <family val="2"/>
      </rPr>
      <t xml:space="preserve">
Atención laboratorio clínico:
Análisis de prematrimoniales: 14,955
Análisis de laboratorios: 34,886
Total de análisis clínicos: </t>
    </r>
    <r>
      <rPr>
        <b/>
        <sz val="36"/>
        <color rgb="FF7030A0"/>
        <rFont val="Calibri"/>
        <family val="2"/>
      </rPr>
      <t>49,841</t>
    </r>
    <r>
      <rPr>
        <sz val="36"/>
        <color rgb="FF000000"/>
        <rFont val="Calibri"/>
        <family val="2"/>
      </rPr>
      <t xml:space="preserve">
Atención psicológica:
Sesiones de terapia psicológica 17,128 y asesoría otorgadas 3,439 : </t>
    </r>
    <r>
      <rPr>
        <sz val="36"/>
        <color rgb="FF7030A0"/>
        <rFont val="Calibri"/>
        <family val="2"/>
      </rPr>
      <t xml:space="preserve"> </t>
    </r>
    <r>
      <rPr>
        <b/>
        <sz val="36"/>
        <color rgb="FF7030A0"/>
        <rFont val="Calibri"/>
        <family val="2"/>
      </rPr>
      <t>total 20,567</t>
    </r>
    <r>
      <rPr>
        <sz val="36"/>
        <color rgb="FF000000"/>
        <rFont val="Calibri"/>
        <family val="2"/>
      </rPr>
      <t xml:space="preserve">
Trabajo social:
Casos atendidos, solicitudes registradas 1,046, visitas domiciliarias 796, casos con estudios sociofamiliares 374, casos cerradas 652, canalizaciones realizadas 351 :</t>
    </r>
    <r>
      <rPr>
        <b/>
        <sz val="36"/>
        <color rgb="FF000000"/>
        <rFont val="Calibri"/>
        <family val="2"/>
      </rPr>
      <t xml:space="preserve"> total </t>
    </r>
    <r>
      <rPr>
        <b/>
        <sz val="36"/>
        <color rgb="FF7030A0"/>
        <rFont val="Calibri"/>
        <family val="2"/>
      </rPr>
      <t>3,219</t>
    </r>
    <r>
      <rPr>
        <sz val="36"/>
        <color rgb="FF000000"/>
        <rFont val="Calibri"/>
        <family val="2"/>
      </rPr>
      <t xml:space="preserve">
Protección civil:
Programas de protección civil desarrollados y aplicados 41, Eventos masivos con participación de DIFGDL 16, Simulacros programados 157: </t>
    </r>
    <r>
      <rPr>
        <b/>
        <sz val="36"/>
        <color rgb="FF7030A0"/>
        <rFont val="Calibri"/>
        <family val="2"/>
      </rPr>
      <t>total 214</t>
    </r>
    <r>
      <rPr>
        <sz val="36"/>
        <color rgb="FF000000"/>
        <rFont val="Calibri"/>
        <family val="2"/>
      </rPr>
      <t xml:space="preserve">
Centros de Desarrollo Infantil:
Sesiones educativas 16,369, sesiones en educación física 1,215 Sesiones recreativas 16,369= </t>
    </r>
    <r>
      <rPr>
        <b/>
        <sz val="36"/>
        <color rgb="FF7030A0"/>
        <rFont val="Calibri"/>
        <family val="2"/>
      </rPr>
      <t>Total: 33,95</t>
    </r>
    <r>
      <rPr>
        <sz val="36"/>
        <color rgb="FF000000"/>
        <rFont val="Calibri"/>
        <family val="2"/>
      </rPr>
      <t xml:space="preserve">3
Habilidades y desarrollo comunitario;
 Educación preescolar en CDC: Sesiones educativas: 13,856, sesiones recreativas: 605, sesiones en educación física: 2,297: Total: </t>
    </r>
    <r>
      <rPr>
        <b/>
        <sz val="36"/>
        <color rgb="FF7030A0"/>
        <rFont val="Calibri"/>
        <family val="2"/>
      </rPr>
      <t>16,758</t>
    </r>
    <r>
      <rPr>
        <sz val="36"/>
        <color rgb="FF000000"/>
        <rFont val="Calibri"/>
        <family val="2"/>
      </rPr>
      <t xml:space="preserve">
Desarrollo de habilidades: Servicios  de apoyo a la comunidad en eventos  1,720  y Servicios gratuitos a la comunidad en centros de desarrollo comunitarios: 9,628 = </t>
    </r>
    <r>
      <rPr>
        <b/>
        <sz val="36"/>
        <color rgb="FF7030A0"/>
        <rFont val="Calibri"/>
        <family val="2"/>
      </rPr>
      <t>11,348</t>
    </r>
    <r>
      <rPr>
        <sz val="36"/>
        <color rgb="FF000000"/>
        <rFont val="Calibri"/>
        <family val="2"/>
      </rPr>
      <t xml:space="preserve">
Centros de Convivencia: 
Entrevista de trabajo social 402, entrevista y evaluaciones psicológica 415, Convivencia supervisadas 10,022, Entregas de recepción de menores  511, Seguimientos ante juzgado 6,730:</t>
    </r>
    <r>
      <rPr>
        <b/>
        <sz val="36"/>
        <color rgb="FF7030A0"/>
        <rFont val="Calibri"/>
        <family val="2"/>
      </rPr>
      <t xml:space="preserve"> Total 18,080</t>
    </r>
    <r>
      <rPr>
        <sz val="36"/>
        <color rgb="FF000000"/>
        <rFont val="Calibri"/>
        <family val="2"/>
      </rPr>
      <t xml:space="preserve">
Pláticas prematrimoniales:
Sesiones de pláticas prematrimoniales: 62, constancias de pláticas 3,388  y  constancias a matrimonios colectivos 516 y constancias avenimiento 11:  </t>
    </r>
    <r>
      <rPr>
        <b/>
        <sz val="36"/>
        <color rgb="FF7030A0"/>
        <rFont val="Calibri"/>
        <family val="2"/>
      </rPr>
      <t>total 3,977</t>
    </r>
    <r>
      <rPr>
        <sz val="36"/>
        <color rgb="FF000000"/>
        <rFont val="Calibri"/>
        <family val="2"/>
      </rPr>
      <t xml:space="preserve">
</t>
    </r>
    <r>
      <rPr>
        <b/>
        <sz val="48"/>
        <color rgb="FF7030A0"/>
        <rFont val="Calibri"/>
        <family val="2"/>
      </rPr>
      <t>Total de servicios: 328,891</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</si>
  <si>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</si>
  <si>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</si>
  <si>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</si>
  <si>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37296/42.25%</t>
  </si>
  <si>
    <t>66695/100%</t>
  </si>
  <si>
    <r>
      <rPr>
        <b/>
        <sz val="36"/>
        <color rgb="FF000000"/>
        <rFont val="Calibri"/>
        <family val="2"/>
      </rPr>
      <t>CADIPSI</t>
    </r>
    <r>
      <rPr>
        <sz val="36"/>
        <color rgb="FF000000"/>
        <rFont val="Calibri"/>
        <family val="2"/>
      </rPr>
      <t xml:space="preserve">
Personas beneficiadas con servicios de estancia:</t>
    </r>
    <r>
      <rPr>
        <b/>
        <sz val="36"/>
        <color rgb="FF7030A0"/>
        <rFont val="Calibri"/>
        <family val="2"/>
      </rPr>
      <t xml:space="preserve"> 1,635</t>
    </r>
    <r>
      <rPr>
        <sz val="36"/>
        <color rgb="FF000000"/>
        <rFont val="Calibri"/>
        <family val="2"/>
      </rPr>
      <t xml:space="preserve">
Atención situación de calle:
Personas beneficiadas:</t>
    </r>
    <r>
      <rPr>
        <b/>
        <sz val="36"/>
        <color rgb="FF7030A0"/>
        <rFont val="Calibri"/>
        <family val="2"/>
      </rPr>
      <t xml:space="preserve"> 948</t>
    </r>
    <r>
      <rPr>
        <sz val="36"/>
        <color rgb="FF000000"/>
        <rFont val="Calibri"/>
        <family val="2"/>
      </rPr>
      <t xml:space="preserve">
Atención médica de primer nivel:
Personas con consultas médicas: 19,837, Personas con consultas médicas en campañas o brigadas: 1,399, Población cautiva de niños, y niñas, consultas pediátricas:</t>
    </r>
    <r>
      <rPr>
        <sz val="36"/>
        <rFont val="Calibri"/>
        <family val="2"/>
      </rPr>
      <t xml:space="preserve"> 684</t>
    </r>
    <r>
      <rPr>
        <sz val="36"/>
        <color rgb="FF000000"/>
        <rFont val="Calibri"/>
        <family val="2"/>
      </rPr>
      <t xml:space="preserve">
Total de personas con atenciones médicas : </t>
    </r>
    <r>
      <rPr>
        <b/>
        <sz val="36"/>
        <color rgb="FF7030A0"/>
        <rFont val="Calibri"/>
        <family val="2"/>
      </rPr>
      <t>21,920</t>
    </r>
    <r>
      <rPr>
        <sz val="36"/>
        <color rgb="FF000000"/>
        <rFont val="Calibri"/>
        <family val="2"/>
      </rPr>
      <t xml:space="preserve">
Atención de consultas odontológicas:
Personas beneficiadas de centros 1,353, Consultas en clínica 1,421, Consultas en campañas y brigadas 3,149: </t>
    </r>
    <r>
      <rPr>
        <b/>
        <sz val="36"/>
        <color rgb="FF7030A0"/>
        <rFont val="Calibri"/>
        <family val="2"/>
      </rPr>
      <t>5,923</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3,136</t>
    </r>
    <r>
      <rPr>
        <sz val="36"/>
        <color rgb="FF000000"/>
        <rFont val="Calibri"/>
        <family val="2"/>
      </rPr>
      <t xml:space="preserve">
Laboratorios: 5,794
Población beneficiada</t>
    </r>
    <r>
      <rPr>
        <b/>
        <sz val="36"/>
        <color rgb="FF7030A0"/>
        <rFont val="Calibri"/>
        <family val="2"/>
      </rPr>
      <t xml:space="preserve"> en el laboratorio total; 8,930</t>
    </r>
    <r>
      <rPr>
        <sz val="36"/>
        <color rgb="FF000000"/>
        <rFont val="Calibri"/>
        <family val="2"/>
      </rPr>
      <t xml:space="preserve">
Atención psicológica: Población beneficiada en terapia ; 3</t>
    </r>
    <r>
      <rPr>
        <b/>
        <sz val="36"/>
        <color rgb="FF7030A0"/>
        <rFont val="Calibri"/>
        <family val="2"/>
      </rPr>
      <t>,243</t>
    </r>
    <r>
      <rPr>
        <sz val="36"/>
        <color rgb="FF000000"/>
        <rFont val="Calibri"/>
        <family val="2"/>
      </rPr>
      <t xml:space="preserve">
Trabajo social:
Población beneficiada con servicios T.S. ; </t>
    </r>
    <r>
      <rPr>
        <b/>
        <sz val="36"/>
        <color rgb="FF7030A0"/>
        <rFont val="Calibri"/>
        <family val="2"/>
      </rPr>
      <t>906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eventos1,720 y población con servicios gratuitos 9,403 =</t>
    </r>
    <r>
      <rPr>
        <b/>
        <sz val="36"/>
        <color rgb="FF7030A0"/>
        <rFont val="Calibri"/>
        <family val="2"/>
      </rPr>
      <t>11,123</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t>
    </r>
    <r>
      <rPr>
        <b/>
        <sz val="36"/>
        <color rgb="FF7030A0"/>
        <rFont val="Calibri"/>
        <family val="2"/>
      </rPr>
      <t xml:space="preserve"> 599</t>
    </r>
    <r>
      <rPr>
        <sz val="36"/>
        <color rgb="FF000000"/>
        <rFont val="Calibri"/>
        <family val="2"/>
      </rPr>
      <t xml:space="preserve">
Pláticas prematrimoniales:
Población beneficiada con sesiones de pláticas prematrimoniales : 6,569  y  población con constancias a matrimonios colectivos; 1,032 y mismo genero; 208,Población beneficiada con el proceso de avenimiento 23 : </t>
    </r>
    <r>
      <rPr>
        <b/>
        <sz val="36"/>
        <color rgb="FF7030A0"/>
        <rFont val="Calibri"/>
        <family val="2"/>
      </rPr>
      <t>7,832</t>
    </r>
    <r>
      <rPr>
        <sz val="36"/>
        <color rgb="FF000000"/>
        <rFont val="Calibri"/>
        <family val="2"/>
      </rPr>
      <t xml:space="preserve">
</t>
    </r>
    <r>
      <rPr>
        <b/>
        <sz val="48"/>
        <color rgb="FF7030A0"/>
        <rFont val="Calibri"/>
        <family val="2"/>
      </rPr>
      <t>Total de personas con servicios otorgados: 66,695</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</si>
  <si>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</si>
  <si>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</si>
  <si>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</si>
  <si>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</si>
  <si>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</si>
  <si>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2424/45.45%</t>
  </si>
  <si>
    <t>4,000/100%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</si>
  <si>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</si>
  <si>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</si>
  <si>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 xml:space="preserve">: </t>
    </r>
    <r>
      <rPr>
        <b/>
        <sz val="36"/>
        <color rgb="FF7030A0"/>
        <rFont val="Calibri"/>
        <family val="2"/>
      </rPr>
      <t>525</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669</t>
    </r>
    <r>
      <rPr>
        <b/>
        <sz val="36"/>
        <color rgb="FF000000"/>
        <rFont val="Calibri"/>
        <family val="2"/>
      </rPr>
      <t xml:space="preserve">
Atención psicológica:
</t>
    </r>
    <r>
      <rPr>
        <sz val="36"/>
        <color rgb="FF000000"/>
        <rFont val="Calibri"/>
        <family val="2"/>
      </rPr>
      <t xml:space="preserve">Pláticas de prevención del suicidio: 87, Pláticas de prevención del adicciones: 133, Curso de escuela para padres y madres .256, sesiones de talleres y sesiones de curso de padres y madres 2,250: Total </t>
    </r>
    <r>
      <rPr>
        <b/>
        <sz val="36"/>
        <color rgb="FF7030A0"/>
        <rFont val="Calibri"/>
        <family val="2"/>
      </rPr>
      <t>2,726</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12</t>
    </r>
    <r>
      <rPr>
        <b/>
        <sz val="36"/>
        <color rgb="FF000000"/>
        <rFont val="Calibri"/>
        <family val="2"/>
      </rPr>
      <t xml:space="preserve">
Desarrollo de habilidades y profesionalización:
</t>
    </r>
    <r>
      <rPr>
        <sz val="36"/>
        <color rgb="FF000000"/>
        <rFont val="Calibri"/>
        <family val="2"/>
      </rPr>
      <t>Adiestramientos en 9 en 600 grupos y talleres</t>
    </r>
    <r>
      <rPr>
        <sz val="36"/>
        <color rgb="FF7030A0"/>
        <rFont val="Calibri"/>
        <family val="2"/>
      </rPr>
      <t xml:space="preserve"> 50</t>
    </r>
    <r>
      <rPr>
        <b/>
        <sz val="36"/>
        <color theme="7" tint="-0.249977111117893"/>
        <rFont val="Calibri"/>
        <family val="2"/>
      </rPr>
      <t xml:space="preserve"> </t>
    </r>
    <r>
      <rPr>
        <sz val="36"/>
        <color rgb="FF000000"/>
        <rFont val="Calibri"/>
        <family val="2"/>
      </rPr>
      <t>en 208 grupos:</t>
    </r>
    <r>
      <rPr>
        <sz val="36"/>
        <color rgb="FF7030A0"/>
        <rFont val="Calibri"/>
        <family val="2"/>
      </rPr>
      <t xml:space="preserve"> </t>
    </r>
    <r>
      <rPr>
        <b/>
        <sz val="36"/>
        <color rgb="FF7030A0"/>
        <rFont val="Calibri"/>
        <family val="2"/>
      </rPr>
      <t>59 talleres y adiestramientos</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9
</t>
    </r>
    <r>
      <rPr>
        <b/>
        <sz val="48"/>
        <color rgb="FF7030A0"/>
        <rFont val="Calibri"/>
        <family val="2"/>
      </rPr>
      <t>Total de capacitaciones, pláticas, talleres etc: 4,000</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</si>
  <si>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</si>
  <si>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</si>
  <si>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</si>
  <si>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13474/29.32%</t>
  </si>
  <si>
    <t>34,464/100%</t>
  </si>
  <si>
    <r>
      <rPr>
        <b/>
        <sz val="36"/>
        <color rgb="FF000000"/>
        <rFont val="Calibri"/>
        <family val="2"/>
      </rPr>
      <t xml:space="preserve">CADIPSI
</t>
    </r>
    <r>
      <rPr>
        <sz val="36"/>
        <color rgb="FF000000"/>
        <rFont val="Calibri"/>
        <family val="2"/>
      </rPr>
      <t>Personas con sesiones educo formativas y de capacitación</t>
    </r>
    <r>
      <rPr>
        <b/>
        <sz val="36"/>
        <color rgb="FF000000"/>
        <rFont val="Calibri"/>
        <family val="2"/>
      </rPr>
      <t>:</t>
    </r>
    <r>
      <rPr>
        <b/>
        <sz val="36"/>
        <color rgb="FF7030A0"/>
        <rFont val="Calibri"/>
        <family val="2"/>
      </rPr>
      <t xml:space="preserve"> 1,635</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1 934 ,desayunos 75, 1000 días 300 : </t>
    </r>
    <r>
      <rPr>
        <b/>
        <sz val="36"/>
        <color rgb="FF7030A0"/>
        <rFont val="Calibri"/>
        <family val="2"/>
      </rPr>
      <t>2,309</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1360, Personas de pláticas de adicciones 990, población beneficiada con curso de escuela de padres 1,273, población beneficiada con talleres 8,453:</t>
    </r>
    <r>
      <rPr>
        <b/>
        <sz val="36"/>
        <color rgb="FF000000"/>
        <rFont val="Calibri"/>
        <family val="2"/>
      </rPr>
      <t xml:space="preserve"> </t>
    </r>
    <r>
      <rPr>
        <b/>
        <sz val="36"/>
        <color rgb="FF7030A0"/>
        <rFont val="Calibri"/>
        <family val="2"/>
      </rPr>
      <t>12,076</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893</t>
    </r>
    <r>
      <rPr>
        <b/>
        <sz val="36"/>
        <color rgb="FF000000"/>
        <rFont val="Calibri"/>
        <family val="2"/>
      </rPr>
      <t xml:space="preserve">
Desarrollo de habilidades:
</t>
    </r>
    <r>
      <rPr>
        <sz val="36"/>
        <color rgb="FF000000"/>
        <rFont val="Calibri"/>
        <family val="2"/>
      </rPr>
      <t xml:space="preserve">Población beneficiada con adiestramientos 746, población beneficiada con talleres: 16,805 : </t>
    </r>
    <r>
      <rPr>
        <b/>
        <sz val="36"/>
        <color rgb="FF7030A0"/>
        <rFont val="Calibri"/>
        <family val="2"/>
      </rPr>
      <t>17,551</t>
    </r>
    <r>
      <rPr>
        <b/>
        <sz val="36"/>
        <color rgb="FF000000"/>
        <rFont val="Calibri"/>
        <family val="2"/>
      </rPr>
      <t xml:space="preserve">
</t>
    </r>
    <r>
      <rPr>
        <b/>
        <sz val="48"/>
        <color rgb="FF7030A0"/>
        <rFont val="Calibri"/>
        <family val="2"/>
      </rPr>
      <t xml:space="preserve">
</t>
    </r>
    <r>
      <rPr>
        <b/>
        <u/>
        <sz val="48"/>
        <color rgb="FF7030A0"/>
        <rFont val="Calibri"/>
        <family val="2"/>
      </rPr>
      <t>Total de personas capacitadas: 34,464</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</si>
  <si>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</si>
  <si>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</si>
  <si>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</si>
  <si>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</si>
  <si>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</si>
  <si>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</si>
  <si>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</si>
  <si>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</si>
  <si>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t>Pendiente cierre 2020</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</si>
  <si>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</si>
  <si>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</si>
  <si>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</si>
  <si>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</si>
  <si>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</si>
  <si>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</si>
  <si>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</si>
  <si>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</si>
  <si>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</si>
  <si>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</si>
  <si>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</si>
  <si>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</si>
  <si>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</si>
  <si>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</si>
  <si>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</si>
  <si>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</si>
  <si>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</si>
  <si>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</si>
  <si>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</si>
  <si>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</si>
  <si>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</si>
  <si>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</si>
  <si>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</si>
  <si>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</si>
  <si>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</si>
  <si>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</si>
  <si>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</si>
  <si>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</si>
  <si>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</si>
  <si>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</si>
  <si>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</si>
  <si>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</si>
  <si>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</si>
  <si>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</si>
  <si>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</si>
  <si>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</si>
  <si>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</si>
  <si>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</si>
  <si>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</si>
  <si>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</si>
  <si>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</si>
  <si>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</si>
  <si>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</si>
  <si>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</si>
  <si>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</si>
  <si>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</si>
  <si>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</si>
  <si>
    <t>COLOR METAS</t>
  </si>
  <si>
    <t>SERVICIOS</t>
  </si>
  <si>
    <t>CAPACITACIÓN</t>
  </si>
  <si>
    <t>APOYOS</t>
  </si>
  <si>
    <t>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</si>
</sst>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
  </numFmts>
  <fonts count="48" x14ac:knownFonts="1">
    <font>
      <sz val="11"/>
      <color rgb="FF000000"/>
      <name val="Calibri"/>
      <family val="2"/>
    </font>
    <font>
      <sz val="11"/>
      <color theme="1"/>
      <name val="Calibri"/>
      <family val="2"/>
      <scheme val="minor"/>
    </font>
    <font>
      <sz val="11"/>
      <color rgb="FF000000"/>
      <name val="Calibri"/>
      <family val="2"/>
    </font>
    <font>
      <sz val="36"/>
      <color rgb="FF000000"/>
      <name val="Calibri"/>
      <family val="2"/>
    </font>
    <font>
      <b/>
      <sz val="36"/>
      <color theme="0"/>
      <name val="Calibri"/>
      <family val="2"/>
    </font>
    <font>
      <b/>
      <sz val="36"/>
      <color rgb="FF000000"/>
      <name val="Calibri"/>
      <family val="2"/>
    </font>
    <font>
      <b/>
      <sz val="48"/>
      <color rgb="FF000000"/>
      <name val="Calibri"/>
      <family val="2"/>
    </font>
    <font>
      <b/>
      <sz val="28"/>
      <color rgb="FF000000"/>
      <name val="Calibri"/>
      <family val="2"/>
    </font>
    <font>
      <sz val="28"/>
      <color rgb="FF000000"/>
      <name val="Calibri"/>
      <family val="2"/>
    </font>
    <font>
      <b/>
      <sz val="28"/>
      <color theme="0"/>
      <name val="Calibri"/>
      <family val="2"/>
    </font>
    <font>
      <b/>
      <sz val="13"/>
      <color rgb="FF000000"/>
      <name val="Calibri"/>
      <family val="2"/>
    </font>
    <font>
      <sz val="14"/>
      <color rgb="FF000000"/>
      <name val="Calibri"/>
      <family val="2"/>
    </font>
    <font>
      <sz val="11"/>
      <color theme="0"/>
      <name val="Calibri"/>
      <family val="2"/>
    </font>
    <font>
      <b/>
      <sz val="25"/>
      <color theme="0"/>
      <name val="Calibri"/>
      <family val="2"/>
    </font>
    <font>
      <b/>
      <sz val="22"/>
      <color theme="0"/>
      <name val="Calibri"/>
      <family val="2"/>
    </font>
    <font>
      <b/>
      <sz val="48"/>
      <color theme="0"/>
      <name val="Calibri"/>
      <family val="2"/>
    </font>
    <font>
      <b/>
      <sz val="40"/>
      <color rgb="FF000000"/>
      <name val="Calibri"/>
      <family val="2"/>
    </font>
    <font>
      <sz val="36"/>
      <color theme="1"/>
      <name val="Arial"/>
      <family val="2"/>
    </font>
    <font>
      <b/>
      <sz val="45"/>
      <color rgb="FF000000"/>
      <name val="Calibri"/>
      <family val="2"/>
    </font>
    <font>
      <b/>
      <sz val="30"/>
      <color rgb="FF000000"/>
      <name val="Calibri"/>
      <family val="2"/>
    </font>
    <font>
      <b/>
      <sz val="38"/>
      <color theme="7"/>
      <name val="Calibri"/>
      <family val="2"/>
    </font>
    <font>
      <sz val="38"/>
      <color rgb="FF000000"/>
      <name val="Calibri"/>
      <family val="2"/>
    </font>
    <font>
      <b/>
      <sz val="38"/>
      <color rgb="FF7030A0"/>
      <name val="Calibri"/>
      <family val="2"/>
    </font>
    <font>
      <b/>
      <sz val="36"/>
      <color rgb="FF7030A0"/>
      <name val="Calibri"/>
      <family val="2"/>
    </font>
    <font>
      <b/>
      <sz val="36"/>
      <color theme="7"/>
      <name val="Calibri"/>
      <family val="2"/>
    </font>
    <font>
      <b/>
      <sz val="36"/>
      <name val="Calibri"/>
      <family val="2"/>
    </font>
    <font>
      <b/>
      <sz val="36"/>
      <color theme="7" tint="-0.249977111117893"/>
      <name val="Calibri"/>
      <family val="2"/>
    </font>
    <font>
      <b/>
      <sz val="72"/>
      <color rgb="FF000000"/>
      <name val="Calibri"/>
      <family val="2"/>
    </font>
    <font>
      <b/>
      <sz val="45"/>
      <color theme="7" tint="-0.249977111117893"/>
      <name val="Calibri"/>
      <family val="2"/>
    </font>
    <font>
      <sz val="11"/>
      <color indexed="50"/>
      <name val="Calibri"/>
      <family val="2"/>
      <scheme val="minor"/>
    </font>
    <font>
      <sz val="28"/>
      <name val="Calibri"/>
      <family val="2"/>
    </font>
    <font>
      <sz val="36"/>
      <name val="Calibri"/>
      <family val="2"/>
    </font>
    <font>
      <b/>
      <sz val="38"/>
      <color theme="7" tint="-0.249977111117893"/>
      <name val="Calibri"/>
      <family val="2"/>
    </font>
    <font>
      <sz val="36"/>
      <color rgb="FF7030A0"/>
      <name val="Calibri"/>
      <family val="2"/>
    </font>
    <font>
      <b/>
      <u/>
      <sz val="48"/>
      <color rgb="FF7030A0"/>
      <name val="Calibri"/>
      <family val="2"/>
    </font>
    <font>
      <b/>
      <sz val="44"/>
      <color rgb="FF000000"/>
      <name val="Calibri"/>
      <family val="2"/>
    </font>
    <font>
      <b/>
      <sz val="48"/>
      <color rgb="FF7030A0"/>
      <name val="Calibri"/>
      <family val="2"/>
    </font>
    <font>
      <b/>
      <sz val="38"/>
      <color rgb="FF000000"/>
      <name val="Calibri"/>
      <family val="2"/>
    </font>
    <font>
      <b/>
      <sz val="22"/>
      <color rgb="FF000000"/>
      <name val="Calibri"/>
      <family val="2"/>
    </font>
    <font>
      <sz val="22"/>
      <color rgb="FF000000"/>
      <name val="Calibri"/>
      <family val="2"/>
    </font>
    <font>
      <sz val="48"/>
      <color rgb="FF000000"/>
      <name val="Calibri"/>
      <family val="2"/>
    </font>
    <font>
      <b/>
      <sz val="18"/>
      <color rgb="FF000000"/>
      <name val="Calibri"/>
      <family val="2"/>
    </font>
    <font>
      <sz val="18"/>
      <color rgb="FF000000"/>
      <name val="Calibri"/>
      <family val="2"/>
    </font>
    <font>
      <sz val="11"/>
      <name val="Calibri"/>
      <family val="2"/>
    </font>
    <font>
      <sz val="10"/>
      <name val="Arial"/>
      <family val="2"/>
    </font>
    <font>
      <sz val="48"/>
      <name val="Calibri"/>
      <family val="2"/>
      <scheme val="minor"/>
    </font>
    <font>
      <sz val="36"/>
      <color theme="1"/>
      <name val="Calibri"/>
      <family val="2"/>
      <scheme val="minor"/>
    </font>
    <font>
      <sz val="16"/>
      <color indexed="81"/>
      <name val="Tahoma"/>
      <family val="2"/>
    </font>
  </fonts>
  <fills count="25">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249977111117893"/>
        <bgColor rgb="FFFFF0C9"/>
      </patternFill>
    </fill>
    <fill>
      <patternFill patternType="solid">
        <fgColor rgb="FFFFFFFF"/>
        <bgColor rgb="FFF2F2F2"/>
      </patternFill>
    </fill>
    <fill>
      <patternFill patternType="solid">
        <fgColor theme="0"/>
        <bgColor rgb="FFF2F2F2"/>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theme="0" tint="-0.14999847407452621"/>
        <bgColor indexed="64"/>
      </patternFill>
    </fill>
    <fill>
      <patternFill patternType="solid">
        <fgColor indexed="65"/>
        <bgColor indexed="64"/>
      </patternFill>
    </fill>
    <fill>
      <patternFill patternType="solid">
        <fgColor theme="6" tint="0.59999389629810485"/>
        <bgColor indexed="64"/>
      </patternFill>
    </fill>
    <fill>
      <patternFill patternType="solid">
        <fgColor theme="7" tint="0.79998168889431442"/>
        <bgColor rgb="FFE1F1E2"/>
      </patternFill>
    </fill>
    <fill>
      <patternFill patternType="solid">
        <fgColor theme="7" tint="0.79998168889431442"/>
        <bgColor indexed="64"/>
      </patternFill>
    </fill>
    <fill>
      <patternFill patternType="solid">
        <fgColor theme="7" tint="0.79998168889431442"/>
        <bgColor rgb="FFFAE2E5"/>
      </patternFill>
    </fill>
    <fill>
      <patternFill patternType="solid">
        <fgColor theme="4" tint="0.79998168889431442"/>
        <bgColor rgb="FFFAE2E5"/>
      </patternFill>
    </fill>
    <fill>
      <patternFill patternType="solid">
        <fgColor theme="4" tint="0.79998168889431442"/>
        <bgColor indexed="64"/>
      </patternFill>
    </fill>
    <fill>
      <patternFill patternType="solid">
        <fgColor theme="4" tint="0.79998168889431442"/>
        <bgColor rgb="FFE1F1E2"/>
      </patternFill>
    </fill>
    <fill>
      <patternFill patternType="solid">
        <fgColor theme="2" tint="-9.9978637043366805E-2"/>
        <bgColor rgb="FFFAE7DC"/>
      </patternFill>
    </fill>
    <fill>
      <patternFill patternType="solid">
        <fgColor theme="2" tint="-9.9978637043366805E-2"/>
        <bgColor indexed="64"/>
      </patternFill>
    </fill>
    <fill>
      <patternFill patternType="solid">
        <fgColor theme="2" tint="-9.9978637043366805E-2"/>
        <bgColor rgb="FFFAE2E5"/>
      </patternFill>
    </fill>
    <fill>
      <patternFill patternType="solid">
        <fgColor theme="7" tint="0.79998168889431442"/>
        <bgColor rgb="FFFFF0C9"/>
      </patternFill>
    </fill>
    <fill>
      <patternFill patternType="solid">
        <fgColor theme="8" tint="0.79998168889431442"/>
        <bgColor rgb="FFFFF0C9"/>
      </patternFill>
    </fill>
    <fill>
      <patternFill patternType="solid">
        <fgColor theme="2" tint="-9.9978637043366805E-2"/>
        <bgColor rgb="FFFFF0C9"/>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style="medium">
        <color auto="1"/>
      </left>
      <right style="medium">
        <color auto="1"/>
      </right>
      <top/>
      <bottom style="medium">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hair">
        <color auto="1"/>
      </right>
      <top style="hair">
        <color auto="1"/>
      </top>
      <bottom style="hair">
        <color auto="1"/>
      </bottom>
      <diagonal/>
    </border>
    <border>
      <left/>
      <right style="medium">
        <color auto="1"/>
      </right>
      <top/>
      <bottom/>
      <diagonal/>
    </border>
    <border>
      <left style="medium">
        <color auto="1"/>
      </left>
      <right/>
      <top/>
      <bottom/>
      <diagonal/>
    </border>
    <border>
      <left/>
      <right/>
      <top style="thin">
        <color auto="1"/>
      </top>
      <bottom/>
      <diagonal/>
    </border>
  </borders>
  <cellStyleXfs count="4">
    <xf numFmtId="0" fontId="0" fillId="0" borderId="0"/>
    <xf numFmtId="9" fontId="29" fillId="0" borderId="0" applyFont="0" applyFill="0" applyBorder="0" applyAlignment="0" applyProtection="0">
      <alignment vertical="center"/>
    </xf>
    <xf numFmtId="0" fontId="44" fillId="0" borderId="0"/>
    <xf numFmtId="0" fontId="1" fillId="0" borderId="0"/>
  </cellStyleXfs>
  <cellXfs count="245">
    <xf numFmtId="0" fontId="0" fillId="0" borderId="0" xfId="0"/>
    <xf numFmtId="0" fontId="3" fillId="0" borderId="1" xfId="0" applyFont="1" applyBorder="1"/>
    <xf numFmtId="0" fontId="3" fillId="0" borderId="2" xfId="0" applyFont="1" applyBorder="1"/>
    <xf numFmtId="0" fontId="3" fillId="0" borderId="3" xfId="0" applyFont="1" applyBorder="1"/>
    <xf numFmtId="0" fontId="3" fillId="0" borderId="0" xfId="0" applyFont="1" applyBorder="1"/>
    <xf numFmtId="0" fontId="0" fillId="2" borderId="0" xfId="0" applyFill="1"/>
    <xf numFmtId="0" fontId="4" fillId="3" borderId="6" xfId="0" applyFont="1" applyFill="1" applyBorder="1" applyAlignment="1">
      <alignment horizontal="center" vertical="center"/>
    </xf>
    <xf numFmtId="0" fontId="0" fillId="2" borderId="6" xfId="0" applyFill="1" applyBorder="1"/>
    <xf numFmtId="0" fontId="5" fillId="2" borderId="6" xfId="0" applyFont="1" applyFill="1" applyBorder="1" applyAlignment="1">
      <alignment horizontal="center" vertical="center"/>
    </xf>
    <xf numFmtId="0" fontId="5" fillId="4" borderId="6" xfId="0" applyFont="1" applyFill="1" applyBorder="1" applyAlignment="1">
      <alignment horizontal="center" vertical="center"/>
    </xf>
    <xf numFmtId="0" fontId="5" fillId="2" borderId="13"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0" xfId="0" applyFont="1" applyFill="1" applyBorder="1" applyAlignment="1">
      <alignment horizontal="center" vertical="center"/>
    </xf>
    <xf numFmtId="0" fontId="8" fillId="5" borderId="6" xfId="0" applyFont="1" applyFill="1" applyBorder="1" applyAlignment="1">
      <alignment horizontal="center" vertical="center"/>
    </xf>
    <xf numFmtId="0" fontId="8" fillId="2" borderId="6" xfId="0" applyFont="1" applyFill="1" applyBorder="1"/>
    <xf numFmtId="0" fontId="7" fillId="2" borderId="23"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6" xfId="0" applyFont="1" applyFill="1" applyBorder="1" applyAlignment="1">
      <alignment vertical="center"/>
    </xf>
    <xf numFmtId="0" fontId="10" fillId="2" borderId="0" xfId="0" applyFont="1" applyFill="1" applyAlignment="1">
      <alignment horizontal="center" vertical="center"/>
    </xf>
    <xf numFmtId="0" fontId="11"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2" fillId="2" borderId="0" xfId="0" applyFont="1" applyFill="1"/>
    <xf numFmtId="0" fontId="12" fillId="2" borderId="30" xfId="0" applyFont="1" applyFill="1" applyBorder="1"/>
    <xf numFmtId="0" fontId="13" fillId="7" borderId="2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0" fillId="2" borderId="0" xfId="0" applyFont="1" applyFill="1"/>
    <xf numFmtId="0" fontId="5" fillId="0" borderId="24" xfId="0" applyFont="1" applyBorder="1" applyAlignment="1">
      <alignment horizontal="center" vertical="center" wrapText="1"/>
    </xf>
    <xf numFmtId="0" fontId="8" fillId="10" borderId="24" xfId="0" applyFont="1" applyFill="1" applyBorder="1" applyAlignment="1">
      <alignment horizontal="center" vertical="center" wrapText="1"/>
    </xf>
    <xf numFmtId="0" fontId="3" fillId="0" borderId="24" xfId="0" applyFont="1" applyBorder="1" applyAlignment="1">
      <alignment horizontal="left" vertical="center" wrapText="1"/>
    </xf>
    <xf numFmtId="0" fontId="17" fillId="11" borderId="33"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3" fontId="18" fillId="0" borderId="2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0" fontId="18" fillId="0" borderId="24"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center" vertical="top" wrapText="1"/>
    </xf>
    <xf numFmtId="0" fontId="3" fillId="0" borderId="29" xfId="0" applyFont="1" applyBorder="1" applyAlignment="1">
      <alignment horizontal="center" vertical="top" wrapText="1"/>
    </xf>
    <xf numFmtId="2" fontId="27" fillId="2" borderId="30" xfId="0" applyNumberFormat="1" applyFont="1" applyFill="1" applyBorder="1" applyAlignment="1">
      <alignment horizontal="center" vertical="center"/>
    </xf>
    <xf numFmtId="0" fontId="0" fillId="2" borderId="30" xfId="0" applyFill="1" applyBorder="1"/>
    <xf numFmtId="0" fontId="3" fillId="0" borderId="24" xfId="0" applyFont="1" applyBorder="1" applyAlignment="1">
      <alignment horizontal="center" vertical="top" wrapText="1"/>
    </xf>
    <xf numFmtId="3" fontId="3" fillId="0" borderId="25" xfId="0" applyNumberFormat="1" applyFont="1" applyBorder="1" applyAlignment="1">
      <alignment horizontal="center" vertical="center" wrapText="1"/>
    </xf>
    <xf numFmtId="0" fontId="3" fillId="0" borderId="34" xfId="0" applyFont="1" applyBorder="1" applyAlignment="1">
      <alignment horizontal="center" vertical="top" wrapText="1"/>
    </xf>
    <xf numFmtId="0" fontId="3" fillId="0" borderId="11" xfId="0" applyFont="1" applyBorder="1" applyAlignment="1">
      <alignment horizontal="center" vertical="top" wrapText="1"/>
    </xf>
    <xf numFmtId="0" fontId="8" fillId="10" borderId="1" xfId="0" applyFont="1" applyFill="1" applyBorder="1" applyAlignment="1">
      <alignment horizontal="center" vertical="center" wrapText="1"/>
    </xf>
    <xf numFmtId="0" fontId="3" fillId="12" borderId="1" xfId="0" applyFont="1" applyFill="1" applyBorder="1" applyAlignment="1">
      <alignment horizontal="left" vertical="center" wrapText="1"/>
    </xf>
    <xf numFmtId="0" fontId="3" fillId="12" borderId="25" xfId="0" applyFont="1" applyFill="1" applyBorder="1" applyAlignment="1">
      <alignment horizontal="center" vertical="center" wrapText="1"/>
    </xf>
    <xf numFmtId="0" fontId="3" fillId="12" borderId="24" xfId="0" applyFont="1" applyFill="1" applyBorder="1" applyAlignment="1">
      <alignment horizontal="center" vertical="center" wrapText="1"/>
    </xf>
    <xf numFmtId="164" fontId="18" fillId="12" borderId="25" xfId="0" applyNumberFormat="1" applyFont="1" applyFill="1" applyBorder="1" applyAlignment="1">
      <alignment horizontal="center" vertical="center" wrapText="1"/>
    </xf>
    <xf numFmtId="164" fontId="3" fillId="12" borderId="25" xfId="0" applyNumberFormat="1" applyFont="1" applyFill="1" applyBorder="1" applyAlignment="1">
      <alignment horizontal="center" vertical="center" wrapText="1"/>
    </xf>
    <xf numFmtId="10" fontId="18" fillId="12" borderId="25" xfId="0" applyNumberFormat="1" applyFont="1" applyFill="1" applyBorder="1" applyAlignment="1">
      <alignment horizontal="center" vertical="center" wrapText="1"/>
    </xf>
    <xf numFmtId="0" fontId="3" fillId="12" borderId="34"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8" fillId="13" borderId="36" xfId="0" applyFont="1" applyFill="1" applyBorder="1" applyAlignment="1">
      <alignment horizontal="center" vertical="center" wrapText="1"/>
    </xf>
    <xf numFmtId="0" fontId="3" fillId="13" borderId="36"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4" borderId="24" xfId="0" applyFont="1" applyFill="1" applyBorder="1" applyAlignment="1">
      <alignment horizontal="center" vertical="center" wrapText="1"/>
    </xf>
    <xf numFmtId="1" fontId="18" fillId="13" borderId="7" xfId="1" applyNumberFormat="1" applyFont="1" applyFill="1" applyBorder="1" applyAlignment="1">
      <alignment horizontal="center" vertical="center" wrapText="1"/>
    </xf>
    <xf numFmtId="2" fontId="16" fillId="13" borderId="7" xfId="1" applyNumberFormat="1" applyFont="1" applyFill="1" applyBorder="1" applyAlignment="1">
      <alignment horizontal="center" vertical="center" wrapText="1"/>
    </xf>
    <xf numFmtId="0" fontId="3" fillId="15" borderId="34" xfId="0" applyFont="1" applyFill="1" applyBorder="1" applyAlignment="1">
      <alignment horizontal="center" vertical="center" wrapText="1"/>
    </xf>
    <xf numFmtId="0" fontId="3" fillId="15" borderId="11" xfId="0" applyFont="1" applyFill="1" applyBorder="1" applyAlignment="1">
      <alignment horizontal="center" vertical="top" wrapText="1"/>
    </xf>
    <xf numFmtId="0" fontId="8" fillId="13" borderId="38" xfId="0" applyFont="1" applyFill="1" applyBorder="1" applyAlignment="1">
      <alignment horizontal="center" vertical="center" wrapText="1"/>
    </xf>
    <xf numFmtId="0" fontId="3" fillId="13" borderId="38" xfId="0" applyFont="1" applyFill="1" applyBorder="1" applyAlignment="1">
      <alignment horizontal="center" vertical="center" wrapText="1"/>
    </xf>
    <xf numFmtId="0" fontId="3" fillId="13" borderId="18" xfId="0" applyFont="1" applyFill="1" applyBorder="1" applyAlignment="1">
      <alignment horizontal="center" vertical="center" wrapText="1"/>
    </xf>
    <xf numFmtId="2" fontId="18" fillId="13" borderId="7" xfId="1" applyNumberFormat="1" applyFont="1" applyFill="1" applyBorder="1" applyAlignment="1">
      <alignment horizontal="center" vertical="center" wrapText="1"/>
    </xf>
    <xf numFmtId="0" fontId="8" fillId="16" borderId="8"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3" fillId="17" borderId="24" xfId="0" applyFont="1" applyFill="1" applyBorder="1" applyAlignment="1">
      <alignment horizontal="center" vertical="center" wrapText="1"/>
    </xf>
    <xf numFmtId="1" fontId="18" fillId="16" borderId="19" xfId="1" applyNumberFormat="1" applyFont="1" applyFill="1" applyBorder="1" applyAlignment="1">
      <alignment horizontal="center" vertical="center" wrapText="1"/>
    </xf>
    <xf numFmtId="1" fontId="35" fillId="16" borderId="19" xfId="1" applyNumberFormat="1"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6" borderId="34" xfId="0" applyFont="1" applyFill="1" applyBorder="1" applyAlignment="1">
      <alignment horizontal="center" vertical="center" wrapText="1"/>
    </xf>
    <xf numFmtId="0" fontId="3" fillId="16" borderId="11" xfId="0" applyFont="1" applyFill="1" applyBorder="1" applyAlignment="1">
      <alignment horizontal="center" vertical="top" wrapText="1"/>
    </xf>
    <xf numFmtId="0" fontId="8" fillId="19" borderId="8"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9" borderId="19" xfId="0" applyFont="1" applyFill="1" applyBorder="1" applyAlignment="1">
      <alignment horizontal="center" vertical="center" wrapText="1"/>
    </xf>
    <xf numFmtId="0" fontId="3" fillId="20" borderId="24" xfId="0" applyFont="1" applyFill="1" applyBorder="1" applyAlignment="1">
      <alignment horizontal="center" vertical="center" wrapText="1"/>
    </xf>
    <xf numFmtId="1" fontId="37" fillId="19" borderId="19" xfId="1" applyNumberFormat="1" applyFont="1" applyFill="1" applyBorder="1" applyAlignment="1">
      <alignment horizontal="center" vertical="center" wrapText="1"/>
    </xf>
    <xf numFmtId="0" fontId="37" fillId="19" borderId="19" xfId="1" applyNumberFormat="1" applyFont="1" applyFill="1" applyBorder="1" applyAlignment="1">
      <alignment horizontal="center" vertical="center" wrapText="1"/>
    </xf>
    <xf numFmtId="0" fontId="3" fillId="21" borderId="34" xfId="0" applyFont="1" applyFill="1" applyBorder="1" applyAlignment="1">
      <alignment horizontal="center" vertical="center" wrapText="1"/>
    </xf>
    <xf numFmtId="0" fontId="5" fillId="21" borderId="11" xfId="0" applyFont="1" applyFill="1" applyBorder="1" applyAlignment="1">
      <alignment horizontal="center" vertical="top" wrapText="1"/>
    </xf>
    <xf numFmtId="0" fontId="8" fillId="19" borderId="40" xfId="0" applyFont="1" applyFill="1" applyBorder="1" applyAlignment="1">
      <alignment horizontal="center" vertical="center" wrapText="1"/>
    </xf>
    <xf numFmtId="0" fontId="3" fillId="19" borderId="40" xfId="0" applyFont="1" applyFill="1" applyBorder="1" applyAlignment="1">
      <alignment horizontal="center" vertical="center" wrapText="1"/>
    </xf>
    <xf numFmtId="0" fontId="3" fillId="19" borderId="39" xfId="0" applyFont="1" applyFill="1" applyBorder="1" applyAlignment="1">
      <alignment horizontal="center" vertical="center" wrapText="1"/>
    </xf>
    <xf numFmtId="0" fontId="3" fillId="21" borderId="11" xfId="0" applyFont="1" applyFill="1" applyBorder="1" applyAlignment="1">
      <alignment horizontal="center" vertical="top" wrapText="1"/>
    </xf>
    <xf numFmtId="0" fontId="0" fillId="22" borderId="30" xfId="0" applyFill="1" applyBorder="1"/>
    <xf numFmtId="0" fontId="5" fillId="13" borderId="27" xfId="0" applyFont="1" applyFill="1" applyBorder="1" applyAlignment="1">
      <alignment vertical="center" wrapText="1"/>
    </xf>
    <xf numFmtId="0" fontId="39" fillId="13" borderId="28" xfId="0" applyFont="1" applyFill="1" applyBorder="1" applyAlignment="1">
      <alignment horizontal="center" vertical="center" wrapText="1"/>
    </xf>
    <xf numFmtId="0" fontId="3" fillId="13" borderId="28" xfId="0" applyFont="1" applyFill="1" applyBorder="1" applyAlignment="1">
      <alignment horizontal="center" vertical="center" wrapText="1"/>
    </xf>
    <xf numFmtId="3" fontId="3" fillId="14" borderId="25" xfId="0" applyNumberFormat="1" applyFont="1" applyFill="1" applyBorder="1" applyAlignment="1">
      <alignment horizontal="center" vertical="center" wrapText="1"/>
    </xf>
    <xf numFmtId="0" fontId="5" fillId="13" borderId="28"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13" borderId="29" xfId="0" applyFont="1" applyFill="1" applyBorder="1" applyAlignment="1">
      <alignment vertical="center" wrapText="1"/>
    </xf>
    <xf numFmtId="3" fontId="40" fillId="0" borderId="30" xfId="0" applyNumberFormat="1" applyFont="1" applyBorder="1" applyAlignment="1">
      <alignment horizontal="center" vertical="center"/>
    </xf>
    <xf numFmtId="0" fontId="40" fillId="2" borderId="41" xfId="0" applyFont="1" applyFill="1" applyBorder="1" applyAlignment="1">
      <alignment horizontal="center" vertical="center"/>
    </xf>
    <xf numFmtId="0" fontId="5" fillId="13" borderId="34" xfId="0" applyFont="1" applyFill="1" applyBorder="1" applyAlignment="1">
      <alignment vertical="center" wrapText="1"/>
    </xf>
    <xf numFmtId="0" fontId="39" fillId="13" borderId="6"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3" fillId="15" borderId="6" xfId="0" applyFont="1" applyFill="1" applyBorder="1" applyAlignment="1">
      <alignment horizontal="center" vertical="center" wrapText="1"/>
    </xf>
    <xf numFmtId="0" fontId="3" fillId="13" borderId="11" xfId="0" applyFont="1" applyFill="1" applyBorder="1" applyAlignment="1">
      <alignment vertical="center" wrapText="1"/>
    </xf>
    <xf numFmtId="0" fontId="40" fillId="0" borderId="30" xfId="0" applyFont="1" applyBorder="1" applyAlignment="1">
      <alignment horizontal="center" vertical="center"/>
    </xf>
    <xf numFmtId="0" fontId="5" fillId="13" borderId="32" xfId="0" applyFont="1" applyFill="1" applyBorder="1" applyAlignment="1">
      <alignment vertical="center" wrapText="1"/>
    </xf>
    <xf numFmtId="0" fontId="39" fillId="13" borderId="23" xfId="0" applyFont="1" applyFill="1" applyBorder="1" applyAlignment="1">
      <alignment horizontal="center" vertical="center" wrapText="1"/>
    </xf>
    <xf numFmtId="0" fontId="3" fillId="13" borderId="23" xfId="0" applyFont="1" applyFill="1" applyBorder="1" applyAlignment="1">
      <alignment horizontal="center" vertical="center" wrapText="1"/>
    </xf>
    <xf numFmtId="0" fontId="5" fillId="13" borderId="23"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3" borderId="17" xfId="0" applyFont="1" applyFill="1" applyBorder="1" applyAlignment="1">
      <alignment vertical="center" wrapText="1"/>
    </xf>
    <xf numFmtId="0" fontId="0" fillId="23" borderId="30" xfId="0" applyFill="1" applyBorder="1"/>
    <xf numFmtId="0" fontId="5" fillId="16" borderId="6" xfId="0" applyFont="1" applyFill="1" applyBorder="1" applyAlignment="1">
      <alignment vertical="center" wrapText="1"/>
    </xf>
    <xf numFmtId="0" fontId="3" fillId="16" borderId="6" xfId="0" applyFont="1" applyFill="1" applyBorder="1" applyAlignment="1">
      <alignment horizontal="center" vertical="center" wrapText="1"/>
    </xf>
    <xf numFmtId="0" fontId="3" fillId="18" borderId="6" xfId="0" applyFont="1" applyFill="1" applyBorder="1" applyAlignment="1">
      <alignment horizontal="center" vertical="center" wrapText="1"/>
    </xf>
    <xf numFmtId="0" fontId="3" fillId="17" borderId="6" xfId="0" applyFont="1" applyFill="1" applyBorder="1" applyAlignment="1">
      <alignment horizontal="center" vertical="center" wrapText="1"/>
    </xf>
    <xf numFmtId="3" fontId="3" fillId="17" borderId="6" xfId="0" applyNumberFormat="1" applyFont="1" applyFill="1" applyBorder="1" applyAlignment="1">
      <alignment horizontal="center" vertical="center" wrapText="1"/>
    </xf>
    <xf numFmtId="0" fontId="5" fillId="16" borderId="6" xfId="0" applyFont="1" applyFill="1" applyBorder="1" applyAlignment="1">
      <alignment horizontal="center" vertical="center" wrapText="1"/>
    </xf>
    <xf numFmtId="0" fontId="3" fillId="16" borderId="11" xfId="0" applyFont="1" applyFill="1" applyBorder="1" applyAlignment="1">
      <alignment horizontal="left" vertical="center" wrapText="1"/>
    </xf>
    <xf numFmtId="0" fontId="0" fillId="24" borderId="30" xfId="0" applyFill="1" applyBorder="1"/>
    <xf numFmtId="0" fontId="5" fillId="19" borderId="6" xfId="0" applyFont="1" applyFill="1" applyBorder="1" applyAlignment="1">
      <alignment vertical="center" wrapText="1"/>
    </xf>
    <xf numFmtId="0" fontId="3" fillId="19" borderId="6" xfId="0" applyFont="1" applyFill="1" applyBorder="1" applyAlignment="1">
      <alignment horizontal="center" vertical="center" wrapText="1"/>
    </xf>
    <xf numFmtId="0" fontId="3" fillId="20" borderId="6" xfId="0" applyFont="1" applyFill="1" applyBorder="1" applyAlignment="1">
      <alignment horizontal="center" vertical="center" wrapText="1"/>
    </xf>
    <xf numFmtId="3" fontId="3" fillId="20" borderId="6" xfId="0" applyNumberFormat="1" applyFont="1" applyFill="1" applyBorder="1" applyAlignment="1">
      <alignment horizontal="center" vertical="center" wrapText="1"/>
    </xf>
    <xf numFmtId="0" fontId="5" fillId="19" borderId="6" xfId="0" applyFont="1" applyFill="1" applyBorder="1" applyAlignment="1">
      <alignment horizontal="center" vertical="center" wrapText="1"/>
    </xf>
    <xf numFmtId="0" fontId="3" fillId="21" borderId="6" xfId="0" applyFont="1" applyFill="1" applyBorder="1" applyAlignment="1">
      <alignment horizontal="center" vertical="center" wrapText="1"/>
    </xf>
    <xf numFmtId="0" fontId="3" fillId="19" borderId="11" xfId="0" applyFont="1" applyFill="1" applyBorder="1" applyAlignment="1">
      <alignment horizontal="left" vertical="center" wrapText="1"/>
    </xf>
    <xf numFmtId="0" fontId="38" fillId="0" borderId="0" xfId="0" applyFont="1" applyBorder="1" applyAlignment="1">
      <alignment horizontal="center" vertical="center" wrapText="1"/>
    </xf>
    <xf numFmtId="0" fontId="3" fillId="19" borderId="6" xfId="0" applyFont="1" applyFill="1" applyBorder="1" applyAlignment="1">
      <alignment horizontal="center" vertical="top" wrapText="1"/>
    </xf>
    <xf numFmtId="0" fontId="3" fillId="21" borderId="6" xfId="0" applyFont="1" applyFill="1" applyBorder="1" applyAlignment="1">
      <alignment horizontal="center" vertical="top" wrapText="1"/>
    </xf>
    <xf numFmtId="0" fontId="3" fillId="19" borderId="11" xfId="0" applyFont="1" applyFill="1" applyBorder="1" applyAlignment="1">
      <alignment horizontal="left" vertical="top" wrapText="1"/>
    </xf>
    <xf numFmtId="0" fontId="0" fillId="0" borderId="0" xfId="0" applyAlignment="1">
      <alignment vertical="top"/>
    </xf>
    <xf numFmtId="0" fontId="0" fillId="2" borderId="0" xfId="0" applyFill="1" applyBorder="1"/>
    <xf numFmtId="0" fontId="39" fillId="2" borderId="0" xfId="0" applyFont="1" applyFill="1" applyBorder="1" applyAlignment="1">
      <alignment horizontal="center" vertical="center" wrapText="1"/>
    </xf>
    <xf numFmtId="0" fontId="39" fillId="0" borderId="0" xfId="0" applyFont="1"/>
    <xf numFmtId="0" fontId="38" fillId="2" borderId="0" xfId="0" applyFont="1" applyFill="1" applyBorder="1" applyAlignment="1">
      <alignment horizontal="center" vertical="center" wrapText="1"/>
    </xf>
    <xf numFmtId="0" fontId="2" fillId="0" borderId="0" xfId="0" applyFont="1" applyAlignment="1">
      <alignment horizontal="center"/>
    </xf>
    <xf numFmtId="0" fontId="41" fillId="2" borderId="0" xfId="0" applyFont="1" applyFill="1" applyBorder="1" applyAlignment="1">
      <alignment horizontal="center" vertical="center" wrapText="1"/>
    </xf>
    <xf numFmtId="0" fontId="42" fillId="0" borderId="0" xfId="0" applyFont="1"/>
    <xf numFmtId="0" fontId="43" fillId="2" borderId="0" xfId="0" applyFont="1" applyFill="1" applyBorder="1" applyAlignment="1">
      <alignment horizontal="center" wrapText="1"/>
    </xf>
    <xf numFmtId="0" fontId="41" fillId="2" borderId="9" xfId="0" applyFont="1"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Border="1" applyAlignment="1">
      <alignment horizontal="center" vertical="center" wrapText="1"/>
    </xf>
    <xf numFmtId="0" fontId="46" fillId="17" borderId="6" xfId="3" applyFont="1" applyFill="1" applyBorder="1" applyAlignment="1" applyProtection="1">
      <alignment horizontal="center" vertical="center"/>
      <protection locked="0"/>
    </xf>
    <xf numFmtId="0" fontId="46" fillId="20" borderId="6" xfId="3" applyFont="1" applyFill="1" applyBorder="1" applyAlignment="1" applyProtection="1">
      <alignment horizontal="center" vertical="center"/>
      <protection locked="0"/>
    </xf>
    <xf numFmtId="0" fontId="46" fillId="14" borderId="6" xfId="3" applyFont="1" applyFill="1" applyBorder="1" applyAlignment="1" applyProtection="1">
      <alignment horizontal="center" vertical="center"/>
      <protection locked="0"/>
    </xf>
    <xf numFmtId="0" fontId="46" fillId="12" borderId="6" xfId="3" applyFont="1" applyFill="1" applyBorder="1" applyAlignment="1" applyProtection="1">
      <alignment horizontal="center" vertical="center"/>
      <protection locked="0"/>
    </xf>
    <xf numFmtId="0" fontId="41" fillId="2" borderId="9" xfId="0" applyFont="1" applyFill="1" applyBorder="1" applyAlignment="1">
      <alignment horizontal="center" vertical="center" wrapText="1"/>
    </xf>
    <xf numFmtId="0" fontId="45" fillId="0" borderId="6" xfId="2" applyFont="1" applyFill="1" applyBorder="1" applyAlignment="1">
      <alignment horizontal="center" vertical="center" wrapText="1"/>
    </xf>
    <xf numFmtId="0" fontId="3" fillId="19" borderId="6" xfId="0" applyFont="1" applyFill="1" applyBorder="1" applyAlignment="1">
      <alignment horizontal="left" vertical="center" wrapText="1"/>
    </xf>
    <xf numFmtId="0" fontId="39" fillId="2" borderId="0" xfId="0" applyFont="1" applyFill="1" applyBorder="1" applyAlignment="1">
      <alignment horizontal="center" vertical="center" wrapText="1"/>
    </xf>
    <xf numFmtId="0" fontId="3" fillId="16" borderId="6" xfId="0" applyFont="1" applyFill="1" applyBorder="1" applyAlignment="1">
      <alignment horizontal="left" vertical="center" wrapText="1"/>
    </xf>
    <xf numFmtId="0" fontId="38" fillId="19" borderId="6"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5" fillId="19" borderId="11" xfId="0" applyFont="1" applyFill="1" applyBorder="1" applyAlignment="1">
      <alignment horizontal="center" vertical="center" wrapText="1"/>
    </xf>
    <xf numFmtId="0" fontId="5" fillId="19" borderId="39" xfId="0" applyFont="1" applyFill="1" applyBorder="1" applyAlignment="1">
      <alignment horizontal="center" vertical="center" wrapText="1"/>
    </xf>
    <xf numFmtId="0" fontId="5" fillId="19" borderId="18" xfId="0" applyFont="1" applyFill="1" applyBorder="1" applyAlignment="1">
      <alignment horizontal="center" vertical="center" wrapText="1"/>
    </xf>
    <xf numFmtId="0" fontId="38" fillId="0" borderId="3"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42" xfId="0" applyFont="1" applyBorder="1" applyAlignment="1">
      <alignment horizontal="center" vertical="center" wrapText="1"/>
    </xf>
    <xf numFmtId="0" fontId="38" fillId="13" borderId="1" xfId="0" applyFont="1" applyFill="1" applyBorder="1" applyAlignment="1">
      <alignment horizontal="center" vertical="center" wrapText="1"/>
    </xf>
    <xf numFmtId="0" fontId="38" fillId="13" borderId="2" xfId="0" applyFont="1" applyFill="1" applyBorder="1" applyAlignment="1">
      <alignment horizontal="center" vertical="center" wrapText="1"/>
    </xf>
    <xf numFmtId="0" fontId="38" fillId="13" borderId="3"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3" fillId="13" borderId="28" xfId="0" applyFont="1" applyFill="1" applyBorder="1" applyAlignment="1">
      <alignment horizontal="left" vertical="center" wrapText="1"/>
    </xf>
    <xf numFmtId="0" fontId="3" fillId="13" borderId="6" xfId="0" applyFont="1" applyFill="1" applyBorder="1" applyAlignment="1">
      <alignment horizontal="left" vertical="center" wrapText="1"/>
    </xf>
    <xf numFmtId="0" fontId="3" fillId="13" borderId="23" xfId="0" applyFont="1" applyFill="1" applyBorder="1" applyAlignment="1">
      <alignment horizontal="left" vertical="center" wrapText="1"/>
    </xf>
    <xf numFmtId="0" fontId="38" fillId="16" borderId="43" xfId="0" applyFont="1" applyFill="1" applyBorder="1" applyAlignment="1">
      <alignment horizontal="center" vertical="center" wrapText="1"/>
    </xf>
    <xf numFmtId="0" fontId="38" fillId="16" borderId="0" xfId="0" applyFont="1" applyFill="1" applyBorder="1" applyAlignment="1">
      <alignment horizontal="center" vertical="center" wrapText="1"/>
    </xf>
    <xf numFmtId="0" fontId="38" fillId="16" borderId="42" xfId="0" applyFont="1" applyFill="1" applyBorder="1" applyAlignment="1">
      <alignment horizontal="center" vertical="center" wrapText="1"/>
    </xf>
    <xf numFmtId="0" fontId="5" fillId="16" borderId="43" xfId="0" applyFont="1" applyFill="1" applyBorder="1" applyAlignment="1">
      <alignment horizontal="center" vertical="center" wrapText="1"/>
    </xf>
    <xf numFmtId="0" fontId="5" fillId="16" borderId="0" xfId="0" applyFont="1" applyFill="1" applyBorder="1" applyAlignment="1">
      <alignment horizontal="center" vertical="center" wrapText="1"/>
    </xf>
    <xf numFmtId="0" fontId="4" fillId="9" borderId="30"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5" fillId="13" borderId="25"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6" borderId="39" xfId="0" applyFont="1" applyFill="1" applyBorder="1" applyAlignment="1">
      <alignment horizontal="center" vertical="center" wrapText="1"/>
    </xf>
    <xf numFmtId="0" fontId="5" fillId="16" borderId="18"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5" fillId="8" borderId="29"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9" xfId="0" applyFont="1" applyFill="1" applyBorder="1" applyAlignment="1">
      <alignment horizontal="left" vertical="center"/>
    </xf>
    <xf numFmtId="0" fontId="5" fillId="4" borderId="6" xfId="0"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9"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7" fillId="2" borderId="17" xfId="0" applyFont="1" applyFill="1" applyBorder="1" applyAlignment="1">
      <alignment horizontal="left" vertical="center"/>
    </xf>
    <xf numFmtId="0" fontId="7" fillId="2" borderId="15" xfId="0" applyFont="1" applyFill="1" applyBorder="1" applyAlignment="1">
      <alignment horizontal="left"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3" borderId="18"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6" fillId="4" borderId="6" xfId="0" applyFont="1" applyFill="1" applyBorder="1" applyAlignment="1">
      <alignment horizontal="center" vertical="center"/>
    </xf>
    <xf numFmtId="0" fontId="7" fillId="4" borderId="6"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4" fillId="3" borderId="7"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4">
    <cellStyle name="Normal" xfId="0" builtinId="0"/>
    <cellStyle name="Normal 2 2 2" xfId="2"/>
    <cellStyle name="Normal 4 7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58</xdr:row>
      <xdr:rowOff>0</xdr:rowOff>
    </xdr:from>
    <xdr:to>
      <xdr:col>18</xdr:col>
      <xdr:colOff>3007062</xdr:colOff>
      <xdr:row>61</xdr:row>
      <xdr:rowOff>2300</xdr:rowOff>
    </xdr:to>
    <xdr:sp macro="" textlink="">
      <xdr:nvSpPr>
        <xdr:cNvPr id="2" name="CustomShape 1">
          <a:extLst>
            <a:ext uri="{FF2B5EF4-FFF2-40B4-BE49-F238E27FC236}">
              <a16:creationId xmlns="" xmlns:a16="http://schemas.microsoft.com/office/drawing/2014/main" id="{00000000-0008-0000-0600-000002000000}"/>
            </a:ext>
          </a:extLst>
        </xdr:cNvPr>
        <xdr:cNvSpPr/>
      </xdr:nvSpPr>
      <xdr:spPr>
        <a:xfrm>
          <a:off x="68662560" y="108927900"/>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Inicio%20actividades%20DIF%20Gdl%2016%20enero%202020/MIR%20DE%20SEGUIMIENTO%202020/Formato%20MIR%20Personas%20en%20situaci&#243;n%20cr&#237;tica%202020%20SUGERENCIA%20E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PP.1"/>
      <sheetName val="PP.2"/>
      <sheetName val="PP.3"/>
      <sheetName val="PP.4"/>
      <sheetName val="PP.5"/>
      <sheetName val="PP.6"/>
      <sheetName val="PP.7"/>
      <sheetName val="Hoja2"/>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66"/>
  <sheetViews>
    <sheetView showGridLines="0" tabSelected="1" topLeftCell="A18" zoomScale="13" zoomScaleNormal="13" zoomScaleSheetLayoutView="40" workbookViewId="0">
      <selection activeCell="U27" sqref="U27"/>
    </sheetView>
  </sheetViews>
  <sheetFormatPr baseColWidth="10" defaultColWidth="8.85546875" defaultRowHeight="15" x14ac:dyDescent="0.25"/>
  <cols>
    <col min="1" max="1" width="2.42578125" style="5" customWidth="1"/>
    <col min="2" max="2" width="62.140625" style="5" customWidth="1"/>
    <col min="3" max="3" width="48" style="5" customWidth="1"/>
    <col min="4" max="4" width="59.85546875" style="5" customWidth="1"/>
    <col min="5" max="5" width="43.140625" style="5" customWidth="1"/>
    <col min="6" max="6" width="55" style="5" customWidth="1"/>
    <col min="7" max="7" width="76.85546875" style="5" customWidth="1"/>
    <col min="8" max="8" width="70.5703125" style="5" customWidth="1"/>
    <col min="9" max="9" width="132.140625" style="5" customWidth="1"/>
    <col min="10" max="10" width="41.5703125" style="5" customWidth="1"/>
    <col min="11" max="11" width="43.42578125" style="5" customWidth="1"/>
    <col min="12" max="12" width="45.5703125" style="5" customWidth="1"/>
    <col min="13" max="13" width="41.28515625" style="5" customWidth="1"/>
    <col min="14" max="14" width="71" style="5" customWidth="1"/>
    <col min="15" max="15" width="52.42578125" style="5" customWidth="1"/>
    <col min="16" max="16" width="47.7109375" style="5" customWidth="1"/>
    <col min="17" max="17" width="50.7109375" style="5" customWidth="1"/>
    <col min="18" max="18" width="75" style="5" customWidth="1"/>
    <col min="19" max="19" width="93.7109375" style="5" customWidth="1"/>
    <col min="20" max="20" width="72.7109375" style="5" customWidth="1"/>
    <col min="21" max="21" width="242.5703125" style="5" customWidth="1"/>
    <col min="22" max="22" width="51.5703125" style="5" customWidth="1"/>
    <col min="23" max="23" width="54.140625" style="5" customWidth="1"/>
    <col min="24" max="24" width="44.140625" style="5" customWidth="1"/>
    <col min="25" max="25" width="63" style="5" customWidth="1"/>
    <col min="26" max="26" width="51.7109375" style="5" customWidth="1"/>
    <col min="27" max="29" width="57.7109375" style="5" customWidth="1"/>
    <col min="30" max="30" width="69.42578125" style="5" customWidth="1"/>
    <col min="31" max="16384" width="8.85546875" style="5"/>
  </cols>
  <sheetData>
    <row r="1" spans="1:21" ht="25.35" customHeight="1" thickBot="1" x14ac:dyDescent="0.75">
      <c r="A1"/>
      <c r="B1" s="1"/>
      <c r="C1" s="2"/>
      <c r="D1" s="2"/>
      <c r="E1" s="2"/>
      <c r="F1" s="2"/>
      <c r="G1" s="2"/>
      <c r="H1" s="2"/>
      <c r="I1" s="2"/>
      <c r="J1" s="2"/>
      <c r="K1" s="2"/>
      <c r="L1" s="2"/>
      <c r="M1" s="2"/>
      <c r="N1" s="2"/>
      <c r="O1" s="2"/>
      <c r="P1" s="2"/>
      <c r="Q1" s="2"/>
      <c r="R1" s="2"/>
      <c r="S1" s="2"/>
      <c r="T1" s="3"/>
      <c r="U1" s="4"/>
    </row>
    <row r="2" spans="1:21" s="7" customFormat="1" ht="34.5" customHeight="1" thickBot="1" x14ac:dyDescent="0.3">
      <c r="A2"/>
      <c r="B2" s="237" t="s">
        <v>0</v>
      </c>
      <c r="C2" s="238"/>
      <c r="D2" s="238"/>
      <c r="E2" s="238"/>
      <c r="F2" s="238"/>
      <c r="G2" s="238"/>
      <c r="H2" s="238"/>
      <c r="I2" s="238"/>
      <c r="J2" s="238"/>
      <c r="K2" s="238"/>
      <c r="L2" s="238"/>
      <c r="M2" s="238"/>
      <c r="N2" s="238"/>
      <c r="O2" s="238"/>
      <c r="P2" s="238"/>
      <c r="Q2" s="238"/>
      <c r="R2" s="238"/>
      <c r="S2" s="238"/>
      <c r="T2" s="238"/>
      <c r="U2" s="6"/>
    </row>
    <row r="3" spans="1:21" s="7" customFormat="1" ht="57.6" customHeight="1" thickBot="1" x14ac:dyDescent="0.3">
      <c r="A3"/>
      <c r="B3" s="239" t="s">
        <v>1</v>
      </c>
      <c r="C3" s="240"/>
      <c r="D3" s="240"/>
      <c r="E3" s="240"/>
      <c r="F3" s="240"/>
      <c r="G3" s="240"/>
      <c r="H3" s="240"/>
      <c r="I3" s="240"/>
      <c r="J3" s="240"/>
      <c r="K3" s="240"/>
      <c r="L3" s="240"/>
      <c r="M3" s="240"/>
      <c r="N3" s="240"/>
      <c r="O3" s="240"/>
      <c r="P3" s="240"/>
      <c r="Q3" s="240"/>
      <c r="R3" s="240"/>
      <c r="S3" s="240"/>
      <c r="T3" s="240"/>
      <c r="U3" s="8"/>
    </row>
    <row r="4" spans="1:21" s="7" customFormat="1" ht="57.6" customHeight="1" x14ac:dyDescent="0.25">
      <c r="A4"/>
      <c r="B4" s="241" t="s">
        <v>2</v>
      </c>
      <c r="C4" s="241"/>
      <c r="D4" s="241"/>
      <c r="E4" s="241"/>
      <c r="F4" s="241"/>
      <c r="G4" s="241"/>
      <c r="H4" s="241"/>
      <c r="I4" s="241"/>
      <c r="J4" s="241"/>
      <c r="K4" s="241"/>
      <c r="L4" s="241"/>
      <c r="M4" s="241"/>
      <c r="N4" s="241"/>
      <c r="O4" s="241"/>
      <c r="P4" s="241"/>
      <c r="Q4" s="241"/>
      <c r="R4" s="241"/>
      <c r="S4" s="241"/>
      <c r="T4" s="241"/>
      <c r="U4" s="241"/>
    </row>
    <row r="5" spans="1:21" s="7" customFormat="1" ht="57.6" customHeight="1" x14ac:dyDescent="0.25">
      <c r="A5"/>
      <c r="B5" s="226" t="s">
        <v>3</v>
      </c>
      <c r="C5" s="227"/>
      <c r="D5" s="227"/>
      <c r="E5" s="227"/>
      <c r="F5" s="228"/>
      <c r="G5" s="242" t="s">
        <v>4</v>
      </c>
      <c r="H5" s="227"/>
      <c r="I5" s="227"/>
      <c r="J5" s="227"/>
      <c r="K5" s="227"/>
      <c r="L5" s="228"/>
      <c r="M5" s="9" t="s">
        <v>5</v>
      </c>
      <c r="N5" s="243" t="s">
        <v>6</v>
      </c>
      <c r="O5" s="244"/>
      <c r="P5" s="244"/>
      <c r="Q5" s="244"/>
      <c r="R5" s="244"/>
      <c r="S5" s="244"/>
      <c r="T5" s="244"/>
      <c r="U5" s="244"/>
    </row>
    <row r="6" spans="1:21" s="7" customFormat="1" ht="57.6" customHeight="1" x14ac:dyDescent="0.25">
      <c r="A6"/>
      <c r="B6" s="229" t="s">
        <v>7</v>
      </c>
      <c r="C6" s="230"/>
      <c r="D6" s="230"/>
      <c r="E6" s="230"/>
      <c r="F6" s="231"/>
      <c r="G6" s="232" t="s">
        <v>8</v>
      </c>
      <c r="H6" s="232"/>
      <c r="I6" s="232"/>
      <c r="J6" s="232"/>
      <c r="K6" s="232"/>
      <c r="L6" s="232"/>
      <c r="M6" s="10">
        <v>2021</v>
      </c>
      <c r="N6" s="233"/>
      <c r="O6" s="234"/>
      <c r="P6" s="234"/>
      <c r="Q6" s="234"/>
      <c r="R6" s="234"/>
      <c r="S6" s="234"/>
      <c r="T6" s="234"/>
      <c r="U6" s="234"/>
    </row>
    <row r="7" spans="1:21" s="7" customFormat="1" ht="57.6" customHeight="1" x14ac:dyDescent="0.25">
      <c r="A7"/>
      <c r="B7" s="235" t="s">
        <v>9</v>
      </c>
      <c r="C7" s="235"/>
      <c r="D7" s="235"/>
      <c r="E7" s="235"/>
      <c r="F7" s="235"/>
      <c r="G7" s="235" t="s">
        <v>10</v>
      </c>
      <c r="H7" s="235"/>
      <c r="I7" s="235"/>
      <c r="J7" s="235"/>
      <c r="K7" s="235"/>
      <c r="L7" s="235"/>
      <c r="M7" s="236" t="s">
        <v>11</v>
      </c>
      <c r="N7" s="236"/>
      <c r="O7" s="236"/>
      <c r="P7" s="236"/>
      <c r="Q7" s="236"/>
      <c r="R7" s="236"/>
      <c r="S7" s="236"/>
      <c r="T7" s="236"/>
      <c r="U7" s="236"/>
    </row>
    <row r="8" spans="1:21" s="7" customFormat="1" ht="57.6" customHeight="1" thickBot="1" x14ac:dyDescent="0.3">
      <c r="A8"/>
      <c r="B8" s="11"/>
      <c r="C8" s="12"/>
      <c r="D8" s="12"/>
      <c r="E8" s="12"/>
      <c r="F8" s="13"/>
      <c r="G8" s="220"/>
      <c r="H8" s="221"/>
      <c r="I8" s="221"/>
      <c r="J8" s="221"/>
      <c r="K8" s="221"/>
      <c r="L8" s="222"/>
      <c r="M8" s="223"/>
      <c r="N8" s="224"/>
      <c r="O8" s="224"/>
      <c r="P8" s="224"/>
      <c r="Q8" s="224"/>
      <c r="R8" s="224"/>
      <c r="S8" s="224"/>
      <c r="T8" s="224"/>
      <c r="U8" s="224"/>
    </row>
    <row r="9" spans="1:21" s="7" customFormat="1" ht="57.6" customHeight="1" x14ac:dyDescent="0.25">
      <c r="A9"/>
      <c r="B9" s="225" t="s">
        <v>12</v>
      </c>
      <c r="C9" s="225"/>
      <c r="D9" s="225"/>
      <c r="E9" s="225"/>
      <c r="F9" s="225"/>
      <c r="G9" s="225"/>
      <c r="H9" s="225"/>
      <c r="I9" s="225"/>
      <c r="J9" s="225"/>
      <c r="K9" s="225"/>
      <c r="L9" s="225"/>
      <c r="M9" s="225"/>
      <c r="N9" s="225"/>
      <c r="O9" s="225"/>
      <c r="P9" s="225"/>
      <c r="Q9" s="225"/>
      <c r="R9" s="225"/>
      <c r="S9" s="225"/>
      <c r="T9" s="225"/>
      <c r="U9" s="225"/>
    </row>
    <row r="10" spans="1:21" s="7" customFormat="1" ht="57.6" customHeight="1" x14ac:dyDescent="0.25">
      <c r="A10"/>
      <c r="B10" s="214" t="s">
        <v>13</v>
      </c>
      <c r="C10" s="214"/>
      <c r="D10" s="214"/>
      <c r="E10" s="214"/>
      <c r="F10" s="214"/>
      <c r="G10" s="214"/>
      <c r="H10" s="214"/>
      <c r="I10" s="214"/>
      <c r="J10" s="214"/>
      <c r="K10" s="214"/>
      <c r="L10" s="214"/>
      <c r="M10" s="214"/>
      <c r="N10" s="214"/>
      <c r="O10" s="214"/>
      <c r="P10" s="214"/>
      <c r="Q10" s="214"/>
      <c r="R10" s="214"/>
      <c r="S10" s="214"/>
      <c r="T10" s="214"/>
      <c r="U10" s="214"/>
    </row>
    <row r="11" spans="1:21" s="7" customFormat="1" ht="57.6" customHeight="1" x14ac:dyDescent="0.25">
      <c r="A11"/>
      <c r="B11" s="226" t="s">
        <v>14</v>
      </c>
      <c r="C11" s="227"/>
      <c r="D11" s="227"/>
      <c r="E11" s="228"/>
      <c r="F11" s="205" t="s">
        <v>15</v>
      </c>
      <c r="G11" s="206"/>
      <c r="H11" s="206"/>
      <c r="I11" s="206"/>
      <c r="J11" s="206"/>
      <c r="K11" s="206"/>
      <c r="L11" s="206"/>
      <c r="M11" s="206"/>
      <c r="N11" s="206"/>
      <c r="O11" s="206"/>
      <c r="P11" s="206"/>
      <c r="Q11" s="206"/>
      <c r="R11" s="206"/>
      <c r="S11" s="206"/>
      <c r="T11" s="206"/>
      <c r="U11" s="206"/>
    </row>
    <row r="12" spans="1:21" s="7" customFormat="1" ht="57.6" customHeight="1" thickBot="1" x14ac:dyDescent="0.3">
      <c r="A12"/>
      <c r="B12" s="215" t="s">
        <v>16</v>
      </c>
      <c r="C12" s="216"/>
      <c r="D12" s="216"/>
      <c r="E12" s="217"/>
      <c r="F12" s="218" t="s">
        <v>17</v>
      </c>
      <c r="G12" s="219"/>
      <c r="H12" s="219"/>
      <c r="I12" s="219"/>
      <c r="J12" s="219"/>
      <c r="K12" s="219"/>
      <c r="L12" s="219"/>
      <c r="M12" s="219"/>
      <c r="N12" s="219"/>
      <c r="O12" s="219"/>
      <c r="P12" s="219"/>
      <c r="Q12" s="219"/>
      <c r="R12" s="219"/>
      <c r="S12" s="219"/>
      <c r="T12" s="219"/>
      <c r="U12" s="219"/>
    </row>
    <row r="13" spans="1:21" s="7" customFormat="1" ht="57.6" customHeight="1" x14ac:dyDescent="0.25">
      <c r="A13"/>
      <c r="B13" s="213" t="s">
        <v>12</v>
      </c>
      <c r="C13" s="213"/>
      <c r="D13" s="213"/>
      <c r="E13" s="213"/>
      <c r="F13" s="213"/>
      <c r="G13" s="213"/>
      <c r="H13" s="213"/>
      <c r="I13" s="213"/>
      <c r="J13" s="213"/>
      <c r="K13" s="213"/>
      <c r="L13" s="213"/>
      <c r="M13" s="213"/>
      <c r="N13" s="213"/>
      <c r="O13" s="213"/>
      <c r="P13" s="213"/>
      <c r="Q13" s="213"/>
      <c r="R13" s="213"/>
      <c r="S13" s="213"/>
      <c r="T13" s="213"/>
      <c r="U13" s="213"/>
    </row>
    <row r="14" spans="1:21" s="7" customFormat="1" ht="57.6" customHeight="1" x14ac:dyDescent="0.25">
      <c r="A14"/>
      <c r="B14" s="214" t="s">
        <v>18</v>
      </c>
      <c r="C14" s="214"/>
      <c r="D14" s="214"/>
      <c r="E14" s="214"/>
      <c r="F14" s="214"/>
      <c r="G14" s="214"/>
      <c r="H14" s="214"/>
      <c r="I14" s="214"/>
      <c r="J14" s="214"/>
      <c r="K14" s="214"/>
      <c r="L14" s="214"/>
      <c r="M14" s="214"/>
      <c r="N14" s="214"/>
      <c r="O14" s="214"/>
      <c r="P14" s="214"/>
      <c r="Q14" s="214"/>
      <c r="R14" s="214"/>
      <c r="S14" s="214"/>
      <c r="T14" s="214"/>
      <c r="U14" s="214"/>
    </row>
    <row r="15" spans="1:21" s="7" customFormat="1" ht="57.6" customHeight="1" x14ac:dyDescent="0.25">
      <c r="A15"/>
      <c r="B15" s="207" t="s">
        <v>14</v>
      </c>
      <c r="C15" s="207"/>
      <c r="D15" s="207"/>
      <c r="E15" s="207"/>
      <c r="F15" s="205" t="s">
        <v>19</v>
      </c>
      <c r="G15" s="206"/>
      <c r="H15" s="206"/>
      <c r="I15" s="206"/>
      <c r="J15" s="206"/>
      <c r="K15" s="206"/>
      <c r="L15" s="206"/>
      <c r="M15" s="206"/>
      <c r="N15" s="206"/>
      <c r="O15" s="206"/>
      <c r="P15" s="206"/>
      <c r="Q15" s="206"/>
      <c r="R15" s="206"/>
      <c r="S15" s="206"/>
      <c r="T15" s="206"/>
      <c r="U15" s="206"/>
    </row>
    <row r="16" spans="1:21" s="7" customFormat="1" ht="304.5" customHeight="1" x14ac:dyDescent="0.25">
      <c r="A16"/>
      <c r="B16" s="207" t="s">
        <v>16</v>
      </c>
      <c r="C16" s="207"/>
      <c r="D16" s="207"/>
      <c r="E16" s="207"/>
      <c r="F16" s="208" t="s">
        <v>20</v>
      </c>
      <c r="G16" s="209"/>
      <c r="H16" s="209"/>
      <c r="I16" s="209"/>
      <c r="J16" s="209"/>
      <c r="K16" s="209"/>
      <c r="L16" s="209"/>
      <c r="M16" s="209"/>
      <c r="N16" s="209"/>
      <c r="O16" s="209"/>
      <c r="P16" s="209"/>
      <c r="Q16" s="209"/>
      <c r="R16" s="209"/>
      <c r="S16" s="209"/>
      <c r="T16" s="209"/>
      <c r="U16" s="209"/>
    </row>
    <row r="17" spans="1:34" s="7" customFormat="1" ht="98.45" customHeight="1" thickBot="1" x14ac:dyDescent="0.3">
      <c r="A17"/>
      <c r="B17" s="210" t="s">
        <v>21</v>
      </c>
      <c r="C17" s="211"/>
      <c r="D17" s="211"/>
      <c r="E17" s="212"/>
      <c r="F17" s="208" t="s">
        <v>22</v>
      </c>
      <c r="G17" s="209"/>
      <c r="H17" s="209"/>
      <c r="I17" s="209"/>
      <c r="J17" s="209"/>
      <c r="K17" s="209"/>
      <c r="L17" s="209"/>
      <c r="M17" s="209"/>
      <c r="N17" s="209"/>
      <c r="O17" s="209"/>
      <c r="P17" s="209"/>
      <c r="Q17" s="209"/>
      <c r="R17" s="209"/>
      <c r="S17" s="209"/>
      <c r="T17" s="209"/>
      <c r="U17" s="209"/>
    </row>
    <row r="18" spans="1:34" s="7" customFormat="1" ht="57.6" customHeight="1" x14ac:dyDescent="0.25">
      <c r="A18"/>
      <c r="B18" s="213" t="s">
        <v>12</v>
      </c>
      <c r="C18" s="213"/>
      <c r="D18" s="213"/>
      <c r="E18" s="213"/>
      <c r="F18" s="213"/>
      <c r="G18" s="213"/>
      <c r="H18" s="213"/>
      <c r="I18" s="213"/>
      <c r="J18" s="213"/>
      <c r="K18" s="213"/>
      <c r="L18" s="213"/>
      <c r="M18" s="213"/>
      <c r="N18" s="213"/>
      <c r="O18" s="213"/>
      <c r="P18" s="213"/>
      <c r="Q18" s="213"/>
      <c r="R18" s="213"/>
      <c r="S18" s="213"/>
      <c r="T18" s="213"/>
      <c r="U18" s="213"/>
    </row>
    <row r="19" spans="1:34" s="7" customFormat="1" ht="57.6" customHeight="1" x14ac:dyDescent="0.25">
      <c r="A19"/>
      <c r="B19" s="214" t="s">
        <v>23</v>
      </c>
      <c r="C19" s="214"/>
      <c r="D19" s="214"/>
      <c r="E19" s="214"/>
      <c r="F19" s="214"/>
      <c r="G19" s="214"/>
      <c r="H19" s="214"/>
      <c r="I19" s="214"/>
      <c r="J19" s="214"/>
      <c r="K19" s="214"/>
      <c r="L19" s="214"/>
      <c r="M19" s="214"/>
      <c r="N19" s="214"/>
      <c r="O19" s="214"/>
      <c r="P19" s="214"/>
      <c r="Q19" s="214"/>
      <c r="R19" s="214"/>
      <c r="S19" s="214"/>
      <c r="T19" s="214"/>
      <c r="U19" s="214"/>
    </row>
    <row r="20" spans="1:34" s="7" customFormat="1" ht="57.6" customHeight="1" x14ac:dyDescent="0.25">
      <c r="A20"/>
      <c r="B20" s="202" t="s">
        <v>14</v>
      </c>
      <c r="C20" s="203"/>
      <c r="D20" s="203"/>
      <c r="E20" s="204"/>
      <c r="F20" s="205" t="s">
        <v>24</v>
      </c>
      <c r="G20" s="206"/>
      <c r="H20" s="206"/>
      <c r="I20" s="206"/>
      <c r="J20" s="206"/>
      <c r="K20" s="206"/>
      <c r="L20" s="206"/>
      <c r="M20" s="206"/>
      <c r="N20" s="206"/>
      <c r="O20" s="206"/>
      <c r="P20" s="206"/>
      <c r="Q20" s="206"/>
      <c r="R20" s="206"/>
      <c r="S20" s="206"/>
      <c r="T20" s="206"/>
      <c r="U20" s="206"/>
    </row>
    <row r="21" spans="1:34" s="7" customFormat="1" ht="57.6" customHeight="1" x14ac:dyDescent="0.25">
      <c r="A21"/>
      <c r="B21" s="202" t="s">
        <v>16</v>
      </c>
      <c r="C21" s="203"/>
      <c r="D21" s="203"/>
      <c r="E21" s="204"/>
      <c r="F21" s="205" t="s">
        <v>25</v>
      </c>
      <c r="G21" s="206"/>
      <c r="H21" s="206"/>
      <c r="I21" s="206"/>
      <c r="J21" s="206"/>
      <c r="K21" s="206"/>
      <c r="L21" s="206"/>
      <c r="M21" s="206"/>
      <c r="N21" s="206"/>
      <c r="O21" s="206"/>
      <c r="P21" s="206"/>
      <c r="Q21" s="206"/>
      <c r="R21" s="206"/>
      <c r="S21" s="206"/>
      <c r="T21" s="206"/>
      <c r="U21" s="206"/>
    </row>
    <row r="22" spans="1:34" s="7" customFormat="1" ht="57.6" customHeight="1" x14ac:dyDescent="0.55000000000000004">
      <c r="A22"/>
      <c r="B22" s="202" t="s">
        <v>26</v>
      </c>
      <c r="C22" s="203"/>
      <c r="D22" s="203"/>
      <c r="E22" s="204"/>
      <c r="F22" s="14" t="s">
        <v>27</v>
      </c>
      <c r="G22" s="15" t="s">
        <v>28</v>
      </c>
      <c r="H22" s="15" t="s">
        <v>29</v>
      </c>
      <c r="I22" s="15" t="s">
        <v>30</v>
      </c>
      <c r="J22" s="15" t="s">
        <v>31</v>
      </c>
      <c r="K22" s="15" t="s">
        <v>32</v>
      </c>
      <c r="L22" s="15" t="s">
        <v>33</v>
      </c>
      <c r="M22" s="15" t="s">
        <v>34</v>
      </c>
      <c r="N22" s="15" t="s">
        <v>35</v>
      </c>
      <c r="O22" s="15" t="s">
        <v>36</v>
      </c>
      <c r="P22" s="15" t="s">
        <v>37</v>
      </c>
      <c r="Q22" s="15" t="s">
        <v>38</v>
      </c>
      <c r="R22" s="15" t="s">
        <v>39</v>
      </c>
      <c r="S22" s="15" t="s">
        <v>40</v>
      </c>
      <c r="T22" s="16"/>
      <c r="U22" s="16"/>
    </row>
    <row r="23" spans="1:34" s="7" customFormat="1" ht="57.6" customHeight="1" thickBot="1" x14ac:dyDescent="0.6">
      <c r="A23"/>
      <c r="B23" s="202" t="s">
        <v>41</v>
      </c>
      <c r="C23" s="203"/>
      <c r="D23" s="203"/>
      <c r="E23" s="204"/>
      <c r="F23" s="17" t="s">
        <v>42</v>
      </c>
      <c r="G23" s="18" t="s">
        <v>43</v>
      </c>
      <c r="H23" s="18" t="s">
        <v>44</v>
      </c>
      <c r="I23" s="18" t="s">
        <v>45</v>
      </c>
      <c r="J23" s="18" t="s">
        <v>46</v>
      </c>
      <c r="K23" s="18" t="s">
        <v>47</v>
      </c>
      <c r="L23" s="18" t="s">
        <v>48</v>
      </c>
      <c r="M23" s="18" t="s">
        <v>49</v>
      </c>
      <c r="N23" s="18" t="s">
        <v>50</v>
      </c>
      <c r="O23" s="18" t="s">
        <v>51</v>
      </c>
      <c r="P23" s="18" t="s">
        <v>52</v>
      </c>
      <c r="Q23" s="18" t="s">
        <v>53</v>
      </c>
      <c r="R23" s="18" t="s">
        <v>54</v>
      </c>
      <c r="S23" s="18" t="s">
        <v>55</v>
      </c>
      <c r="T23" s="19" t="s">
        <v>56</v>
      </c>
      <c r="U23" s="16"/>
    </row>
    <row r="24" spans="1:34" ht="24.75" customHeight="1" thickBot="1" x14ac:dyDescent="0.3">
      <c r="A24"/>
      <c r="B24" s="20"/>
      <c r="C24" s="20"/>
      <c r="D24" s="20"/>
      <c r="E24" s="20"/>
      <c r="F24" s="20"/>
      <c r="G24" s="21"/>
      <c r="I24" s="21"/>
      <c r="J24" s="21"/>
      <c r="K24" s="22"/>
      <c r="L24" s="22"/>
      <c r="M24" s="22"/>
      <c r="N24" s="22"/>
      <c r="O24" s="22"/>
      <c r="P24" s="22"/>
      <c r="Q24" s="22"/>
      <c r="R24" s="22"/>
      <c r="S24" s="22"/>
      <c r="T24" s="22"/>
      <c r="U24" s="22"/>
    </row>
    <row r="25" spans="1:34" s="23" customFormat="1" ht="27" customHeight="1" thickBot="1" x14ac:dyDescent="0.3">
      <c r="B25" s="196" t="s">
        <v>57</v>
      </c>
      <c r="C25" s="196"/>
      <c r="D25" s="196"/>
      <c r="E25" s="197" t="s">
        <v>58</v>
      </c>
      <c r="F25" s="197" t="s">
        <v>59</v>
      </c>
      <c r="G25" s="196" t="s">
        <v>60</v>
      </c>
      <c r="H25" s="196"/>
      <c r="I25" s="196"/>
      <c r="J25" s="196"/>
      <c r="K25" s="196"/>
      <c r="L25" s="196"/>
      <c r="M25" s="199" t="s">
        <v>61</v>
      </c>
      <c r="N25" s="200"/>
      <c r="O25" s="199" t="s">
        <v>62</v>
      </c>
      <c r="P25" s="201"/>
      <c r="Q25" s="201"/>
      <c r="R25" s="189" t="s">
        <v>63</v>
      </c>
      <c r="S25" s="191" t="s">
        <v>64</v>
      </c>
      <c r="T25" s="191" t="s">
        <v>65</v>
      </c>
      <c r="U25" s="194" t="s">
        <v>66</v>
      </c>
      <c r="V25" s="175" t="s">
        <v>67</v>
      </c>
      <c r="W25" s="175" t="s">
        <v>68</v>
      </c>
      <c r="X25" s="175" t="s">
        <v>69</v>
      </c>
      <c r="Y25" s="175" t="s">
        <v>70</v>
      </c>
      <c r="Z25" s="175" t="s">
        <v>71</v>
      </c>
      <c r="AA25" s="175" t="s">
        <v>72</v>
      </c>
      <c r="AB25" s="175" t="s">
        <v>73</v>
      </c>
      <c r="AC25" s="175" t="s">
        <v>74</v>
      </c>
      <c r="AD25" s="175" t="s">
        <v>75</v>
      </c>
      <c r="AE25" s="24"/>
      <c r="AF25" s="24"/>
      <c r="AG25" s="24"/>
      <c r="AH25" s="24"/>
    </row>
    <row r="26" spans="1:34" s="23" customFormat="1" ht="171" customHeight="1" thickBot="1" x14ac:dyDescent="0.3">
      <c r="B26" s="196"/>
      <c r="C26" s="196"/>
      <c r="D26" s="196"/>
      <c r="E26" s="198"/>
      <c r="F26" s="198"/>
      <c r="G26" s="25" t="s">
        <v>76</v>
      </c>
      <c r="H26" s="25" t="s">
        <v>77</v>
      </c>
      <c r="I26" s="25" t="s">
        <v>78</v>
      </c>
      <c r="J26" s="26" t="s">
        <v>79</v>
      </c>
      <c r="K26" s="25" t="s">
        <v>80</v>
      </c>
      <c r="L26" s="25" t="s">
        <v>81</v>
      </c>
      <c r="M26" s="27" t="s">
        <v>82</v>
      </c>
      <c r="N26" s="27" t="s">
        <v>83</v>
      </c>
      <c r="O26" s="27" t="s">
        <v>84</v>
      </c>
      <c r="P26" s="27" t="s">
        <v>85</v>
      </c>
      <c r="Q26" s="28" t="s">
        <v>86</v>
      </c>
      <c r="R26" s="190"/>
      <c r="S26" s="192"/>
      <c r="T26" s="193"/>
      <c r="U26" s="195"/>
      <c r="V26" s="175"/>
      <c r="W26" s="175"/>
      <c r="X26" s="175"/>
      <c r="Y26" s="175"/>
      <c r="Z26" s="175"/>
      <c r="AA26" s="175"/>
      <c r="AB26" s="175"/>
      <c r="AC26" s="175"/>
      <c r="AD26" s="175"/>
      <c r="AE26" s="24"/>
      <c r="AF26" s="24"/>
      <c r="AG26" s="24"/>
      <c r="AH26" s="24"/>
    </row>
    <row r="27" spans="1:34" ht="408.75" customHeight="1" thickBot="1" x14ac:dyDescent="0.3">
      <c r="A27" s="29"/>
      <c r="B27" s="30" t="s">
        <v>87</v>
      </c>
      <c r="C27" s="176" t="s">
        <v>88</v>
      </c>
      <c r="D27" s="177"/>
      <c r="E27" s="31" t="s">
        <v>89</v>
      </c>
      <c r="F27" s="32"/>
      <c r="G27" s="33" t="s">
        <v>90</v>
      </c>
      <c r="H27" s="33" t="s">
        <v>91</v>
      </c>
      <c r="I27" s="34" t="s">
        <v>92</v>
      </c>
      <c r="J27" s="34" t="s">
        <v>93</v>
      </c>
      <c r="K27" s="35" t="s">
        <v>94</v>
      </c>
      <c r="L27" s="35" t="s">
        <v>95</v>
      </c>
      <c r="M27" s="34">
        <v>2020</v>
      </c>
      <c r="N27" s="35" t="s">
        <v>96</v>
      </c>
      <c r="O27" s="36">
        <v>108095</v>
      </c>
      <c r="P27" s="37">
        <v>5265127</v>
      </c>
      <c r="Q27" s="38">
        <f>O27/P27</f>
        <v>2.0530368973056112E-2</v>
      </c>
      <c r="R27" s="39" t="s">
        <v>97</v>
      </c>
      <c r="S27" s="34" t="s">
        <v>98</v>
      </c>
      <c r="T27" s="40" t="s">
        <v>99</v>
      </c>
      <c r="U27" s="41" t="s">
        <v>100</v>
      </c>
      <c r="V27" s="42">
        <f>(10156)/5265127*100</f>
        <v>0.19289183337837815</v>
      </c>
      <c r="W27" s="42">
        <f>(10156+5802)/5265127*100</f>
        <v>0.30308860546003924</v>
      </c>
      <c r="X27" s="42">
        <f>(10156+5802+4874)/5265127*100</f>
        <v>0.39565997173477485</v>
      </c>
      <c r="Y27" s="42">
        <f>(10156+5802+4874+12210)/5265127*100</f>
        <v>0.6275632097763264</v>
      </c>
      <c r="Z27" s="42">
        <f>(10156+5802+4874+12210+5762)/5265127*100</f>
        <v>0.73700026609044755</v>
      </c>
      <c r="AA27" s="42">
        <f>(10156+5802+4874+12210+5762+4539)/5265127*100</f>
        <v>0.82320901281203662</v>
      </c>
      <c r="AB27" s="42">
        <f>(10156+5802+4874+12210+5762+4539+7421)/5265127*100</f>
        <v>0.96415528058487487</v>
      </c>
      <c r="AC27" s="42">
        <f>(10156+5802+4874+12210+5762+4539+7421+6769)/5265127*100</f>
        <v>1.0927181813468128</v>
      </c>
      <c r="AD27" s="42">
        <f>(10156+5802+4874+12210+5762+4539+7421+6769+6013)/5265127*100</f>
        <v>1.2069224541022467</v>
      </c>
      <c r="AE27" s="43"/>
      <c r="AF27" s="43"/>
      <c r="AG27" s="43"/>
      <c r="AH27" s="43"/>
    </row>
    <row r="28" spans="1:34" ht="409.6" customHeight="1" thickBot="1" x14ac:dyDescent="0.3">
      <c r="A28" s="29"/>
      <c r="B28" s="178" t="s">
        <v>101</v>
      </c>
      <c r="C28" s="180" t="s">
        <v>102</v>
      </c>
      <c r="D28" s="181"/>
      <c r="E28" s="31" t="s">
        <v>89</v>
      </c>
      <c r="F28" s="32"/>
      <c r="G28" s="35" t="s">
        <v>103</v>
      </c>
      <c r="H28" s="44" t="s">
        <v>104</v>
      </c>
      <c r="I28" s="44" t="s">
        <v>105</v>
      </c>
      <c r="J28" s="34" t="s">
        <v>93</v>
      </c>
      <c r="K28" s="34" t="s">
        <v>94</v>
      </c>
      <c r="L28" s="34" t="s">
        <v>95</v>
      </c>
      <c r="M28" s="34">
        <v>2020</v>
      </c>
      <c r="N28" s="34" t="s">
        <v>106</v>
      </c>
      <c r="O28" s="36">
        <v>108095</v>
      </c>
      <c r="P28" s="45">
        <v>942106</v>
      </c>
      <c r="Q28" s="38">
        <f>O28/P28</f>
        <v>0.11473761975828622</v>
      </c>
      <c r="R28" s="34" t="s">
        <v>97</v>
      </c>
      <c r="S28" s="34" t="s">
        <v>107</v>
      </c>
      <c r="T28" s="46" t="s">
        <v>99</v>
      </c>
      <c r="U28" s="47" t="s">
        <v>108</v>
      </c>
      <c r="V28" s="42">
        <f>(10156)/942106*100</f>
        <v>1.0780103300477866</v>
      </c>
      <c r="W28" s="42">
        <f>(10156+5802)/942106*100</f>
        <v>1.6938645969774104</v>
      </c>
      <c r="X28" s="42">
        <f>(10156+5802+4874)/942106*100</f>
        <v>2.2112161476521752</v>
      </c>
      <c r="Y28" s="42">
        <f>(10156+5802+4874+12210)/942106*100</f>
        <v>3.5072486535485394</v>
      </c>
      <c r="Z28" s="42">
        <f>(10156+5802+4874+12210+5762)/942106*100</f>
        <v>4.1188571137430392</v>
      </c>
      <c r="AA28" s="42">
        <f>(10156+5802+4874+12210+5762+4539)/942106*100</f>
        <v>4.6006500330111475</v>
      </c>
      <c r="AB28" s="42">
        <f>(10156+5802+4874+12210+5762+4539+7421)/942106*100</f>
        <v>5.3883533275448832</v>
      </c>
      <c r="AC28" s="42">
        <f>(10156+5802+4874+12210+5762+4539+7421+6769)/942106*100</f>
        <v>6.1068499722961116</v>
      </c>
      <c r="AD28" s="42">
        <f>(10156+5802+4874+12210+5762+4539+7421+6769+6013)/942106*100</f>
        <v>6.7451008697535091</v>
      </c>
      <c r="AE28" s="43"/>
      <c r="AF28" s="43"/>
      <c r="AG28" s="43"/>
      <c r="AH28" s="43"/>
    </row>
    <row r="29" spans="1:34" ht="327.75" customHeight="1" thickBot="1" x14ac:dyDescent="0.3">
      <c r="A29" s="29"/>
      <c r="B29" s="179"/>
      <c r="C29" s="182"/>
      <c r="D29" s="183"/>
      <c r="E29" s="48" t="s">
        <v>89</v>
      </c>
      <c r="F29" s="49"/>
      <c r="G29" s="50" t="s">
        <v>109</v>
      </c>
      <c r="H29" s="50" t="s">
        <v>110</v>
      </c>
      <c r="I29" s="50" t="s">
        <v>111</v>
      </c>
      <c r="J29" s="50" t="s">
        <v>93</v>
      </c>
      <c r="K29" s="50" t="s">
        <v>94</v>
      </c>
      <c r="L29" s="50" t="s">
        <v>95</v>
      </c>
      <c r="M29" s="50">
        <v>2020</v>
      </c>
      <c r="N29" s="51" t="s">
        <v>112</v>
      </c>
      <c r="O29" s="52">
        <v>150</v>
      </c>
      <c r="P29" s="53">
        <v>2583</v>
      </c>
      <c r="Q29" s="54">
        <f>O29/P29</f>
        <v>5.8072009291521488E-2</v>
      </c>
      <c r="R29" s="50" t="s">
        <v>113</v>
      </c>
      <c r="S29" s="50" t="s">
        <v>113</v>
      </c>
      <c r="T29" s="55" t="s">
        <v>114</v>
      </c>
      <c r="U29" s="56" t="s">
        <v>115</v>
      </c>
      <c r="V29" s="42">
        <f>(70)/2583*100</f>
        <v>2.7100271002710028</v>
      </c>
      <c r="W29" s="42">
        <f>(70+50)/2583*100</f>
        <v>4.645760743321719</v>
      </c>
      <c r="X29" s="42">
        <f>(70+50+49)/2583*100</f>
        <v>6.542779713511421</v>
      </c>
      <c r="Y29" s="42">
        <f>(70+50+49+20)/2583*100</f>
        <v>7.3170731707317067</v>
      </c>
      <c r="Z29" s="42">
        <f>(70+50+49+20+34)/2583*100</f>
        <v>8.6333720480061942</v>
      </c>
      <c r="AA29" s="42">
        <f>(70+50+49+20+34+42)/2583*100</f>
        <v>10.259388308168797</v>
      </c>
      <c r="AB29" s="42">
        <f>(70+50+49+20+34+42+63)/2583*100</f>
        <v>12.698412698412698</v>
      </c>
      <c r="AC29" s="42">
        <f>(70+50+49+20+34+42+63+22)/2583*100</f>
        <v>13.550135501355012</v>
      </c>
      <c r="AD29" s="42">
        <f>(70+50+49+20+34+42+63+22+13)/2583*100</f>
        <v>14.053426248548201</v>
      </c>
      <c r="AE29" s="43"/>
      <c r="AF29" s="43"/>
      <c r="AG29" s="43"/>
      <c r="AH29" s="43"/>
    </row>
    <row r="30" spans="1:34" ht="409.6" customHeight="1" thickBot="1" x14ac:dyDescent="0.3">
      <c r="A30" s="29"/>
      <c r="B30" s="178" t="s">
        <v>116</v>
      </c>
      <c r="C30" s="185" t="s">
        <v>117</v>
      </c>
      <c r="D30" s="185" t="s">
        <v>118</v>
      </c>
      <c r="E30" s="57" t="s">
        <v>119</v>
      </c>
      <c r="F30" s="58"/>
      <c r="G30" s="58" t="s">
        <v>120</v>
      </c>
      <c r="H30" s="59" t="s">
        <v>121</v>
      </c>
      <c r="I30" s="59" t="s">
        <v>122</v>
      </c>
      <c r="J30" s="59" t="s">
        <v>123</v>
      </c>
      <c r="K30" s="59" t="s">
        <v>94</v>
      </c>
      <c r="L30" s="59" t="s">
        <v>124</v>
      </c>
      <c r="M30" s="59">
        <v>2020</v>
      </c>
      <c r="N30" s="60" t="s">
        <v>125</v>
      </c>
      <c r="O30" s="61" t="s">
        <v>126</v>
      </c>
      <c r="P30" s="61" t="s">
        <v>126</v>
      </c>
      <c r="Q30" s="62" t="s">
        <v>127</v>
      </c>
      <c r="R30" s="59" t="s">
        <v>128</v>
      </c>
      <c r="S30" s="59" t="s">
        <v>128</v>
      </c>
      <c r="T30" s="63" t="s">
        <v>129</v>
      </c>
      <c r="U30" s="64" t="s">
        <v>130</v>
      </c>
      <c r="V30" s="42">
        <f>(57929)/1806442*100</f>
        <v>3.2068009933338573</v>
      </c>
      <c r="W30" s="42">
        <f>(57929+61710)/1806442*100</f>
        <v>6.6229084576200066</v>
      </c>
      <c r="X30" s="42">
        <f>(57929+61710+45556)/1806442*100</f>
        <v>9.144771877536062</v>
      </c>
      <c r="Y30" s="42">
        <f>(57929+61710+45556+33627)/1806442*100</f>
        <v>11.006276426256697</v>
      </c>
      <c r="Z30" s="42">
        <f>(57929+61710+45556+33627+117809)/1806442*100</f>
        <v>17.527880773365546</v>
      </c>
      <c r="AA30" s="42">
        <f>(57929+61710+45556+33627+117809+432857)/1806442*100</f>
        <v>41.489735070375907</v>
      </c>
      <c r="AB30" s="42">
        <f>(57929+61710+45556+33627+117809+432857+101945)/1806442*100</f>
        <v>47.133149029971619</v>
      </c>
      <c r="AC30" s="42">
        <f>(57929+61710+45556+33627+117809+432857+101945+58440)/1806442*100</f>
        <v>50.368237673836191</v>
      </c>
      <c r="AD30" s="42">
        <f>(57929+61710+45556+33627+117809+432857+101945+58440+260671)/1806442*100</f>
        <v>64.7983162481829</v>
      </c>
      <c r="AE30" s="43"/>
      <c r="AF30" s="43"/>
      <c r="AG30" s="43"/>
      <c r="AH30" s="43"/>
    </row>
    <row r="31" spans="1:34" ht="344.45" customHeight="1" thickBot="1" x14ac:dyDescent="0.3">
      <c r="A31" s="29"/>
      <c r="B31" s="184"/>
      <c r="C31" s="186"/>
      <c r="D31" s="186"/>
      <c r="E31" s="65" t="s">
        <v>119</v>
      </c>
      <c r="F31" s="66"/>
      <c r="G31" s="66" t="s">
        <v>131</v>
      </c>
      <c r="H31" s="67" t="s">
        <v>132</v>
      </c>
      <c r="I31" s="67" t="s">
        <v>133</v>
      </c>
      <c r="J31" s="67" t="s">
        <v>123</v>
      </c>
      <c r="K31" s="67" t="s">
        <v>94</v>
      </c>
      <c r="L31" s="67" t="s">
        <v>124</v>
      </c>
      <c r="M31" s="67">
        <v>2020</v>
      </c>
      <c r="N31" s="60" t="s">
        <v>134</v>
      </c>
      <c r="O31" s="61">
        <v>15288</v>
      </c>
      <c r="P31" s="61">
        <v>15288</v>
      </c>
      <c r="Q31" s="68" t="s">
        <v>135</v>
      </c>
      <c r="R31" s="59" t="s">
        <v>136</v>
      </c>
      <c r="S31" s="59" t="s">
        <v>128</v>
      </c>
      <c r="T31" s="63" t="s">
        <v>129</v>
      </c>
      <c r="U31" s="64" t="s">
        <v>137</v>
      </c>
      <c r="V31" s="42">
        <f>(7733)/15288*100</f>
        <v>50.582155939298801</v>
      </c>
      <c r="W31" s="42">
        <f>(7733+688)/15288*100</f>
        <v>55.082417582417584</v>
      </c>
      <c r="X31" s="42">
        <f>(7733+688+659)/15288*100</f>
        <v>59.392987964416534</v>
      </c>
      <c r="Y31" s="42">
        <f>(7733+688+659+10156)/15288*100</f>
        <v>125.82417582417582</v>
      </c>
      <c r="Z31" s="42">
        <f>(7733+688+659+10156+2509)/15288*100</f>
        <v>142.23574045002616</v>
      </c>
      <c r="AA31" s="42">
        <f>(7733+688+659+10156+2509+363)/15288*100</f>
        <v>144.61015175300889</v>
      </c>
      <c r="AB31" s="42">
        <f>(7733+688+659+10156+2509+363+352)/15288*100</f>
        <v>146.91261119832549</v>
      </c>
      <c r="AC31" s="42">
        <f>(7733+688+659+10156+2509+363+352+1321)/15288*100</f>
        <v>155.55337519623234</v>
      </c>
      <c r="AD31" s="42">
        <f>(7733+688+659+10156+2509+363+352+1321+400)/15288*100</f>
        <v>158.16980638409211</v>
      </c>
      <c r="AE31" s="43"/>
      <c r="AF31" s="43"/>
      <c r="AG31" s="43"/>
      <c r="AH31" s="43"/>
    </row>
    <row r="32" spans="1:34" ht="409.6" customHeight="1" thickBot="1" x14ac:dyDescent="0.3">
      <c r="A32"/>
      <c r="B32" s="184"/>
      <c r="C32" s="187" t="s">
        <v>138</v>
      </c>
      <c r="D32" s="187" t="s">
        <v>139</v>
      </c>
      <c r="E32" s="69" t="s">
        <v>119</v>
      </c>
      <c r="F32" s="70"/>
      <c r="G32" s="71" t="s">
        <v>140</v>
      </c>
      <c r="H32" s="71" t="s">
        <v>141</v>
      </c>
      <c r="I32" s="71" t="s">
        <v>142</v>
      </c>
      <c r="J32" s="71" t="s">
        <v>123</v>
      </c>
      <c r="K32" s="71" t="s">
        <v>94</v>
      </c>
      <c r="L32" s="71" t="s">
        <v>124</v>
      </c>
      <c r="M32" s="71">
        <v>2020</v>
      </c>
      <c r="N32" s="72" t="s">
        <v>143</v>
      </c>
      <c r="O32" s="73">
        <v>328891</v>
      </c>
      <c r="P32" s="73">
        <v>328891</v>
      </c>
      <c r="Q32" s="74" t="s">
        <v>144</v>
      </c>
      <c r="R32" s="75" t="s">
        <v>136</v>
      </c>
      <c r="S32" s="75" t="s">
        <v>128</v>
      </c>
      <c r="T32" s="76" t="s">
        <v>145</v>
      </c>
      <c r="U32" s="77" t="s">
        <v>146</v>
      </c>
      <c r="V32" s="42">
        <f>(20539)/328891*100</f>
        <v>6.2449261305417298</v>
      </c>
      <c r="W32" s="42">
        <f>(20539+28980)/328891*100</f>
        <v>15.056356057173959</v>
      </c>
      <c r="X32" s="42">
        <f>(20539+28980+30376)/328891*100</f>
        <v>24.292242718712277</v>
      </c>
      <c r="Y32" s="42">
        <f>(20539+28980+30376+31386)/328891*100</f>
        <v>33.835222003642542</v>
      </c>
      <c r="Z32" s="42">
        <f>(20539+28980+30376+31386+39689)/328891*100</f>
        <v>45.902745894536487</v>
      </c>
      <c r="AA32" s="42">
        <f>(20539+28980+30376+31386+39689+40728)/328891*100</f>
        <v>58.28617991979106</v>
      </c>
      <c r="AB32" s="42">
        <f>(20539+28980+30376+31386+39689+40728+32443)/328891*100</f>
        <v>68.150542276924568</v>
      </c>
      <c r="AC32" s="42">
        <f>(20539+28980+30376+31386+39689+40728+32443+23652)/328891*100</f>
        <v>75.3419826021387</v>
      </c>
      <c r="AD32" s="42">
        <f>(20539+28980+30376+31386+39689+40728+32443+23652+36430)/328891*100</f>
        <v>86.418600691414483</v>
      </c>
      <c r="AE32" s="43"/>
      <c r="AF32" s="43"/>
      <c r="AG32" s="43"/>
      <c r="AH32" s="43"/>
    </row>
    <row r="33" spans="1:34" ht="409.5" customHeight="1" thickBot="1" x14ac:dyDescent="0.3">
      <c r="A33"/>
      <c r="B33" s="184"/>
      <c r="C33" s="188"/>
      <c r="D33" s="188"/>
      <c r="E33" s="69" t="s">
        <v>119</v>
      </c>
      <c r="F33" s="70"/>
      <c r="G33" s="71" t="s">
        <v>147</v>
      </c>
      <c r="H33" s="71" t="s">
        <v>148</v>
      </c>
      <c r="I33" s="71" t="s">
        <v>149</v>
      </c>
      <c r="J33" s="71" t="s">
        <v>123</v>
      </c>
      <c r="K33" s="71" t="s">
        <v>94</v>
      </c>
      <c r="L33" s="71" t="s">
        <v>124</v>
      </c>
      <c r="M33" s="71">
        <v>2020</v>
      </c>
      <c r="N33" s="72" t="s">
        <v>150</v>
      </c>
      <c r="O33" s="73">
        <v>66695</v>
      </c>
      <c r="P33" s="73">
        <v>66695</v>
      </c>
      <c r="Q33" s="73" t="s">
        <v>151</v>
      </c>
      <c r="R33" s="75" t="s">
        <v>136</v>
      </c>
      <c r="S33" s="75" t="s">
        <v>128</v>
      </c>
      <c r="T33" s="76" t="s">
        <v>145</v>
      </c>
      <c r="U33" s="77" t="s">
        <v>152</v>
      </c>
      <c r="V33" s="42">
        <f>(3226)/66695*100</f>
        <v>4.836944298673064</v>
      </c>
      <c r="W33" s="42">
        <f>(3226+2808)/66695*100</f>
        <v>9.0471549591423646</v>
      </c>
      <c r="X33" s="42">
        <f>(3226+2808+4534)/66695*100</f>
        <v>15.845265762051127</v>
      </c>
      <c r="Y33" s="42">
        <f>(3226+2808+4534+1984)/66695*100</f>
        <v>18.820001499362771</v>
      </c>
      <c r="Z33" s="42">
        <f>(3226+2808+4534+1984+3058)/66695*100</f>
        <v>23.405052852537672</v>
      </c>
      <c r="AA33" s="42">
        <f>(3226+2808+4534+1984+3058+3402)/66695*100</f>
        <v>28.50588499887548</v>
      </c>
      <c r="AB33" s="42">
        <f>(3226+2808+4534+1984+3058+3402+5345)/66695*100</f>
        <v>36.519979008921212</v>
      </c>
      <c r="AC33" s="42">
        <f>(3226+2808+4534+1984+3058+3402+5345+4280)/66695*100</f>
        <v>42.937251668041085</v>
      </c>
      <c r="AD33" s="42">
        <f>(3226+2808+4534+1984+3058+3402+5345+4280+3671)/66695*100</f>
        <v>48.441412399730119</v>
      </c>
      <c r="AE33" s="43"/>
      <c r="AF33" s="43"/>
      <c r="AG33" s="43"/>
      <c r="AH33" s="43"/>
    </row>
    <row r="34" spans="1:34" ht="372.95" customHeight="1" thickBot="1" x14ac:dyDescent="0.3">
      <c r="A34"/>
      <c r="B34" s="184"/>
      <c r="C34" s="157" t="s">
        <v>153</v>
      </c>
      <c r="D34" s="157" t="s">
        <v>154</v>
      </c>
      <c r="E34" s="78" t="s">
        <v>119</v>
      </c>
      <c r="F34" s="79"/>
      <c r="G34" s="80" t="s">
        <v>155</v>
      </c>
      <c r="H34" s="80" t="s">
        <v>156</v>
      </c>
      <c r="I34" s="80" t="s">
        <v>157</v>
      </c>
      <c r="J34" s="80" t="s">
        <v>123</v>
      </c>
      <c r="K34" s="80" t="s">
        <v>94</v>
      </c>
      <c r="L34" s="80" t="s">
        <v>124</v>
      </c>
      <c r="M34" s="80">
        <v>2020</v>
      </c>
      <c r="N34" s="81" t="s">
        <v>158</v>
      </c>
      <c r="O34" s="82">
        <v>4000</v>
      </c>
      <c r="P34" s="82">
        <v>4000</v>
      </c>
      <c r="Q34" s="83" t="s">
        <v>159</v>
      </c>
      <c r="R34" s="80" t="s">
        <v>160</v>
      </c>
      <c r="S34" s="80" t="s">
        <v>160</v>
      </c>
      <c r="T34" s="84" t="s">
        <v>161</v>
      </c>
      <c r="U34" s="85" t="s">
        <v>162</v>
      </c>
      <c r="V34" s="42">
        <f>(15)/4000*100</f>
        <v>0.375</v>
      </c>
      <c r="W34" s="42">
        <f>(15+28)/4000*100</f>
        <v>1.075</v>
      </c>
      <c r="X34" s="42">
        <f>(15+28+48)/4000*100</f>
        <v>2.2749999999999999</v>
      </c>
      <c r="Y34" s="42">
        <f>(15+28+48+35)/4000*100</f>
        <v>3.15</v>
      </c>
      <c r="Z34" s="42">
        <f>(15+28+48+35+281)/4000*100</f>
        <v>10.174999999999999</v>
      </c>
      <c r="AA34" s="42">
        <f>(15+28+48+35+281+130)/4000*100</f>
        <v>13.425000000000001</v>
      </c>
      <c r="AB34" s="42">
        <f>(15+28+48+35+281+130+344)/4000*100</f>
        <v>22.024999999999999</v>
      </c>
      <c r="AC34" s="42">
        <f>(15+28+48+35+281+130+344+320)/4000*100</f>
        <v>30.025000000000002</v>
      </c>
      <c r="AD34" s="42">
        <f>(15+28+48+35+281+130+344+320+110)/4000*100</f>
        <v>32.774999999999999</v>
      </c>
      <c r="AE34" s="43"/>
      <c r="AF34" s="43"/>
      <c r="AG34" s="43"/>
      <c r="AH34" s="43"/>
    </row>
    <row r="35" spans="1:34" ht="363" customHeight="1" thickBot="1" x14ac:dyDescent="0.3">
      <c r="A35"/>
      <c r="B35" s="184"/>
      <c r="C35" s="158"/>
      <c r="D35" s="158"/>
      <c r="E35" s="86" t="s">
        <v>119</v>
      </c>
      <c r="F35" s="87"/>
      <c r="G35" s="80" t="s">
        <v>163</v>
      </c>
      <c r="H35" s="80" t="s">
        <v>164</v>
      </c>
      <c r="I35" s="80" t="s">
        <v>165</v>
      </c>
      <c r="J35" s="88" t="s">
        <v>123</v>
      </c>
      <c r="K35" s="88" t="s">
        <v>94</v>
      </c>
      <c r="L35" s="88" t="s">
        <v>124</v>
      </c>
      <c r="M35" s="80">
        <v>2020</v>
      </c>
      <c r="N35" s="81" t="s">
        <v>166</v>
      </c>
      <c r="O35" s="82">
        <v>34464</v>
      </c>
      <c r="P35" s="82">
        <v>34464</v>
      </c>
      <c r="Q35" s="83" t="s">
        <v>167</v>
      </c>
      <c r="R35" s="80" t="s">
        <v>160</v>
      </c>
      <c r="S35" s="80" t="s">
        <v>160</v>
      </c>
      <c r="T35" s="84" t="s">
        <v>161</v>
      </c>
      <c r="U35" s="89" t="s">
        <v>168</v>
      </c>
      <c r="V35" s="42">
        <f>(117)/34464*100</f>
        <v>0.33948467966573814</v>
      </c>
      <c r="W35" s="42">
        <f>(117+379)/34464*100</f>
        <v>1.4391829155060354</v>
      </c>
      <c r="X35" s="42">
        <f>(117+379+2325)/34464*100</f>
        <v>8.1853528319405768</v>
      </c>
      <c r="Y35" s="42">
        <f>(117+379+2325+461)/34464*100</f>
        <v>9.5229805013927589</v>
      </c>
      <c r="Z35" s="42">
        <f>(117+379+2325+461+2747)/34464*100</f>
        <v>17.493616527390902</v>
      </c>
      <c r="AA35" s="42">
        <f>(117+379+2325+461+2747+1123)/34464*100</f>
        <v>20.752089136490252</v>
      </c>
      <c r="AB35" s="42">
        <f>(117+379+2325+461+2747+1123+2264)/34464*100</f>
        <v>27.321262766945221</v>
      </c>
      <c r="AC35" s="42">
        <f>(117+379+2325+461+2747+1123+2264+1550)/34464*100</f>
        <v>31.818709377901577</v>
      </c>
      <c r="AD35" s="42">
        <f>(117+379+2325+461+2747+1123+2264+1550+1468)/34464*100</f>
        <v>36.078226555246054</v>
      </c>
      <c r="AE35" s="43"/>
      <c r="AF35" s="43"/>
      <c r="AG35" s="43"/>
      <c r="AH35" s="43"/>
    </row>
    <row r="36" spans="1:34" ht="99.6" customHeight="1" thickBot="1" x14ac:dyDescent="0.3">
      <c r="A36"/>
      <c r="B36" s="159" t="s">
        <v>169</v>
      </c>
      <c r="C36" s="162" t="s">
        <v>170</v>
      </c>
      <c r="D36" s="163"/>
      <c r="E36" s="163"/>
      <c r="F36" s="164"/>
      <c r="G36" s="165" t="str">
        <f>D30</f>
        <v>1.1 Apoyos asistenciales entregados a personas con carencias sociales y en condiciones de vulnerabilidad</v>
      </c>
      <c r="H36" s="166"/>
      <c r="I36" s="166"/>
      <c r="J36" s="166"/>
      <c r="K36" s="166"/>
      <c r="L36" s="166"/>
      <c r="M36" s="166"/>
      <c r="N36" s="166"/>
      <c r="O36" s="166"/>
      <c r="P36" s="166"/>
      <c r="Q36" s="166"/>
      <c r="R36" s="166"/>
      <c r="S36" s="166"/>
      <c r="T36" s="166"/>
      <c r="U36" s="166"/>
      <c r="V36" s="90"/>
      <c r="W36" s="90"/>
      <c r="X36" s="90"/>
      <c r="Y36" s="90"/>
      <c r="Z36" s="90"/>
      <c r="AA36" s="90"/>
      <c r="AB36" s="90"/>
      <c r="AC36" s="90"/>
      <c r="AD36" s="90"/>
      <c r="AE36" s="43"/>
      <c r="AF36" s="43"/>
      <c r="AG36" s="43"/>
      <c r="AH36" s="43"/>
    </row>
    <row r="37" spans="1:34" ht="345" customHeight="1" thickBot="1" x14ac:dyDescent="0.3">
      <c r="A37"/>
      <c r="B37" s="160"/>
      <c r="C37" s="91" t="s">
        <v>171</v>
      </c>
      <c r="D37" s="167" t="s">
        <v>172</v>
      </c>
      <c r="E37" s="167"/>
      <c r="F37" s="92"/>
      <c r="G37" s="93" t="s">
        <v>173</v>
      </c>
      <c r="H37" s="93" t="s">
        <v>174</v>
      </c>
      <c r="I37" s="93" t="s">
        <v>175</v>
      </c>
      <c r="J37" s="93" t="s">
        <v>123</v>
      </c>
      <c r="K37" s="93" t="s">
        <v>94</v>
      </c>
      <c r="L37" s="93" t="s">
        <v>176</v>
      </c>
      <c r="M37" s="60">
        <v>11</v>
      </c>
      <c r="N37" s="94" t="s">
        <v>177</v>
      </c>
      <c r="O37" s="95">
        <v>7</v>
      </c>
      <c r="P37" s="95">
        <v>7</v>
      </c>
      <c r="Q37" s="95">
        <v>7</v>
      </c>
      <c r="R37" s="93" t="s">
        <v>128</v>
      </c>
      <c r="S37" s="93" t="s">
        <v>128</v>
      </c>
      <c r="T37" s="96" t="s">
        <v>129</v>
      </c>
      <c r="U37" s="97" t="s">
        <v>178</v>
      </c>
      <c r="V37" s="98">
        <v>1</v>
      </c>
      <c r="W37" s="98">
        <v>4</v>
      </c>
      <c r="X37" s="98">
        <v>6</v>
      </c>
      <c r="Y37" s="98">
        <v>13</v>
      </c>
      <c r="Z37" s="98">
        <v>15</v>
      </c>
      <c r="AA37" s="98">
        <v>16</v>
      </c>
      <c r="AB37" s="98">
        <v>17</v>
      </c>
      <c r="AC37" s="98">
        <v>17</v>
      </c>
      <c r="AD37" s="99">
        <v>17</v>
      </c>
      <c r="AE37" s="43"/>
      <c r="AF37" s="43"/>
      <c r="AG37" s="43"/>
      <c r="AH37" s="43"/>
    </row>
    <row r="38" spans="1:34" ht="330.75" customHeight="1" thickBot="1" x14ac:dyDescent="0.3">
      <c r="A38"/>
      <c r="B38" s="160"/>
      <c r="C38" s="100" t="s">
        <v>179</v>
      </c>
      <c r="D38" s="168" t="s">
        <v>180</v>
      </c>
      <c r="E38" s="168"/>
      <c r="F38" s="101"/>
      <c r="G38" s="102" t="s">
        <v>181</v>
      </c>
      <c r="H38" s="102" t="s">
        <v>182</v>
      </c>
      <c r="I38" s="102" t="s">
        <v>183</v>
      </c>
      <c r="J38" s="102" t="s">
        <v>123</v>
      </c>
      <c r="K38" s="102" t="s">
        <v>94</v>
      </c>
      <c r="L38" s="102" t="s">
        <v>176</v>
      </c>
      <c r="M38" s="60">
        <v>13</v>
      </c>
      <c r="N38" s="94" t="s">
        <v>177</v>
      </c>
      <c r="O38" s="103">
        <v>7</v>
      </c>
      <c r="P38" s="103">
        <v>7</v>
      </c>
      <c r="Q38" s="103">
        <v>7</v>
      </c>
      <c r="R38" s="102" t="s">
        <v>128</v>
      </c>
      <c r="S38" s="102" t="s">
        <v>128</v>
      </c>
      <c r="T38" s="104" t="s">
        <v>129</v>
      </c>
      <c r="U38" s="105" t="s">
        <v>184</v>
      </c>
      <c r="V38" s="106">
        <v>2</v>
      </c>
      <c r="W38" s="106">
        <v>5</v>
      </c>
      <c r="X38" s="106">
        <v>7</v>
      </c>
      <c r="Y38" s="106">
        <v>8</v>
      </c>
      <c r="Z38" s="106">
        <v>10</v>
      </c>
      <c r="AA38" s="106">
        <v>11</v>
      </c>
      <c r="AB38" s="106">
        <v>12</v>
      </c>
      <c r="AC38" s="106">
        <v>12</v>
      </c>
      <c r="AD38" s="99">
        <v>12</v>
      </c>
      <c r="AE38" s="43"/>
      <c r="AF38" s="43"/>
      <c r="AG38" s="43"/>
      <c r="AH38" s="43"/>
    </row>
    <row r="39" spans="1:34" ht="314.25" customHeight="1" thickBot="1" x14ac:dyDescent="0.3">
      <c r="A39"/>
      <c r="B39" s="160"/>
      <c r="C39" s="107" t="s">
        <v>185</v>
      </c>
      <c r="D39" s="169" t="s">
        <v>186</v>
      </c>
      <c r="E39" s="169"/>
      <c r="F39" s="108"/>
      <c r="G39" s="109" t="s">
        <v>187</v>
      </c>
      <c r="H39" s="109" t="s">
        <v>188</v>
      </c>
      <c r="I39" s="109" t="s">
        <v>189</v>
      </c>
      <c r="J39" s="109" t="s">
        <v>123</v>
      </c>
      <c r="K39" s="109" t="s">
        <v>94</v>
      </c>
      <c r="L39" s="109" t="s">
        <v>176</v>
      </c>
      <c r="M39" s="60">
        <v>15</v>
      </c>
      <c r="N39" s="94" t="s">
        <v>177</v>
      </c>
      <c r="O39" s="110">
        <v>7</v>
      </c>
      <c r="P39" s="110">
        <v>7</v>
      </c>
      <c r="Q39" s="110">
        <v>7</v>
      </c>
      <c r="R39" s="109" t="s">
        <v>190</v>
      </c>
      <c r="S39" s="109" t="s">
        <v>128</v>
      </c>
      <c r="T39" s="111" t="s">
        <v>129</v>
      </c>
      <c r="U39" s="112" t="s">
        <v>184</v>
      </c>
      <c r="V39" s="106">
        <v>1</v>
      </c>
      <c r="W39" s="106">
        <v>4</v>
      </c>
      <c r="X39" s="106">
        <v>6</v>
      </c>
      <c r="Y39" s="106">
        <v>7</v>
      </c>
      <c r="Z39" s="106">
        <v>8</v>
      </c>
      <c r="AA39" s="106">
        <v>9</v>
      </c>
      <c r="AB39" s="106">
        <v>10</v>
      </c>
      <c r="AC39" s="106">
        <v>10</v>
      </c>
      <c r="AD39" s="99">
        <v>10</v>
      </c>
      <c r="AE39" s="43"/>
      <c r="AF39" s="43"/>
      <c r="AG39" s="43"/>
      <c r="AH39" s="43"/>
    </row>
    <row r="40" spans="1:34" ht="57.75" customHeight="1" x14ac:dyDescent="0.25">
      <c r="A40"/>
      <c r="B40" s="161"/>
      <c r="C40" s="170" t="s">
        <v>191</v>
      </c>
      <c r="D40" s="171"/>
      <c r="E40" s="171"/>
      <c r="F40" s="172"/>
      <c r="G40" s="173" t="str">
        <f>D32</f>
        <v>1.2 Servicios otorgados  a personas con carencias sociales y en condiciones de vulnerabilidad</v>
      </c>
      <c r="H40" s="174"/>
      <c r="I40" s="174"/>
      <c r="J40" s="174"/>
      <c r="K40" s="174"/>
      <c r="L40" s="174"/>
      <c r="M40" s="174"/>
      <c r="N40" s="174"/>
      <c r="O40" s="174"/>
      <c r="P40" s="174"/>
      <c r="Q40" s="174"/>
      <c r="R40" s="174"/>
      <c r="S40" s="174"/>
      <c r="T40" s="174"/>
      <c r="U40" s="174"/>
      <c r="V40" s="113"/>
      <c r="W40" s="113"/>
      <c r="X40" s="113"/>
      <c r="Y40" s="113"/>
      <c r="Z40" s="113"/>
      <c r="AA40" s="113"/>
      <c r="AB40" s="113"/>
      <c r="AC40" s="113"/>
      <c r="AD40" s="113"/>
      <c r="AE40" s="43"/>
      <c r="AF40" s="43"/>
      <c r="AG40" s="43"/>
      <c r="AH40" s="43"/>
    </row>
    <row r="41" spans="1:34" ht="369.6" customHeight="1" x14ac:dyDescent="0.25">
      <c r="A41"/>
      <c r="B41" s="160"/>
      <c r="C41" s="114" t="s">
        <v>192</v>
      </c>
      <c r="D41" s="153" t="s">
        <v>193</v>
      </c>
      <c r="E41" s="153"/>
      <c r="F41" s="115"/>
      <c r="G41" s="116" t="s">
        <v>173</v>
      </c>
      <c r="H41" s="116" t="s">
        <v>174</v>
      </c>
      <c r="I41" s="116" t="s">
        <v>175</v>
      </c>
      <c r="J41" s="115" t="s">
        <v>123</v>
      </c>
      <c r="K41" s="115" t="s">
        <v>94</v>
      </c>
      <c r="L41" s="115" t="s">
        <v>176</v>
      </c>
      <c r="M41" s="117">
        <v>6</v>
      </c>
      <c r="N41" s="118" t="s">
        <v>177</v>
      </c>
      <c r="O41" s="119">
        <v>11</v>
      </c>
      <c r="P41" s="119">
        <v>11</v>
      </c>
      <c r="Q41" s="119">
        <v>11</v>
      </c>
      <c r="R41" s="116" t="s">
        <v>136</v>
      </c>
      <c r="S41" s="116" t="s">
        <v>128</v>
      </c>
      <c r="T41" s="115" t="s">
        <v>145</v>
      </c>
      <c r="U41" s="120" t="s">
        <v>194</v>
      </c>
      <c r="V41" s="106">
        <v>1</v>
      </c>
      <c r="W41" s="106">
        <v>4</v>
      </c>
      <c r="X41" s="106">
        <v>6</v>
      </c>
      <c r="Y41" s="106">
        <v>7</v>
      </c>
      <c r="Z41" s="106">
        <v>8</v>
      </c>
      <c r="AA41" s="106">
        <v>9</v>
      </c>
      <c r="AB41" s="106">
        <v>10</v>
      </c>
      <c r="AC41" s="106">
        <v>10</v>
      </c>
      <c r="AD41" s="99">
        <v>10</v>
      </c>
      <c r="AE41" s="43"/>
      <c r="AF41" s="43"/>
      <c r="AG41" s="43"/>
      <c r="AH41" s="43"/>
    </row>
    <row r="42" spans="1:34" ht="357" customHeight="1" x14ac:dyDescent="0.25">
      <c r="A42"/>
      <c r="B42" s="160"/>
      <c r="C42" s="114" t="s">
        <v>195</v>
      </c>
      <c r="D42" s="153" t="s">
        <v>196</v>
      </c>
      <c r="E42" s="153"/>
      <c r="F42" s="115"/>
      <c r="G42" s="116" t="s">
        <v>181</v>
      </c>
      <c r="H42" s="116" t="s">
        <v>197</v>
      </c>
      <c r="I42" s="116" t="s">
        <v>183</v>
      </c>
      <c r="J42" s="115" t="s">
        <v>123</v>
      </c>
      <c r="K42" s="115" t="s">
        <v>94</v>
      </c>
      <c r="L42" s="115" t="s">
        <v>176</v>
      </c>
      <c r="M42" s="117">
        <v>13</v>
      </c>
      <c r="N42" s="118" t="s">
        <v>177</v>
      </c>
      <c r="O42" s="119">
        <v>11</v>
      </c>
      <c r="P42" s="119">
        <v>11</v>
      </c>
      <c r="Q42" s="119">
        <v>11</v>
      </c>
      <c r="R42" s="116" t="s">
        <v>136</v>
      </c>
      <c r="S42" s="116" t="s">
        <v>128</v>
      </c>
      <c r="T42" s="115" t="s">
        <v>145</v>
      </c>
      <c r="U42" s="120" t="s">
        <v>194</v>
      </c>
      <c r="V42" s="106">
        <v>1</v>
      </c>
      <c r="W42" s="106">
        <v>4</v>
      </c>
      <c r="X42" s="106">
        <v>6</v>
      </c>
      <c r="Y42" s="106">
        <v>7</v>
      </c>
      <c r="Z42" s="106">
        <v>8</v>
      </c>
      <c r="AA42" s="106">
        <v>9</v>
      </c>
      <c r="AB42" s="106">
        <v>10</v>
      </c>
      <c r="AC42" s="106">
        <v>10</v>
      </c>
      <c r="AD42" s="99">
        <v>10</v>
      </c>
      <c r="AE42" s="43"/>
      <c r="AF42" s="43"/>
      <c r="AG42" s="43"/>
      <c r="AH42" s="43"/>
    </row>
    <row r="43" spans="1:34" ht="409.5" customHeight="1" x14ac:dyDescent="0.25">
      <c r="A43"/>
      <c r="B43" s="160"/>
      <c r="C43" s="114" t="s">
        <v>198</v>
      </c>
      <c r="D43" s="153" t="s">
        <v>199</v>
      </c>
      <c r="E43" s="153"/>
      <c r="F43" s="115"/>
      <c r="G43" s="116" t="s">
        <v>200</v>
      </c>
      <c r="H43" s="116" t="s">
        <v>201</v>
      </c>
      <c r="I43" s="116" t="s">
        <v>202</v>
      </c>
      <c r="J43" s="115" t="s">
        <v>123</v>
      </c>
      <c r="K43" s="115" t="s">
        <v>94</v>
      </c>
      <c r="L43" s="115" t="s">
        <v>176</v>
      </c>
      <c r="M43" s="117">
        <v>15</v>
      </c>
      <c r="N43" s="118" t="s">
        <v>177</v>
      </c>
      <c r="O43" s="119">
        <v>11</v>
      </c>
      <c r="P43" s="119">
        <v>11</v>
      </c>
      <c r="Q43" s="119">
        <v>11</v>
      </c>
      <c r="R43" s="116" t="s">
        <v>136</v>
      </c>
      <c r="S43" s="116" t="s">
        <v>128</v>
      </c>
      <c r="T43" s="115" t="s">
        <v>145</v>
      </c>
      <c r="U43" s="120" t="s">
        <v>203</v>
      </c>
      <c r="V43" s="106">
        <v>1</v>
      </c>
      <c r="W43" s="106">
        <v>4</v>
      </c>
      <c r="X43" s="106">
        <v>6</v>
      </c>
      <c r="Y43" s="106">
        <v>7</v>
      </c>
      <c r="Z43" s="106">
        <v>8</v>
      </c>
      <c r="AA43" s="106">
        <v>9</v>
      </c>
      <c r="AB43" s="106">
        <v>10</v>
      </c>
      <c r="AC43" s="106">
        <v>10</v>
      </c>
      <c r="AD43" s="99">
        <v>10</v>
      </c>
      <c r="AE43" s="43"/>
      <c r="AF43" s="43"/>
      <c r="AG43" s="43"/>
      <c r="AH43" s="43"/>
    </row>
    <row r="44" spans="1:34" ht="77.25" customHeight="1" x14ac:dyDescent="0.25">
      <c r="B44" s="160"/>
      <c r="C44" s="154" t="s">
        <v>204</v>
      </c>
      <c r="D44" s="154"/>
      <c r="E44" s="154"/>
      <c r="F44" s="154"/>
      <c r="G44" s="155" t="str">
        <f>D34</f>
        <v>1.3 Capacitaciones y acciones impartidas a personas con carencias sociales y en condiciones de vulnerabilidad</v>
      </c>
      <c r="H44" s="155"/>
      <c r="I44" s="155"/>
      <c r="J44" s="155"/>
      <c r="K44" s="155"/>
      <c r="L44" s="155"/>
      <c r="M44" s="155"/>
      <c r="N44" s="155"/>
      <c r="O44" s="155"/>
      <c r="P44" s="155"/>
      <c r="Q44" s="155"/>
      <c r="R44" s="155"/>
      <c r="S44" s="155"/>
      <c r="T44" s="155"/>
      <c r="U44" s="156"/>
      <c r="V44" s="121"/>
      <c r="W44" s="121">
        <v>3</v>
      </c>
      <c r="X44" s="121"/>
      <c r="Y44" s="121"/>
      <c r="Z44" s="121"/>
      <c r="AA44" s="121"/>
      <c r="AB44" s="121"/>
      <c r="AC44" s="121"/>
      <c r="AD44" s="121"/>
      <c r="AE44" s="43"/>
      <c r="AF44" s="43"/>
      <c r="AG44" s="43"/>
      <c r="AH44" s="43"/>
    </row>
    <row r="45" spans="1:34" ht="220.5" customHeight="1" x14ac:dyDescent="0.25">
      <c r="B45" s="160"/>
      <c r="C45" s="122" t="s">
        <v>205</v>
      </c>
      <c r="D45" s="151" t="s">
        <v>206</v>
      </c>
      <c r="E45" s="151"/>
      <c r="F45" s="123"/>
      <c r="G45" s="123" t="s">
        <v>173</v>
      </c>
      <c r="H45" s="123" t="s">
        <v>174</v>
      </c>
      <c r="I45" s="123" t="s">
        <v>175</v>
      </c>
      <c r="J45" s="123" t="s">
        <v>123</v>
      </c>
      <c r="K45" s="123" t="s">
        <v>94</v>
      </c>
      <c r="L45" s="123" t="s">
        <v>176</v>
      </c>
      <c r="M45" s="124">
        <v>9</v>
      </c>
      <c r="N45" s="125" t="s">
        <v>177</v>
      </c>
      <c r="O45" s="126">
        <v>5</v>
      </c>
      <c r="P45" s="126">
        <v>5</v>
      </c>
      <c r="Q45" s="126">
        <v>5</v>
      </c>
      <c r="R45" s="123" t="s">
        <v>160</v>
      </c>
      <c r="S45" s="123" t="s">
        <v>160</v>
      </c>
      <c r="T45" s="127" t="s">
        <v>161</v>
      </c>
      <c r="U45" s="128" t="s">
        <v>207</v>
      </c>
      <c r="V45" s="106">
        <v>1</v>
      </c>
      <c r="W45" s="106">
        <v>4</v>
      </c>
      <c r="X45" s="106">
        <v>6</v>
      </c>
      <c r="Y45" s="106">
        <v>7</v>
      </c>
      <c r="Z45" s="106">
        <v>8</v>
      </c>
      <c r="AA45" s="106">
        <v>9</v>
      </c>
      <c r="AB45" s="106">
        <v>10</v>
      </c>
      <c r="AC45" s="106">
        <v>10</v>
      </c>
      <c r="AD45" s="99">
        <v>10</v>
      </c>
      <c r="AE45" s="43"/>
      <c r="AF45" s="43"/>
      <c r="AG45" s="43"/>
      <c r="AH45" s="43"/>
    </row>
    <row r="46" spans="1:34" ht="277.5" customHeight="1" x14ac:dyDescent="0.25">
      <c r="B46" s="160"/>
      <c r="C46" s="122" t="s">
        <v>208</v>
      </c>
      <c r="D46" s="151" t="s">
        <v>209</v>
      </c>
      <c r="E46" s="151"/>
      <c r="F46" s="123"/>
      <c r="G46" s="123" t="s">
        <v>210</v>
      </c>
      <c r="H46" s="123" t="s">
        <v>211</v>
      </c>
      <c r="I46" s="123" t="s">
        <v>212</v>
      </c>
      <c r="J46" s="123" t="s">
        <v>123</v>
      </c>
      <c r="K46" s="123" t="s">
        <v>94</v>
      </c>
      <c r="L46" s="123" t="s">
        <v>176</v>
      </c>
      <c r="M46" s="124">
        <v>8</v>
      </c>
      <c r="N46" s="125" t="s">
        <v>177</v>
      </c>
      <c r="O46" s="126">
        <v>5</v>
      </c>
      <c r="P46" s="126">
        <v>5</v>
      </c>
      <c r="Q46" s="126">
        <v>5</v>
      </c>
      <c r="R46" s="123" t="s">
        <v>213</v>
      </c>
      <c r="S46" s="123" t="s">
        <v>160</v>
      </c>
      <c r="T46" s="127" t="s">
        <v>161</v>
      </c>
      <c r="U46" s="128" t="s">
        <v>207</v>
      </c>
      <c r="V46" s="106">
        <v>1</v>
      </c>
      <c r="W46" s="106">
        <v>4</v>
      </c>
      <c r="X46" s="106">
        <v>6</v>
      </c>
      <c r="Y46" s="106">
        <v>7</v>
      </c>
      <c r="Z46" s="106">
        <v>8</v>
      </c>
      <c r="AA46" s="106">
        <v>9</v>
      </c>
      <c r="AB46" s="106">
        <v>10</v>
      </c>
      <c r="AC46" s="106">
        <v>10</v>
      </c>
      <c r="AD46" s="99">
        <v>10</v>
      </c>
      <c r="AE46" s="43"/>
      <c r="AF46" s="43"/>
      <c r="AG46" s="43"/>
      <c r="AH46" s="43"/>
    </row>
    <row r="47" spans="1:34" ht="228.75" customHeight="1" x14ac:dyDescent="0.25">
      <c r="B47" s="129"/>
      <c r="C47" s="122" t="s">
        <v>214</v>
      </c>
      <c r="D47" s="151" t="s">
        <v>215</v>
      </c>
      <c r="E47" s="151"/>
      <c r="F47" s="123"/>
      <c r="G47" s="130" t="s">
        <v>216</v>
      </c>
      <c r="H47" s="130" t="s">
        <v>217</v>
      </c>
      <c r="I47" s="130" t="s">
        <v>218</v>
      </c>
      <c r="J47" s="130" t="s">
        <v>123</v>
      </c>
      <c r="K47" s="130" t="s">
        <v>94</v>
      </c>
      <c r="L47" s="130" t="s">
        <v>176</v>
      </c>
      <c r="M47" s="124">
        <v>10</v>
      </c>
      <c r="N47" s="125" t="s">
        <v>177</v>
      </c>
      <c r="O47" s="126">
        <v>5</v>
      </c>
      <c r="P47" s="126">
        <v>5</v>
      </c>
      <c r="Q47" s="126">
        <v>5</v>
      </c>
      <c r="R47" s="130" t="s">
        <v>160</v>
      </c>
      <c r="S47" s="130" t="s">
        <v>160</v>
      </c>
      <c r="T47" s="131" t="s">
        <v>161</v>
      </c>
      <c r="U47" s="132" t="s">
        <v>207</v>
      </c>
      <c r="V47" s="106">
        <v>1</v>
      </c>
      <c r="W47" s="106">
        <v>4</v>
      </c>
      <c r="X47" s="106">
        <v>6</v>
      </c>
      <c r="Y47" s="106">
        <v>7</v>
      </c>
      <c r="Z47" s="106">
        <v>8</v>
      </c>
      <c r="AA47" s="106">
        <v>9</v>
      </c>
      <c r="AB47" s="106">
        <v>10</v>
      </c>
      <c r="AC47" s="106">
        <v>10</v>
      </c>
      <c r="AD47" s="99">
        <v>10</v>
      </c>
      <c r="AE47" s="43"/>
      <c r="AF47" s="43"/>
      <c r="AG47" s="43"/>
      <c r="AH47" s="43"/>
    </row>
    <row r="48" spans="1:34" ht="24.95" customHeight="1" x14ac:dyDescent="0.25">
      <c r="B48"/>
      <c r="C48"/>
      <c r="D48"/>
      <c r="E48"/>
      <c r="F48"/>
      <c r="G48" s="133"/>
      <c r="H48" s="133"/>
      <c r="I48" s="133"/>
      <c r="J48" s="133"/>
      <c r="K48" s="133"/>
      <c r="L48" s="133"/>
      <c r="M48" s="133"/>
      <c r="N48" s="133"/>
      <c r="O48" s="133"/>
      <c r="P48" s="133"/>
      <c r="Q48" s="133"/>
      <c r="R48" s="133"/>
      <c r="S48" s="133"/>
      <c r="T48" s="133"/>
      <c r="U48" s="133"/>
      <c r="V48" s="134"/>
    </row>
    <row r="49" spans="2:22" ht="54" customHeight="1" x14ac:dyDescent="0.45">
      <c r="B49"/>
      <c r="C49" s="152" t="s">
        <v>219</v>
      </c>
      <c r="D49" s="152"/>
      <c r="E49" s="152"/>
      <c r="F49" s="152"/>
      <c r="G49" s="152"/>
      <c r="H49" s="135"/>
      <c r="I49" s="136"/>
      <c r="J49" s="152" t="s">
        <v>220</v>
      </c>
      <c r="K49" s="152"/>
      <c r="L49" s="152"/>
      <c r="M49" s="136"/>
      <c r="N49" s="152" t="s">
        <v>221</v>
      </c>
      <c r="O49" s="152"/>
      <c r="P49" s="152"/>
      <c r="Q49" s="152"/>
      <c r="R49" s="152"/>
      <c r="V49" s="134"/>
    </row>
    <row r="50" spans="2:22" ht="30" customHeight="1" x14ac:dyDescent="0.45">
      <c r="B50"/>
      <c r="C50" s="137"/>
      <c r="D50" s="137"/>
      <c r="E50" s="137"/>
      <c r="F50" s="137"/>
      <c r="G50" s="137"/>
      <c r="H50" s="137"/>
      <c r="I50" s="136"/>
      <c r="J50" s="137"/>
      <c r="K50" s="137"/>
      <c r="L50" s="137"/>
      <c r="M50" s="136"/>
      <c r="N50" s="137"/>
      <c r="O50" s="137"/>
      <c r="P50" s="137"/>
      <c r="Q50" s="137"/>
      <c r="R50" s="137"/>
      <c r="V50" s="134"/>
    </row>
    <row r="51" spans="2:22" ht="30" customHeight="1" x14ac:dyDescent="0.35">
      <c r="B51" s="138" t="s">
        <v>222</v>
      </c>
      <c r="C51" s="139"/>
      <c r="D51" s="139"/>
      <c r="E51" s="139"/>
      <c r="F51" s="139"/>
      <c r="G51" s="139"/>
      <c r="H51" s="139"/>
      <c r="I51" s="140"/>
      <c r="J51" s="139"/>
      <c r="K51" s="139"/>
      <c r="L51" s="139"/>
      <c r="M51" s="140"/>
      <c r="N51" s="139"/>
      <c r="O51" s="139"/>
      <c r="P51" s="139"/>
      <c r="Q51" s="139"/>
      <c r="R51" s="139"/>
      <c r="V51" s="134"/>
    </row>
    <row r="52" spans="2:22" ht="24.95" customHeight="1" x14ac:dyDescent="0.35">
      <c r="B52" s="141" t="s">
        <v>223</v>
      </c>
      <c r="C52" s="149"/>
      <c r="D52" s="149"/>
      <c r="E52" s="149"/>
      <c r="F52" s="149"/>
      <c r="G52" s="149"/>
      <c r="H52" s="139"/>
      <c r="I52" s="140"/>
      <c r="J52" s="149"/>
      <c r="K52" s="149"/>
      <c r="L52" s="149"/>
      <c r="M52" s="140"/>
      <c r="N52" s="142"/>
      <c r="O52" s="142"/>
      <c r="P52" s="142"/>
      <c r="Q52" s="142"/>
      <c r="R52" s="142"/>
      <c r="V52" s="134"/>
    </row>
    <row r="53" spans="2:22" ht="33" customHeight="1" x14ac:dyDescent="0.35">
      <c r="B53" s="141" t="s">
        <v>224</v>
      </c>
      <c r="C53" s="149"/>
      <c r="D53" s="149"/>
      <c r="E53" s="149"/>
      <c r="F53" s="149"/>
      <c r="G53" s="149"/>
      <c r="H53" s="139"/>
      <c r="I53" s="140"/>
      <c r="J53" s="149"/>
      <c r="K53" s="149"/>
      <c r="L53" s="149"/>
      <c r="M53" s="140"/>
      <c r="N53" s="142"/>
      <c r="O53" s="142"/>
      <c r="P53" s="142"/>
      <c r="Q53" s="142"/>
      <c r="R53" s="142"/>
      <c r="V53" s="134"/>
    </row>
    <row r="54" spans="2:22" ht="14.1" customHeight="1" x14ac:dyDescent="0.25">
      <c r="C54" s="143"/>
      <c r="D54" s="143"/>
      <c r="E54" s="143"/>
      <c r="F54" s="143"/>
      <c r="G54" s="143"/>
      <c r="H54" s="144"/>
      <c r="I54"/>
      <c r="J54" s="143"/>
      <c r="K54" s="143"/>
      <c r="L54" s="143"/>
      <c r="M54"/>
      <c r="N54" s="143"/>
      <c r="O54" s="143"/>
      <c r="P54" s="143"/>
      <c r="Q54" s="143"/>
      <c r="R54" s="143"/>
      <c r="V54" s="134"/>
    </row>
    <row r="55" spans="2:22" x14ac:dyDescent="0.25">
      <c r="V55" s="134"/>
    </row>
    <row r="56" spans="2:22" x14ac:dyDescent="0.25">
      <c r="V56" s="134"/>
    </row>
    <row r="57" spans="2:22" x14ac:dyDescent="0.25">
      <c r="V57" s="134"/>
    </row>
    <row r="58" spans="2:22" ht="13.5" customHeight="1" x14ac:dyDescent="0.25">
      <c r="V58" s="134"/>
    </row>
    <row r="59" spans="2:22" ht="14.1" customHeight="1" x14ac:dyDescent="0.25"/>
    <row r="60" spans="2:22" ht="14.1" customHeight="1" x14ac:dyDescent="0.25"/>
    <row r="61" spans="2:22" ht="14.1" customHeight="1" x14ac:dyDescent="0.25"/>
    <row r="62" spans="2:22" ht="14.1" customHeight="1" x14ac:dyDescent="0.25"/>
    <row r="63" spans="2:22" ht="71.45" customHeight="1" x14ac:dyDescent="0.25">
      <c r="B63" s="150" t="s">
        <v>225</v>
      </c>
      <c r="C63" s="145" t="s">
        <v>226</v>
      </c>
    </row>
    <row r="64" spans="2:22" ht="113.45" customHeight="1" x14ac:dyDescent="0.25">
      <c r="B64" s="150"/>
      <c r="C64" s="146" t="s">
        <v>227</v>
      </c>
    </row>
    <row r="65" spans="2:3" ht="103.5" customHeight="1" x14ac:dyDescent="0.25">
      <c r="B65" s="150"/>
      <c r="C65" s="147" t="s">
        <v>228</v>
      </c>
    </row>
    <row r="66" spans="2:3" ht="83.45" customHeight="1" x14ac:dyDescent="0.25">
      <c r="B66" s="150"/>
      <c r="C66" s="148" t="s">
        <v>229</v>
      </c>
    </row>
  </sheetData>
  <dataConsolidate/>
  <mergeCells count="89">
    <mergeCell ref="B2:T2"/>
    <mergeCell ref="B3:T3"/>
    <mergeCell ref="B4:U4"/>
    <mergeCell ref="B5:F5"/>
    <mergeCell ref="G5:L5"/>
    <mergeCell ref="N5:U5"/>
    <mergeCell ref="B6:F6"/>
    <mergeCell ref="G6:L6"/>
    <mergeCell ref="N6:U6"/>
    <mergeCell ref="B7:F7"/>
    <mergeCell ref="G7:L7"/>
    <mergeCell ref="M7:U7"/>
    <mergeCell ref="G8:L8"/>
    <mergeCell ref="M8:U8"/>
    <mergeCell ref="B9:U9"/>
    <mergeCell ref="B10:U10"/>
    <mergeCell ref="B11:E11"/>
    <mergeCell ref="F11:U11"/>
    <mergeCell ref="B12:E12"/>
    <mergeCell ref="F12:U12"/>
    <mergeCell ref="B13:U13"/>
    <mergeCell ref="B14:U14"/>
    <mergeCell ref="B15:E15"/>
    <mergeCell ref="F15:U15"/>
    <mergeCell ref="B23:E23"/>
    <mergeCell ref="B16:E16"/>
    <mergeCell ref="F16:U16"/>
    <mergeCell ref="B17:E17"/>
    <mergeCell ref="F17:U17"/>
    <mergeCell ref="B18:U18"/>
    <mergeCell ref="B19:U19"/>
    <mergeCell ref="B20:E20"/>
    <mergeCell ref="F20:U20"/>
    <mergeCell ref="B21:E21"/>
    <mergeCell ref="F21:U21"/>
    <mergeCell ref="B22:E22"/>
    <mergeCell ref="W25:W26"/>
    <mergeCell ref="B25:D26"/>
    <mergeCell ref="E25:E26"/>
    <mergeCell ref="F25:F26"/>
    <mergeCell ref="G25:L25"/>
    <mergeCell ref="M25:N25"/>
    <mergeCell ref="O25:Q25"/>
    <mergeCell ref="R25:R26"/>
    <mergeCell ref="S25:S26"/>
    <mergeCell ref="T25:T26"/>
    <mergeCell ref="U25:U26"/>
    <mergeCell ref="V25:V26"/>
    <mergeCell ref="AD25:AD26"/>
    <mergeCell ref="C27:D27"/>
    <mergeCell ref="B28:B29"/>
    <mergeCell ref="C28:D29"/>
    <mergeCell ref="B30:B35"/>
    <mergeCell ref="C30:C31"/>
    <mergeCell ref="D30:D31"/>
    <mergeCell ref="C32:C33"/>
    <mergeCell ref="D32:D33"/>
    <mergeCell ref="C34:C35"/>
    <mergeCell ref="X25:X26"/>
    <mergeCell ref="Y25:Y26"/>
    <mergeCell ref="Z25:Z26"/>
    <mergeCell ref="AA25:AA26"/>
    <mergeCell ref="AB25:AB26"/>
    <mergeCell ref="AC25:AC26"/>
    <mergeCell ref="D34:D35"/>
    <mergeCell ref="B36:B46"/>
    <mergeCell ref="C36:F36"/>
    <mergeCell ref="G36:U36"/>
    <mergeCell ref="D37:E37"/>
    <mergeCell ref="D38:E38"/>
    <mergeCell ref="D39:E39"/>
    <mergeCell ref="C40:F40"/>
    <mergeCell ref="G40:U40"/>
    <mergeCell ref="D41:E41"/>
    <mergeCell ref="N49:R49"/>
    <mergeCell ref="C52:G52"/>
    <mergeCell ref="J52:L52"/>
    <mergeCell ref="D42:E42"/>
    <mergeCell ref="D43:E43"/>
    <mergeCell ref="C44:F44"/>
    <mergeCell ref="G44:U44"/>
    <mergeCell ref="D45:E45"/>
    <mergeCell ref="D46:E46"/>
    <mergeCell ref="C53:G53"/>
    <mergeCell ref="J53:L53"/>
    <mergeCell ref="B63:B66"/>
    <mergeCell ref="D47:E47"/>
    <mergeCell ref="C49:G49"/>
    <mergeCell ref="J49:L49"/>
  </mergeCells>
  <dataValidations count="1">
    <dataValidation type="list" allowBlank="1" showInputMessage="1" showErrorMessage="1" sqref="E30:E35 J27:L35 J37:L39 J41:L43 J45:L47">
      <formula1>#REF!</formula1>
    </dataValidation>
  </dataValidations>
  <printOptions horizontalCentered="1" verticalCentered="1"/>
  <pageMargins left="0.389583333333333" right="0.389583333333333" top="0.389583333333333" bottom="0.389583333333333" header="0.50763888888888897" footer="0.50763888888888897"/>
  <pageSetup paperSize="5" scale="30" firstPageNumber="0" fitToHeight="0" orientation="landscape" useFirstPageNumber="1" r:id="rId1"/>
  <rowBreaks count="3" manualBreakCount="3">
    <brk id="35" max="16383" man="1"/>
    <brk id="39" max="16383" man="1"/>
    <brk id="43" min="1"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B6:L6 F20:U21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MIR Personas</vt:lpstr>
      <vt:lpstr>'MIR Personas'!Área_de_impresión</vt:lpstr>
      <vt:lpstr>'MIR Personas'!Print_Area_0</vt:lpstr>
      <vt:lpstr>'MIR Personas'!Títulos_a_imprimir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pilar.luna</dc:creator>
  <cp:lastModifiedBy>Araceli Martinez Ramos</cp:lastModifiedBy>
  <dcterms:created xsi:type="dcterms:W3CDTF">2021-09-30T18:48:56Z</dcterms:created>
  <dcterms:modified xsi:type="dcterms:W3CDTF">2021-10-05T16:11:27Z</dcterms:modified>
</cp:coreProperties>
</file>