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32.30\Planeacion\PLANEACION 2023\TRANSPARENCIA 2023\Fracción IV\AVANCE MIR Y ESTADISTICAS\4TO. TRIMESTRE\"/>
    </mc:Choice>
  </mc:AlternateContent>
  <bookViews>
    <workbookView xWindow="0" yWindow="0" windowWidth="21600" windowHeight="9720" firstSheet="1" activeTab="1"/>
  </bookViews>
  <sheets>
    <sheet name="ESTADÍSTICAS (DINÁMICO)" sheetId="3" state="hidden" r:id="rId1"/>
    <sheet name="MIR TRANSPARENCIA" sheetId="4" r:id="rId2"/>
    <sheet name="fin propósito" sheetId="7" state="hidden" r:id="rId3"/>
    <sheet name="Estático" sheetId="8" state="hidden" r:id="rId4"/>
    <sheet name="Subidos" sheetId="9" state="hidden" r:id="rId5"/>
    <sheet name="Hoja 1" sheetId="10" state="hidden" r:id="rId6"/>
    <sheet name="Hoja3" sheetId="11" state="hidden" r:id="rId7"/>
    <sheet name="anterior" sheetId="12" state="hidden" r:id="rId8"/>
  </sheets>
  <definedNames>
    <definedName name="_xlnm._FilterDatabase" localSheetId="1" hidden="1">'MIR TRANSPARENCIA'!$A$32:$R$40</definedName>
  </definedNames>
  <calcPr calcId="152511"/>
</workbook>
</file>

<file path=xl/calcChain.xml><?xml version="1.0" encoding="utf-8"?>
<calcChain xmlns="http://schemas.openxmlformats.org/spreadsheetml/2006/main">
  <c r="E10" i="9" l="1"/>
  <c r="J409" i="3"/>
  <c r="F397" i="3"/>
  <c r="F408" i="3"/>
  <c r="B396" i="3"/>
  <c r="F403" i="3"/>
  <c r="E375" i="3"/>
  <c r="M355" i="3"/>
  <c r="C373" i="3"/>
  <c r="D360" i="3"/>
  <c r="M386" i="3"/>
  <c r="I374" i="3"/>
  <c r="L361" i="3"/>
  <c r="F7" i="9"/>
  <c r="B401" i="3"/>
  <c r="K403" i="3"/>
  <c r="C403" i="3"/>
  <c r="B8" i="9"/>
  <c r="C398" i="3"/>
  <c r="I403" i="3"/>
  <c r="D380" i="3"/>
  <c r="J367" i="3"/>
  <c r="F367" i="3"/>
  <c r="K324" i="3"/>
  <c r="F395" i="3"/>
  <c r="F398" i="3"/>
  <c r="J356" i="3"/>
  <c r="I302" i="3"/>
  <c r="F320" i="3"/>
  <c r="E267" i="3"/>
  <c r="G368" i="3"/>
  <c r="C348" i="3"/>
  <c r="F382" i="3"/>
  <c r="H335" i="3"/>
  <c r="M356" i="3"/>
  <c r="M310" i="3"/>
  <c r="H371" i="3"/>
  <c r="B383" i="3"/>
  <c r="A290" i="3"/>
  <c r="H355" i="3"/>
  <c r="A386" i="3"/>
  <c r="I289" i="3"/>
  <c r="J372" i="3"/>
  <c r="J332" i="3"/>
  <c r="F353" i="3"/>
  <c r="B308" i="3"/>
  <c r="K311" i="3"/>
  <c r="G299" i="3"/>
  <c r="C304" i="3"/>
  <c r="E332" i="3"/>
  <c r="C358" i="3"/>
  <c r="C6" i="9"/>
  <c r="L399" i="3"/>
  <c r="B378" i="3"/>
  <c r="M358" i="3"/>
  <c r="L405" i="3"/>
  <c r="L362" i="3"/>
  <c r="K371" i="3"/>
  <c r="B309" i="3"/>
  <c r="A360" i="3"/>
  <c r="I332" i="3"/>
  <c r="H317" i="3"/>
  <c r="H403" i="3"/>
  <c r="B4" i="9"/>
  <c r="M406" i="3"/>
  <c r="I394" i="3"/>
  <c r="I405" i="3"/>
  <c r="E393" i="3"/>
  <c r="I400" i="3"/>
  <c r="B369" i="3"/>
  <c r="F383" i="3"/>
  <c r="F370" i="3"/>
  <c r="D357" i="3"/>
  <c r="C384" i="3"/>
  <c r="L371" i="3"/>
  <c r="L358" i="3"/>
  <c r="D3" i="9"/>
  <c r="M394" i="3"/>
  <c r="I397" i="3"/>
  <c r="I401" i="3"/>
  <c r="M408" i="3"/>
  <c r="I396" i="3"/>
  <c r="G397" i="3"/>
  <c r="J378" i="3"/>
  <c r="B366" i="3"/>
  <c r="M360" i="3"/>
  <c r="D323" i="3"/>
  <c r="D389" i="3"/>
  <c r="B385" i="3"/>
  <c r="D245" i="3"/>
  <c r="D361" i="3"/>
  <c r="G2" i="9"/>
  <c r="M313" i="3"/>
  <c r="A362" i="3"/>
  <c r="I346" i="3"/>
  <c r="K377" i="3"/>
  <c r="I366" i="3"/>
  <c r="A409" i="3"/>
  <c r="B386" i="3"/>
  <c r="D375" i="3"/>
  <c r="M361" i="3"/>
  <c r="H356" i="3"/>
  <c r="B371" i="3"/>
  <c r="I395" i="3"/>
  <c r="E381" i="3"/>
  <c r="F224" i="3"/>
  <c r="F389" i="3"/>
  <c r="H392" i="3"/>
  <c r="D294" i="3"/>
  <c r="D339" i="3"/>
  <c r="M326" i="3"/>
  <c r="F357" i="3"/>
  <c r="H307" i="3"/>
  <c r="C297" i="3"/>
  <c r="E355" i="3"/>
  <c r="B408" i="3"/>
  <c r="K331" i="3"/>
  <c r="C4" i="9"/>
  <c r="D271" i="3"/>
  <c r="F263" i="3"/>
  <c r="M254" i="3"/>
  <c r="E5" i="9"/>
  <c r="B245" i="3"/>
  <c r="A273" i="3"/>
  <c r="D332" i="3"/>
  <c r="K400" i="3"/>
  <c r="M243" i="3"/>
  <c r="F9" i="9"/>
  <c r="F405" i="3"/>
  <c r="B393" i="3"/>
  <c r="B404" i="3"/>
  <c r="K391" i="3"/>
  <c r="B399" i="3"/>
  <c r="H362" i="3"/>
  <c r="D377" i="3"/>
  <c r="J368" i="3"/>
  <c r="I355" i="3"/>
  <c r="I382" i="3"/>
  <c r="E370" i="3"/>
  <c r="G405" i="3"/>
  <c r="H391" i="3"/>
  <c r="J388" i="3"/>
  <c r="E367" i="3"/>
  <c r="K383" i="3"/>
  <c r="G371" i="3"/>
  <c r="I384" i="3"/>
  <c r="C352" i="3"/>
  <c r="L339" i="3"/>
  <c r="H327" i="3"/>
  <c r="K320" i="3"/>
  <c r="L363" i="3"/>
  <c r="D355" i="3"/>
  <c r="A306" i="3"/>
  <c r="I251" i="3"/>
  <c r="A389" i="3"/>
  <c r="B353" i="3"/>
  <c r="F296" i="3"/>
  <c r="I321" i="3"/>
  <c r="L404" i="3"/>
  <c r="H380" i="3"/>
  <c r="B368" i="3"/>
  <c r="B10" i="9"/>
  <c r="A382" i="3"/>
  <c r="I369" i="3"/>
  <c r="M334" i="3"/>
  <c r="G316" i="3"/>
  <c r="H399" i="3"/>
  <c r="B6" i="9"/>
  <c r="D398" i="3"/>
  <c r="H405" i="3"/>
  <c r="D393" i="3"/>
  <c r="I387" i="3"/>
  <c r="K396" i="3"/>
  <c r="G344" i="3"/>
  <c r="H390" i="3"/>
  <c r="K376" i="3"/>
  <c r="A364" i="3"/>
  <c r="E6" i="9"/>
  <c r="L407" i="3"/>
  <c r="H395" i="3"/>
  <c r="F365" i="3"/>
  <c r="H383" i="3"/>
  <c r="H393" i="3"/>
  <c r="C391" i="3"/>
  <c r="D309" i="3"/>
  <c r="D337" i="3"/>
  <c r="B315" i="3"/>
  <c r="G6" i="9"/>
  <c r="C364" i="3"/>
  <c r="B389" i="3"/>
  <c r="F401" i="3"/>
  <c r="B395" i="3"/>
  <c r="C397" i="3"/>
  <c r="D386" i="3"/>
  <c r="M373" i="3"/>
  <c r="B361" i="3"/>
  <c r="E322" i="3"/>
  <c r="E325" i="3"/>
  <c r="A330" i="3"/>
  <c r="J317" i="3"/>
  <c r="F305" i="3"/>
  <c r="B293" i="3"/>
  <c r="I360" i="3"/>
  <c r="I398" i="3"/>
  <c r="G8" i="9"/>
  <c r="B407" i="3"/>
  <c r="K399" i="3"/>
  <c r="F399" i="3"/>
  <c r="K394" i="3"/>
  <c r="C10" i="9"/>
  <c r="L376" i="3"/>
  <c r="J364" i="3"/>
  <c r="M379" i="3"/>
  <c r="A369" i="3"/>
  <c r="I383" i="3"/>
  <c r="B381" i="3"/>
  <c r="C299" i="3"/>
  <c r="C382" i="3"/>
  <c r="H351" i="3"/>
  <c r="E374" i="3"/>
  <c r="L396" i="3"/>
  <c r="G385" i="3"/>
  <c r="B365" i="3"/>
  <c r="K328" i="3"/>
  <c r="J396" i="3"/>
  <c r="I390" i="3"/>
  <c r="G362" i="3"/>
  <c r="L383" i="3"/>
  <c r="A252" i="3"/>
  <c r="E359" i="3"/>
  <c r="A405" i="3"/>
  <c r="L379" i="3"/>
  <c r="M352" i="3"/>
  <c r="C344" i="3"/>
  <c r="L331" i="3"/>
  <c r="G406" i="3"/>
  <c r="A388" i="3"/>
  <c r="C381" i="3"/>
  <c r="A379" i="3"/>
  <c r="D311" i="3"/>
  <c r="A321" i="3"/>
  <c r="C324" i="3"/>
  <c r="M340" i="3"/>
  <c r="F362" i="3"/>
  <c r="A297" i="3"/>
  <c r="B300" i="3"/>
  <c r="B263" i="3"/>
  <c r="J265" i="3"/>
  <c r="M381" i="3"/>
  <c r="M348" i="3"/>
  <c r="C376" i="3"/>
  <c r="B377" i="3"/>
  <c r="M399" i="3"/>
  <c r="M297" i="3"/>
  <c r="F5" i="9"/>
  <c r="C402" i="3"/>
  <c r="D391" i="3"/>
  <c r="B5" i="9"/>
  <c r="H409" i="3"/>
  <c r="F366" i="3"/>
  <c r="G381" i="3"/>
  <c r="I370" i="3"/>
  <c r="J366" i="3"/>
  <c r="J363" i="3"/>
  <c r="K380" i="3"/>
  <c r="A346" i="3"/>
  <c r="B398" i="3"/>
  <c r="E390" i="3"/>
  <c r="B405" i="3"/>
  <c r="K398" i="3"/>
  <c r="A397" i="3"/>
  <c r="C371" i="3"/>
  <c r="A392" i="3"/>
  <c r="L351" i="3"/>
  <c r="B374" i="3"/>
  <c r="D327" i="3"/>
  <c r="M330" i="3"/>
  <c r="I318" i="3"/>
  <c r="G377" i="3"/>
  <c r="J309" i="3"/>
  <c r="B355" i="3"/>
  <c r="H326" i="3"/>
  <c r="D314" i="3"/>
  <c r="A368" i="3"/>
  <c r="E354" i="3"/>
  <c r="G389" i="3"/>
  <c r="D376" i="3"/>
  <c r="G363" i="3"/>
  <c r="G393" i="3"/>
  <c r="J377" i="3"/>
  <c r="A365" i="3"/>
  <c r="I322" i="3"/>
  <c r="D373" i="3"/>
  <c r="D372" i="3"/>
  <c r="L360" i="3"/>
  <c r="L378" i="3"/>
  <c r="D366" i="3"/>
  <c r="G364" i="3"/>
  <c r="D347" i="3"/>
  <c r="J373" i="3"/>
  <c r="I305" i="3"/>
  <c r="E310" i="3"/>
  <c r="A298" i="3"/>
  <c r="I380" i="3"/>
  <c r="A1" i="10"/>
  <c r="A406" i="3"/>
  <c r="F369" i="3"/>
  <c r="D384" i="3"/>
  <c r="F373" i="3"/>
  <c r="D388" i="3"/>
  <c r="C401" i="3"/>
  <c r="H366" i="3"/>
  <c r="E384" i="3"/>
  <c r="K408" i="3"/>
  <c r="J327" i="3"/>
  <c r="E316" i="3"/>
  <c r="B391" i="3"/>
  <c r="C8" i="9"/>
  <c r="L393" i="3"/>
  <c r="G388" i="3"/>
  <c r="M385" i="3"/>
  <c r="K406" i="3"/>
  <c r="F406" i="3"/>
  <c r="H364" i="3"/>
  <c r="F359" i="3"/>
  <c r="K363" i="3"/>
  <c r="F317" i="3"/>
  <c r="A378" i="3"/>
  <c r="K292" i="3"/>
  <c r="C9" i="9"/>
  <c r="G407" i="3"/>
  <c r="M398" i="3"/>
  <c r="I392" i="3"/>
  <c r="G395" i="3"/>
  <c r="H369" i="3"/>
  <c r="G390" i="3"/>
  <c r="E350" i="3"/>
  <c r="H372" i="3"/>
  <c r="J325" i="3"/>
  <c r="F329" i="3"/>
  <c r="B317" i="3"/>
  <c r="E371" i="3"/>
  <c r="H303" i="3"/>
  <c r="G409" i="3"/>
  <c r="H375" i="3"/>
  <c r="C315" i="3"/>
  <c r="G361" i="3"/>
  <c r="K352" i="3"/>
  <c r="C372" i="3"/>
  <c r="I399" i="3"/>
  <c r="F379" i="3"/>
  <c r="A404" i="3"/>
  <c r="M342" i="3"/>
  <c r="C3" i="9"/>
  <c r="D319" i="3"/>
  <c r="F321" i="3"/>
  <c r="L388" i="3"/>
  <c r="B382" i="3"/>
  <c r="A345" i="3"/>
  <c r="H406" i="3"/>
  <c r="J407" i="3"/>
  <c r="G295" i="3"/>
  <c r="C394" i="3"/>
  <c r="B333" i="3"/>
  <c r="C328" i="3"/>
  <c r="C332" i="3"/>
  <c r="M298" i="3"/>
  <c r="M395" i="3"/>
  <c r="G400" i="3"/>
  <c r="K334" i="3"/>
  <c r="F301" i="3"/>
  <c r="F339" i="3"/>
  <c r="M269" i="3"/>
  <c r="A251" i="3"/>
  <c r="H253" i="3"/>
  <c r="B352" i="3"/>
  <c r="F356" i="3"/>
  <c r="F363" i="3"/>
  <c r="D383" i="3"/>
  <c r="I378" i="3"/>
  <c r="J349" i="3"/>
  <c r="D4" i="9"/>
  <c r="D405" i="3"/>
  <c r="D362" i="3"/>
  <c r="D6" i="9"/>
  <c r="I377" i="3"/>
  <c r="J333" i="3"/>
  <c r="I330" i="3"/>
  <c r="I297" i="3"/>
  <c r="L397" i="3"/>
  <c r="E326" i="3"/>
  <c r="G359" i="3"/>
  <c r="M346" i="3"/>
  <c r="J297" i="3"/>
  <c r="A407" i="3"/>
  <c r="E399" i="3"/>
  <c r="E289" i="3"/>
  <c r="J362" i="3"/>
  <c r="K327" i="3"/>
  <c r="A352" i="3"/>
  <c r="D407" i="3"/>
  <c r="M400" i="3"/>
  <c r="K373" i="3"/>
  <c r="F300" i="3"/>
  <c r="G380" i="3"/>
  <c r="A398" i="3"/>
  <c r="E365" i="3"/>
  <c r="C354" i="3"/>
  <c r="A393" i="3"/>
  <c r="D322" i="3"/>
  <c r="D295" i="3"/>
  <c r="J320" i="3"/>
  <c r="M407" i="3"/>
  <c r="K312" i="3"/>
  <c r="A320" i="3"/>
  <c r="F386" i="3"/>
  <c r="K402" i="3"/>
  <c r="B3" i="9"/>
  <c r="I364" i="3"/>
  <c r="C378" i="3"/>
  <c r="E309" i="3"/>
  <c r="L380" i="3"/>
  <c r="F372" i="3"/>
  <c r="J404" i="3"/>
  <c r="J403" i="3"/>
  <c r="K386" i="3"/>
  <c r="F385" i="3"/>
  <c r="J360" i="3"/>
  <c r="M389" i="3"/>
  <c r="L408" i="3"/>
  <c r="H333" i="3"/>
  <c r="E386" i="3"/>
  <c r="C388" i="3"/>
  <c r="M350" i="3"/>
  <c r="L299" i="3"/>
  <c r="M363" i="3"/>
  <c r="F396" i="3"/>
  <c r="F331" i="3"/>
  <c r="G289" i="3"/>
  <c r="F299" i="3"/>
  <c r="E2" i="9"/>
  <c r="H299" i="3"/>
  <c r="M374" i="3"/>
  <c r="C362" i="3"/>
  <c r="M383" i="3"/>
  <c r="B373" i="3"/>
  <c r="L391" i="3"/>
  <c r="F402" i="3"/>
  <c r="F381" i="3"/>
  <c r="A387" i="3"/>
  <c r="L384" i="3"/>
  <c r="H396" i="3"/>
  <c r="C361" i="3"/>
  <c r="G387" i="3"/>
  <c r="I336" i="3"/>
  <c r="H374" i="3"/>
  <c r="J300" i="3"/>
  <c r="F246" i="3"/>
  <c r="K340" i="3"/>
  <c r="G328" i="3"/>
  <c r="K390" i="3"/>
  <c r="I386" i="3"/>
  <c r="B287" i="3"/>
  <c r="B364" i="3"/>
  <c r="D266" i="3"/>
  <c r="M337" i="3"/>
  <c r="L329" i="3"/>
  <c r="M264" i="3"/>
  <c r="B257" i="3"/>
  <c r="H248" i="3"/>
  <c r="A284" i="3"/>
  <c r="J238" i="3"/>
  <c r="E404" i="3"/>
  <c r="L356" i="3"/>
  <c r="L386" i="3"/>
  <c r="J321" i="3"/>
  <c r="H343" i="3"/>
  <c r="H379" i="3"/>
  <c r="C359" i="3"/>
  <c r="K409" i="3"/>
  <c r="L357" i="3"/>
  <c r="L318" i="3"/>
  <c r="L263" i="3"/>
  <c r="F380" i="3"/>
  <c r="G249" i="3"/>
  <c r="I309" i="3"/>
  <c r="A349" i="3"/>
  <c r="F312" i="3"/>
  <c r="I406" i="3"/>
  <c r="B340" i="3"/>
  <c r="L374" i="3"/>
  <c r="J344" i="3"/>
  <c r="K397" i="3"/>
  <c r="J294" i="3"/>
  <c r="H304" i="3"/>
  <c r="K382" i="3"/>
  <c r="H342" i="3"/>
  <c r="H277" i="3"/>
  <c r="M321" i="3"/>
  <c r="C260" i="3"/>
  <c r="L340" i="3"/>
  <c r="F391" i="3"/>
  <c r="G276" i="3"/>
  <c r="C240" i="3"/>
  <c r="A224" i="3"/>
  <c r="D404" i="3"/>
  <c r="E271" i="3"/>
  <c r="L225" i="3"/>
  <c r="J387" i="3"/>
  <c r="B387" i="3"/>
  <c r="L315" i="3"/>
  <c r="F368" i="3"/>
  <c r="I337" i="3"/>
  <c r="C374" i="3"/>
  <c r="F297" i="3"/>
  <c r="G369" i="3"/>
  <c r="H361" i="3"/>
  <c r="B341" i="3"/>
  <c r="B392" i="3"/>
  <c r="I350" i="3"/>
  <c r="J406" i="3"/>
  <c r="J369" i="3"/>
  <c r="A308" i="3"/>
  <c r="E9" i="9"/>
  <c r="A366" i="3"/>
  <c r="G331" i="3"/>
  <c r="D299" i="3"/>
  <c r="K388" i="3"/>
  <c r="I388" i="3"/>
  <c r="D408" i="3"/>
  <c r="J381" i="3"/>
  <c r="D399" i="3"/>
  <c r="J391" i="3"/>
  <c r="F2" i="9"/>
  <c r="D394" i="3"/>
  <c r="B370" i="3"/>
  <c r="B380" i="3"/>
  <c r="C338" i="3"/>
  <c r="H350" i="3"/>
  <c r="E257" i="3"/>
  <c r="G300" i="3"/>
  <c r="C396" i="3"/>
  <c r="L389" i="3"/>
  <c r="J385" i="3"/>
  <c r="D403" i="3"/>
  <c r="K381" i="3"/>
  <c r="B9" i="9"/>
  <c r="I365" i="3"/>
  <c r="L406" i="3"/>
  <c r="M341" i="3"/>
  <c r="G399" i="3"/>
  <c r="A373" i="3"/>
  <c r="L246" i="3"/>
  <c r="I408" i="3"/>
  <c r="J365" i="3"/>
  <c r="J379" i="3"/>
  <c r="A314" i="3"/>
  <c r="M290" i="3"/>
  <c r="B301" i="3"/>
  <c r="B320" i="3"/>
  <c r="H329" i="3"/>
  <c r="J293" i="3"/>
  <c r="A350" i="3"/>
  <c r="F323" i="3"/>
  <c r="M312" i="3"/>
  <c r="D277" i="3"/>
  <c r="B303" i="3"/>
  <c r="D9" i="9"/>
  <c r="H354" i="3"/>
  <c r="C389" i="3"/>
  <c r="H386" i="3"/>
  <c r="B337" i="3"/>
  <c r="L390" i="3"/>
  <c r="C393" i="3"/>
  <c r="F345" i="3"/>
  <c r="C296" i="3"/>
  <c r="B329" i="3"/>
  <c r="M364" i="3"/>
  <c r="K370" i="3"/>
  <c r="D354" i="3"/>
  <c r="G347" i="3"/>
  <c r="J230" i="3"/>
  <c r="J345" i="3"/>
  <c r="F333" i="3"/>
  <c r="C350" i="3"/>
  <c r="M301" i="3"/>
  <c r="B379" i="3"/>
  <c r="C385" i="3"/>
  <c r="B367" i="3"/>
  <c r="H338" i="3"/>
  <c r="E389" i="3"/>
  <c r="M390" i="3"/>
  <c r="A333" i="3"/>
  <c r="J323" i="3"/>
  <c r="I317" i="3"/>
  <c r="J256" i="3"/>
  <c r="E259" i="3"/>
  <c r="H388" i="3"/>
  <c r="M403" i="3"/>
  <c r="K389" i="3"/>
  <c r="M353" i="3"/>
  <c r="J380" i="3"/>
  <c r="F250" i="3"/>
  <c r="E294" i="3"/>
  <c r="B397" i="3"/>
  <c r="J400" i="3"/>
  <c r="G352" i="3"/>
  <c r="L307" i="3"/>
  <c r="I288" i="3"/>
  <c r="E255" i="3"/>
  <c r="A337" i="3"/>
  <c r="J347" i="3"/>
  <c r="B246" i="3"/>
  <c r="K322" i="3"/>
  <c r="C311" i="3"/>
  <c r="C383" i="3"/>
  <c r="M333" i="3"/>
  <c r="H368" i="3"/>
  <c r="G343" i="3"/>
  <c r="E333" i="3"/>
  <c r="A355" i="3"/>
  <c r="M253" i="3"/>
  <c r="L377" i="3"/>
  <c r="G330" i="3"/>
  <c r="D280" i="3"/>
  <c r="G303" i="3"/>
  <c r="M344" i="3"/>
  <c r="E295" i="3"/>
  <c r="E385" i="3"/>
  <c r="C345" i="3"/>
  <c r="J179" i="3"/>
  <c r="D161" i="3"/>
  <c r="D365" i="3"/>
  <c r="G325" i="3"/>
  <c r="H162" i="3"/>
  <c r="D2" i="9"/>
  <c r="A363" i="3"/>
  <c r="G376" i="3"/>
  <c r="E401" i="3"/>
  <c r="B360" i="3"/>
  <c r="D390" i="3"/>
  <c r="B388" i="3"/>
  <c r="G315" i="3"/>
  <c r="M409" i="3"/>
  <c r="L291" i="3"/>
  <c r="M365" i="3"/>
  <c r="E338" i="3"/>
  <c r="L403" i="3"/>
  <c r="C409" i="3"/>
  <c r="D321" i="3"/>
  <c r="E379" i="3"/>
  <c r="J352" i="3"/>
  <c r="C319" i="3"/>
  <c r="F327" i="3"/>
  <c r="M405" i="3"/>
  <c r="A383" i="3"/>
  <c r="H401" i="3"/>
  <c r="J358" i="3"/>
  <c r="K393" i="3"/>
  <c r="H387" i="3"/>
  <c r="I367" i="3"/>
  <c r="A338" i="3"/>
  <c r="M396" i="3"/>
  <c r="A377" i="3"/>
  <c r="M293" i="3"/>
  <c r="L395" i="3"/>
  <c r="F337" i="3"/>
  <c r="E395" i="3"/>
  <c r="E368" i="3"/>
  <c r="E394" i="3"/>
  <c r="I391" i="3"/>
  <c r="H360" i="3"/>
  <c r="L409" i="3"/>
  <c r="H295" i="3"/>
  <c r="H385" i="3"/>
  <c r="A381" i="3"/>
  <c r="C231" i="3"/>
  <c r="J408" i="3"/>
  <c r="K385" i="3"/>
  <c r="L366" i="3"/>
  <c r="M377" i="3"/>
  <c r="A334" i="3"/>
  <c r="M317" i="3"/>
  <c r="C342" i="3"/>
  <c r="G351" i="3"/>
  <c r="A326" i="3"/>
  <c r="K395" i="3"/>
  <c r="E328" i="3"/>
  <c r="F388" i="3"/>
  <c r="D341" i="3"/>
  <c r="B323" i="3"/>
  <c r="G326" i="3"/>
  <c r="B363" i="3"/>
  <c r="H347" i="3"/>
  <c r="G375" i="3"/>
  <c r="I356" i="3"/>
  <c r="D382" i="3"/>
  <c r="K250" i="3"/>
  <c r="H358" i="3"/>
  <c r="H291" i="3"/>
  <c r="D5" i="9"/>
  <c r="B349" i="3"/>
  <c r="H400" i="3"/>
  <c r="L343" i="3"/>
  <c r="D315" i="3"/>
  <c r="K351" i="3"/>
  <c r="A400" i="3"/>
  <c r="C351" i="3"/>
  <c r="F335" i="3"/>
  <c r="L306" i="3"/>
  <c r="H294" i="3"/>
  <c r="E400" i="3"/>
  <c r="I334" i="3"/>
  <c r="E334" i="3"/>
  <c r="L372" i="3"/>
  <c r="B305" i="3"/>
  <c r="H357" i="3"/>
  <c r="K401" i="3"/>
  <c r="C300" i="3"/>
  <c r="L322" i="3"/>
  <c r="H323" i="3"/>
  <c r="H263" i="3"/>
  <c r="H244" i="3"/>
  <c r="D247" i="3"/>
  <c r="K375" i="3"/>
  <c r="F237" i="3"/>
  <c r="E378" i="3"/>
  <c r="E364" i="3"/>
  <c r="A371" i="3"/>
  <c r="L353" i="3"/>
  <c r="A390" i="3"/>
  <c r="D356" i="3"/>
  <c r="M351" i="3"/>
  <c r="G402" i="3"/>
  <c r="J298" i="3"/>
  <c r="D331" i="3"/>
  <c r="A403" i="3"/>
  <c r="I358" i="3"/>
  <c r="H242" i="3"/>
  <c r="D335" i="3"/>
  <c r="C395" i="3"/>
  <c r="J291" i="3"/>
  <c r="E301" i="3"/>
  <c r="D288" i="3"/>
  <c r="B362" i="3"/>
  <c r="L229" i="3"/>
  <c r="G341" i="3"/>
  <c r="G309" i="3"/>
  <c r="D10" i="9"/>
  <c r="M286" i="3"/>
  <c r="F343" i="3"/>
  <c r="C316" i="3"/>
  <c r="E297" i="3"/>
  <c r="L275" i="3"/>
  <c r="F336" i="3"/>
  <c r="A274" i="3"/>
  <c r="A248" i="3"/>
  <c r="I226" i="3"/>
  <c r="J316" i="3"/>
  <c r="I268" i="3"/>
  <c r="E228" i="3"/>
  <c r="B220" i="3"/>
  <c r="F384" i="3"/>
  <c r="A313" i="3"/>
  <c r="L375" i="3"/>
  <c r="J401" i="3"/>
  <c r="H367" i="3"/>
  <c r="J370" i="3"/>
  <c r="M404" i="3"/>
  <c r="I328" i="3"/>
  <c r="I357" i="3"/>
  <c r="M375" i="3"/>
  <c r="J384" i="3"/>
  <c r="I404" i="3"/>
  <c r="L345" i="3"/>
  <c r="K374" i="3"/>
  <c r="B311" i="3"/>
  <c r="M370" i="3"/>
  <c r="J357" i="3"/>
  <c r="I294" i="3"/>
  <c r="L338" i="3"/>
  <c r="C367" i="3"/>
  <c r="K339" i="3"/>
  <c r="A336" i="3"/>
  <c r="E307" i="3"/>
  <c r="I368" i="3"/>
  <c r="J267" i="3"/>
  <c r="I271" i="3"/>
  <c r="J244" i="3"/>
  <c r="L401" i="3"/>
  <c r="B350" i="3"/>
  <c r="J312" i="3"/>
  <c r="L277" i="3"/>
  <c r="I272" i="3"/>
  <c r="G322" i="3"/>
  <c r="M371" i="3"/>
  <c r="E398" i="3"/>
  <c r="F10" i="9"/>
  <c r="F309" i="3"/>
  <c r="M368" i="3"/>
  <c r="C266" i="3"/>
  <c r="K335" i="3"/>
  <c r="I300" i="3"/>
  <c r="J383" i="3"/>
  <c r="F256" i="3"/>
  <c r="E327" i="3"/>
  <c r="L370" i="3"/>
  <c r="L334" i="3"/>
  <c r="M366" i="3"/>
  <c r="M325" i="3"/>
  <c r="A328" i="3"/>
  <c r="C340" i="3"/>
  <c r="A300" i="3"/>
  <c r="D345" i="3"/>
  <c r="M362" i="3"/>
  <c r="B268" i="3"/>
  <c r="J272" i="3"/>
  <c r="D264" i="3"/>
  <c r="L320" i="3"/>
  <c r="B358" i="3"/>
  <c r="J287" i="3"/>
  <c r="B84" i="3"/>
  <c r="H77" i="3"/>
  <c r="H337" i="3"/>
  <c r="H282" i="3"/>
  <c r="M78" i="3"/>
  <c r="E408" i="3"/>
  <c r="M302" i="3"/>
  <c r="F8" i="9"/>
  <c r="H384" i="3"/>
  <c r="E403" i="3"/>
  <c r="J359" i="3"/>
  <c r="J337" i="3"/>
  <c r="A384" i="3"/>
  <c r="K235" i="3"/>
  <c r="F238" i="3"/>
  <c r="I314" i="3"/>
  <c r="K346" i="3"/>
  <c r="B376" i="3"/>
  <c r="B316" i="3"/>
  <c r="A329" i="3"/>
  <c r="D400" i="3"/>
  <c r="D316" i="3"/>
  <c r="B326" i="3"/>
  <c r="F394" i="3"/>
  <c r="F332" i="3"/>
  <c r="H250" i="3"/>
  <c r="F283" i="3"/>
  <c r="C279" i="3"/>
  <c r="L281" i="3"/>
  <c r="B324" i="3"/>
  <c r="L261" i="3"/>
  <c r="G256" i="3"/>
  <c r="E230" i="3"/>
  <c r="F304" i="3"/>
  <c r="I256" i="3"/>
  <c r="H235" i="3"/>
  <c r="G222" i="3"/>
  <c r="E304" i="3"/>
  <c r="C387" i="3"/>
  <c r="J328" i="3"/>
  <c r="L316" i="3"/>
  <c r="D241" i="3"/>
  <c r="J282" i="3"/>
  <c r="J276" i="3"/>
  <c r="F275" i="3"/>
  <c r="I331" i="3"/>
  <c r="F202" i="3"/>
  <c r="D205" i="3"/>
  <c r="J198" i="3"/>
  <c r="K293" i="3"/>
  <c r="G266" i="3"/>
  <c r="M257" i="3"/>
  <c r="F260" i="3"/>
  <c r="G294" i="3"/>
  <c r="C294" i="3"/>
  <c r="J241" i="3"/>
  <c r="D344" i="3"/>
  <c r="H312" i="3"/>
  <c r="J350" i="3"/>
  <c r="G382" i="3"/>
  <c r="A285" i="3"/>
  <c r="G373" i="3"/>
  <c r="C288" i="3"/>
  <c r="A323" i="3"/>
  <c r="D274" i="3"/>
  <c r="K319" i="3"/>
  <c r="C295" i="3"/>
  <c r="K329" i="3"/>
  <c r="I339" i="3"/>
  <c r="B359" i="3"/>
  <c r="F277" i="3"/>
  <c r="A357" i="3"/>
  <c r="D353" i="3"/>
  <c r="F393" i="3"/>
  <c r="I375" i="3"/>
  <c r="L323" i="3"/>
  <c r="D358" i="3"/>
  <c r="D371" i="3"/>
  <c r="A267" i="3"/>
  <c r="L394" i="3"/>
  <c r="A302" i="3"/>
  <c r="J340" i="3"/>
  <c r="D396" i="3"/>
  <c r="E353" i="3"/>
  <c r="M338" i="3"/>
  <c r="F404" i="3"/>
  <c r="M388" i="3"/>
  <c r="D364" i="3"/>
  <c r="K296" i="3"/>
  <c r="F400" i="3"/>
  <c r="K295" i="3"/>
  <c r="G384" i="3"/>
  <c r="F318" i="3"/>
  <c r="I241" i="3"/>
  <c r="I326" i="3"/>
  <c r="J393" i="3"/>
  <c r="G245" i="3"/>
  <c r="G308" i="3"/>
  <c r="L335" i="3"/>
  <c r="G383" i="3"/>
  <c r="C330" i="3"/>
  <c r="I246" i="3"/>
  <c r="L227" i="3"/>
  <c r="A401" i="3"/>
  <c r="M306" i="3"/>
  <c r="F293" i="3"/>
  <c r="E392" i="3"/>
  <c r="D333" i="3"/>
  <c r="G340" i="3"/>
  <c r="J405" i="3"/>
  <c r="J348" i="3"/>
  <c r="E300" i="3"/>
  <c r="K302" i="3"/>
  <c r="D7" i="9"/>
  <c r="F352" i="3"/>
  <c r="M401" i="3"/>
  <c r="I333" i="3"/>
  <c r="G401" i="3"/>
  <c r="F229" i="3"/>
  <c r="I280" i="3"/>
  <c r="F290" i="3"/>
  <c r="M393" i="3"/>
  <c r="L326" i="3"/>
  <c r="K384" i="3"/>
  <c r="L303" i="3"/>
  <c r="F272" i="3"/>
  <c r="A275" i="3"/>
  <c r="D330" i="3"/>
  <c r="M320" i="3"/>
  <c r="C254" i="3"/>
  <c r="I228" i="3"/>
  <c r="H310" i="3"/>
  <c r="G314" i="3"/>
  <c r="E233" i="3"/>
  <c r="I221" i="3"/>
  <c r="K407" i="3"/>
  <c r="D395" i="3"/>
  <c r="F392" i="3"/>
  <c r="A375" i="3"/>
  <c r="E7" i="9"/>
  <c r="E270" i="3"/>
  <c r="I290" i="3"/>
  <c r="K306" i="3"/>
  <c r="J223" i="3"/>
  <c r="F226" i="3"/>
  <c r="E302" i="3"/>
  <c r="K362" i="3"/>
  <c r="I373" i="3"/>
  <c r="H373" i="3"/>
  <c r="K405" i="3"/>
  <c r="B342" i="3"/>
  <c r="F286" i="3"/>
  <c r="B289" i="3"/>
  <c r="E377" i="3"/>
  <c r="G403" i="3"/>
  <c r="C331" i="3"/>
  <c r="A286" i="3"/>
  <c r="B267" i="3"/>
  <c r="I269" i="3"/>
  <c r="C282" i="3"/>
  <c r="L265" i="3"/>
  <c r="C255" i="3"/>
  <c r="B229" i="3"/>
  <c r="L276" i="3"/>
  <c r="G260" i="3"/>
  <c r="E234" i="3"/>
  <c r="B347" i="3"/>
  <c r="C320" i="3"/>
  <c r="I353" i="3"/>
  <c r="G379" i="3"/>
  <c r="H345" i="3"/>
  <c r="J331" i="3"/>
  <c r="D374" i="3"/>
  <c r="G254" i="3"/>
  <c r="A222" i="3"/>
  <c r="B302" i="3"/>
  <c r="A136" i="3"/>
  <c r="M204" i="3"/>
  <c r="C346" i="3"/>
  <c r="I284" i="3"/>
  <c r="J264" i="3"/>
  <c r="J245" i="3"/>
  <c r="F248" i="3"/>
  <c r="L327" i="3"/>
  <c r="I389" i="3"/>
  <c r="C235" i="3"/>
  <c r="I319" i="3"/>
  <c r="C308" i="3"/>
  <c r="K345" i="3"/>
  <c r="E339" i="3"/>
  <c r="G278" i="3"/>
  <c r="K315" i="3"/>
  <c r="L269" i="3"/>
  <c r="F298" i="3"/>
  <c r="C369" i="3"/>
  <c r="M283" i="3"/>
  <c r="M322" i="3"/>
  <c r="B299" i="3"/>
  <c r="D263" i="3"/>
  <c r="M309" i="3"/>
  <c r="B276" i="3"/>
  <c r="D291" i="3"/>
  <c r="D363" i="3"/>
  <c r="H408" i="3"/>
  <c r="F311" i="3"/>
  <c r="C5" i="9"/>
  <c r="M260" i="3"/>
  <c r="B240" i="3"/>
  <c r="I385" i="3"/>
  <c r="B409" i="3"/>
  <c r="G5" i="9"/>
  <c r="D387" i="3"/>
  <c r="M392" i="3"/>
  <c r="E369" i="3"/>
  <c r="G342" i="3"/>
  <c r="L301" i="3"/>
  <c r="B297" i="3"/>
  <c r="K336" i="3"/>
  <c r="D397" i="3"/>
  <c r="H339" i="3"/>
  <c r="B403" i="3"/>
  <c r="C399" i="3"/>
  <c r="G311" i="3"/>
  <c r="J390" i="3"/>
  <c r="B249" i="3"/>
  <c r="D359" i="3"/>
  <c r="H313" i="3"/>
  <c r="D329" i="3"/>
  <c r="G339" i="3"/>
  <c r="L314" i="3"/>
  <c r="A340" i="3"/>
  <c r="D226" i="3"/>
  <c r="K219" i="3"/>
  <c r="M402" i="3"/>
  <c r="J301" i="3"/>
  <c r="H402" i="3"/>
  <c r="E407" i="3"/>
  <c r="G324" i="3"/>
  <c r="H370" i="3"/>
  <c r="C355" i="3"/>
  <c r="F361" i="3"/>
  <c r="G349" i="3"/>
  <c r="H363" i="3"/>
  <c r="A385" i="3"/>
  <c r="F322" i="3"/>
  <c r="D409" i="3"/>
  <c r="J395" i="3"/>
  <c r="J329" i="3"/>
  <c r="C334" i="3"/>
  <c r="I361" i="3"/>
  <c r="G320" i="3"/>
  <c r="M349" i="3"/>
  <c r="J375" i="3"/>
  <c r="F284" i="3"/>
  <c r="D325" i="3"/>
  <c r="D260" i="3"/>
  <c r="M262" i="3"/>
  <c r="E340" i="3"/>
  <c r="L325" i="3"/>
  <c r="L252" i="3"/>
  <c r="C228" i="3"/>
  <c r="I402" i="3"/>
  <c r="F319" i="3"/>
  <c r="A232" i="3"/>
  <c r="M318" i="3"/>
  <c r="G9" i="9"/>
  <c r="A402" i="3"/>
  <c r="E358" i="3"/>
  <c r="G332" i="3"/>
  <c r="I298" i="3"/>
  <c r="F251" i="3"/>
  <c r="A370" i="3"/>
  <c r="K387" i="3"/>
  <c r="J239" i="3"/>
  <c r="D275" i="3"/>
  <c r="A283" i="3"/>
  <c r="E405" i="3"/>
  <c r="D367" i="3"/>
  <c r="E341" i="3"/>
  <c r="D293" i="3"/>
  <c r="L350" i="3"/>
  <c r="A331" i="3"/>
  <c r="H247" i="3"/>
  <c r="L234" i="3"/>
  <c r="J313" i="3"/>
  <c r="H281" i="3"/>
  <c r="F378" i="3"/>
  <c r="B283" i="3"/>
  <c r="C386" i="3"/>
  <c r="L280" i="3"/>
  <c r="G264" i="3"/>
  <c r="I248" i="3"/>
  <c r="L226" i="3"/>
  <c r="H275" i="3"/>
  <c r="D259" i="3"/>
  <c r="G228" i="3"/>
  <c r="F409" i="3"/>
  <c r="G292" i="3"/>
  <c r="G246" i="3"/>
  <c r="H365" i="3"/>
  <c r="B357" i="3"/>
  <c r="F269" i="3"/>
  <c r="D302" i="3"/>
  <c r="E356" i="3"/>
  <c r="D220" i="3"/>
  <c r="D286" i="3"/>
  <c r="K195" i="3"/>
  <c r="E203" i="3"/>
  <c r="A359" i="3"/>
  <c r="C276" i="3"/>
  <c r="I376" i="3"/>
  <c r="J261" i="3"/>
  <c r="A301" i="3"/>
  <c r="D303" i="3"/>
  <c r="B258" i="3"/>
  <c r="B176" i="3"/>
  <c r="I260" i="3"/>
  <c r="A372" i="3"/>
  <c r="J252" i="3"/>
  <c r="I281" i="3"/>
  <c r="C214" i="3"/>
  <c r="I325" i="3"/>
  <c r="A262" i="3"/>
  <c r="C242" i="3"/>
  <c r="E366" i="3"/>
  <c r="H286" i="3"/>
  <c r="J295" i="3"/>
  <c r="H344" i="3"/>
  <c r="M367" i="3"/>
  <c r="I393" i="3"/>
  <c r="G360" i="3"/>
  <c r="D370" i="3"/>
  <c r="J397" i="3"/>
  <c r="A294" i="3"/>
  <c r="H359" i="3"/>
  <c r="E337" i="3"/>
  <c r="A367" i="3"/>
  <c r="D378" i="3"/>
  <c r="A304" i="3"/>
  <c r="J398" i="3"/>
  <c r="F274" i="3"/>
  <c r="H265" i="3"/>
  <c r="F308" i="3"/>
  <c r="F375" i="3"/>
  <c r="D392" i="3"/>
  <c r="C375" i="3"/>
  <c r="I227" i="3"/>
  <c r="E317" i="3"/>
  <c r="K290" i="3"/>
  <c r="J226" i="3"/>
  <c r="E274" i="3"/>
  <c r="A269" i="3"/>
  <c r="F267" i="3"/>
  <c r="J308" i="3"/>
  <c r="J262" i="3"/>
  <c r="A339" i="3"/>
  <c r="K355" i="3"/>
  <c r="M335" i="3"/>
  <c r="J306" i="3"/>
  <c r="A310" i="3"/>
  <c r="E363" i="3"/>
  <c r="B190" i="3"/>
  <c r="H183" i="3"/>
  <c r="F349" i="3"/>
  <c r="D268" i="3"/>
  <c r="M184" i="3"/>
  <c r="F178" i="3"/>
  <c r="F271" i="3"/>
  <c r="J290" i="3"/>
  <c r="B346" i="3"/>
  <c r="E280" i="3"/>
  <c r="A288" i="3"/>
  <c r="G170" i="3"/>
  <c r="C165" i="3"/>
  <c r="D227" i="3"/>
  <c r="H112" i="3"/>
  <c r="D111" i="3"/>
  <c r="G7" i="9"/>
  <c r="H257" i="3"/>
  <c r="L139" i="3"/>
  <c r="E133" i="3"/>
  <c r="L126" i="3"/>
  <c r="E184" i="3"/>
  <c r="I168" i="3"/>
  <c r="H243" i="3"/>
  <c r="B215" i="3"/>
  <c r="F149" i="3"/>
  <c r="M142" i="3"/>
  <c r="A312" i="3"/>
  <c r="D81" i="3"/>
  <c r="G169" i="3"/>
  <c r="E397" i="3"/>
  <c r="G304" i="3"/>
  <c r="E351" i="3"/>
  <c r="B223" i="3"/>
  <c r="E287" i="3"/>
  <c r="H270" i="3"/>
  <c r="J232" i="3"/>
  <c r="J228" i="3"/>
  <c r="I329" i="3"/>
  <c r="H198" i="3"/>
  <c r="H324" i="3"/>
  <c r="I274" i="3"/>
  <c r="A332" i="3"/>
  <c r="G356" i="3"/>
  <c r="J303" i="3"/>
  <c r="C306" i="3"/>
  <c r="B313" i="3"/>
  <c r="A236" i="3"/>
  <c r="J210" i="3"/>
  <c r="B204" i="3"/>
  <c r="F348" i="3"/>
  <c r="L230" i="3"/>
  <c r="F205" i="3"/>
  <c r="M198" i="3"/>
  <c r="C379" i="3"/>
  <c r="F270" i="3"/>
  <c r="M181" i="3"/>
  <c r="K404" i="3"/>
  <c r="F291" i="3"/>
  <c r="F258" i="3"/>
  <c r="F355" i="3"/>
  <c r="F387" i="3"/>
  <c r="E275" i="3"/>
  <c r="A259" i="3"/>
  <c r="E191" i="3"/>
  <c r="L184" i="3"/>
  <c r="B270" i="3"/>
  <c r="J253" i="3"/>
  <c r="C186" i="3"/>
  <c r="H179" i="3"/>
  <c r="F288" i="3"/>
  <c r="M52" i="3"/>
  <c r="K349" i="3"/>
  <c r="E406" i="3"/>
  <c r="C249" i="3"/>
  <c r="L344" i="3"/>
  <c r="C285" i="3"/>
  <c r="A177" i="3"/>
  <c r="J26" i="3"/>
  <c r="F25" i="3"/>
  <c r="J324" i="3"/>
  <c r="F193" i="3"/>
  <c r="L279" i="3"/>
  <c r="I253" i="3"/>
  <c r="A175" i="3"/>
  <c r="L169" i="3"/>
  <c r="B394" i="3"/>
  <c r="B221" i="3"/>
  <c r="C215" i="3"/>
  <c r="I208" i="3"/>
  <c r="D239" i="3"/>
  <c r="A396" i="3"/>
  <c r="C380" i="3"/>
  <c r="I242" i="3"/>
  <c r="K379" i="3"/>
  <c r="K341" i="3"/>
  <c r="J285" i="3"/>
  <c r="H341" i="3"/>
  <c r="K326" i="3"/>
  <c r="D218" i="3"/>
  <c r="F282" i="3"/>
  <c r="B196" i="3"/>
  <c r="D201" i="3"/>
  <c r="E318" i="3"/>
  <c r="E272" i="3"/>
  <c r="H306" i="3"/>
  <c r="F255" i="3"/>
  <c r="G291" i="3"/>
  <c r="M296" i="3"/>
  <c r="M319" i="3"/>
  <c r="I210" i="3"/>
  <c r="A204" i="3"/>
  <c r="L373" i="3"/>
  <c r="D300" i="3"/>
  <c r="E205" i="3"/>
  <c r="L198" i="3"/>
  <c r="H330" i="3"/>
  <c r="G268" i="3"/>
  <c r="L181" i="3"/>
  <c r="E348" i="3"/>
  <c r="M287" i="3"/>
  <c r="B348" i="3"/>
  <c r="E241" i="3"/>
  <c r="H269" i="3"/>
  <c r="F280" i="3"/>
  <c r="B264" i="3"/>
  <c r="D190" i="3"/>
  <c r="J183" i="3"/>
  <c r="C275" i="3"/>
  <c r="L258" i="3"/>
  <c r="B185" i="3"/>
  <c r="H178" i="3"/>
  <c r="C291" i="3"/>
  <c r="I257" i="3"/>
  <c r="H293" i="3"/>
  <c r="L368" i="3"/>
  <c r="J225" i="3"/>
  <c r="H377" i="3"/>
  <c r="L231" i="3"/>
  <c r="M175" i="3"/>
  <c r="H25" i="3"/>
  <c r="D24" i="3"/>
  <c r="B277" i="3"/>
  <c r="M190" i="3"/>
  <c r="M195" i="3"/>
  <c r="F189" i="3"/>
  <c r="I42" i="3"/>
  <c r="E41" i="3"/>
  <c r="E253" i="3"/>
  <c r="L156" i="3"/>
  <c r="F215" i="3"/>
  <c r="M208" i="3"/>
  <c r="G129" i="3"/>
  <c r="J167" i="3"/>
  <c r="J392" i="3"/>
  <c r="C392" i="3"/>
  <c r="M277" i="3"/>
  <c r="I315" i="3"/>
  <c r="E288" i="3"/>
  <c r="A239" i="3"/>
  <c r="L233" i="3"/>
  <c r="D248" i="3"/>
  <c r="K275" i="3"/>
  <c r="E321" i="3"/>
  <c r="F316" i="3"/>
  <c r="H278" i="3"/>
  <c r="I335" i="3"/>
  <c r="E6" i="3"/>
  <c r="G197" i="3"/>
  <c r="A253" i="3"/>
  <c r="H189" i="3"/>
  <c r="A174" i="3"/>
  <c r="G22" i="3"/>
  <c r="F203" i="3"/>
  <c r="G98" i="3"/>
  <c r="H96" i="3"/>
  <c r="D95" i="3"/>
  <c r="C104" i="3"/>
  <c r="J80" i="3"/>
  <c r="E91" i="3"/>
  <c r="G185" i="3"/>
  <c r="C180" i="3"/>
  <c r="C135" i="3"/>
  <c r="L313" i="3"/>
  <c r="H290" i="3"/>
  <c r="D369" i="3"/>
  <c r="K299" i="3"/>
  <c r="A279" i="3"/>
  <c r="J88" i="3"/>
  <c r="F87" i="3"/>
  <c r="F325" i="3"/>
  <c r="C322" i="3"/>
  <c r="C179" i="3"/>
  <c r="H172" i="3"/>
  <c r="M106" i="3"/>
  <c r="I105" i="3"/>
  <c r="M357" i="3"/>
  <c r="J181" i="3"/>
  <c r="J192" i="3"/>
  <c r="D186" i="3"/>
  <c r="F247" i="3"/>
  <c r="M196" i="3"/>
  <c r="M118" i="3"/>
  <c r="L235" i="3"/>
  <c r="B212" i="3"/>
  <c r="G142" i="3"/>
  <c r="G182" i="3"/>
  <c r="C76" i="3"/>
  <c r="M74" i="3"/>
  <c r="G44" i="3"/>
  <c r="B183" i="3"/>
  <c r="A71" i="3"/>
  <c r="I106" i="3"/>
  <c r="E105" i="3"/>
  <c r="E391" i="3"/>
  <c r="B306" i="3"/>
  <c r="F72" i="3"/>
  <c r="A391" i="3"/>
  <c r="E388" i="3"/>
  <c r="M391" i="3"/>
  <c r="E342" i="3"/>
  <c r="K308" i="3"/>
  <c r="J386" i="3"/>
  <c r="D379" i="3"/>
  <c r="C408" i="3"/>
  <c r="I308" i="3"/>
  <c r="K348" i="3"/>
  <c r="H260" i="3"/>
  <c r="D242" i="3"/>
  <c r="M235" i="3"/>
  <c r="G10" i="9"/>
  <c r="G263" i="3"/>
  <c r="F268" i="3"/>
  <c r="E373" i="3"/>
  <c r="J311" i="3"/>
  <c r="D326" i="3"/>
  <c r="E324" i="3"/>
  <c r="L317" i="3"/>
  <c r="H378" i="3"/>
  <c r="A254" i="3"/>
  <c r="C263" i="3"/>
  <c r="C335" i="3"/>
  <c r="G235" i="3"/>
  <c r="G279" i="3"/>
  <c r="I299" i="3"/>
  <c r="M288" i="3"/>
  <c r="L274" i="3"/>
  <c r="C321" i="3"/>
  <c r="C145" i="3"/>
  <c r="D258" i="3"/>
  <c r="E286" i="3"/>
  <c r="G265" i="3"/>
  <c r="I347" i="3"/>
  <c r="F295" i="3"/>
  <c r="K303" i="3"/>
  <c r="J189" i="3"/>
  <c r="D183" i="3"/>
  <c r="B343" i="3"/>
  <c r="D272" i="3"/>
  <c r="H184" i="3"/>
  <c r="B178" i="3"/>
  <c r="A341" i="3"/>
  <c r="F219" i="3"/>
  <c r="C341" i="3"/>
  <c r="G392" i="3"/>
  <c r="B291" i="3"/>
  <c r="L163" i="3"/>
  <c r="H292" i="3"/>
  <c r="F175" i="3"/>
  <c r="H109" i="3"/>
  <c r="D108" i="3"/>
  <c r="M311" i="3"/>
  <c r="B197" i="3"/>
  <c r="B200" i="3"/>
  <c r="H193" i="3"/>
  <c r="L127" i="3"/>
  <c r="G126" i="3"/>
  <c r="K318" i="3"/>
  <c r="D224" i="3"/>
  <c r="H213" i="3"/>
  <c r="B207" i="3"/>
  <c r="J247" i="3"/>
  <c r="L215" i="3"/>
  <c r="J160" i="3"/>
  <c r="E402" i="3"/>
  <c r="G334" i="3"/>
  <c r="M242" i="3"/>
  <c r="H272" i="3"/>
  <c r="A343" i="3"/>
  <c r="H349" i="3"/>
  <c r="A342" i="3"/>
  <c r="F407" i="3"/>
  <c r="J271" i="3"/>
  <c r="L300" i="3"/>
  <c r="B194" i="3"/>
  <c r="M299" i="3"/>
  <c r="E306" i="3"/>
  <c r="E284" i="3"/>
  <c r="E382" i="3"/>
  <c r="H321" i="3"/>
  <c r="B284" i="3"/>
  <c r="E349" i="3"/>
  <c r="K234" i="3"/>
  <c r="B209" i="3"/>
  <c r="H202" i="3"/>
  <c r="F344" i="3"/>
  <c r="G229" i="3"/>
  <c r="K203" i="3"/>
  <c r="D197" i="3"/>
  <c r="H232" i="3"/>
  <c r="A324" i="3"/>
  <c r="D180" i="3"/>
  <c r="G354" i="3"/>
  <c r="M271" i="3"/>
  <c r="L367" i="3"/>
  <c r="H234" i="3"/>
  <c r="A270" i="3"/>
  <c r="B274" i="3"/>
  <c r="J257" i="3"/>
  <c r="I189" i="3"/>
  <c r="C183" i="3"/>
  <c r="J268" i="3"/>
  <c r="F252" i="3"/>
  <c r="G184" i="3"/>
  <c r="A178" i="3"/>
  <c r="M279" i="3"/>
  <c r="D195" i="3"/>
  <c r="C325" i="3"/>
  <c r="C281" i="3"/>
  <c r="D232" i="3"/>
  <c r="A227" i="3"/>
  <c r="I286" i="3"/>
  <c r="E175" i="3"/>
  <c r="F108" i="3"/>
  <c r="C107" i="3"/>
  <c r="D289" i="3"/>
  <c r="J188" i="3"/>
  <c r="E273" i="3"/>
  <c r="C247" i="3"/>
  <c r="I27" i="3"/>
  <c r="F22" i="3"/>
  <c r="L311" i="3"/>
  <c r="D157" i="3"/>
  <c r="L214" i="3"/>
  <c r="E208" i="3"/>
  <c r="J169" i="3"/>
  <c r="E357" i="3"/>
  <c r="B345" i="3"/>
  <c r="C245" i="3"/>
  <c r="A408" i="3"/>
  <c r="I351" i="3"/>
  <c r="I259" i="3"/>
  <c r="E239" i="3"/>
  <c r="M327" i="3"/>
  <c r="M155" i="3"/>
  <c r="M284" i="3"/>
  <c r="D194" i="3"/>
  <c r="A139" i="3"/>
  <c r="M378" i="3"/>
  <c r="M274" i="3"/>
  <c r="K251" i="3"/>
  <c r="E243" i="3"/>
  <c r="L278" i="3"/>
  <c r="G357" i="3"/>
  <c r="M245" i="3"/>
  <c r="D63" i="3"/>
  <c r="M56" i="3"/>
  <c r="C337" i="3"/>
  <c r="J240" i="3"/>
  <c r="D58" i="3"/>
  <c r="I51" i="3"/>
  <c r="F354" i="3"/>
  <c r="B88" i="3"/>
  <c r="A35" i="3"/>
  <c r="M314" i="3"/>
  <c r="B233" i="3"/>
  <c r="I237" i="3"/>
  <c r="C229" i="3"/>
  <c r="B390" i="3"/>
  <c r="M273" i="3"/>
  <c r="D252" i="3"/>
  <c r="G125" i="3"/>
  <c r="B7" i="9"/>
  <c r="H268" i="3"/>
  <c r="B247" i="3"/>
  <c r="E120" i="3"/>
  <c r="L369" i="3"/>
  <c r="G244" i="3"/>
  <c r="L354" i="3"/>
  <c r="D265" i="3"/>
  <c r="E323" i="3"/>
  <c r="I252" i="3"/>
  <c r="G247" i="3"/>
  <c r="L193" i="3"/>
  <c r="C111" i="3"/>
  <c r="C123" i="3"/>
  <c r="M121" i="3"/>
  <c r="J279" i="3"/>
  <c r="M188" i="3"/>
  <c r="J133" i="3"/>
  <c r="D127" i="3"/>
  <c r="G89" i="3"/>
  <c r="L73" i="3"/>
  <c r="L244" i="3"/>
  <c r="J216" i="3"/>
  <c r="J213" i="3"/>
  <c r="D207" i="3"/>
  <c r="M122" i="3"/>
  <c r="F228" i="3"/>
  <c r="A176" i="3"/>
  <c r="G230" i="3"/>
  <c r="C307" i="3"/>
  <c r="J193" i="3"/>
  <c r="H331" i="3"/>
  <c r="M343" i="3"/>
  <c r="D324" i="3"/>
  <c r="J315" i="3"/>
  <c r="K342" i="3"/>
  <c r="J346" i="3"/>
  <c r="A327" i="3"/>
  <c r="I193" i="3"/>
  <c r="M315" i="3"/>
  <c r="E2" i="3"/>
  <c r="A191" i="3"/>
  <c r="M214" i="3"/>
  <c r="M238" i="3"/>
  <c r="E169" i="3"/>
  <c r="E383" i="3"/>
  <c r="F166" i="3"/>
  <c r="J33" i="3"/>
  <c r="M225" i="3"/>
  <c r="H219" i="3"/>
  <c r="A147" i="3"/>
  <c r="E137" i="3"/>
  <c r="L203" i="3"/>
  <c r="K37" i="3"/>
  <c r="J32" i="3"/>
  <c r="G96" i="3"/>
  <c r="C323" i="3"/>
  <c r="M239" i="3"/>
  <c r="J234" i="3"/>
  <c r="F302" i="3"/>
  <c r="G272" i="3"/>
  <c r="G193" i="3"/>
  <c r="C188" i="3"/>
  <c r="J336" i="3"/>
  <c r="C230" i="3"/>
  <c r="L178" i="3"/>
  <c r="D172" i="3"/>
  <c r="A104" i="3"/>
  <c r="I102" i="3"/>
  <c r="G259" i="3"/>
  <c r="K179" i="3"/>
  <c r="F192" i="3"/>
  <c r="M185" i="3"/>
  <c r="M167" i="3"/>
  <c r="D166" i="3"/>
  <c r="F38" i="3"/>
  <c r="H222" i="3"/>
  <c r="F278" i="3"/>
  <c r="G140" i="3"/>
  <c r="A51" i="3"/>
  <c r="E56" i="3"/>
  <c r="B51" i="3"/>
  <c r="A113" i="3"/>
  <c r="I35" i="3"/>
  <c r="G105" i="3"/>
  <c r="M382" i="3"/>
  <c r="H404" i="3"/>
  <c r="J353" i="3"/>
  <c r="K304" i="3"/>
  <c r="F351" i="3"/>
  <c r="C7" i="9"/>
  <c r="D346" i="3"/>
  <c r="D406" i="3"/>
  <c r="I379" i="3"/>
  <c r="F376" i="3"/>
  <c r="H276" i="3"/>
  <c r="C327" i="3"/>
  <c r="G346" i="3"/>
  <c r="D276" i="3"/>
  <c r="E246" i="3"/>
  <c r="K227" i="3"/>
  <c r="G398" i="3"/>
  <c r="I306" i="3"/>
  <c r="L352" i="3"/>
  <c r="A347" i="3"/>
  <c r="H280" i="3"/>
  <c r="A271" i="3"/>
  <c r="C178" i="3"/>
  <c r="C162" i="3"/>
  <c r="H389" i="3"/>
  <c r="G301" i="3"/>
  <c r="I138" i="3"/>
  <c r="J249" i="3"/>
  <c r="D164" i="3"/>
  <c r="I234" i="3"/>
  <c r="G275" i="3"/>
  <c r="L297" i="3"/>
  <c r="H273" i="3"/>
  <c r="B188" i="3"/>
  <c r="H181" i="3"/>
  <c r="A305" i="3"/>
  <c r="M270" i="3"/>
  <c r="M182" i="3"/>
  <c r="F176" i="3"/>
  <c r="L292" i="3"/>
  <c r="C264" i="3"/>
  <c r="H316" i="3"/>
  <c r="I341" i="3"/>
  <c r="H233" i="3"/>
  <c r="D228" i="3"/>
  <c r="I303" i="3"/>
  <c r="J173" i="3"/>
  <c r="D27" i="3"/>
  <c r="A26" i="3"/>
  <c r="J289" i="3"/>
  <c r="K130" i="3"/>
  <c r="J199" i="3"/>
  <c r="D193" i="3"/>
  <c r="L124" i="3"/>
  <c r="H123" i="3"/>
  <c r="L259" i="3"/>
  <c r="H221" i="3"/>
  <c r="D213" i="3"/>
  <c r="J206" i="3"/>
  <c r="L109" i="3"/>
  <c r="H237" i="3"/>
  <c r="M79" i="3"/>
  <c r="J399" i="3"/>
  <c r="B356" i="3"/>
  <c r="G234" i="3"/>
  <c r="M281" i="3"/>
  <c r="A311" i="3"/>
  <c r="H340" i="3"/>
  <c r="B351" i="3"/>
  <c r="E336" i="3"/>
  <c r="H212" i="3"/>
  <c r="J310" i="3"/>
  <c r="B192" i="3"/>
  <c r="L239" i="3"/>
  <c r="K372" i="3"/>
  <c r="A287" i="3"/>
  <c r="M316" i="3"/>
  <c r="F307" i="3"/>
  <c r="B272" i="3"/>
  <c r="C343" i="3"/>
  <c r="F264" i="3"/>
  <c r="L146" i="3"/>
  <c r="D140" i="3"/>
  <c r="D338" i="3"/>
  <c r="C259" i="3"/>
  <c r="H141" i="3"/>
  <c r="B135" i="3"/>
  <c r="H301" i="3"/>
  <c r="E256" i="3"/>
  <c r="B118" i="3"/>
  <c r="B321" i="3"/>
  <c r="H274" i="3"/>
  <c r="M230" i="3"/>
  <c r="F222" i="3"/>
  <c r="A258" i="3"/>
  <c r="G267" i="3"/>
  <c r="C301" i="3"/>
  <c r="J42" i="3"/>
  <c r="D36" i="3"/>
  <c r="D262" i="3"/>
  <c r="F289" i="3"/>
  <c r="G37" i="3"/>
  <c r="B31" i="3"/>
  <c r="B225" i="3"/>
  <c r="F46" i="3"/>
  <c r="L241" i="3"/>
  <c r="I340" i="3"/>
  <c r="G345" i="3"/>
  <c r="K325" i="3"/>
  <c r="L270" i="3"/>
  <c r="H28" i="3"/>
  <c r="E114" i="3"/>
  <c r="M82" i="3"/>
  <c r="I292" i="3"/>
  <c r="L186" i="3"/>
  <c r="A209" i="3"/>
  <c r="L182" i="3"/>
  <c r="B139" i="3"/>
  <c r="C122" i="3"/>
  <c r="A257" i="3"/>
  <c r="H214" i="3"/>
  <c r="C213" i="3"/>
  <c r="I206" i="3"/>
  <c r="I187" i="3"/>
  <c r="H398" i="3"/>
  <c r="K332" i="3"/>
  <c r="C390" i="3"/>
  <c r="E387" i="3"/>
  <c r="M376" i="3"/>
  <c r="J278" i="3"/>
  <c r="L305" i="3"/>
  <c r="F338" i="3"/>
  <c r="A325" i="3"/>
  <c r="J202" i="3"/>
  <c r="C203" i="3"/>
  <c r="H196" i="3"/>
  <c r="E314" i="3"/>
  <c r="G338" i="3"/>
  <c r="G251" i="3"/>
  <c r="B254" i="3"/>
  <c r="J394" i="3"/>
  <c r="B310" i="3"/>
  <c r="G212" i="3"/>
  <c r="A206" i="3"/>
  <c r="L402" i="3"/>
  <c r="F292" i="3"/>
  <c r="E207" i="3"/>
  <c r="L200" i="3"/>
  <c r="D306" i="3"/>
  <c r="K301" i="3"/>
  <c r="L183" i="3"/>
  <c r="E177" i="3"/>
  <c r="B304" i="3"/>
  <c r="G391" i="3"/>
  <c r="E237" i="3"/>
  <c r="A240" i="3"/>
  <c r="I362" i="3"/>
  <c r="F261" i="3"/>
  <c r="D192" i="3"/>
  <c r="J185" i="3"/>
  <c r="E344" i="3"/>
  <c r="D256" i="3"/>
  <c r="A187" i="3"/>
  <c r="F180" i="3"/>
  <c r="C347" i="3"/>
  <c r="J283" i="3"/>
  <c r="F390" i="3"/>
  <c r="F360" i="3"/>
  <c r="J292" i="3"/>
  <c r="B22" i="3"/>
  <c r="H283" i="3"/>
  <c r="G159" i="3"/>
  <c r="C112" i="3"/>
  <c r="L110" i="3"/>
  <c r="D310" i="3"/>
  <c r="F197" i="3"/>
  <c r="M197" i="3"/>
  <c r="F191" i="3"/>
  <c r="D128" i="3"/>
  <c r="M126" i="3"/>
  <c r="H125" i="3"/>
  <c r="I283" i="3"/>
  <c r="H155" i="3"/>
  <c r="A149" i="3"/>
  <c r="B2" i="9"/>
  <c r="E296" i="3"/>
  <c r="D78" i="3"/>
  <c r="G237" i="3"/>
  <c r="B372" i="3"/>
  <c r="G370" i="3"/>
  <c r="K202" i="3"/>
  <c r="C262" i="3"/>
  <c r="C211" i="3"/>
  <c r="M205" i="3"/>
  <c r="F182" i="3"/>
  <c r="M240" i="3"/>
  <c r="I177" i="3"/>
  <c r="L283" i="3"/>
  <c r="E248" i="3"/>
  <c r="F310" i="3"/>
  <c r="M295" i="3"/>
  <c r="B124" i="3"/>
  <c r="H245" i="3"/>
  <c r="E249" i="3"/>
  <c r="H158" i="3"/>
  <c r="M215" i="3"/>
  <c r="J99" i="3"/>
  <c r="H63" i="3"/>
  <c r="L115" i="3"/>
  <c r="I110" i="3"/>
  <c r="M11" i="3"/>
  <c r="F179" i="3"/>
  <c r="B239" i="3"/>
  <c r="D2" i="3"/>
  <c r="A1" i="3"/>
  <c r="C137" i="3"/>
  <c r="F346" i="3"/>
  <c r="E312" i="3"/>
  <c r="K378" i="3"/>
  <c r="I263" i="3"/>
  <c r="J90" i="3"/>
  <c r="G84" i="3"/>
  <c r="E79" i="3"/>
  <c r="E227" i="3"/>
  <c r="K294" i="3"/>
  <c r="D177" i="3"/>
  <c r="J170" i="3"/>
  <c r="F20" i="3"/>
  <c r="C286" i="3"/>
  <c r="H240" i="3"/>
  <c r="D175" i="3"/>
  <c r="J190" i="3"/>
  <c r="D184" i="3"/>
  <c r="G231" i="3"/>
  <c r="G321" i="3"/>
  <c r="M244" i="3"/>
  <c r="F217" i="3"/>
  <c r="E150" i="3"/>
  <c r="I46" i="3"/>
  <c r="I278" i="3"/>
  <c r="M160" i="3"/>
  <c r="E73" i="3"/>
  <c r="D219" i="3"/>
  <c r="J218" i="3"/>
  <c r="E4" i="3"/>
  <c r="M117" i="3"/>
  <c r="B114" i="3"/>
  <c r="C233" i="3"/>
  <c r="A255" i="3"/>
  <c r="M129" i="3"/>
  <c r="I258" i="3"/>
  <c r="D273" i="3"/>
  <c r="M267" i="3"/>
  <c r="C124" i="3"/>
  <c r="D237" i="3"/>
  <c r="B400" i="3"/>
  <c r="M359" i="3"/>
  <c r="K344" i="3"/>
  <c r="L319" i="3"/>
  <c r="J339" i="3"/>
  <c r="L355" i="3"/>
  <c r="E254" i="3"/>
  <c r="C360" i="3"/>
  <c r="K300" i="3"/>
  <c r="F340" i="3"/>
  <c r="E193" i="3"/>
  <c r="J330" i="3"/>
  <c r="M162" i="3"/>
  <c r="H191" i="3"/>
  <c r="B217" i="3"/>
  <c r="K317" i="3"/>
  <c r="E8" i="9"/>
  <c r="H279" i="3"/>
  <c r="I311" i="3"/>
  <c r="I316" i="3"/>
  <c r="A211" i="3"/>
  <c r="J205" i="3"/>
  <c r="D182" i="3"/>
  <c r="H230" i="3"/>
  <c r="I191" i="3"/>
  <c r="G186" i="3"/>
  <c r="J354" i="3"/>
  <c r="M384" i="3"/>
  <c r="C400" i="3"/>
  <c r="K186" i="3"/>
  <c r="J150" i="3"/>
  <c r="F374" i="3"/>
  <c r="B327" i="3"/>
  <c r="J326" i="3"/>
  <c r="M291" i="3"/>
  <c r="C298" i="3"/>
  <c r="I407" i="3"/>
  <c r="I310" i="3"/>
  <c r="I313" i="3"/>
  <c r="J281" i="3"/>
  <c r="F276" i="3"/>
  <c r="B288" i="3"/>
  <c r="A237" i="3"/>
  <c r="C109" i="3"/>
  <c r="H197" i="3"/>
  <c r="C261" i="3"/>
  <c r="H236" i="3"/>
  <c r="D296" i="3"/>
  <c r="H204" i="3"/>
  <c r="A263" i="3"/>
  <c r="F188" i="3"/>
  <c r="B73" i="3"/>
  <c r="D98" i="3"/>
  <c r="M42" i="3"/>
  <c r="H287" i="3"/>
  <c r="I91" i="3"/>
  <c r="A119" i="3"/>
  <c r="I320" i="3"/>
  <c r="B122" i="3"/>
  <c r="G23" i="3"/>
  <c r="M157" i="3"/>
  <c r="G109" i="3"/>
  <c r="B20" i="3"/>
  <c r="C234" i="3"/>
  <c r="C250" i="3"/>
  <c r="C141" i="3"/>
  <c r="E380" i="3"/>
  <c r="L228" i="3"/>
  <c r="M285" i="3"/>
  <c r="C274" i="3"/>
  <c r="J227" i="3"/>
  <c r="D238" i="3"/>
  <c r="G102" i="3"/>
  <c r="H186" i="3"/>
  <c r="A265" i="3"/>
  <c r="E211" i="3"/>
  <c r="B152" i="3"/>
  <c r="B98" i="3"/>
  <c r="K75" i="3"/>
  <c r="D143" i="3"/>
  <c r="H127" i="3"/>
  <c r="C53" i="3"/>
  <c r="H70" i="3"/>
  <c r="A134" i="3"/>
  <c r="C118" i="3"/>
  <c r="C105" i="3"/>
  <c r="E113" i="3"/>
  <c r="F328" i="3"/>
  <c r="I324" i="3"/>
  <c r="C318" i="3"/>
  <c r="L255" i="3"/>
  <c r="C204" i="3"/>
  <c r="K59" i="3"/>
  <c r="F49" i="3"/>
  <c r="M305" i="3"/>
  <c r="C241" i="3"/>
  <c r="H209" i="3"/>
  <c r="F183" i="3"/>
  <c r="C193" i="3"/>
  <c r="C172" i="3"/>
  <c r="H256" i="3"/>
  <c r="J172" i="3"/>
  <c r="E192" i="3"/>
  <c r="L185" i="3"/>
  <c r="C167" i="3"/>
  <c r="L296" i="3"/>
  <c r="G280" i="3"/>
  <c r="J31" i="3"/>
  <c r="H210" i="3"/>
  <c r="H142" i="3"/>
  <c r="H78" i="3"/>
  <c r="D77" i="3"/>
  <c r="C155" i="3"/>
  <c r="M30" i="3"/>
  <c r="F73" i="3"/>
  <c r="J259" i="3"/>
  <c r="H192" i="3"/>
  <c r="L108" i="3"/>
  <c r="H397" i="3"/>
  <c r="K343" i="3"/>
  <c r="K323" i="3"/>
  <c r="M256" i="3"/>
  <c r="A318" i="3"/>
  <c r="I349" i="3"/>
  <c r="B402" i="3"/>
  <c r="A293" i="3"/>
  <c r="H229" i="3"/>
  <c r="B338" i="3"/>
  <c r="J302" i="3"/>
  <c r="M331" i="3"/>
  <c r="F196" i="3"/>
  <c r="G199" i="3"/>
  <c r="B331" i="3"/>
  <c r="H255" i="3"/>
  <c r="M247" i="3"/>
  <c r="G155" i="3"/>
  <c r="A208" i="3"/>
  <c r="K258" i="3"/>
  <c r="H328" i="3"/>
  <c r="M280" i="3"/>
  <c r="E145" i="3"/>
  <c r="G82" i="3"/>
  <c r="B354" i="3"/>
  <c r="F47" i="3"/>
  <c r="B46" i="3"/>
  <c r="K123" i="3"/>
  <c r="C47" i="3"/>
  <c r="D292" i="3"/>
  <c r="I104" i="3"/>
  <c r="D348" i="3"/>
  <c r="H216" i="3"/>
  <c r="K266" i="3"/>
  <c r="L245" i="3"/>
  <c r="A399" i="3"/>
  <c r="K338" i="3"/>
  <c r="B177" i="3"/>
  <c r="H170" i="3"/>
  <c r="E107" i="3"/>
  <c r="B106" i="3"/>
  <c r="G348" i="3"/>
  <c r="M241" i="3"/>
  <c r="I134" i="3"/>
  <c r="C128" i="3"/>
  <c r="A394" i="3"/>
  <c r="J273" i="3"/>
  <c r="L36" i="3"/>
  <c r="J243" i="3"/>
  <c r="I224" i="3"/>
  <c r="I203" i="3"/>
  <c r="B55" i="3"/>
  <c r="L158" i="3"/>
  <c r="G157" i="3"/>
  <c r="A30" i="3"/>
  <c r="H18" i="3"/>
  <c r="I153" i="3"/>
  <c r="A107" i="3"/>
  <c r="J105" i="3"/>
  <c r="A146" i="3"/>
  <c r="C91" i="3"/>
  <c r="E345" i="3"/>
  <c r="J229" i="3"/>
  <c r="G284" i="3"/>
  <c r="E352" i="3"/>
  <c r="B235" i="3"/>
  <c r="H322" i="3"/>
  <c r="C199" i="3"/>
  <c r="A63" i="3"/>
  <c r="A225" i="3"/>
  <c r="G130" i="3"/>
  <c r="F330" i="3"/>
  <c r="A198" i="3"/>
  <c r="I178" i="3"/>
  <c r="E290" i="3"/>
  <c r="E361" i="3"/>
  <c r="F33" i="3"/>
  <c r="H157" i="3"/>
  <c r="B24" i="3"/>
  <c r="L92" i="3"/>
  <c r="D368" i="3"/>
  <c r="J222" i="3"/>
  <c r="D222" i="3"/>
  <c r="J70" i="3"/>
  <c r="F69" i="3"/>
  <c r="G365" i="3"/>
  <c r="B307" i="3"/>
  <c r="B286" i="3"/>
  <c r="A272" i="3"/>
  <c r="J250" i="3"/>
  <c r="D174" i="3"/>
  <c r="G274" i="3"/>
  <c r="M278" i="3"/>
  <c r="J191" i="3"/>
  <c r="I107" i="3"/>
  <c r="B101" i="3"/>
  <c r="H305" i="3"/>
  <c r="E166" i="3"/>
  <c r="C169" i="3"/>
  <c r="L45" i="3"/>
  <c r="E276" i="3"/>
  <c r="B282" i="3"/>
  <c r="F138" i="3"/>
  <c r="B137" i="3"/>
  <c r="D5" i="3"/>
  <c r="H122" i="3"/>
  <c r="B133" i="3"/>
  <c r="H352" i="3"/>
  <c r="D287" i="3"/>
  <c r="G103" i="3"/>
  <c r="A72" i="3"/>
  <c r="C317" i="3"/>
  <c r="L289" i="3"/>
  <c r="H110" i="3"/>
  <c r="E263" i="3"/>
  <c r="E121" i="3"/>
  <c r="C113" i="3"/>
  <c r="F177" i="3"/>
  <c r="K42" i="3"/>
  <c r="C146" i="3"/>
  <c r="L144" i="3"/>
  <c r="B56" i="3"/>
  <c r="J41" i="3"/>
  <c r="C98" i="3"/>
  <c r="I181" i="3"/>
  <c r="J82" i="3"/>
  <c r="B161" i="3"/>
  <c r="B25" i="3"/>
  <c r="A89" i="3"/>
  <c r="C265" i="3"/>
  <c r="K243" i="3"/>
  <c r="J341" i="3"/>
  <c r="D211" i="3"/>
  <c r="E165" i="3"/>
  <c r="E57" i="3"/>
  <c r="L238" i="3"/>
  <c r="B325" i="3"/>
  <c r="A395" i="3"/>
  <c r="I342" i="3"/>
  <c r="J402" i="3"/>
  <c r="B236" i="3"/>
  <c r="E319" i="3"/>
  <c r="I354" i="3"/>
  <c r="C405" i="3"/>
  <c r="M125" i="3"/>
  <c r="J120" i="3"/>
  <c r="D97" i="3"/>
  <c r="L219" i="3"/>
  <c r="B281" i="3"/>
  <c r="M40" i="3"/>
  <c r="I211" i="3"/>
  <c r="M228" i="3"/>
  <c r="I371" i="3"/>
  <c r="J258" i="3"/>
  <c r="C218" i="3"/>
  <c r="J319" i="3"/>
  <c r="F204" i="3"/>
  <c r="D199" i="3"/>
  <c r="J175" i="3"/>
  <c r="D233" i="3"/>
  <c r="C185" i="3"/>
  <c r="L179" i="3"/>
  <c r="I282" i="3"/>
  <c r="C225" i="3"/>
  <c r="E195" i="3"/>
  <c r="G181" i="3"/>
  <c r="M65" i="3"/>
  <c r="F315" i="3"/>
  <c r="F281" i="3"/>
  <c r="J200" i="3"/>
  <c r="D279" i="3"/>
  <c r="L324" i="3"/>
  <c r="C305" i="3"/>
  <c r="H94" i="3"/>
  <c r="C244" i="3"/>
  <c r="F265" i="3"/>
  <c r="B260" i="3"/>
  <c r="E343" i="3"/>
  <c r="I262" i="3"/>
  <c r="L107" i="3"/>
  <c r="B191" i="3"/>
  <c r="L223" i="3"/>
  <c r="E209" i="3"/>
  <c r="J219" i="3"/>
  <c r="F199" i="3"/>
  <c r="J214" i="3"/>
  <c r="L122" i="3"/>
  <c r="A210" i="3"/>
  <c r="A213" i="3"/>
  <c r="A192" i="3"/>
  <c r="A171" i="3"/>
  <c r="F90" i="3"/>
  <c r="G112" i="3"/>
  <c r="C243" i="3"/>
  <c r="A376" i="3"/>
  <c r="L143" i="3"/>
  <c r="I44" i="3"/>
  <c r="M22" i="3"/>
  <c r="D351" i="3"/>
  <c r="G243" i="3"/>
  <c r="G232" i="3"/>
  <c r="C302" i="3"/>
  <c r="M369" i="3"/>
  <c r="J355" i="3"/>
  <c r="H311" i="3"/>
  <c r="B322" i="3"/>
  <c r="D208" i="3"/>
  <c r="H124" i="3"/>
  <c r="L86" i="3"/>
  <c r="E331" i="3"/>
  <c r="A244" i="3"/>
  <c r="F152" i="3"/>
  <c r="I209" i="3"/>
  <c r="A319" i="3"/>
  <c r="E278" i="3"/>
  <c r="G257" i="3"/>
  <c r="F92" i="3"/>
  <c r="I7" i="3"/>
  <c r="I218" i="3"/>
  <c r="D141" i="3"/>
  <c r="H129" i="3"/>
  <c r="E42" i="3"/>
  <c r="I11" i="3"/>
  <c r="E335" i="3"/>
  <c r="F169" i="3"/>
  <c r="L294" i="3"/>
  <c r="I233" i="3"/>
  <c r="C208" i="3"/>
  <c r="M202" i="3"/>
  <c r="D401" i="3"/>
  <c r="B275" i="3"/>
  <c r="J280" i="3"/>
  <c r="H254" i="3"/>
  <c r="E187" i="3"/>
  <c r="B182" i="3"/>
  <c r="M176" i="3"/>
  <c r="K354" i="3"/>
  <c r="M108" i="3"/>
  <c r="C45" i="3"/>
  <c r="J38" i="3"/>
  <c r="M308" i="3"/>
  <c r="G273" i="3"/>
  <c r="M172" i="3"/>
  <c r="I6" i="3"/>
  <c r="M203" i="3"/>
  <c r="L56" i="3"/>
  <c r="I75" i="3"/>
  <c r="F74" i="3"/>
  <c r="D21" i="3"/>
  <c r="M59" i="3"/>
  <c r="F70" i="3"/>
  <c r="B186" i="3"/>
  <c r="J180" i="3"/>
  <c r="L187" i="3"/>
  <c r="I409" i="3"/>
  <c r="J266" i="3"/>
  <c r="D200" i="3"/>
  <c r="B312" i="3"/>
  <c r="B334" i="3"/>
  <c r="F314" i="3"/>
  <c r="G319" i="3"/>
  <c r="B266" i="3"/>
  <c r="B271" i="3"/>
  <c r="M265" i="3"/>
  <c r="C200" i="3"/>
  <c r="C164" i="3"/>
  <c r="D191" i="3"/>
  <c r="A193" i="3"/>
  <c r="F221" i="3"/>
  <c r="L217" i="3"/>
  <c r="C236" i="3"/>
  <c r="J74" i="3"/>
  <c r="G201" i="3"/>
  <c r="A145" i="3"/>
  <c r="A282" i="3"/>
  <c r="C219" i="3"/>
  <c r="F118" i="3"/>
  <c r="A81" i="3"/>
  <c r="L286" i="3"/>
  <c r="H44" i="3"/>
  <c r="E43" i="3"/>
  <c r="A14" i="3"/>
  <c r="F313" i="3"/>
  <c r="J382" i="3"/>
  <c r="F6" i="9"/>
  <c r="M294" i="3"/>
  <c r="L333" i="3"/>
  <c r="L199" i="3"/>
  <c r="M178" i="3"/>
  <c r="J305" i="3"/>
  <c r="C277" i="3"/>
  <c r="J176" i="3"/>
  <c r="D170" i="3"/>
  <c r="F104" i="3"/>
  <c r="B103" i="3"/>
  <c r="J260" i="3"/>
  <c r="F181" i="3"/>
  <c r="L194" i="3"/>
  <c r="D188" i="3"/>
  <c r="F174" i="3"/>
  <c r="L170" i="3"/>
  <c r="C31" i="3"/>
  <c r="D225" i="3"/>
  <c r="C248" i="3"/>
  <c r="G143" i="3"/>
  <c r="G94" i="3"/>
  <c r="H74" i="3"/>
  <c r="D73" i="3"/>
  <c r="L42" i="3"/>
  <c r="L52" i="3"/>
  <c r="G226" i="3"/>
  <c r="I24" i="3"/>
  <c r="E23" i="3"/>
  <c r="F157" i="3"/>
  <c r="H346" i="3"/>
  <c r="E236" i="3"/>
  <c r="H336" i="3"/>
  <c r="D328" i="3"/>
  <c r="G323" i="3"/>
  <c r="L381" i="3"/>
  <c r="M275" i="3"/>
  <c r="G336" i="3"/>
  <c r="J60" i="3"/>
  <c r="A128" i="3"/>
  <c r="C129" i="3"/>
  <c r="J164" i="3"/>
  <c r="L192" i="3"/>
  <c r="A172" i="3"/>
  <c r="I179" i="3"/>
  <c r="H262" i="3"/>
  <c r="B202" i="3"/>
  <c r="E35" i="3"/>
  <c r="J22" i="3"/>
  <c r="D307" i="3"/>
  <c r="M227" i="3"/>
  <c r="G290" i="3"/>
  <c r="K218" i="3"/>
  <c r="K67" i="3"/>
  <c r="H66" i="3"/>
  <c r="D342" i="3"/>
  <c r="L262" i="3"/>
  <c r="J304" i="3"/>
  <c r="K310" i="3"/>
  <c r="F266" i="3"/>
  <c r="F245" i="3"/>
  <c r="H298" i="3"/>
  <c r="G283" i="3"/>
  <c r="K171" i="3"/>
  <c r="D165" i="3"/>
  <c r="B406" i="3"/>
  <c r="F68" i="3"/>
  <c r="B77" i="3"/>
  <c r="C238" i="3"/>
  <c r="G408" i="3"/>
  <c r="E308" i="3"/>
  <c r="C182" i="3"/>
  <c r="G55" i="3"/>
  <c r="C54" i="3"/>
  <c r="A24" i="3"/>
  <c r="J182" i="3"/>
  <c r="E50" i="3"/>
  <c r="C289" i="3"/>
  <c r="D221" i="3"/>
  <c r="H76" i="3"/>
  <c r="L349" i="3"/>
  <c r="C196" i="3"/>
  <c r="K242" i="3"/>
  <c r="F105" i="3"/>
  <c r="C237" i="3"/>
  <c r="H223" i="3"/>
  <c r="F13" i="3"/>
  <c r="H95" i="3"/>
  <c r="D8" i="3"/>
  <c r="C143" i="3"/>
  <c r="L141" i="3"/>
  <c r="L138" i="3"/>
  <c r="C3" i="3"/>
  <c r="A69" i="3"/>
  <c r="L72" i="3"/>
  <c r="M72" i="3"/>
  <c r="M8" i="3"/>
  <c r="L79" i="3"/>
  <c r="J242" i="3"/>
  <c r="L348" i="3"/>
  <c r="J269" i="3"/>
  <c r="L125" i="3"/>
  <c r="I229" i="3"/>
  <c r="C97" i="3"/>
  <c r="L91" i="3"/>
  <c r="G366" i="3"/>
  <c r="E266" i="3"/>
  <c r="I338" i="3"/>
  <c r="D340" i="3"/>
  <c r="J374" i="3"/>
  <c r="C226" i="3"/>
  <c r="H302" i="3"/>
  <c r="L160" i="3"/>
  <c r="C377" i="3"/>
  <c r="M380" i="3"/>
  <c r="F119" i="3"/>
  <c r="D114" i="3"/>
  <c r="M347" i="3"/>
  <c r="H111" i="3"/>
  <c r="H190" i="3"/>
  <c r="H39" i="3"/>
  <c r="B205" i="3"/>
  <c r="E298" i="3"/>
  <c r="E242" i="3"/>
  <c r="C336" i="3"/>
  <c r="M397" i="3"/>
  <c r="H376" i="3"/>
  <c r="C404" i="3"/>
  <c r="G307" i="3"/>
  <c r="E305" i="3"/>
  <c r="G378" i="3"/>
  <c r="D343" i="3"/>
  <c r="I307" i="3"/>
  <c r="L336" i="3"/>
  <c r="G29" i="3"/>
  <c r="M223" i="3"/>
  <c r="E176" i="3"/>
  <c r="G59" i="3"/>
  <c r="H334" i="3"/>
  <c r="J318" i="3"/>
  <c r="L202" i="3"/>
  <c r="F239" i="3"/>
  <c r="C212" i="3"/>
  <c r="A207" i="3"/>
  <c r="G183" i="3"/>
  <c r="K353" i="3"/>
  <c r="M191" i="3"/>
  <c r="J186" i="3"/>
  <c r="L295" i="3"/>
  <c r="I214" i="3"/>
  <c r="A307" i="3"/>
  <c r="D125" i="3"/>
  <c r="J215" i="3"/>
  <c r="B43" i="3"/>
  <c r="C312" i="3"/>
  <c r="M307" i="3"/>
  <c r="D318" i="3"/>
  <c r="E362" i="3"/>
  <c r="I343" i="3"/>
  <c r="M3" i="3"/>
  <c r="F26" i="3"/>
  <c r="J165" i="3"/>
  <c r="D402" i="3"/>
  <c r="A106" i="3"/>
  <c r="D173" i="3"/>
  <c r="J39" i="3"/>
  <c r="D139" i="3"/>
  <c r="F143" i="3"/>
  <c r="C108" i="3"/>
  <c r="H394" i="3"/>
  <c r="H55" i="3"/>
  <c r="G146" i="3"/>
  <c r="I117" i="3"/>
  <c r="C267" i="3"/>
  <c r="M261" i="3"/>
  <c r="C202" i="3"/>
  <c r="K170" i="3"/>
  <c r="A203" i="3"/>
  <c r="F50" i="3"/>
  <c r="I255" i="3"/>
  <c r="C407" i="3"/>
  <c r="G167" i="3"/>
  <c r="M145" i="3"/>
  <c r="B203" i="3"/>
  <c r="J96" i="3"/>
  <c r="E231" i="3"/>
  <c r="L222" i="3"/>
  <c r="G97" i="3"/>
  <c r="E98" i="3"/>
  <c r="L206" i="3"/>
  <c r="M127" i="3"/>
  <c r="H126" i="3"/>
  <c r="G85" i="3"/>
  <c r="D349" i="3"/>
  <c r="J248" i="3"/>
  <c r="C314" i="3"/>
  <c r="H249" i="3"/>
  <c r="E281" i="3"/>
  <c r="E196" i="3"/>
  <c r="C191" i="3"/>
  <c r="E330" i="3"/>
  <c r="D267" i="3"/>
  <c r="F279" i="3"/>
  <c r="D253" i="3"/>
  <c r="H175" i="3"/>
  <c r="F170" i="3"/>
  <c r="F377" i="3"/>
  <c r="E179" i="3"/>
  <c r="E194" i="3"/>
  <c r="J187" i="3"/>
  <c r="B250" i="3"/>
  <c r="F236" i="3"/>
  <c r="A79" i="3"/>
  <c r="H81" i="3"/>
  <c r="A256" i="3"/>
  <c r="M143" i="3"/>
  <c r="B243" i="3"/>
  <c r="B158" i="3"/>
  <c r="J156" i="3"/>
  <c r="B126" i="3"/>
  <c r="J138" i="3"/>
  <c r="M152" i="3"/>
  <c r="I120" i="3"/>
  <c r="F115" i="3"/>
  <c r="H75" i="3"/>
  <c r="M329" i="3"/>
  <c r="J299" i="3"/>
  <c r="I204" i="3"/>
  <c r="E258" i="3"/>
  <c r="B213" i="3"/>
  <c r="M207" i="3"/>
  <c r="F184" i="3"/>
  <c r="M236" i="3"/>
  <c r="G248" i="3"/>
  <c r="E376" i="3"/>
  <c r="F342" i="3"/>
  <c r="I295" i="3"/>
  <c r="A309" i="3"/>
  <c r="L44" i="3"/>
  <c r="M200" i="3"/>
  <c r="J322" i="3"/>
  <c r="I222" i="3"/>
  <c r="J251" i="3"/>
  <c r="I279" i="3"/>
  <c r="B117" i="3"/>
  <c r="A157" i="3"/>
  <c r="L151" i="3"/>
  <c r="H29" i="3"/>
  <c r="E31" i="3"/>
  <c r="M259" i="3"/>
  <c r="J126" i="3"/>
  <c r="F125" i="3"/>
  <c r="J94" i="3"/>
  <c r="A315" i="3"/>
  <c r="B232" i="3"/>
  <c r="I327" i="3"/>
  <c r="B298" i="3"/>
  <c r="J314" i="3"/>
  <c r="I125" i="3"/>
  <c r="G120" i="3"/>
  <c r="G329" i="3"/>
  <c r="M300" i="3"/>
  <c r="B175" i="3"/>
  <c r="H168" i="3"/>
  <c r="A22" i="3"/>
  <c r="K20" i="3"/>
  <c r="M252" i="3"/>
  <c r="B115" i="3"/>
  <c r="H194" i="3"/>
  <c r="M187" i="3"/>
  <c r="E292" i="3"/>
  <c r="F102" i="3"/>
  <c r="G262" i="3"/>
  <c r="L236" i="3"/>
  <c r="I151" i="3"/>
  <c r="F56" i="3"/>
  <c r="E29" i="3"/>
  <c r="L94" i="3"/>
  <c r="M90" i="3"/>
  <c r="B157" i="3"/>
  <c r="E141" i="3"/>
  <c r="A181" i="3"/>
  <c r="I157" i="3"/>
  <c r="G152" i="3"/>
  <c r="C30" i="3"/>
  <c r="K392" i="3"/>
  <c r="D229" i="3"/>
  <c r="B224" i="3"/>
  <c r="L290" i="3"/>
  <c r="H407" i="3"/>
  <c r="D284" i="3"/>
  <c r="E372" i="3"/>
  <c r="D176" i="3"/>
  <c r="C252" i="3"/>
  <c r="A166" i="3"/>
  <c r="H40" i="3"/>
  <c r="F324" i="3"/>
  <c r="G386" i="3"/>
  <c r="F24" i="3"/>
  <c r="J284" i="3"/>
  <c r="E200" i="3"/>
  <c r="G9" i="3"/>
  <c r="C14" i="3"/>
  <c r="B39" i="3"/>
  <c r="L285" i="3"/>
  <c r="D178" i="3"/>
  <c r="C368" i="3"/>
  <c r="C217" i="3"/>
  <c r="D150" i="3"/>
  <c r="M148" i="3"/>
  <c r="L282" i="3"/>
  <c r="B222" i="3"/>
  <c r="H353" i="3"/>
  <c r="I304" i="3"/>
  <c r="F200" i="3"/>
  <c r="G179" i="3"/>
  <c r="J376" i="3"/>
  <c r="M217" i="3"/>
  <c r="G171" i="3"/>
  <c r="M164" i="3"/>
  <c r="B170" i="3"/>
  <c r="L167" i="3"/>
  <c r="C163" i="3"/>
  <c r="E223" i="3"/>
  <c r="D216" i="3"/>
  <c r="G282" i="3"/>
  <c r="C160" i="3"/>
  <c r="C8" i="3"/>
  <c r="L6" i="3"/>
  <c r="B155" i="3"/>
  <c r="M154" i="3"/>
  <c r="B172" i="3"/>
  <c r="D115" i="3"/>
  <c r="A110" i="3"/>
  <c r="K11" i="3"/>
  <c r="A344" i="3"/>
  <c r="F129" i="3"/>
  <c r="H266" i="3"/>
  <c r="I301" i="3"/>
  <c r="H167" i="3"/>
  <c r="F218" i="3"/>
  <c r="A9" i="3"/>
  <c r="C32" i="3"/>
  <c r="H134" i="3"/>
  <c r="A59" i="3"/>
  <c r="J57" i="3"/>
  <c r="G27" i="3"/>
  <c r="G113" i="3"/>
  <c r="A28" i="3"/>
  <c r="C139" i="3"/>
  <c r="A34" i="3"/>
  <c r="L35" i="3"/>
  <c r="J3" i="3"/>
  <c r="D269" i="3"/>
  <c r="C329" i="3"/>
  <c r="H264" i="3"/>
  <c r="I192" i="3"/>
  <c r="B210" i="3"/>
  <c r="L95" i="3"/>
  <c r="G127" i="3"/>
  <c r="L346" i="3"/>
  <c r="E89" i="3"/>
  <c r="G312" i="3"/>
  <c r="G317" i="3"/>
  <c r="L298" i="3"/>
  <c r="B198" i="3"/>
  <c r="B279" i="3"/>
  <c r="C366" i="3"/>
  <c r="M249" i="3"/>
  <c r="M263" i="3"/>
  <c r="D278" i="3"/>
  <c r="G200" i="3"/>
  <c r="B180" i="3"/>
  <c r="M123" i="3"/>
  <c r="A316" i="3"/>
  <c r="D94" i="3"/>
  <c r="B110" i="3"/>
  <c r="B154" i="3"/>
  <c r="F371" i="3"/>
  <c r="D352" i="3"/>
  <c r="M212" i="3"/>
  <c r="E19" i="3"/>
  <c r="F63" i="3"/>
  <c r="L43" i="3"/>
  <c r="F233" i="3"/>
  <c r="D86" i="3"/>
  <c r="J246" i="3"/>
  <c r="G115" i="3"/>
  <c r="H164" i="3"/>
  <c r="C58" i="3"/>
  <c r="A130" i="3"/>
  <c r="A214" i="3"/>
  <c r="C198" i="3"/>
  <c r="M177" i="3"/>
  <c r="L272" i="3"/>
  <c r="J174" i="3"/>
  <c r="C150" i="3"/>
  <c r="A141" i="3"/>
  <c r="F123" i="3"/>
  <c r="H325" i="3"/>
  <c r="C268" i="3"/>
  <c r="F106" i="3"/>
  <c r="M174" i="3"/>
  <c r="M95" i="3"/>
  <c r="C142" i="3"/>
  <c r="E127" i="3"/>
  <c r="J21" i="3"/>
  <c r="F231" i="3"/>
  <c r="B131" i="3"/>
  <c r="G145" i="3"/>
  <c r="I270" i="3"/>
  <c r="I85" i="3"/>
  <c r="J69" i="3"/>
  <c r="I236" i="3"/>
  <c r="H99" i="3"/>
  <c r="E163" i="3"/>
  <c r="H156" i="3"/>
  <c r="M139" i="3"/>
  <c r="L37" i="3"/>
  <c r="B339" i="3"/>
  <c r="F168" i="3"/>
  <c r="A58" i="3"/>
  <c r="D25" i="3"/>
  <c r="F124" i="3"/>
  <c r="H195" i="3"/>
  <c r="C126" i="3"/>
  <c r="L342" i="3"/>
  <c r="G21" i="3"/>
  <c r="M258" i="3"/>
  <c r="D320" i="3"/>
  <c r="K226" i="3"/>
  <c r="F137" i="3"/>
  <c r="D160" i="3"/>
  <c r="B384" i="3"/>
  <c r="B230" i="3"/>
  <c r="K282" i="3"/>
  <c r="J217" i="3"/>
  <c r="J66" i="3"/>
  <c r="F65" i="3"/>
  <c r="J270" i="3"/>
  <c r="E190" i="3"/>
  <c r="G271" i="3"/>
  <c r="E245" i="3"/>
  <c r="A84" i="3"/>
  <c r="K82" i="3"/>
  <c r="G310" i="3"/>
  <c r="J73" i="3"/>
  <c r="A173" i="3"/>
  <c r="G166" i="3"/>
  <c r="B168" i="3"/>
  <c r="C166" i="3"/>
  <c r="H160" i="3"/>
  <c r="C158" i="3"/>
  <c r="D214" i="3"/>
  <c r="E261" i="3"/>
  <c r="A31" i="3"/>
  <c r="F2" i="3"/>
  <c r="C1" i="3"/>
  <c r="H182" i="3"/>
  <c r="C209" i="3"/>
  <c r="M76" i="3"/>
  <c r="A98" i="3"/>
  <c r="I92" i="3"/>
  <c r="G7" i="3"/>
  <c r="F234" i="3"/>
  <c r="A156" i="3"/>
  <c r="F207" i="3"/>
  <c r="D250" i="3"/>
  <c r="B187" i="3"/>
  <c r="F208" i="3"/>
  <c r="A32" i="3"/>
  <c r="H114" i="3"/>
  <c r="M53" i="3"/>
  <c r="H17" i="3"/>
  <c r="D16" i="3"/>
  <c r="M10" i="3"/>
  <c r="G110" i="3"/>
  <c r="J15" i="3"/>
  <c r="J55" i="3"/>
  <c r="F40" i="3"/>
  <c r="J208" i="3"/>
  <c r="A356" i="3"/>
  <c r="J212" i="3"/>
  <c r="A242" i="3"/>
  <c r="H318" i="3"/>
  <c r="J220" i="3"/>
  <c r="J139" i="3"/>
  <c r="I146" i="3"/>
  <c r="E313" i="3"/>
  <c r="L205" i="3"/>
  <c r="I247" i="3"/>
  <c r="M101" i="3"/>
  <c r="F358" i="3"/>
  <c r="J34" i="3"/>
  <c r="D156" i="3"/>
  <c r="F112" i="3"/>
  <c r="B63" i="3"/>
  <c r="G306" i="3"/>
  <c r="G350" i="3"/>
  <c r="M224" i="3"/>
  <c r="F190" i="3"/>
  <c r="M124" i="3"/>
  <c r="J119" i="3"/>
  <c r="M231" i="3"/>
  <c r="E172" i="3"/>
  <c r="M91" i="3"/>
  <c r="F85" i="3"/>
  <c r="I63" i="3"/>
  <c r="I58" i="3"/>
  <c r="D313" i="3"/>
  <c r="L250" i="3"/>
  <c r="M171" i="3"/>
  <c r="M354" i="3"/>
  <c r="M180" i="3"/>
  <c r="E226" i="3"/>
  <c r="I175" i="3"/>
  <c r="I73" i="3"/>
  <c r="J224" i="3"/>
  <c r="F303" i="3"/>
  <c r="L140" i="3"/>
  <c r="H139" i="3"/>
  <c r="L50" i="3"/>
  <c r="C21" i="3"/>
  <c r="I135" i="3"/>
  <c r="B89" i="3"/>
  <c r="J87" i="3"/>
  <c r="D171" i="3"/>
  <c r="D72" i="3"/>
  <c r="C356" i="3"/>
  <c r="A353" i="3"/>
  <c r="H169" i="3"/>
  <c r="M193" i="3"/>
  <c r="I122" i="3"/>
  <c r="F84" i="3"/>
  <c r="H101" i="3"/>
  <c r="I20" i="3"/>
  <c r="C220" i="3"/>
  <c r="D145" i="3"/>
  <c r="L57" i="3"/>
  <c r="E110" i="3"/>
  <c r="J91" i="3"/>
  <c r="E157" i="3"/>
  <c r="K18" i="3"/>
  <c r="I124" i="3"/>
  <c r="H152" i="3"/>
  <c r="J221" i="3"/>
  <c r="D215" i="3"/>
  <c r="L209" i="3"/>
  <c r="J113" i="3"/>
  <c r="B295" i="3"/>
  <c r="B153" i="3"/>
  <c r="G209" i="3"/>
  <c r="D301" i="3"/>
  <c r="E320" i="3"/>
  <c r="H165" i="3"/>
  <c r="H9" i="3"/>
  <c r="G192" i="3"/>
  <c r="M336" i="3"/>
  <c r="G180" i="3"/>
  <c r="I61" i="3"/>
  <c r="E86" i="3"/>
  <c r="L118" i="3"/>
  <c r="I98" i="3"/>
  <c r="B113" i="3"/>
  <c r="J108" i="3"/>
  <c r="G53" i="3"/>
  <c r="I52" i="3"/>
  <c r="B57" i="3"/>
  <c r="G45" i="3"/>
  <c r="L16" i="3"/>
  <c r="J46" i="3"/>
  <c r="D49" i="3"/>
  <c r="H86" i="3"/>
  <c r="A199" i="3"/>
  <c r="H315" i="3"/>
  <c r="A150" i="3"/>
  <c r="K99" i="3"/>
  <c r="M387" i="3"/>
  <c r="B149" i="3"/>
  <c r="B26" i="3"/>
  <c r="B120" i="3"/>
  <c r="H138" i="3"/>
  <c r="E265" i="3"/>
  <c r="G15" i="3"/>
  <c r="B136" i="3"/>
  <c r="D124" i="3"/>
  <c r="B37" i="3"/>
  <c r="A126" i="3"/>
  <c r="G74" i="3"/>
  <c r="L100" i="3"/>
  <c r="L12" i="3"/>
  <c r="E160" i="3"/>
  <c r="J110" i="3"/>
  <c r="I198" i="3"/>
  <c r="A351" i="3"/>
  <c r="A144" i="3"/>
  <c r="C82" i="3"/>
  <c r="C6" i="3"/>
  <c r="I155" i="3"/>
  <c r="C84" i="3"/>
  <c r="I26" i="3"/>
  <c r="I28" i="3"/>
  <c r="B11" i="3"/>
  <c r="J59" i="3"/>
  <c r="E155" i="3"/>
  <c r="L365" i="3"/>
  <c r="G3" i="3"/>
  <c r="L211" i="3"/>
  <c r="B265" i="3"/>
  <c r="I348" i="3"/>
  <c r="M14" i="3"/>
  <c r="E158" i="3"/>
  <c r="E11" i="3"/>
  <c r="E17" i="3"/>
  <c r="J254" i="3"/>
  <c r="G261" i="3"/>
  <c r="A53" i="3"/>
  <c r="C176" i="3"/>
  <c r="L47" i="3"/>
  <c r="B165" i="3"/>
  <c r="L117" i="3"/>
  <c r="G136" i="3"/>
  <c r="E213" i="3"/>
  <c r="C90" i="3"/>
  <c r="L154" i="3"/>
  <c r="E84" i="3"/>
  <c r="G58" i="3"/>
  <c r="H24" i="3"/>
  <c r="J98" i="3"/>
  <c r="E189" i="3"/>
  <c r="L208" i="3"/>
  <c r="J130" i="3"/>
  <c r="G206" i="3"/>
  <c r="G61" i="3"/>
  <c r="D56" i="3"/>
  <c r="D57" i="3"/>
  <c r="B79" i="3"/>
  <c r="A50" i="3"/>
  <c r="M19" i="3"/>
  <c r="J67" i="3"/>
  <c r="M27" i="3"/>
  <c r="A281" i="3"/>
  <c r="E131" i="3"/>
  <c r="E109" i="3"/>
  <c r="A93" i="3"/>
  <c r="L9" i="3"/>
  <c r="C102" i="3"/>
  <c r="B163" i="3"/>
  <c r="A165" i="3"/>
  <c r="A90" i="3"/>
  <c r="E125" i="3"/>
  <c r="I77" i="3"/>
  <c r="C62" i="3"/>
  <c r="I196" i="3"/>
  <c r="H144" i="3"/>
  <c r="H161" i="3"/>
  <c r="F253" i="3"/>
  <c r="B81" i="3"/>
  <c r="A100" i="3"/>
  <c r="K115" i="3"/>
  <c r="C10" i="3"/>
  <c r="E60" i="3"/>
  <c r="J19" i="3"/>
  <c r="A57" i="3"/>
  <c r="F212" i="3"/>
  <c r="A132" i="3"/>
  <c r="B259" i="3"/>
  <c r="L284" i="3"/>
  <c r="B171" i="3"/>
  <c r="I161" i="3"/>
  <c r="D46" i="3"/>
  <c r="M39" i="3"/>
  <c r="L132" i="3"/>
  <c r="B201" i="3"/>
  <c r="C94" i="3"/>
  <c r="K29" i="3"/>
  <c r="J61" i="3"/>
  <c r="B375" i="3"/>
  <c r="I291" i="3"/>
  <c r="D187" i="3"/>
  <c r="K259" i="3"/>
  <c r="L78" i="3"/>
  <c r="C121" i="3"/>
  <c r="L69" i="3"/>
  <c r="M60" i="3"/>
  <c r="D168" i="3"/>
  <c r="J29" i="3"/>
  <c r="H4" i="3"/>
  <c r="F156" i="3"/>
  <c r="A60" i="3"/>
  <c r="M25" i="3"/>
  <c r="D119" i="3"/>
  <c r="F163" i="3"/>
  <c r="K2" i="3"/>
  <c r="D130" i="3"/>
  <c r="M36" i="3"/>
  <c r="E140" i="3"/>
  <c r="M116" i="3"/>
  <c r="M48" i="3"/>
  <c r="E59" i="3"/>
  <c r="K283" i="3"/>
  <c r="F147" i="3"/>
  <c r="J137" i="3"/>
  <c r="L359" i="3"/>
  <c r="F198" i="3"/>
  <c r="G269" i="3"/>
  <c r="M144" i="3"/>
  <c r="L240" i="3"/>
  <c r="C270" i="3"/>
  <c r="D116" i="3"/>
  <c r="E303" i="3"/>
  <c r="A29" i="3"/>
  <c r="F39" i="3"/>
  <c r="B38" i="3"/>
  <c r="J184" i="3"/>
  <c r="M23" i="3"/>
  <c r="J50" i="3"/>
  <c r="C18" i="3"/>
  <c r="H135" i="3"/>
  <c r="I81" i="3"/>
  <c r="H103" i="3"/>
  <c r="J6" i="3"/>
  <c r="L267" i="3"/>
  <c r="J1" i="3"/>
  <c r="A56" i="3"/>
  <c r="A42" i="3"/>
  <c r="C24" i="3"/>
  <c r="C73" i="3"/>
  <c r="E225" i="3"/>
  <c r="E142" i="3"/>
  <c r="J335" i="3"/>
  <c r="E232" i="3"/>
  <c r="C39" i="3"/>
  <c r="M226" i="3"/>
  <c r="I238" i="3"/>
  <c r="B10" i="3"/>
  <c r="F235" i="3"/>
  <c r="F262" i="3"/>
  <c r="A120" i="3"/>
  <c r="K114" i="3"/>
  <c r="E64" i="3"/>
  <c r="F165" i="3"/>
  <c r="M323" i="3"/>
  <c r="L148" i="3"/>
  <c r="M186" i="3"/>
  <c r="E3" i="3"/>
  <c r="C43" i="3"/>
  <c r="L155" i="3"/>
  <c r="L3" i="3"/>
  <c r="G132" i="3"/>
  <c r="G80" i="3"/>
  <c r="I29" i="3"/>
  <c r="L77" i="3"/>
  <c r="D18" i="3"/>
  <c r="F51" i="3"/>
  <c r="F16" i="3"/>
  <c r="H69" i="3"/>
  <c r="L105" i="3"/>
  <c r="J158" i="3"/>
  <c r="A229" i="3"/>
  <c r="I163" i="3"/>
  <c r="I250" i="3"/>
  <c r="M104" i="3"/>
  <c r="D163" i="3"/>
  <c r="H22" i="3"/>
  <c r="H97" i="3"/>
  <c r="L11" i="3"/>
  <c r="M137" i="3"/>
  <c r="E360" i="3"/>
  <c r="C93" i="3"/>
  <c r="M146" i="3"/>
  <c r="H10" i="3"/>
  <c r="D29" i="3"/>
  <c r="I114" i="3"/>
  <c r="M55" i="3"/>
  <c r="D69" i="3"/>
  <c r="F78" i="3"/>
  <c r="B160" i="3"/>
  <c r="D113" i="3"/>
  <c r="C154" i="3"/>
  <c r="H13" i="3"/>
  <c r="M64" i="3"/>
  <c r="I267" i="3"/>
  <c r="B227" i="3"/>
  <c r="F82" i="3"/>
  <c r="E126" i="3"/>
  <c r="K45" i="3"/>
  <c r="F127" i="3"/>
  <c r="C7" i="3"/>
  <c r="J136" i="3"/>
  <c r="A169" i="3"/>
  <c r="A108" i="3"/>
  <c r="A86" i="3"/>
  <c r="F243" i="3"/>
  <c r="A292" i="3"/>
  <c r="B32" i="3"/>
  <c r="H300" i="3"/>
  <c r="B179" i="3"/>
  <c r="D83" i="3"/>
  <c r="G404" i="3"/>
  <c r="I232" i="3"/>
  <c r="E199" i="3"/>
  <c r="I139" i="3"/>
  <c r="H241" i="3"/>
  <c r="B67" i="3"/>
  <c r="E260" i="3"/>
  <c r="A221" i="3"/>
  <c r="C168" i="3"/>
  <c r="C99" i="3"/>
  <c r="G225" i="3"/>
  <c r="I83" i="3"/>
  <c r="B273" i="3"/>
  <c r="I33" i="3"/>
  <c r="B141" i="3"/>
  <c r="G57" i="3"/>
  <c r="I90" i="3"/>
  <c r="H154" i="3"/>
  <c r="M18" i="3"/>
  <c r="C20" i="3"/>
  <c r="H7" i="3"/>
  <c r="H199" i="3"/>
  <c r="F11" i="3"/>
  <c r="J128" i="3"/>
  <c r="J159" i="3"/>
  <c r="J5" i="3"/>
  <c r="E76" i="3"/>
  <c r="I71" i="3"/>
  <c r="A219" i="3"/>
  <c r="D298" i="3"/>
  <c r="J389" i="3"/>
  <c r="B237" i="3"/>
  <c r="A241" i="3"/>
  <c r="H200" i="3"/>
  <c r="B344" i="3"/>
  <c r="L201" i="3"/>
  <c r="D285" i="3"/>
  <c r="D8" i="9"/>
  <c r="E409" i="3"/>
  <c r="H319" i="3"/>
  <c r="D209" i="3"/>
  <c r="D204" i="3"/>
  <c r="L14" i="3"/>
  <c r="H128" i="3"/>
  <c r="I21" i="3"/>
  <c r="G396" i="3"/>
  <c r="G165" i="3"/>
  <c r="J233" i="3"/>
  <c r="E217" i="3"/>
  <c r="E135" i="3"/>
  <c r="E222" i="3"/>
  <c r="D312" i="3"/>
  <c r="B296" i="3"/>
  <c r="C110" i="3"/>
  <c r="A194" i="3"/>
  <c r="G252" i="3"/>
  <c r="G77" i="3"/>
  <c r="E72" i="3"/>
  <c r="I53" i="3"/>
  <c r="L260" i="3"/>
  <c r="H239" i="3"/>
  <c r="I219" i="3"/>
  <c r="A202" i="3"/>
  <c r="C309" i="3"/>
  <c r="C100" i="3"/>
  <c r="J153" i="3"/>
  <c r="A303" i="3"/>
  <c r="I296" i="3"/>
  <c r="D147" i="3"/>
  <c r="M192" i="3"/>
  <c r="M268" i="3"/>
  <c r="L161" i="3"/>
  <c r="G156" i="3"/>
  <c r="H83" i="3"/>
  <c r="I363" i="3"/>
  <c r="H231" i="3"/>
  <c r="K267" i="3"/>
  <c r="G242" i="3"/>
  <c r="D350" i="3"/>
  <c r="B15" i="3"/>
  <c r="H228" i="3"/>
  <c r="K314" i="3"/>
  <c r="H185" i="3"/>
  <c r="M179" i="3"/>
  <c r="G52" i="3"/>
  <c r="B216" i="3"/>
  <c r="B128" i="3"/>
  <c r="J89" i="3"/>
  <c r="L51" i="3"/>
  <c r="E37" i="3"/>
  <c r="A215" i="3"/>
  <c r="G219" i="3"/>
  <c r="B332" i="3"/>
  <c r="F89" i="3"/>
  <c r="D20" i="3"/>
  <c r="L232" i="3"/>
  <c r="L224" i="3"/>
  <c r="G73" i="3"/>
  <c r="M93" i="3"/>
  <c r="J12" i="3"/>
  <c r="B269" i="3"/>
  <c r="C357" i="3"/>
  <c r="E264" i="3"/>
  <c r="A153" i="3"/>
  <c r="I72" i="3"/>
  <c r="I68" i="3"/>
  <c r="F273" i="3"/>
  <c r="E188" i="3"/>
  <c r="B211" i="3"/>
  <c r="A185" i="3"/>
  <c r="G87" i="3"/>
  <c r="E82" i="3"/>
  <c r="G302" i="3"/>
  <c r="C216" i="3"/>
  <c r="F171" i="3"/>
  <c r="L164" i="3"/>
  <c r="E123" i="3"/>
  <c r="G305" i="3"/>
  <c r="E268" i="3"/>
  <c r="C156" i="3"/>
  <c r="D231" i="3"/>
  <c r="J100" i="3"/>
  <c r="M57" i="3"/>
  <c r="H56" i="3"/>
  <c r="D134" i="3"/>
  <c r="F27" i="3"/>
  <c r="H52" i="3"/>
  <c r="M77" i="3"/>
  <c r="C194" i="3"/>
  <c r="J83" i="3"/>
  <c r="E28" i="3"/>
  <c r="G372" i="3"/>
  <c r="C148" i="3"/>
  <c r="D181" i="3"/>
  <c r="J263" i="3"/>
  <c r="C339" i="3"/>
  <c r="C83" i="3"/>
  <c r="D50" i="3"/>
  <c r="D109" i="3"/>
  <c r="F101" i="3"/>
  <c r="H93" i="3"/>
  <c r="F88" i="3"/>
  <c r="A16" i="3"/>
  <c r="G253" i="3"/>
  <c r="G101" i="3"/>
  <c r="K28" i="3"/>
  <c r="L2" i="3"/>
  <c r="A67" i="3"/>
  <c r="B294" i="3"/>
  <c r="H207" i="3"/>
  <c r="K337" i="3"/>
  <c r="B42" i="3"/>
  <c r="B280" i="3"/>
  <c r="G134" i="3"/>
  <c r="G43" i="3"/>
  <c r="D297" i="3"/>
  <c r="E108" i="3"/>
  <c r="I176" i="3"/>
  <c r="H252" i="3"/>
  <c r="A238" i="3"/>
  <c r="G211" i="3"/>
  <c r="B151" i="3"/>
  <c r="G46" i="3"/>
  <c r="H382" i="3"/>
  <c r="G355" i="3"/>
  <c r="F232" i="3"/>
  <c r="H217" i="3"/>
  <c r="F194" i="3"/>
  <c r="B189" i="3"/>
  <c r="J255" i="3"/>
  <c r="E269" i="3"/>
  <c r="G285" i="3"/>
  <c r="F259" i="3"/>
  <c r="F86" i="3"/>
  <c r="B85" i="3"/>
  <c r="C303" i="3"/>
  <c r="J237" i="3"/>
  <c r="L113" i="3"/>
  <c r="D107" i="3"/>
  <c r="E346" i="3"/>
  <c r="H261" i="3"/>
  <c r="G161" i="3"/>
  <c r="A246" i="3"/>
  <c r="D158" i="3"/>
  <c r="A289" i="3"/>
  <c r="E162" i="3"/>
  <c r="A138" i="3"/>
  <c r="I136" i="3"/>
  <c r="H120" i="3"/>
  <c r="G119" i="3"/>
  <c r="I132" i="3"/>
  <c r="B86" i="3"/>
  <c r="J84" i="3"/>
  <c r="E62" i="3"/>
  <c r="D70" i="3"/>
  <c r="E224" i="3"/>
  <c r="L268" i="3"/>
  <c r="B104" i="3"/>
  <c r="J86" i="3"/>
  <c r="D236" i="3"/>
  <c r="F117" i="3"/>
  <c r="D112" i="3"/>
  <c r="D51" i="3"/>
  <c r="H143" i="3"/>
  <c r="D142" i="3"/>
  <c r="G10" i="3"/>
  <c r="J127" i="3"/>
  <c r="C127" i="3"/>
  <c r="A114" i="3"/>
  <c r="I74" i="3"/>
  <c r="A10" i="3"/>
  <c r="B61" i="3"/>
  <c r="D206" i="3"/>
  <c r="A264" i="3"/>
  <c r="L82" i="3"/>
  <c r="F220" i="3"/>
  <c r="I372" i="3"/>
  <c r="J151" i="3"/>
  <c r="E183" i="3"/>
  <c r="G214" i="3"/>
  <c r="A168" i="3"/>
  <c r="M97" i="3"/>
  <c r="A41" i="3"/>
  <c r="B82" i="3"/>
  <c r="F173" i="3"/>
  <c r="B181" i="3"/>
  <c r="G139" i="3"/>
  <c r="G69" i="3"/>
  <c r="B107" i="3"/>
  <c r="I156" i="3"/>
  <c r="K4" i="3"/>
  <c r="E244" i="3"/>
  <c r="M89" i="3"/>
  <c r="G47" i="3"/>
  <c r="I32" i="3"/>
  <c r="B4" i="3"/>
  <c r="H35" i="3"/>
  <c r="L131" i="3"/>
  <c r="G118" i="3"/>
  <c r="B328" i="3"/>
  <c r="L145" i="3"/>
  <c r="E238" i="3"/>
  <c r="I56" i="3"/>
  <c r="D76" i="3"/>
  <c r="E277" i="3"/>
  <c r="K147" i="3"/>
  <c r="G188" i="3"/>
  <c r="G293" i="3"/>
  <c r="F34" i="3"/>
  <c r="C29" i="3"/>
  <c r="I30" i="3"/>
  <c r="J122" i="3"/>
  <c r="F121" i="3"/>
  <c r="C22" i="3"/>
  <c r="L106" i="3"/>
  <c r="I41" i="3"/>
  <c r="L30" i="3"/>
  <c r="L53" i="3"/>
  <c r="G207" i="3"/>
  <c r="I116" i="3"/>
  <c r="J141" i="3"/>
  <c r="E7" i="3"/>
  <c r="K43" i="3"/>
  <c r="I79" i="3"/>
  <c r="A160" i="3"/>
  <c r="A68" i="3"/>
  <c r="B18" i="3"/>
  <c r="M170" i="3"/>
  <c r="I159" i="3"/>
  <c r="C406" i="3"/>
  <c r="G258" i="3"/>
  <c r="K155" i="3"/>
  <c r="E293" i="3"/>
  <c r="G297" i="3"/>
  <c r="B145" i="3"/>
  <c r="H309" i="3"/>
  <c r="L302" i="3"/>
  <c r="F61" i="3"/>
  <c r="L40" i="3"/>
  <c r="B13" i="3"/>
  <c r="E104" i="3"/>
  <c r="D334" i="3"/>
  <c r="G173" i="3"/>
  <c r="I87" i="3"/>
  <c r="F96" i="3"/>
  <c r="F126" i="3"/>
  <c r="L88" i="3"/>
  <c r="C227" i="3"/>
  <c r="F21" i="3"/>
  <c r="D87" i="3"/>
  <c r="I99" i="3"/>
  <c r="A20" i="3"/>
  <c r="I59" i="3"/>
  <c r="F29" i="3"/>
  <c r="H151" i="3"/>
  <c r="H205" i="3"/>
  <c r="B123" i="3"/>
  <c r="L76" i="3"/>
  <c r="F93" i="3"/>
  <c r="C370" i="3"/>
  <c r="I172" i="3"/>
  <c r="L19" i="3"/>
  <c r="C173" i="3"/>
  <c r="B292" i="3"/>
  <c r="I220" i="3"/>
  <c r="C149" i="3"/>
  <c r="H67" i="3"/>
  <c r="K34" i="3"/>
  <c r="L212" i="3"/>
  <c r="F211" i="3"/>
  <c r="L133" i="3"/>
  <c r="E69" i="3"/>
  <c r="C224" i="3"/>
  <c r="C89" i="3"/>
  <c r="I131" i="3"/>
  <c r="K162" i="3"/>
  <c r="E156" i="3"/>
  <c r="I57" i="3"/>
  <c r="D40" i="3"/>
  <c r="A13" i="3"/>
  <c r="C87" i="3"/>
  <c r="A85" i="3"/>
  <c r="A299" i="3"/>
  <c r="F153" i="3"/>
  <c r="G216" i="3"/>
  <c r="B83" i="3"/>
  <c r="B6" i="3"/>
  <c r="E115" i="3"/>
  <c r="M2" i="3"/>
  <c r="C9" i="3"/>
  <c r="A33" i="3"/>
  <c r="E117" i="3"/>
  <c r="L220" i="3"/>
  <c r="D270" i="3"/>
  <c r="G17" i="3"/>
  <c r="A92" i="3"/>
  <c r="E136" i="3"/>
  <c r="C35" i="3"/>
  <c r="A45" i="3"/>
  <c r="L332" i="3"/>
  <c r="B278" i="3"/>
  <c r="C205" i="3"/>
  <c r="D255" i="3"/>
  <c r="J25" i="3"/>
  <c r="D217" i="3"/>
  <c r="G196" i="3"/>
  <c r="A182" i="3"/>
  <c r="A235" i="3"/>
  <c r="I244" i="3"/>
  <c r="D79" i="3"/>
  <c r="H58" i="3"/>
  <c r="A374" i="3"/>
  <c r="G238" i="3"/>
  <c r="H49" i="3"/>
  <c r="F44" i="3"/>
  <c r="B36" i="3"/>
  <c r="I36" i="3"/>
  <c r="J58" i="3"/>
  <c r="G149" i="3"/>
  <c r="K3" i="3"/>
  <c r="H348" i="3"/>
  <c r="C34" i="3"/>
  <c r="L75" i="3"/>
  <c r="L38" i="3"/>
  <c r="A17" i="3"/>
  <c r="A170" i="3"/>
  <c r="A18" i="3"/>
  <c r="H226" i="3"/>
  <c r="I174" i="3"/>
  <c r="M222" i="3"/>
  <c r="D230" i="3"/>
  <c r="C130" i="3"/>
  <c r="H218" i="3"/>
  <c r="F254" i="3"/>
  <c r="B335" i="3"/>
  <c r="I254" i="3"/>
  <c r="A115" i="3"/>
  <c r="L65" i="3"/>
  <c r="L216" i="3"/>
  <c r="H121" i="3"/>
  <c r="D120" i="3"/>
  <c r="H89" i="3"/>
  <c r="F213" i="3"/>
  <c r="E5" i="3"/>
  <c r="K36" i="3"/>
  <c r="I249" i="3"/>
  <c r="C210" i="3"/>
  <c r="L90" i="3"/>
  <c r="H116" i="3"/>
  <c r="L103" i="3"/>
  <c r="C28" i="3"/>
  <c r="L121" i="3"/>
  <c r="F57" i="3"/>
  <c r="D138" i="3"/>
  <c r="M136" i="3"/>
  <c r="A143" i="3"/>
  <c r="B129" i="3"/>
  <c r="E46" i="3"/>
  <c r="A116" i="3"/>
  <c r="H296" i="3"/>
  <c r="I207" i="3"/>
  <c r="G174" i="3"/>
  <c r="J8" i="3"/>
  <c r="H332" i="3"/>
  <c r="E32" i="3"/>
  <c r="I118" i="3"/>
  <c r="B68" i="3"/>
  <c r="M98" i="3"/>
  <c r="E102" i="3"/>
  <c r="A101" i="3"/>
  <c r="E70" i="3"/>
  <c r="A78" i="3"/>
  <c r="B109" i="3"/>
  <c r="I240" i="3"/>
  <c r="L33" i="3"/>
  <c r="D53" i="3"/>
  <c r="J11" i="3"/>
  <c r="E77" i="3"/>
  <c r="D100" i="3"/>
  <c r="F10" i="3"/>
  <c r="E78" i="3"/>
  <c r="D19" i="3"/>
  <c r="E58" i="3"/>
  <c r="C161" i="3"/>
  <c r="K90" i="3"/>
  <c r="F35" i="3"/>
  <c r="M189" i="3"/>
  <c r="D129" i="3"/>
  <c r="B256" i="3"/>
  <c r="E151" i="3"/>
  <c r="E65" i="3"/>
  <c r="G95" i="3"/>
  <c r="M20" i="3"/>
  <c r="G76" i="3"/>
  <c r="B138" i="3"/>
  <c r="A52" i="3"/>
  <c r="E53" i="3"/>
  <c r="F28" i="3"/>
  <c r="C136" i="3"/>
  <c r="G298" i="3"/>
  <c r="E83" i="3"/>
  <c r="E54" i="3"/>
  <c r="L39" i="3"/>
  <c r="M47" i="3"/>
  <c r="E101" i="3"/>
  <c r="J75" i="3"/>
  <c r="E13" i="3"/>
  <c r="F45" i="3"/>
  <c r="E12" i="3"/>
  <c r="L83" i="3"/>
  <c r="C269" i="3"/>
  <c r="M251" i="3"/>
  <c r="G67" i="3"/>
  <c r="M246" i="3"/>
  <c r="I113" i="3"/>
  <c r="A205" i="3"/>
  <c r="F140" i="3"/>
  <c r="J7" i="3"/>
  <c r="L330" i="3"/>
  <c r="K297" i="3"/>
  <c r="L15" i="3"/>
  <c r="G114" i="3"/>
  <c r="L62" i="3"/>
  <c r="B195" i="3"/>
  <c r="L10" i="3"/>
  <c r="L149" i="3"/>
  <c r="F347" i="3"/>
  <c r="M21" i="3"/>
  <c r="F23" i="3"/>
  <c r="H61" i="3"/>
  <c r="E216" i="3"/>
  <c r="C283" i="3"/>
  <c r="G175" i="3"/>
  <c r="H258" i="3"/>
  <c r="J163" i="3"/>
  <c r="H224" i="3"/>
  <c r="A137" i="3"/>
  <c r="B53" i="3"/>
  <c r="C278" i="3"/>
  <c r="B121" i="3"/>
  <c r="F110" i="3"/>
  <c r="G26" i="3"/>
  <c r="I12" i="3"/>
  <c r="D3" i="3"/>
  <c r="I141" i="3"/>
  <c r="F139" i="3"/>
  <c r="H107" i="3"/>
  <c r="C41" i="3"/>
  <c r="G90" i="3"/>
  <c r="G153" i="3"/>
  <c r="M33" i="3"/>
  <c r="F15" i="3"/>
  <c r="J16" i="3"/>
  <c r="I235" i="3"/>
  <c r="L55" i="3"/>
  <c r="I3" i="3"/>
  <c r="C365" i="3"/>
  <c r="J196" i="3"/>
  <c r="D251" i="3"/>
  <c r="L61" i="3"/>
  <c r="G239" i="3"/>
  <c r="E116" i="3"/>
  <c r="A15" i="3"/>
  <c r="F30" i="3"/>
  <c r="E15" i="3"/>
  <c r="E122" i="3"/>
  <c r="A121" i="3"/>
  <c r="A245" i="3"/>
  <c r="B1" i="3"/>
  <c r="E48" i="3"/>
  <c r="D12" i="3"/>
  <c r="B52" i="3"/>
  <c r="B3" i="3"/>
  <c r="A277" i="3"/>
  <c r="B93" i="3"/>
  <c r="I39" i="3"/>
  <c r="G1" i="3"/>
  <c r="A103" i="3"/>
  <c r="L84" i="3"/>
  <c r="E39" i="3"/>
  <c r="A127" i="3"/>
  <c r="D106" i="3"/>
  <c r="E186" i="3"/>
  <c r="D196" i="3"/>
  <c r="E347" i="3"/>
  <c r="G394" i="3"/>
  <c r="F350" i="3"/>
  <c r="D189" i="3"/>
  <c r="K350" i="3"/>
  <c r="L387" i="3"/>
  <c r="L168" i="3"/>
  <c r="L293" i="3"/>
  <c r="B242" i="3"/>
  <c r="D381" i="3"/>
  <c r="H177" i="3"/>
  <c r="L400" i="3"/>
  <c r="L175" i="3"/>
  <c r="F287" i="3"/>
  <c r="L242" i="3"/>
  <c r="H285" i="3"/>
  <c r="A243" i="3"/>
  <c r="J197" i="3"/>
  <c r="C223" i="3"/>
  <c r="F95" i="3"/>
  <c r="H288" i="3"/>
  <c r="D385" i="3"/>
  <c r="K274" i="3"/>
  <c r="A249" i="3"/>
  <c r="A105" i="3"/>
  <c r="F187" i="3"/>
  <c r="A75" i="3"/>
  <c r="L32" i="3"/>
  <c r="F134" i="3"/>
  <c r="A322" i="3"/>
  <c r="H206" i="3"/>
  <c r="J342" i="3"/>
  <c r="A195" i="3"/>
  <c r="M75" i="3"/>
  <c r="M213" i="3"/>
  <c r="F159" i="3"/>
  <c r="K321" i="3"/>
  <c r="B251" i="3"/>
  <c r="M255" i="3"/>
  <c r="A142" i="3"/>
  <c r="F186" i="3"/>
  <c r="A152" i="3"/>
  <c r="G160" i="3"/>
  <c r="M109" i="3"/>
  <c r="G335" i="3"/>
  <c r="E240" i="3"/>
  <c r="L237" i="3"/>
  <c r="L273" i="3"/>
  <c r="L162" i="3"/>
  <c r="A354" i="3"/>
  <c r="K13" i="3"/>
  <c r="C313" i="3"/>
  <c r="F257" i="3"/>
  <c r="B330" i="3"/>
  <c r="B261" i="3"/>
  <c r="L153" i="3"/>
  <c r="C195" i="3"/>
  <c r="F240" i="3"/>
  <c r="G71" i="3"/>
  <c r="A48" i="3"/>
  <c r="D4" i="3"/>
  <c r="F136" i="3"/>
  <c r="D54" i="3"/>
  <c r="L341" i="3"/>
  <c r="E178" i="3"/>
  <c r="H381" i="3"/>
  <c r="F172" i="3"/>
  <c r="I239" i="3"/>
  <c r="C68" i="3"/>
  <c r="M105" i="3"/>
  <c r="L207" i="3"/>
  <c r="M372" i="3"/>
  <c r="H259" i="3"/>
  <c r="M159" i="3"/>
  <c r="A154" i="3"/>
  <c r="I152" i="3"/>
  <c r="L398" i="3"/>
  <c r="L196" i="3"/>
  <c r="E279" i="3"/>
  <c r="C253" i="3"/>
  <c r="L188" i="3"/>
  <c r="I183" i="3"/>
  <c r="G178" i="3"/>
  <c r="L266" i="3"/>
  <c r="C67" i="3"/>
  <c r="J24" i="3"/>
  <c r="J338" i="3"/>
  <c r="H297" i="3"/>
  <c r="M161" i="3"/>
  <c r="L20" i="3"/>
  <c r="A87" i="3"/>
  <c r="L304" i="3"/>
  <c r="G240" i="3"/>
  <c r="M54" i="3"/>
  <c r="H53" i="3"/>
  <c r="G190" i="3"/>
  <c r="D39" i="3"/>
  <c r="J49" i="3"/>
  <c r="H187" i="3"/>
  <c r="E182" i="3"/>
  <c r="C86" i="3"/>
  <c r="M153" i="3"/>
  <c r="E262" i="3"/>
  <c r="C293" i="3"/>
  <c r="L21" i="3"/>
  <c r="L256" i="3"/>
  <c r="I243" i="3"/>
  <c r="F120" i="3"/>
  <c r="C115" i="3"/>
  <c r="J2" i="3"/>
  <c r="A163" i="3"/>
  <c r="M292" i="3"/>
  <c r="H14" i="3"/>
  <c r="A46" i="3"/>
  <c r="I143" i="3"/>
  <c r="H84" i="3"/>
  <c r="J65" i="3"/>
  <c r="C138" i="3"/>
  <c r="J81" i="3"/>
  <c r="E204" i="3"/>
  <c r="B184" i="3"/>
  <c r="L312" i="3"/>
  <c r="B252" i="3"/>
  <c r="C273" i="3"/>
  <c r="L17" i="3"/>
  <c r="D42" i="3"/>
  <c r="M303" i="3"/>
  <c r="C103" i="3"/>
  <c r="C170" i="3"/>
  <c r="B173" i="3"/>
  <c r="F326" i="3"/>
  <c r="K10" i="3"/>
  <c r="C117" i="3"/>
  <c r="I17" i="3"/>
  <c r="K309" i="3"/>
  <c r="F249" i="3"/>
  <c r="I276" i="3"/>
  <c r="D261" i="3"/>
  <c r="G131" i="3"/>
  <c r="D126" i="3"/>
  <c r="B336" i="3"/>
  <c r="G198" i="3"/>
  <c r="C284" i="3"/>
  <c r="C258" i="3"/>
  <c r="G83" i="3"/>
  <c r="D82" i="3"/>
  <c r="C363" i="3"/>
  <c r="M276" i="3"/>
  <c r="M173" i="3"/>
  <c r="F167" i="3"/>
  <c r="H176" i="3"/>
  <c r="M61" i="3"/>
  <c r="E106" i="3"/>
  <c r="A226" i="3"/>
  <c r="L247" i="3"/>
  <c r="M328" i="3"/>
  <c r="J92" i="3"/>
  <c r="J53" i="3"/>
  <c r="F52" i="3"/>
  <c r="D22" i="3"/>
  <c r="C51" i="3"/>
  <c r="D244" i="3"/>
  <c r="A183" i="3"/>
  <c r="L177" i="3"/>
  <c r="H136" i="3"/>
  <c r="E311" i="3"/>
  <c r="B50" i="3"/>
  <c r="L221" i="3"/>
  <c r="L98" i="3"/>
  <c r="D80" i="3"/>
  <c r="B5" i="3"/>
  <c r="B116" i="3"/>
  <c r="M183" i="3"/>
  <c r="H180" i="3"/>
  <c r="I60" i="3"/>
  <c r="F59" i="3"/>
  <c r="B29" i="3"/>
  <c r="B28" i="3"/>
  <c r="E67" i="3"/>
  <c r="B87" i="3"/>
  <c r="L49" i="3"/>
  <c r="L1" i="3"/>
  <c r="A148" i="3"/>
  <c r="B318" i="3"/>
  <c r="I16" i="3"/>
  <c r="I2" i="3"/>
  <c r="A27" i="3"/>
  <c r="G224" i="3"/>
  <c r="G367" i="3"/>
  <c r="G205" i="3"/>
  <c r="H188" i="3"/>
  <c r="E27" i="3"/>
  <c r="E229" i="3"/>
  <c r="E206" i="3"/>
  <c r="F55" i="3"/>
  <c r="I264" i="3"/>
  <c r="L159" i="3"/>
  <c r="D10" i="3"/>
  <c r="E144" i="3"/>
  <c r="B159" i="3"/>
  <c r="B142" i="3"/>
  <c r="C23" i="3"/>
  <c r="B80" i="3"/>
  <c r="F227" i="3"/>
  <c r="L99" i="3"/>
  <c r="M70" i="3"/>
  <c r="A159" i="3"/>
  <c r="I15" i="3"/>
  <c r="F17" i="3"/>
  <c r="F48" i="3"/>
  <c r="H289" i="3"/>
  <c r="J236" i="3"/>
  <c r="C49" i="3"/>
  <c r="B285" i="3"/>
  <c r="A133" i="3"/>
  <c r="L218" i="3"/>
  <c r="H146" i="3"/>
  <c r="H163" i="3"/>
  <c r="H137" i="3"/>
  <c r="B33" i="3"/>
  <c r="J148" i="3"/>
  <c r="A179" i="3"/>
  <c r="A40" i="3"/>
  <c r="I38" i="3"/>
  <c r="E201" i="3"/>
  <c r="K12" i="3"/>
  <c r="H46" i="3"/>
  <c r="L189" i="3"/>
  <c r="G6" i="3"/>
  <c r="E47" i="3"/>
  <c r="M166" i="3"/>
  <c r="I169" i="3"/>
  <c r="M37" i="3"/>
  <c r="A135" i="3"/>
  <c r="D89" i="3"/>
  <c r="G148" i="3"/>
  <c r="A94" i="3"/>
  <c r="C55" i="3"/>
  <c r="I10" i="3"/>
  <c r="H48" i="3"/>
  <c r="L150" i="3"/>
  <c r="D282" i="3"/>
  <c r="I344" i="3"/>
  <c r="J203" i="3"/>
  <c r="G241" i="3"/>
  <c r="J143" i="3"/>
  <c r="G333" i="3"/>
  <c r="J117" i="3"/>
  <c r="F145" i="3"/>
  <c r="H51" i="3"/>
  <c r="K122" i="3"/>
  <c r="H314" i="3"/>
  <c r="I275" i="3"/>
  <c r="E139" i="3"/>
  <c r="L101" i="3"/>
  <c r="L27" i="3"/>
  <c r="E63" i="3"/>
  <c r="H31" i="3"/>
  <c r="L174" i="3"/>
  <c r="J140" i="3"/>
  <c r="B76" i="3"/>
  <c r="B314" i="3"/>
  <c r="I4" i="3"/>
  <c r="A39" i="3"/>
  <c r="E80" i="3"/>
  <c r="M120" i="3"/>
  <c r="I109" i="3"/>
  <c r="D23" i="3"/>
  <c r="M58" i="3"/>
  <c r="G34" i="3"/>
  <c r="I47" i="3"/>
  <c r="I188" i="3"/>
  <c r="E214" i="3"/>
  <c r="G78" i="3"/>
  <c r="G33" i="3"/>
  <c r="J10" i="3"/>
  <c r="C79" i="3"/>
  <c r="F294" i="3"/>
  <c r="L204" i="3"/>
  <c r="G163" i="3"/>
  <c r="E128" i="3"/>
  <c r="M50" i="3"/>
  <c r="M114" i="3"/>
  <c r="L59" i="3"/>
  <c r="A161" i="3"/>
  <c r="L85" i="3"/>
  <c r="C44" i="3"/>
  <c r="J93" i="3"/>
  <c r="C81" i="3"/>
  <c r="H227" i="3"/>
  <c r="I202" i="3"/>
  <c r="A162" i="3"/>
  <c r="I37" i="3"/>
  <c r="A188" i="3"/>
  <c r="E20" i="3"/>
  <c r="C187" i="3"/>
  <c r="B21" i="3"/>
  <c r="B127" i="3"/>
  <c r="E111" i="3"/>
  <c r="F130" i="3"/>
  <c r="M87" i="3"/>
  <c r="L67" i="3"/>
  <c r="E148" i="3"/>
  <c r="J154" i="3"/>
  <c r="C59" i="3"/>
  <c r="J275" i="3"/>
  <c r="D91" i="3"/>
  <c r="L80" i="3"/>
  <c r="E143" i="3"/>
  <c r="A62" i="3"/>
  <c r="D96" i="3"/>
  <c r="J40" i="3"/>
  <c r="E171" i="3"/>
  <c r="L321" i="3"/>
  <c r="A348" i="3"/>
  <c r="F151" i="3"/>
  <c r="L287" i="3"/>
  <c r="M324" i="3"/>
  <c r="D254" i="3"/>
  <c r="L157" i="3"/>
  <c r="B74" i="3"/>
  <c r="A186" i="3"/>
  <c r="L197" i="3"/>
  <c r="E235" i="3"/>
  <c r="B60" i="3"/>
  <c r="B134" i="3"/>
  <c r="C153" i="3"/>
  <c r="J124" i="3"/>
  <c r="M147" i="3"/>
  <c r="I5" i="3"/>
  <c r="M5" i="3"/>
  <c r="K138" i="3"/>
  <c r="D92" i="3"/>
  <c r="A55" i="3"/>
  <c r="B146" i="3"/>
  <c r="C85" i="3"/>
  <c r="J161" i="3"/>
  <c r="M6" i="3"/>
  <c r="D131" i="3"/>
  <c r="E164" i="3"/>
  <c r="M134" i="3"/>
  <c r="H98" i="3"/>
  <c r="L128" i="3"/>
  <c r="M211" i="3"/>
  <c r="L180" i="3"/>
  <c r="M229" i="3"/>
  <c r="F60" i="3"/>
  <c r="D84" i="3"/>
  <c r="G64" i="3"/>
  <c r="D154" i="3"/>
  <c r="G68" i="3"/>
  <c r="G50" i="3"/>
  <c r="D44" i="3"/>
  <c r="L129" i="3"/>
  <c r="A234" i="3"/>
  <c r="F19" i="3"/>
  <c r="H106" i="3"/>
  <c r="A7" i="3"/>
  <c r="A95" i="3"/>
  <c r="A21" i="3"/>
  <c r="L93" i="3"/>
  <c r="A197" i="3"/>
  <c r="A158" i="3"/>
  <c r="A200" i="3"/>
  <c r="A38" i="3"/>
  <c r="B2" i="3"/>
  <c r="M41" i="3"/>
  <c r="F75" i="3"/>
  <c r="E154" i="3"/>
  <c r="L257" i="3"/>
  <c r="D169" i="3"/>
  <c r="G202" i="3"/>
  <c r="B71" i="3"/>
  <c r="M248" i="3"/>
  <c r="I312" i="3"/>
  <c r="F206" i="3"/>
  <c r="D30" i="3"/>
  <c r="L66" i="3"/>
  <c r="J118" i="3"/>
  <c r="I160" i="3"/>
  <c r="F155" i="3"/>
  <c r="C33" i="3"/>
  <c r="G28" i="3"/>
  <c r="A358" i="3"/>
  <c r="E168" i="3"/>
  <c r="E87" i="3"/>
  <c r="E74" i="3"/>
  <c r="G122" i="3"/>
  <c r="C175" i="3"/>
  <c r="B164" i="3"/>
  <c r="I129" i="3"/>
  <c r="F131" i="3"/>
  <c r="H132" i="3"/>
  <c r="M233" i="3"/>
  <c r="D45" i="3"/>
  <c r="A23" i="3"/>
  <c r="G177" i="3"/>
  <c r="A216" i="3"/>
  <c r="H220" i="3"/>
  <c r="H30" i="3"/>
  <c r="B112" i="3"/>
  <c r="H148" i="3"/>
  <c r="C27" i="3"/>
  <c r="I215" i="3"/>
  <c r="A54" i="3"/>
  <c r="F230" i="3"/>
  <c r="F9" i="3"/>
  <c r="C48" i="3"/>
  <c r="A64" i="3"/>
  <c r="B62" i="3"/>
  <c r="I97" i="3"/>
  <c r="H60" i="3"/>
  <c r="F144" i="3"/>
  <c r="J68" i="3"/>
  <c r="J30" i="3"/>
  <c r="C70" i="3"/>
  <c r="D151" i="3"/>
  <c r="B95" i="3"/>
  <c r="E94" i="3"/>
  <c r="M133" i="3"/>
  <c r="B54" i="3"/>
  <c r="G25" i="3"/>
  <c r="A335" i="3"/>
  <c r="M49" i="3"/>
  <c r="G255" i="3"/>
  <c r="C152" i="3"/>
  <c r="K26" i="3"/>
  <c r="D74" i="3"/>
  <c r="M68" i="3"/>
  <c r="A276" i="3"/>
  <c r="M304" i="3"/>
  <c r="E174" i="3"/>
  <c r="C37" i="3"/>
  <c r="H211" i="3"/>
  <c r="G19" i="3"/>
  <c r="F71" i="3"/>
  <c r="D121" i="3"/>
  <c r="J371" i="3"/>
  <c r="K194" i="3"/>
  <c r="C171" i="3"/>
  <c r="M102" i="3"/>
  <c r="H215" i="3"/>
  <c r="J47" i="3"/>
  <c r="E170" i="3"/>
  <c r="B234" i="3"/>
  <c r="H225" i="3"/>
  <c r="F12" i="3"/>
  <c r="D198" i="3"/>
  <c r="F242" i="3"/>
  <c r="E251" i="3"/>
  <c r="D55" i="3"/>
  <c r="A131" i="3"/>
  <c r="I101" i="3"/>
  <c r="H27" i="3"/>
  <c r="D17" i="3"/>
  <c r="I48" i="3"/>
  <c r="B91" i="3"/>
  <c r="M119" i="3"/>
  <c r="G56" i="3"/>
  <c r="J157" i="3"/>
  <c r="D41" i="3"/>
  <c r="D132" i="3"/>
  <c r="I182" i="3"/>
  <c r="M151" i="3"/>
  <c r="J194" i="3"/>
  <c r="C257" i="3"/>
  <c r="B35" i="3"/>
  <c r="L337" i="3"/>
  <c r="M45" i="3"/>
  <c r="M216" i="3"/>
  <c r="H246" i="3"/>
  <c r="J103" i="3"/>
  <c r="F216" i="3"/>
  <c r="D11" i="3"/>
  <c r="G18" i="3"/>
  <c r="M9" i="3"/>
  <c r="D38" i="3"/>
  <c r="A37" i="3"/>
  <c r="G133" i="3"/>
  <c r="J201" i="3"/>
  <c r="D1" i="3"/>
  <c r="D118" i="3"/>
  <c r="J125" i="3"/>
  <c r="D34" i="3"/>
  <c r="F18" i="3"/>
  <c r="L112" i="3"/>
  <c r="I55" i="3"/>
  <c r="F109" i="3"/>
  <c r="I127" i="3"/>
  <c r="C184" i="3"/>
  <c r="G13" i="3"/>
  <c r="F53" i="3"/>
  <c r="F31" i="3"/>
  <c r="D135" i="3"/>
  <c r="L130" i="3"/>
  <c r="D144" i="3"/>
  <c r="F306" i="3"/>
  <c r="L195" i="3"/>
  <c r="E220" i="3"/>
  <c r="G296" i="3"/>
  <c r="F341" i="3"/>
  <c r="F116" i="3"/>
  <c r="J115" i="3"/>
  <c r="D65" i="3"/>
  <c r="J116" i="3"/>
  <c r="K333" i="3"/>
  <c r="E282" i="3"/>
  <c r="D152" i="3"/>
  <c r="I223" i="3"/>
  <c r="D26" i="3"/>
  <c r="B99" i="3"/>
  <c r="C326" i="3"/>
  <c r="C232" i="3"/>
  <c r="I205" i="3"/>
  <c r="G99" i="3"/>
  <c r="L249" i="3"/>
  <c r="B45" i="3"/>
  <c r="G358" i="3"/>
  <c r="A260" i="3"/>
  <c r="I43" i="3"/>
  <c r="E329" i="3"/>
  <c r="D308" i="3"/>
  <c r="B248" i="3"/>
  <c r="M141" i="3"/>
  <c r="M169" i="3"/>
  <c r="G8" i="3"/>
  <c r="B44" i="3"/>
  <c r="J171" i="3"/>
  <c r="I1" i="3"/>
  <c r="C287" i="3"/>
  <c r="M289" i="3"/>
  <c r="C177" i="3"/>
  <c r="E173" i="3"/>
  <c r="I66" i="3"/>
  <c r="G236" i="3"/>
  <c r="E138" i="3"/>
  <c r="L54" i="3"/>
  <c r="L18" i="3"/>
  <c r="H3" i="3"/>
  <c r="M138" i="3"/>
  <c r="M66" i="3"/>
  <c r="B319" i="3"/>
  <c r="H92" i="3"/>
  <c r="D103" i="3"/>
  <c r="I18" i="3"/>
  <c r="E285" i="3"/>
  <c r="J286" i="3"/>
  <c r="G172" i="3"/>
  <c r="H173" i="3"/>
  <c r="D249" i="3"/>
  <c r="H8" i="3"/>
  <c r="I64" i="3"/>
  <c r="K1" i="3"/>
  <c r="I285" i="3"/>
  <c r="J178" i="3"/>
  <c r="I212" i="3"/>
  <c r="J45" i="3"/>
  <c r="H320" i="3"/>
  <c r="F41" i="3"/>
  <c r="C222" i="3"/>
  <c r="M62" i="3"/>
  <c r="B7" i="3"/>
  <c r="D75" i="3"/>
  <c r="J20" i="3"/>
  <c r="G20" i="3"/>
  <c r="I273" i="3"/>
  <c r="G147" i="3"/>
  <c r="E92" i="3"/>
  <c r="E25" i="3"/>
  <c r="K187" i="3"/>
  <c r="K210" i="3"/>
  <c r="L172" i="3"/>
  <c r="G218" i="3"/>
  <c r="F141" i="3"/>
  <c r="I199" i="3"/>
  <c r="F97" i="3"/>
  <c r="I84" i="3"/>
  <c r="E49" i="3"/>
  <c r="D68" i="3"/>
  <c r="H32" i="3"/>
  <c r="G86" i="3"/>
  <c r="C78" i="3"/>
  <c r="M51" i="3"/>
  <c r="G11" i="3"/>
  <c r="J343" i="3"/>
  <c r="D185" i="3"/>
  <c r="G38" i="3"/>
  <c r="A6" i="3"/>
  <c r="L328" i="3"/>
  <c r="G204" i="3"/>
  <c r="I261" i="3"/>
  <c r="A118" i="3"/>
  <c r="L58" i="3"/>
  <c r="M29" i="3"/>
  <c r="H15" i="3"/>
  <c r="E185" i="3"/>
  <c r="G63" i="3"/>
  <c r="M266" i="3"/>
  <c r="E34" i="3"/>
  <c r="L5" i="3"/>
  <c r="G203" i="3"/>
  <c r="I126" i="3"/>
  <c r="H37" i="3"/>
  <c r="D60" i="3"/>
  <c r="H64" i="3"/>
  <c r="I103" i="3"/>
  <c r="F99" i="3"/>
  <c r="F64" i="3"/>
  <c r="E66" i="3"/>
  <c r="J17" i="3"/>
  <c r="I145" i="3"/>
  <c r="I166" i="3"/>
  <c r="L22" i="3"/>
  <c r="D148" i="3"/>
  <c r="C206" i="3"/>
  <c r="A184" i="3"/>
  <c r="E10" i="3"/>
  <c r="F7" i="3"/>
  <c r="A61" i="3"/>
  <c r="M35" i="3"/>
  <c r="C16" i="3"/>
  <c r="L382" i="3"/>
  <c r="H174" i="3"/>
  <c r="B47" i="3"/>
  <c r="H153" i="3"/>
  <c r="M99" i="3"/>
  <c r="F62" i="3"/>
  <c r="D290" i="3"/>
  <c r="C61" i="3"/>
  <c r="G277" i="3"/>
  <c r="I265" i="3"/>
  <c r="D133" i="3"/>
  <c r="H11" i="3"/>
  <c r="L123" i="3"/>
  <c r="G124" i="3"/>
  <c r="E147" i="3"/>
  <c r="M100" i="3"/>
  <c r="C192" i="3"/>
  <c r="L102" i="3"/>
  <c r="B9" i="3"/>
  <c r="C40" i="3"/>
  <c r="A230" i="3"/>
  <c r="B253" i="3"/>
  <c r="G39" i="3"/>
  <c r="I190" i="3"/>
  <c r="H65" i="3"/>
  <c r="H271" i="3"/>
  <c r="M199" i="3"/>
  <c r="A167" i="3"/>
  <c r="M132" i="3"/>
  <c r="L136" i="3"/>
  <c r="C256" i="3"/>
  <c r="M85" i="3"/>
  <c r="G107" i="3"/>
  <c r="G104" i="3"/>
  <c r="I76" i="3"/>
  <c r="D48" i="3"/>
  <c r="M88" i="3"/>
  <c r="E132" i="3"/>
  <c r="G60" i="3"/>
  <c r="D61" i="3"/>
  <c r="C25" i="3"/>
  <c r="B72" i="3"/>
  <c r="L152" i="3"/>
  <c r="L190" i="3"/>
  <c r="H54" i="3"/>
  <c r="I130" i="3"/>
  <c r="G72" i="3"/>
  <c r="G374" i="3"/>
  <c r="G162" i="3"/>
  <c r="G81" i="3"/>
  <c r="D88" i="3"/>
  <c r="L46" i="3"/>
  <c r="I54" i="3"/>
  <c r="D32" i="3"/>
  <c r="H105" i="3"/>
  <c r="L48" i="3"/>
  <c r="G51" i="3"/>
  <c r="C13" i="3"/>
  <c r="D9" i="3"/>
  <c r="C69" i="3"/>
  <c r="D6" i="3"/>
  <c r="I67" i="3"/>
  <c r="I137" i="3"/>
  <c r="A201" i="3"/>
  <c r="G215" i="3"/>
  <c r="C174" i="3"/>
  <c r="I108" i="3"/>
  <c r="E14" i="3"/>
  <c r="C96" i="3"/>
  <c r="J334" i="3"/>
  <c r="J274" i="3"/>
  <c r="J207" i="3"/>
  <c r="D336" i="3"/>
  <c r="L308" i="3"/>
  <c r="K154" i="3"/>
  <c r="A247" i="3"/>
  <c r="L25" i="3"/>
  <c r="I144" i="3"/>
  <c r="D149" i="3"/>
  <c r="B148" i="3"/>
  <c r="F113" i="3"/>
  <c r="C221" i="3"/>
  <c r="J63" i="3"/>
  <c r="K19" i="3"/>
  <c r="H26" i="3"/>
  <c r="B12" i="3"/>
  <c r="L4" i="3"/>
  <c r="K307" i="3"/>
  <c r="I147" i="3"/>
  <c r="H68" i="3"/>
  <c r="F148" i="3"/>
  <c r="E159" i="3"/>
  <c r="J54" i="3"/>
  <c r="E93" i="3"/>
  <c r="G2" i="3"/>
  <c r="B59" i="3"/>
  <c r="M16" i="3"/>
  <c r="E161" i="3"/>
  <c r="H45" i="3"/>
  <c r="J78" i="3"/>
  <c r="I95" i="3"/>
  <c r="J114" i="3"/>
  <c r="A76" i="3"/>
  <c r="C77" i="3"/>
  <c r="C95" i="3"/>
  <c r="F36" i="3"/>
  <c r="I148" i="3"/>
  <c r="G213" i="3"/>
  <c r="I112" i="3"/>
  <c r="L364" i="3"/>
  <c r="J123" i="3"/>
  <c r="F107" i="3"/>
  <c r="I111" i="3"/>
  <c r="I23" i="3"/>
  <c r="J71" i="3"/>
  <c r="G138" i="3"/>
  <c r="E218" i="3"/>
  <c r="L63" i="3"/>
  <c r="D122" i="3"/>
  <c r="J146" i="3"/>
  <c r="G116" i="3"/>
  <c r="L116" i="3"/>
  <c r="J23" i="3"/>
  <c r="M80" i="3"/>
  <c r="E152" i="3"/>
  <c r="G30" i="3"/>
  <c r="M168" i="3"/>
  <c r="K330" i="3"/>
  <c r="E129" i="3"/>
  <c r="H20" i="3"/>
  <c r="K44" i="3"/>
  <c r="E75" i="3"/>
  <c r="H16" i="3"/>
  <c r="I170" i="3"/>
  <c r="C157" i="3"/>
  <c r="A49" i="3"/>
  <c r="B65" i="3"/>
  <c r="J51" i="3"/>
  <c r="F133" i="3"/>
  <c r="I200" i="3"/>
  <c r="L142" i="3"/>
  <c r="G49" i="3"/>
  <c r="E210" i="3"/>
  <c r="A291" i="3"/>
  <c r="G233" i="3"/>
  <c r="B94" i="3"/>
  <c r="M272" i="3"/>
  <c r="J27" i="3"/>
  <c r="H284" i="3"/>
  <c r="F244" i="3"/>
  <c r="L104" i="3"/>
  <c r="M156" i="3"/>
  <c r="M140" i="3"/>
  <c r="L251" i="3"/>
  <c r="B102" i="3"/>
  <c r="M234" i="3"/>
  <c r="E71" i="3"/>
  <c r="H113" i="3"/>
  <c r="H251" i="3"/>
  <c r="K178" i="3"/>
  <c r="I195" i="3"/>
  <c r="D14" i="3"/>
  <c r="M71" i="3"/>
  <c r="D43" i="3"/>
  <c r="G227" i="3"/>
  <c r="C71" i="3"/>
  <c r="E88" i="3"/>
  <c r="G220" i="3"/>
  <c r="F81" i="3"/>
  <c r="B162" i="3"/>
  <c r="G16" i="3"/>
  <c r="B130" i="3"/>
  <c r="I225" i="3"/>
  <c r="A109" i="3"/>
  <c r="C134" i="3"/>
  <c r="J135" i="3"/>
  <c r="E52" i="3"/>
  <c r="D281" i="3"/>
  <c r="E250" i="3"/>
  <c r="I201" i="3"/>
  <c r="I213" i="3"/>
  <c r="F164" i="3"/>
  <c r="M7" i="3"/>
  <c r="A233" i="3"/>
  <c r="G318" i="3"/>
  <c r="H1" i="3"/>
  <c r="H102" i="3"/>
  <c r="J44" i="3"/>
  <c r="C17" i="3"/>
  <c r="A96" i="3"/>
  <c r="J211" i="3"/>
  <c r="H119" i="3"/>
  <c r="B214" i="3"/>
  <c r="A295" i="3"/>
  <c r="A296" i="3"/>
  <c r="J101" i="3"/>
  <c r="H147" i="3"/>
  <c r="D90" i="3"/>
  <c r="F4" i="3"/>
  <c r="C12" i="3"/>
  <c r="J36" i="3"/>
  <c r="J18" i="3"/>
  <c r="L34" i="3"/>
  <c r="F160" i="3"/>
  <c r="D117" i="3"/>
  <c r="B108" i="3"/>
  <c r="I217" i="3"/>
  <c r="E315" i="3"/>
  <c r="I31" i="3"/>
  <c r="L97" i="3"/>
  <c r="B208" i="3"/>
  <c r="M31" i="3"/>
  <c r="L87" i="3"/>
  <c r="C239" i="3"/>
  <c r="I154" i="3"/>
  <c r="G123" i="3"/>
  <c r="A43" i="3"/>
  <c r="F1" i="3"/>
  <c r="E21" i="3"/>
  <c r="J43" i="3"/>
  <c r="M128" i="3"/>
  <c r="J145" i="3"/>
  <c r="B96" i="3"/>
  <c r="K21" i="3"/>
  <c r="B143" i="3"/>
  <c r="C2" i="3"/>
  <c r="A268" i="3"/>
  <c r="G150" i="3"/>
  <c r="C251" i="3"/>
  <c r="B255" i="3"/>
  <c r="F185" i="3"/>
  <c r="I323" i="3"/>
  <c r="M43" i="3"/>
  <c r="H238" i="3"/>
  <c r="M165" i="3"/>
  <c r="K313" i="3"/>
  <c r="F209" i="3"/>
  <c r="I173" i="3"/>
  <c r="D210" i="3"/>
  <c r="G327" i="3"/>
  <c r="C272" i="3"/>
  <c r="M232" i="3"/>
  <c r="M219" i="3"/>
  <c r="F223" i="3"/>
  <c r="J177" i="3"/>
  <c r="H104" i="3"/>
  <c r="E219" i="3"/>
  <c r="M194" i="3"/>
  <c r="L171" i="3"/>
  <c r="L166" i="3"/>
  <c r="I167" i="3"/>
  <c r="D137" i="3"/>
  <c r="M131" i="3"/>
  <c r="M345" i="3"/>
  <c r="I230" i="3"/>
  <c r="A4" i="3"/>
  <c r="I128" i="3"/>
  <c r="E51" i="3"/>
  <c r="C333" i="3"/>
  <c r="G154" i="3"/>
  <c r="E252" i="3"/>
  <c r="M73" i="3"/>
  <c r="D202" i="3"/>
  <c r="D243" i="3"/>
  <c r="E167" i="3"/>
  <c r="B167" i="3"/>
  <c r="H159" i="3"/>
  <c r="E40" i="3"/>
  <c r="K146" i="3"/>
  <c r="D167" i="3"/>
  <c r="D305" i="3"/>
  <c r="A212" i="3"/>
  <c r="L26" i="3"/>
  <c r="F114" i="3"/>
  <c r="M339" i="3"/>
  <c r="E153" i="3"/>
  <c r="I197" i="3"/>
  <c r="K74" i="3"/>
  <c r="M46" i="3"/>
  <c r="C72" i="3"/>
  <c r="C140" i="3"/>
  <c r="B105" i="3"/>
  <c r="J307" i="3"/>
  <c r="E118" i="3"/>
  <c r="I9" i="3"/>
  <c r="K51" i="3"/>
  <c r="E9" i="3"/>
  <c r="L7" i="3"/>
  <c r="I231" i="3"/>
  <c r="D246" i="3"/>
  <c r="H12" i="3"/>
  <c r="C50" i="3"/>
  <c r="G168" i="3"/>
  <c r="G135" i="3"/>
  <c r="E97" i="3"/>
  <c r="F94" i="3"/>
  <c r="E1" i="3"/>
  <c r="L254" i="3"/>
  <c r="C92" i="3"/>
  <c r="A112" i="3"/>
  <c r="M13" i="3"/>
  <c r="J204" i="3"/>
  <c r="J13" i="3"/>
  <c r="H38" i="3"/>
  <c r="G164" i="3"/>
  <c r="G75" i="3"/>
  <c r="H208" i="3"/>
  <c r="G223" i="3"/>
  <c r="I180" i="3"/>
  <c r="I96" i="3"/>
  <c r="E103" i="3"/>
  <c r="A47" i="3"/>
  <c r="A99" i="3"/>
  <c r="D93" i="3"/>
  <c r="C26" i="3"/>
  <c r="F42" i="3"/>
  <c r="M83" i="3"/>
  <c r="I93" i="3"/>
  <c r="I164" i="3"/>
  <c r="K107" i="3"/>
  <c r="I78" i="3"/>
  <c r="D257" i="3"/>
  <c r="J144" i="3"/>
  <c r="H42" i="3"/>
  <c r="G100" i="3"/>
  <c r="D71" i="3"/>
  <c r="C189" i="3"/>
  <c r="G121" i="3"/>
  <c r="C207" i="3"/>
  <c r="A196" i="3"/>
  <c r="D66" i="3"/>
  <c r="J79" i="3"/>
  <c r="G106" i="3"/>
  <c r="A190" i="3"/>
  <c r="M12" i="3"/>
  <c r="C190" i="3"/>
  <c r="L288" i="3"/>
  <c r="B226" i="3"/>
  <c r="E68" i="3"/>
  <c r="G250" i="3"/>
  <c r="E396" i="3"/>
  <c r="H41" i="3"/>
  <c r="B70" i="3"/>
  <c r="I80" i="3"/>
  <c r="D110" i="3"/>
  <c r="M332" i="3"/>
  <c r="F210" i="3"/>
  <c r="J166" i="3"/>
  <c r="G158" i="3"/>
  <c r="A124" i="3"/>
  <c r="F158" i="3"/>
  <c r="F5" i="3"/>
  <c r="L24" i="3"/>
  <c r="F3" i="3"/>
  <c r="H203" i="3"/>
  <c r="J106" i="3"/>
  <c r="D15" i="3"/>
  <c r="J129" i="3"/>
  <c r="G41" i="3"/>
  <c r="J168" i="3"/>
  <c r="L392" i="3"/>
  <c r="B262" i="3"/>
  <c r="D64" i="3"/>
  <c r="C349" i="3"/>
  <c r="I13" i="3"/>
  <c r="L111" i="3"/>
  <c r="C147" i="3"/>
  <c r="F103" i="3"/>
  <c r="A125" i="3"/>
  <c r="E202" i="3"/>
  <c r="H36" i="3"/>
  <c r="E33" i="3"/>
  <c r="K91" i="3"/>
  <c r="H150" i="3"/>
  <c r="F58" i="3"/>
  <c r="I186" i="3"/>
  <c r="H2" i="3"/>
  <c r="L13" i="3"/>
  <c r="E22" i="3"/>
  <c r="M149" i="3"/>
  <c r="E146" i="3"/>
  <c r="A82" i="3"/>
  <c r="C75" i="3"/>
  <c r="H21" i="3"/>
  <c r="G221" i="3"/>
  <c r="A231" i="3"/>
  <c r="I140" i="3"/>
  <c r="C80" i="3"/>
  <c r="G191" i="3"/>
  <c r="C60" i="3"/>
  <c r="L135" i="3"/>
  <c r="A3" i="3"/>
  <c r="A74" i="3"/>
  <c r="K83" i="3"/>
  <c r="K98" i="3"/>
  <c r="L134" i="3"/>
  <c r="I40" i="3"/>
  <c r="H149" i="3"/>
  <c r="K66" i="3"/>
  <c r="M67" i="3"/>
  <c r="A122" i="3"/>
  <c r="G40" i="3"/>
  <c r="G24" i="3"/>
  <c r="H47" i="3"/>
  <c r="J134" i="3"/>
  <c r="A65" i="3"/>
  <c r="I65" i="3"/>
  <c r="B199" i="3"/>
  <c r="L253" i="3"/>
  <c r="J72" i="3"/>
  <c r="C290" i="3"/>
  <c r="G48" i="3"/>
  <c r="D101" i="3"/>
  <c r="G5" i="3"/>
  <c r="C201" i="3"/>
  <c r="H130" i="3"/>
  <c r="F128" i="3"/>
  <c r="B238" i="3"/>
  <c r="F150" i="3"/>
  <c r="B75" i="3"/>
  <c r="D136" i="3"/>
  <c r="B90" i="3"/>
  <c r="E134" i="3"/>
  <c r="H43" i="3"/>
  <c r="J361" i="3"/>
  <c r="B174" i="3"/>
  <c r="D52" i="3"/>
  <c r="M113" i="3"/>
  <c r="B228" i="3"/>
  <c r="E197" i="3"/>
  <c r="M115" i="3"/>
  <c r="A361" i="3"/>
  <c r="G66" i="3"/>
  <c r="M38" i="3"/>
  <c r="M107" i="3"/>
  <c r="I142" i="3"/>
  <c r="D62" i="3"/>
  <c r="H171" i="3"/>
  <c r="J288" i="3"/>
  <c r="E198" i="3"/>
  <c r="I352" i="3"/>
  <c r="D99" i="3"/>
  <c r="B169" i="3"/>
  <c r="G128" i="3"/>
  <c r="E95" i="3"/>
  <c r="E283" i="3"/>
  <c r="F146" i="3"/>
  <c r="A70" i="3"/>
  <c r="H85" i="3"/>
  <c r="A73" i="3"/>
  <c r="L271" i="3"/>
  <c r="K5" i="3"/>
  <c r="J109" i="3"/>
  <c r="H6" i="3"/>
  <c r="D102" i="3"/>
  <c r="L176" i="3"/>
  <c r="B66" i="3"/>
  <c r="I194" i="3"/>
  <c r="E61" i="3"/>
  <c r="D35" i="3"/>
  <c r="F132" i="3"/>
  <c r="A66" i="3"/>
  <c r="J111" i="3"/>
  <c r="B140" i="3"/>
  <c r="C181" i="3"/>
  <c r="H62" i="3"/>
  <c r="H5" i="3"/>
  <c r="J97" i="3"/>
  <c r="M28" i="3"/>
  <c r="G137" i="3"/>
  <c r="B69" i="3"/>
  <c r="A155" i="3"/>
  <c r="A77" i="3"/>
  <c r="G176" i="3"/>
  <c r="B14" i="3"/>
  <c r="E18" i="3"/>
  <c r="B241" i="3"/>
  <c r="I359" i="3"/>
  <c r="I133" i="3"/>
  <c r="I70" i="3"/>
  <c r="F14" i="3"/>
  <c r="J351" i="3"/>
  <c r="H108" i="3"/>
  <c r="F111" i="3"/>
  <c r="I149" i="3"/>
  <c r="M210" i="3"/>
  <c r="D105" i="3"/>
  <c r="B119" i="3"/>
  <c r="C246" i="3"/>
  <c r="J195" i="3"/>
  <c r="D37" i="3"/>
  <c r="B206" i="3"/>
  <c r="J95" i="3"/>
  <c r="A12" i="3"/>
  <c r="C131" i="3"/>
  <c r="K35" i="3"/>
  <c r="L31" i="3"/>
  <c r="J132" i="3"/>
  <c r="I14" i="3"/>
  <c r="J4" i="3"/>
  <c r="L191" i="3"/>
  <c r="C114" i="3"/>
  <c r="H50" i="3"/>
  <c r="E36" i="3"/>
  <c r="F241" i="3"/>
  <c r="G14" i="3"/>
  <c r="F37" i="3"/>
  <c r="J152" i="3"/>
  <c r="I171" i="3"/>
  <c r="H72" i="3"/>
  <c r="M15" i="3"/>
  <c r="A228" i="3"/>
  <c r="C88" i="3"/>
  <c r="M84" i="3"/>
  <c r="G31" i="3"/>
  <c r="F32" i="3"/>
  <c r="H33" i="3"/>
  <c r="H23" i="3"/>
  <c r="F8" i="3"/>
  <c r="L64" i="3"/>
  <c r="L213" i="3"/>
  <c r="J9" i="3"/>
  <c r="I165" i="3"/>
  <c r="I185" i="3"/>
  <c r="A83" i="3"/>
  <c r="J149" i="3"/>
  <c r="C38" i="3"/>
  <c r="D104" i="3"/>
  <c r="F214" i="3"/>
  <c r="B111" i="3"/>
  <c r="D223" i="3"/>
  <c r="I50" i="3"/>
  <c r="I287" i="3"/>
  <c r="L81" i="3"/>
  <c r="G111" i="3"/>
  <c r="H140" i="3"/>
  <c r="L28" i="3"/>
  <c r="E45" i="3"/>
  <c r="C280" i="3"/>
  <c r="L119" i="3"/>
  <c r="B92" i="3"/>
  <c r="G281" i="3"/>
  <c r="M250" i="3"/>
  <c r="M17" i="3"/>
  <c r="E212" i="3"/>
  <c r="M4" i="3"/>
  <c r="C119" i="3"/>
  <c r="C120" i="3"/>
  <c r="E55" i="3"/>
  <c r="F334" i="3"/>
  <c r="L74" i="3"/>
  <c r="H57" i="3"/>
  <c r="L41" i="3"/>
  <c r="L120" i="3"/>
  <c r="J14" i="3"/>
  <c r="K27" i="3"/>
  <c r="D153" i="3"/>
  <c r="M111" i="3"/>
  <c r="D179" i="3"/>
  <c r="A218" i="3"/>
  <c r="C42" i="3"/>
  <c r="A140" i="3"/>
  <c r="F77" i="3"/>
  <c r="E181" i="3"/>
  <c r="D28" i="3"/>
  <c r="G195" i="3"/>
  <c r="D159" i="3"/>
  <c r="C292" i="3"/>
  <c r="H87" i="3"/>
  <c r="B218" i="3"/>
  <c r="F201" i="3"/>
  <c r="B193" i="3"/>
  <c r="M112" i="3"/>
  <c r="H71" i="3"/>
  <c r="G208" i="3"/>
  <c r="F285" i="3"/>
  <c r="D162" i="3"/>
  <c r="B27" i="3"/>
  <c r="C65" i="3"/>
  <c r="H166" i="3"/>
  <c r="A317" i="3"/>
  <c r="A151" i="3"/>
  <c r="A278" i="3"/>
  <c r="I293" i="3"/>
  <c r="M237" i="3"/>
  <c r="K316" i="3"/>
  <c r="M135" i="3"/>
  <c r="I86" i="3"/>
  <c r="B49" i="3"/>
  <c r="L114" i="3"/>
  <c r="B100" i="3"/>
  <c r="M150" i="3"/>
  <c r="G194" i="3"/>
  <c r="B290" i="3"/>
  <c r="D283" i="3"/>
  <c r="J296" i="3"/>
  <c r="L385" i="3"/>
  <c r="G42" i="3"/>
  <c r="I277" i="3"/>
  <c r="C310" i="3"/>
  <c r="G187" i="3"/>
  <c r="J209" i="3"/>
  <c r="G36" i="3"/>
  <c r="C74" i="3"/>
  <c r="J48" i="3"/>
  <c r="M201" i="3"/>
  <c r="D13" i="3"/>
  <c r="C66" i="3"/>
  <c r="J56" i="3"/>
  <c r="L23" i="3"/>
  <c r="A380" i="3"/>
  <c r="M282" i="3"/>
  <c r="G117" i="3"/>
  <c r="D7" i="3"/>
  <c r="C64" i="3"/>
  <c r="B132" i="3"/>
  <c r="J131" i="3"/>
  <c r="H201" i="3"/>
  <c r="H59" i="3"/>
  <c r="L173" i="3"/>
  <c r="C5" i="3"/>
  <c r="G353" i="3"/>
  <c r="B125" i="3"/>
  <c r="J231" i="3"/>
  <c r="A189" i="3"/>
  <c r="I216" i="3"/>
  <c r="M110" i="3"/>
  <c r="E16" i="3"/>
  <c r="H88" i="3"/>
  <c r="M32" i="3"/>
  <c r="A250" i="3"/>
  <c r="C19" i="3"/>
  <c r="I62" i="3"/>
  <c r="E38" i="3"/>
  <c r="A36" i="3"/>
  <c r="D304" i="3"/>
  <c r="A280" i="3"/>
  <c r="E96" i="3"/>
  <c r="L309" i="3"/>
  <c r="I25" i="3"/>
  <c r="E221" i="3"/>
  <c r="F225" i="3"/>
  <c r="G217" i="3"/>
  <c r="A261" i="3"/>
  <c r="D203" i="3"/>
  <c r="L29" i="3"/>
  <c r="A11" i="3"/>
  <c r="M220" i="3"/>
  <c r="H308" i="3"/>
  <c r="M218" i="3"/>
  <c r="B41" i="3"/>
  <c r="G65" i="3"/>
  <c r="L89" i="3"/>
  <c r="A180" i="3"/>
  <c r="D240" i="3"/>
  <c r="M163" i="3"/>
  <c r="I121" i="3"/>
  <c r="A266" i="3"/>
  <c r="J162" i="3"/>
  <c r="H91" i="3"/>
  <c r="J102" i="3"/>
  <c r="I88" i="3"/>
  <c r="G144" i="3"/>
  <c r="C15" i="3"/>
  <c r="C56" i="3"/>
  <c r="G79" i="3"/>
  <c r="A111" i="3"/>
  <c r="I82" i="3"/>
  <c r="C159" i="3"/>
  <c r="I162" i="3"/>
  <c r="I245" i="3"/>
  <c r="I158" i="3"/>
  <c r="B166" i="3"/>
  <c r="G286" i="3"/>
  <c r="C11" i="3"/>
  <c r="F142" i="3"/>
  <c r="E149" i="3"/>
  <c r="K58" i="3"/>
  <c r="G70" i="3"/>
  <c r="B244" i="3"/>
  <c r="L243" i="3"/>
  <c r="C63" i="3"/>
  <c r="C2" i="9"/>
  <c r="H117" i="3"/>
  <c r="C125" i="3"/>
  <c r="G35" i="3"/>
  <c r="D235" i="3"/>
  <c r="C106" i="3"/>
  <c r="G62" i="3"/>
  <c r="A80" i="3"/>
  <c r="F80" i="3"/>
  <c r="I69" i="3"/>
  <c r="M24" i="3"/>
  <c r="I345" i="3"/>
  <c r="I150" i="3"/>
  <c r="E291" i="3"/>
  <c r="H267" i="3"/>
  <c r="K291" i="3"/>
  <c r="I119" i="3"/>
  <c r="A117" i="3"/>
  <c r="M63" i="3"/>
  <c r="J104" i="3"/>
  <c r="F100" i="3"/>
  <c r="B17" i="3"/>
  <c r="K50" i="3"/>
  <c r="M1" i="3"/>
  <c r="A8" i="3"/>
  <c r="I45" i="3"/>
  <c r="C144" i="3"/>
  <c r="F122" i="3"/>
  <c r="E215" i="3"/>
  <c r="E90" i="3"/>
  <c r="C132" i="3"/>
  <c r="I100" i="3"/>
  <c r="L147" i="3"/>
  <c r="I34" i="3"/>
  <c r="G12" i="3"/>
  <c r="I89" i="3"/>
  <c r="L60" i="3"/>
  <c r="G313" i="3"/>
  <c r="A123" i="3"/>
  <c r="B64" i="3"/>
  <c r="I49" i="3"/>
  <c r="C133" i="3"/>
  <c r="F79" i="3"/>
  <c r="J142" i="3"/>
  <c r="F83" i="3"/>
  <c r="K61" i="3"/>
  <c r="H82" i="3"/>
  <c r="E119" i="3"/>
  <c r="M130" i="3"/>
  <c r="I266" i="3"/>
  <c r="F67" i="3"/>
  <c r="F76" i="3"/>
  <c r="F91" i="3"/>
  <c r="G189" i="3"/>
  <c r="J64" i="3"/>
  <c r="C52" i="3"/>
  <c r="F161" i="3"/>
  <c r="B144" i="3"/>
  <c r="B78" i="3"/>
  <c r="L248" i="3"/>
  <c r="L70" i="3"/>
  <c r="K298" i="3"/>
  <c r="K163" i="3"/>
  <c r="E180" i="3"/>
  <c r="B30" i="3"/>
  <c r="K60" i="3"/>
  <c r="J37" i="3"/>
  <c r="D85" i="3"/>
  <c r="D234" i="3"/>
  <c r="F195" i="3"/>
  <c r="B40" i="3"/>
  <c r="E26" i="3"/>
  <c r="C116" i="3"/>
  <c r="D123" i="3"/>
  <c r="I22" i="3"/>
  <c r="E30" i="3"/>
  <c r="B58" i="3"/>
  <c r="B48" i="3"/>
  <c r="J235" i="3"/>
  <c r="H100" i="3"/>
  <c r="E8" i="3"/>
  <c r="J28" i="3"/>
  <c r="F98" i="3"/>
  <c r="I94" i="3"/>
  <c r="J121" i="3"/>
  <c r="G54" i="3"/>
  <c r="H79" i="3"/>
  <c r="F54" i="3"/>
  <c r="C57" i="3"/>
  <c r="E124" i="3"/>
  <c r="F6" i="3"/>
  <c r="A19" i="3"/>
  <c r="A102" i="3"/>
  <c r="E81" i="3"/>
  <c r="J77" i="3"/>
  <c r="B156" i="3"/>
  <c r="C101" i="3"/>
  <c r="L347" i="3"/>
  <c r="G108" i="3"/>
  <c r="G91" i="3"/>
  <c r="M26" i="3"/>
  <c r="I8" i="3"/>
  <c r="G88" i="3"/>
  <c r="M158" i="3"/>
  <c r="J147" i="3"/>
  <c r="A217" i="3"/>
  <c r="J155" i="3"/>
  <c r="F66" i="3"/>
  <c r="K106" i="3"/>
  <c r="G288" i="3"/>
  <c r="M81" i="3"/>
  <c r="M96" i="3"/>
  <c r="J52" i="3"/>
  <c r="L71" i="3"/>
  <c r="H19" i="3"/>
  <c r="A97" i="3"/>
  <c r="C4" i="3"/>
  <c r="B147" i="3"/>
  <c r="D317" i="3"/>
  <c r="I115" i="3"/>
  <c r="M221" i="3"/>
  <c r="I184" i="3"/>
  <c r="F43" i="3"/>
  <c r="A129" i="3"/>
  <c r="K347" i="3"/>
  <c r="B34" i="3"/>
  <c r="G93" i="3"/>
  <c r="B19" i="3"/>
  <c r="B97" i="3"/>
  <c r="F364" i="3"/>
  <c r="D33" i="3"/>
  <c r="G32" i="3"/>
  <c r="M206" i="3"/>
  <c r="D67" i="3"/>
  <c r="K305" i="3"/>
  <c r="L137" i="3"/>
  <c r="B23" i="3"/>
  <c r="A88" i="3"/>
  <c r="L264" i="3"/>
  <c r="A223" i="3"/>
  <c r="E85" i="3"/>
  <c r="M94" i="3"/>
  <c r="L310" i="3"/>
  <c r="G337" i="3"/>
  <c r="I19" i="3"/>
  <c r="L68" i="3"/>
  <c r="G4" i="3"/>
  <c r="F154" i="3"/>
  <c r="G92" i="3"/>
  <c r="D212" i="3"/>
  <c r="A44" i="3"/>
  <c r="M103" i="3"/>
  <c r="K211" i="3"/>
  <c r="A2" i="3"/>
  <c r="C353" i="3"/>
  <c r="A25" i="3"/>
  <c r="G151" i="3"/>
  <c r="H145" i="3"/>
  <c r="B150" i="3"/>
  <c r="M34" i="3"/>
  <c r="F135" i="3"/>
  <c r="D146" i="3"/>
  <c r="H118" i="3"/>
  <c r="H90" i="3"/>
  <c r="C197" i="3"/>
  <c r="A5" i="3"/>
  <c r="C151" i="3"/>
  <c r="H115" i="3"/>
  <c r="L8" i="3"/>
  <c r="A164" i="3"/>
  <c r="L165" i="3"/>
  <c r="M44" i="3"/>
  <c r="G141" i="3"/>
  <c r="K139" i="3"/>
  <c r="F162" i="3"/>
  <c r="M92" i="3"/>
  <c r="G270" i="3"/>
  <c r="B219" i="3"/>
  <c r="E247" i="3"/>
  <c r="H131" i="3"/>
  <c r="H133" i="3"/>
  <c r="D31" i="3"/>
  <c r="E112" i="3"/>
  <c r="E100" i="3"/>
  <c r="E44" i="3"/>
  <c r="M209" i="3"/>
  <c r="D47" i="3"/>
  <c r="L96" i="3"/>
  <c r="H80" i="3"/>
  <c r="H73" i="3"/>
  <c r="D155" i="3"/>
  <c r="H34" i="3"/>
  <c r="B16" i="3"/>
  <c r="G287" i="3"/>
  <c r="B231" i="3"/>
  <c r="C36" i="3"/>
  <c r="E130" i="3"/>
  <c r="I381" i="3"/>
  <c r="J107" i="3"/>
  <c r="K131" i="3"/>
  <c r="G210" i="3"/>
  <c r="A220" i="3"/>
  <c r="E99" i="3"/>
  <c r="L210" i="3"/>
  <c r="J62" i="3"/>
  <c r="I123" i="3"/>
  <c r="A91" i="3"/>
  <c r="M69" i="3"/>
  <c r="J35" i="3"/>
  <c r="C271" i="3"/>
  <c r="J85" i="3"/>
  <c r="C46" i="3"/>
  <c r="J112" i="3"/>
  <c r="E299" i="3"/>
  <c r="J76" i="3"/>
  <c r="J277" i="3"/>
  <c r="D59" i="3"/>
  <c r="M86" i="3"/>
  <c r="E24" i="3"/>
  <c r="B8" i="3"/>
</calcChain>
</file>

<file path=xl/comments1.xml><?xml version="1.0" encoding="utf-8"?>
<comments xmlns="http://schemas.openxmlformats.org/spreadsheetml/2006/main">
  <authors>
    <author/>
  </authors>
  <commentList>
    <comment ref="E37" authorId="0" shapeId="0">
      <text>
        <r>
          <rPr>
            <sz val="11"/>
            <color theme="1"/>
            <rFont val="Calibri"/>
            <scheme val="minor"/>
          </rPr>
          <t>Eventos? o a qué se refieren actividades educativas?
	-Jorge Flores Uribe</t>
        </r>
      </text>
    </comment>
  </commentList>
</comments>
</file>

<file path=xl/comments2.xml><?xml version="1.0" encoding="utf-8"?>
<comments xmlns="http://schemas.openxmlformats.org/spreadsheetml/2006/main">
  <authors>
    <author/>
  </authors>
  <commentList>
    <comment ref="B37" authorId="0" shapeId="0">
      <text>
        <r>
          <rPr>
            <sz val="11"/>
            <color theme="1"/>
            <rFont val="Calibri"/>
            <scheme val="minor"/>
          </rPr>
          <t>RAM
	-María de Jesús Muñoz Hernandez
----
RAM
	-María de Jesús Muñoz Hernandez</t>
        </r>
      </text>
    </comment>
    <comment ref="B38" authorId="0" shapeId="0">
      <text>
        <r>
          <rPr>
            <sz val="11"/>
            <color theme="1"/>
            <rFont val="Calibri"/>
            <scheme val="minor"/>
          </rPr>
          <t>RAM
	-María de Jesús Muñoz Hernandez</t>
        </r>
      </text>
    </comment>
    <comment ref="B40" authorId="0" shapeId="0">
      <text>
        <r>
          <rPr>
            <sz val="11"/>
            <color theme="1"/>
            <rFont val="Calibri"/>
            <scheme val="minor"/>
          </rPr>
          <t>RAM
	-María de Jesús Muñoz Hernandez</t>
        </r>
      </text>
    </comment>
    <comment ref="B41" authorId="0" shapeId="0">
      <text>
        <r>
          <rPr>
            <sz val="11"/>
            <color theme="1"/>
            <rFont val="Calibri"/>
            <scheme val="minor"/>
          </rPr>
          <t>RAM
	-María de Jesús Muñoz Hernandez</t>
        </r>
      </text>
    </comment>
    <comment ref="B42" authorId="0" shapeId="0">
      <text>
        <r>
          <rPr>
            <sz val="11"/>
            <color theme="1"/>
            <rFont val="Calibri"/>
            <scheme val="minor"/>
          </rPr>
          <t>RAM
	-María de Jesús Muñoz Hernandez</t>
        </r>
      </text>
    </comment>
  </commentList>
</comments>
</file>

<file path=xl/sharedStrings.xml><?xml version="1.0" encoding="utf-8"?>
<sst xmlns="http://schemas.openxmlformats.org/spreadsheetml/2006/main" count="1214" uniqueCount="810">
  <si>
    <t>Formato de Matriz de Indicadores de Resultados</t>
  </si>
  <si>
    <t>Ejercicio Fiscal 2023</t>
  </si>
  <si>
    <t>Programas Presupuestarios</t>
  </si>
  <si>
    <t>MUNICIPIO</t>
  </si>
  <si>
    <t>GUADALAJARA</t>
  </si>
  <si>
    <t>DENOMINACIÓN DEL PROGRAMA</t>
  </si>
  <si>
    <t xml:space="preserve">29. Oferta educativa </t>
  </si>
  <si>
    <t></t>
  </si>
  <si>
    <t>CATEGORÍA PROGRAMÁTICA</t>
  </si>
  <si>
    <t>E. Prestación de Servicios Públicos.</t>
  </si>
  <si>
    <t>UNIDAD RESPONSABLE/OPD</t>
  </si>
  <si>
    <t xml:space="preserve">Jefatura de Gabinete </t>
  </si>
  <si>
    <t xml:space="preserve">OPD de la Administración Pública Municipal denominado Sistema DIF Guadalajara </t>
  </si>
  <si>
    <t>FINALIDAD</t>
  </si>
  <si>
    <t>2. Desarrollo Social</t>
  </si>
  <si>
    <t>FUNCIÓN</t>
  </si>
  <si>
    <t>2.5. Educación</t>
  </si>
  <si>
    <t>SUB-FUNCIÓN</t>
  </si>
  <si>
    <t>2.5.6 Otros Servicios Educativos y Actividades Inherentes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</si>
  <si>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</si>
  <si>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</si>
  <si>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</si>
  <si>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</si>
  <si>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</si>
  <si>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</si>
  <si>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</si>
  <si>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Desarrollo Social</t>
  </si>
  <si>
    <t>ALINEACIÓN CON OBJETIVOS DE RESULTADO DEL PED</t>
  </si>
  <si>
    <t>2.2 Educación</t>
  </si>
  <si>
    <t>PLAN MUNICIPAL DE DESARROLLO</t>
  </si>
  <si>
    <t>ALINEACIÓN CON LOS EJES DEL PMDyG</t>
  </si>
  <si>
    <t>1.- I. Guadalajara Próspera e Incluyente</t>
  </si>
  <si>
    <t>ALINEACIÓN CON OBJETIVOS DEL PMDyG</t>
  </si>
  <si>
    <t>O2. Ejecutar programas sociales estatégicos que impulsen la innovación social responsable e incluyente, para garantizar un crecimiento equitativo, equilibrado y sostenible.</t>
  </si>
  <si>
    <t xml:space="preserve">ESTRATEGIA </t>
  </si>
  <si>
    <t>E2.1 Atención y cuidado infantil, y la prevención a la deserción escolar en la niñez y en juventudes.</t>
  </si>
  <si>
    <t>LÍNEA DE ACCIÓN</t>
  </si>
  <si>
    <t>L2.1.1 Atención a la niñez en estancias infantiles municipales y apoyos para el pago de guarderías privadas.</t>
  </si>
  <si>
    <t xml:space="preserve">EJES ESTRATÉGICOS DEL SISTEMA DIF GUADALAJARA </t>
  </si>
  <si>
    <t xml:space="preserve">Guadalajara Bien Educada </t>
  </si>
  <si>
    <t>IMPORTE</t>
  </si>
  <si>
    <t>Mes</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</si>
  <si>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</si>
  <si>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</si>
  <si>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</si>
  <si>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</si>
  <si>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</si>
  <si>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</si>
  <si>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</si>
  <si>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</si>
  <si>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</si>
  <si>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</si>
  <si>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</si>
  <si>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</si>
  <si>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LÍNEA BASE</t>
  </si>
  <si>
    <t>META PROGRAMADA</t>
  </si>
  <si>
    <t>META ALCANZADA</t>
  </si>
  <si>
    <t>FUENTES DE INFORMACIÓN Y MEDIOS DE VERIFICACIÓN</t>
  </si>
  <si>
    <t>SUPUESTOS</t>
  </si>
  <si>
    <t>ENERO</t>
  </si>
  <si>
    <t>FEBRERO</t>
  </si>
  <si>
    <t>MARZO</t>
  </si>
  <si>
    <t>ABRIL</t>
  </si>
  <si>
    <t>MAYO</t>
  </si>
  <si>
    <t>JUNIO</t>
  </si>
  <si>
    <t>JULIO</t>
  </si>
  <si>
    <t>AGOSTO</t>
  </si>
  <si>
    <t>SEPTIEMBRE</t>
  </si>
  <si>
    <t>OCTUBRE</t>
  </si>
  <si>
    <t>NOVIEMBRE</t>
  </si>
  <si>
    <t>DICIEMBRE</t>
  </si>
  <si>
    <t>Acumulado</t>
  </si>
  <si>
    <t>Meta alcanzada</t>
  </si>
  <si>
    <t>FIN/PROPÓSITO SUMA</t>
  </si>
  <si>
    <t>FIN</t>
  </si>
  <si>
    <t xml:space="preserve">
Las Niñas y Niños con vulnerabilidad económica y/o barreras de aprendizaje tienen acceso a la educación inicial y preescolar, así como a atenciones terapéuticas, en 2023.</t>
  </si>
  <si>
    <t>Porcentaje de Niñas y Niños con acceso a educación inicial y preescolar, así como atenciones psicopedagógicas en los CDI, CEDI, CAIC y CAPI, durante el 2023</t>
  </si>
  <si>
    <t>Mide el porcentaje de la población de Niñas, Niños con vulnerabilidad económica y/o barreras de aprendizaje, que asistieron a los servicios de educación inicial, preescolar y a sesiones de atenciones psicopedagógicas, en el CDI, CEDI, CAIC y CAPI en 2023.</t>
  </si>
  <si>
    <t>Eficacia</t>
  </si>
  <si>
    <t>Estratégico</t>
  </si>
  <si>
    <t>(Servicios brindados a Niñas y Niños que asistieron a CDI, CEDI, CAIC y CAPI en 2023 / Servicios de Niñas y Niños que asistieron a los CDI, CEDI, CAIC y CAPI, programados para el 2023) *100</t>
  </si>
  <si>
    <t>Servicios brindados a Niñas y Niños que asistieron a CDI, CEDI, CAIC y CAPI en 2023</t>
  </si>
  <si>
    <t xml:space="preserve"> Servicios  de Niñas y Niños que asistieron a los CDI, CEDI, CAIC y CAPI, programados para el 2023</t>
  </si>
  <si>
    <t>Anual</t>
  </si>
  <si>
    <t>Porcentaje</t>
  </si>
  <si>
    <t>Sin datos</t>
  </si>
  <si>
    <t>Expedientes y listas de asistencia</t>
  </si>
  <si>
    <t>Los cuidadores de niñas y niños con vulnerabilidad económica o con barreras de aprendizaje conocen los servicios ofertados en los diversos centros y cuentan con los medios necesarios para inscribirlos y llevarlos.</t>
  </si>
  <si>
    <t>PROPÓSITO</t>
  </si>
  <si>
    <t>Contribuir a la formación de las niñas y niños en situación de vulnerabilidad que habitan Guadalajara, para crear oportunidades, reducir los riesgos psicosociales y disminuir el rezago educativo en 2023.</t>
  </si>
  <si>
    <t>Porcentaje de las Niñas y Niños que asistieron a los CDI, CEDI, CAIC o sesiones psicopedagógicas en el CAPI durante el 2023</t>
  </si>
  <si>
    <t>Mide el porcentaje de los resultados alcanzados de los CDI, CEDI, CAIC y CAPI en 2023</t>
  </si>
  <si>
    <t>Niñas y niños con vulnerabilidad económica y/o barreras de aprendizaje que asistieron a los CDI, CEDI, CAIC y CAPI en 2023 / Niñas y niños con vulnerabilidad económica y/o barreras de aprendizaje que asistieron a los CDI, CEDI, CAIC y CAPI planteadas como meta en 2023 *100</t>
  </si>
  <si>
    <t xml:space="preserve">Niñas y niños con vulnerabilidad económica y/o barreras de aprendizaje que asistieron a los CDI, CEDI, CAIC y CAPI en 2023 </t>
  </si>
  <si>
    <t xml:space="preserve">Niñas y niños con vulnerabilidad económica y/o barreras de aprendizaje que asistieron a los CDI, CEDI, CAIC y CAPI planteadas como meta en 2023 </t>
  </si>
  <si>
    <t>Expedientes</t>
  </si>
  <si>
    <t>Las y los cuidadores de niñas y niños con vulnerabilidad económica y con barreras del aprendizaje se comprometen a que éstos asistan constantemente a los CDI, CAIC y CAPI.</t>
  </si>
  <si>
    <t>03. Niños</t>
  </si>
  <si>
    <t>COMPONENTE 1</t>
  </si>
  <si>
    <t>Servicios brindados de educación inicial y preescolar para niñas y niños en condición de vulnerabilidad económica brindados en CDI y CAIC, en el 2023.</t>
  </si>
  <si>
    <t>Porcentaje de demanda cubierta sobre servicios de atención educativa y asistencial para niñas y niños en condición de vulnerabilidad económica en 2023</t>
  </si>
  <si>
    <t>Mide el porcentaje de demanda cubierta sobre servicios de atención educativa y asistencial para niñas y niños en condición de vulnerabilidad económica con respecto a la meta programada para el año 2023</t>
  </si>
  <si>
    <t>Gestión</t>
  </si>
  <si>
    <t>Número de solicitudes atendidas para acceder a servicios educativos y asistenciales de niñas y niños con vulnerabilidad económica durante el 2023/ Número total de solicitudes para acceder a servicios educativos y asistenciales de niñas y niños con vulnerabilidad económica, para el 2023*100</t>
  </si>
  <si>
    <t>Número de solicitudes atendidas para acceder a servicios educativos y asistenciales de niñas y niños con vulnerabilidad económica/ Número total de solicitudes para acceder a servicios educativos y asistenciales de niñas y niños con vulnerabilidad económica*100</t>
  </si>
  <si>
    <t>Número de solicitudes atendidas para acceder a servicios educativos y asistenciales de niñas y niños con vulnerabilidad económica</t>
  </si>
  <si>
    <t>Mensual</t>
  </si>
  <si>
    <t>Cuidadores de niñas y niños menores de 6 años en condición de vulnerabilidad económica, cuentan con los medios necesarios para que éstos puedan asistir a un CDI, CEDI o CAIC.</t>
  </si>
  <si>
    <t>ACTIVIDAD 1.1</t>
  </si>
  <si>
    <t>Procesos de formación brindados en CDI, CEDI y CAIC de educación inicial y preescolar, en el 2023.</t>
  </si>
  <si>
    <t>Porcentaje de Niñas y Niños que reciben en educación inicial y preescolar en CDI, CEDI y CAIC en 2023</t>
  </si>
  <si>
    <t>Mide el porcentaje de Niñas, Niños que se reciben en educación inicial y preescolar en los CDI, CEDI y CAIC durante el 2023</t>
  </si>
  <si>
    <t>Número de niñas y niños menores de 6 años que cursan su educación inicial y preescolar durante el 2023/ Número total de niñas y niños planteados como meta para el 2023*100</t>
  </si>
  <si>
    <t>Número de niñas y niños menores de 6 años que cursan su educación inicial y preescolar</t>
  </si>
  <si>
    <t>Número total de niñas y niños planteados como meta</t>
  </si>
  <si>
    <t>Expedientes de usuarias y usuarios</t>
  </si>
  <si>
    <t>Cuidadores de niñas y niños menores de 6 años, pueden y acceden a llevarlos al CDI, CEDI o al CAIC.</t>
  </si>
  <si>
    <t>ACTIVIDAD 1.2</t>
  </si>
  <si>
    <t>Actividades educativas realizadas en educación inicial y preescolar en CDI, CEDI y CAIC, en el 2023.</t>
  </si>
  <si>
    <t>Porcentaje de actividades educativas realizadas en CDI, CEDI y CAIC en 2023</t>
  </si>
  <si>
    <t>Mide el porcentaje de actividades educativas realizadas en los CDI, CEDI y CAIC con respecto a la meta para el 2023</t>
  </si>
  <si>
    <t>Número de actividades educativas realizadas en CDI, CEDI y CAIC durante el 2023/ Número de actividades educativas planeadas en CDI, CEDI y CAIC para el 2023*100</t>
  </si>
  <si>
    <t>Número de actividades educativas realizadas en CDI, CEDI y CAIC</t>
  </si>
  <si>
    <t>Número de actividades educativas planeadas en CDI, CEDI y CAIC</t>
  </si>
  <si>
    <t>Registros de CDI, CEDI y CAIC</t>
  </si>
  <si>
    <t>Niñas y niños, menores de 6 años, y en condición de vulnerabilidad, asisten a actividades educativas en algún CDI, CEDI o CAIC.</t>
  </si>
  <si>
    <t>08. Discapacitados</t>
  </si>
  <si>
    <t>COMPONENTE 2</t>
  </si>
  <si>
    <t>Atenciones terapéuticas brindadas a niñas y niños con barreras de aprendizaje en el Centro de Atención Psicopedagógica Infantil durante el 2023</t>
  </si>
  <si>
    <t>Promedio de personas atendidas con atención terapéutica - educativa en el Centro de Atención Psicopedagógica Infantil durante el 2023</t>
  </si>
  <si>
    <t>Mide el promedio mensual de personas con atención terapéutica-educativa en el Centro de Atención Psicopedagógica Infantil por trimestre</t>
  </si>
  <si>
    <t>Número total de personas atendidas en el 2023/ 4</t>
  </si>
  <si>
    <t>Número total de personas atendidas</t>
  </si>
  <si>
    <t>4 (4 trimestres)</t>
  </si>
  <si>
    <t>Trimestral</t>
  </si>
  <si>
    <t>Promedio</t>
  </si>
  <si>
    <t>Listas de asistencia a servicios otorgados</t>
  </si>
  <si>
    <t>Los cuidadores reconocen la condición de las niñas y niños  con barreras de aprendizaje y comprenden la necesidad de atención terapéutica.</t>
  </si>
  <si>
    <t>ACTIVIDAD  2.1</t>
  </si>
  <si>
    <t>Actividades de diagnóstico y valoración psicológica ejecutadas para niñas y niños que requieran atención en el CAPI durante el 2023</t>
  </si>
  <si>
    <t>Porcentaje de diagnósticos y valoraciones realizados a niñas y niños que requieran atención en el CAPI en 2023</t>
  </si>
  <si>
    <t>Mide el porcentaje de diagnósticos y valoraciones realizados a niñas y niños que lo requirieron en el CAPI con respecto a la meta planteada para el 2023</t>
  </si>
  <si>
    <t>Número de diagnósticos y valoraciones realizados a niñas y niños que requieren la atención del CAPI en el 2023/ Número de diagnósticos y valoraciones establecidas como meta en CAPI para el 2023*100</t>
  </si>
  <si>
    <t>Número de diagnósticos y valoraciones realizados a niñas y niños que requieren la atención del CAPI</t>
  </si>
  <si>
    <t xml:space="preserve"> Número de diagnósticos y valoraciones establecidas como meta en CAPI</t>
  </si>
  <si>
    <t>Expedientes de diagnósticos realizados</t>
  </si>
  <si>
    <t>Cuidadores de niñas y niños reconocen la necesidad que éstos tienen de contar con un diagnóstico psicológico.</t>
  </si>
  <si>
    <t>ACTIVIDAD 2.2</t>
  </si>
  <si>
    <t>Terapias impartidas para el desarrollo psicosocial de las niñas y los niños durante el 2023</t>
  </si>
  <si>
    <t>Porcentaje de cumplimiento en la ejecución de terapias de lenguaje, conducta y aprendizaje en el CAPI en 2023</t>
  </si>
  <si>
    <t>Mide el porcentaje de cumplimiento de terapias de lenguaje, conducta y aprendizaje en el CAPI con respecto a las programadas para el 2023.</t>
  </si>
  <si>
    <t>Terapias de lenguaje, conducta y aprendizaje ejecutadas, en el 2023/ terapias de lenguaje, conducta y aprendizaje programadas para el 2023*100</t>
  </si>
  <si>
    <t>Terapias de lenguaje, conducta y aprendizaje ejecutadas</t>
  </si>
  <si>
    <t>Terapias de lenguaje, conducta y aprendizaje programadas</t>
  </si>
  <si>
    <t>Bitácora de servicio</t>
  </si>
  <si>
    <t>PRESUPUESTO MENSUAL</t>
  </si>
  <si>
    <t xml:space="preserve">Enero </t>
  </si>
  <si>
    <t>Febrero</t>
  </si>
  <si>
    <t>Marzo</t>
  </si>
  <si>
    <t>Abril</t>
  </si>
  <si>
    <t>Mayo</t>
  </si>
  <si>
    <t>Junio</t>
  </si>
  <si>
    <t>Julio</t>
  </si>
  <si>
    <t>Agosto</t>
  </si>
  <si>
    <t>Septiembre</t>
  </si>
  <si>
    <t>Octubre</t>
  </si>
  <si>
    <t>Noviembre</t>
  </si>
  <si>
    <t>Diciembre</t>
  </si>
  <si>
    <t xml:space="preserve">Porcentaje </t>
  </si>
  <si>
    <t>Cuidadores de niñas y niños menores de 6 años, cuentan con un diagnóstico y pueden llevar a éstos al CDI.</t>
  </si>
  <si>
    <t>fin</t>
  </si>
  <si>
    <t>a1c1</t>
  </si>
  <si>
    <t>c2</t>
  </si>
  <si>
    <t>65%</t>
  </si>
  <si>
    <t xml:space="preserve">PROPÓSITO </t>
  </si>
  <si>
    <t>40%</t>
  </si>
  <si>
    <t>#N/A</t>
  </si>
  <si>
    <t>28,9%</t>
  </si>
  <si>
    <t>74,3%</t>
  </si>
  <si>
    <t>Porcentaje de actividades educativas realizadas en CDI, CEDI y CAIC, durante el 2023</t>
  </si>
  <si>
    <t>37,8%</t>
  </si>
  <si>
    <t>12,9%</t>
  </si>
  <si>
    <t>46,7%</t>
  </si>
  <si>
    <t>Subido</t>
  </si>
  <si>
    <t>Justificación</t>
  </si>
  <si>
    <t xml:space="preserve">Categoría Prográmatica.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</si>
  <si>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</si>
  <si>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</si>
  <si>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</si>
  <si>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</si>
  <si>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</si>
  <si>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</si>
  <si>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</si>
  <si>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</si>
  <si>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</si>
  <si>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</si>
  <si>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</si>
  <si>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</si>
  <si>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</si>
  <si>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</si>
  <si>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</si>
  <si>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</si>
  <si>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Sujetos a Reglas de Operación.</t>
  </si>
  <si>
    <t>1. Inclusión, Discapacidad, Adultos Mayores y Grupos Vulnerables</t>
  </si>
  <si>
    <t>Coordinación General de Combate a la Desigualdad</t>
  </si>
  <si>
    <t>1. Gobierno</t>
  </si>
  <si>
    <t>1.1. Legislación</t>
  </si>
  <si>
    <t>1.1.1 Legislación</t>
  </si>
  <si>
    <t>EJE 1. Justicia y Estado de Derecho</t>
  </si>
  <si>
    <t>1.1 Fortalecer la gobernabilidad democrática</t>
  </si>
  <si>
    <t>Eje 1. Seguridad ciudadana, justicia y estado de derecho</t>
  </si>
  <si>
    <t>O1. Incrementar la sostenibilidad del medio ambiente y reducir la vulnerabilidad ante el cambio climático</t>
  </si>
  <si>
    <t>1. Guadalajara próspera e incluyente</t>
  </si>
  <si>
    <t>O1. Impulsar el desarrollo de oportunidades a todas las personas para acceder a un empleo digno o emprender un negocio, sin distinción de raza, sexo, edad, condición económica, sistema de creencias, origen o discapacidad</t>
  </si>
  <si>
    <t>E1.1 Desarrollo económico, social y cultural en el Centro Histórico</t>
  </si>
  <si>
    <t>1. Corriente</t>
  </si>
  <si>
    <t>Recursos Fiscales</t>
  </si>
  <si>
    <t>Femenino</t>
  </si>
  <si>
    <t>01. Indígenas</t>
  </si>
  <si>
    <t>U. Otros Subsidios.</t>
  </si>
  <si>
    <t>2. Junvetudes y Apoyo a la Niñez</t>
  </si>
  <si>
    <t>1.2. Justicia</t>
  </si>
  <si>
    <t>1.1.2 Fiscalización</t>
  </si>
  <si>
    <t>1.2 Fortalecer la cultura democrática, abrir el gobierno a la participación
social y escuchar de manera permanente a la sociedad, dando especial
atención a las mujeres y los grupos históricamente discriminados y
marginados</t>
  </si>
  <si>
    <t>Eje 2. Desarrollo Social</t>
  </si>
  <si>
    <t>O2. Impulsar el desarrollo sostenible de las regiones del estado</t>
  </si>
  <si>
    <t>2. Guadalajara construyendo comunidad</t>
  </si>
  <si>
    <t>O2. Ejecutar programas sociales estratégicos que impulsen la innovación social responsable e incluyente, para garantizar un crecimiento equitativo, equilibrado y sostenible</t>
  </si>
  <si>
    <t>E1.2 Atracción de talento e inversión al Municipio</t>
  </si>
  <si>
    <t>2. Capital</t>
  </si>
  <si>
    <t>Financiamientos Internos</t>
  </si>
  <si>
    <t>Masculino</t>
  </si>
  <si>
    <t>02. Tercera edad</t>
  </si>
  <si>
    <t>3. Recursos Federales</t>
  </si>
  <si>
    <t>3. Desarrollo Económico</t>
  </si>
  <si>
    <t>1.3. Coordinación de la política de gobierno</t>
  </si>
  <si>
    <t>1.2.1 Impartición de Justicia</t>
  </si>
  <si>
    <t>EJE 3. Desarrollo Económico</t>
  </si>
  <si>
    <t xml:space="preserve">1.3 Promover, respetar, proteger y garantizar los derechos humanos,
individuales y colectivos
</t>
  </si>
  <si>
    <t>Eje 3. Desarrollo y crecimiento económico</t>
  </si>
  <si>
    <t>O3. Promover un desarrollo urbano sostenible, equitativo y ordenado</t>
  </si>
  <si>
    <t>3. Guadalajara segura, justa y en paz</t>
  </si>
  <si>
    <t>O3. Mejorar los niveles de educación y desarrollo de conocimientos de las y los tapatíos</t>
  </si>
  <si>
    <t>E1.3 Promover la competitividad del Municipio</t>
  </si>
  <si>
    <t>3. Amortización de la Deuda y Disminución de Pasivos</t>
  </si>
  <si>
    <t>Financiamientos Externos</t>
  </si>
  <si>
    <t>Indistinto</t>
  </si>
  <si>
    <t>B. Provisión de Bienes Públicos.</t>
  </si>
  <si>
    <t>4. Seguridad Ciudadana</t>
  </si>
  <si>
    <t>Comisaría de la Policía de Guadalajara</t>
  </si>
  <si>
    <t>4. Otras No Clasificadas en Funciones Atenriores</t>
  </si>
  <si>
    <t>1.4. Relaciones exteriores</t>
  </si>
  <si>
    <t>1.2.2 Procuración de Justicia</t>
  </si>
  <si>
    <t>1.4 Construir la paz y la seguridad con respeto a los derechos humanos</t>
  </si>
  <si>
    <t>Eje 4. Desarrollo sostenible del territorio</t>
  </si>
  <si>
    <t>O4. Garantizar el suministro sostenible y la calidad del agua para la población y las actividades productivas</t>
  </si>
  <si>
    <t>4. Guadalajara funcional y con servicios de calidad</t>
  </si>
  <si>
    <t>O4. Otorgar servicios de atención prehospitalaria y de urgencias médico quirúrgicas con alta eficiencia, calidad y seguridad a los pacientes, dentro de un esquema de asociación intermunicipal, así como promover las condiciones para la prevención, protección y promoción de la salud</t>
  </si>
  <si>
    <t>E1.4 Gestión de programas estatales y federales</t>
  </si>
  <si>
    <t>4. Pensiones y Jubilaciones</t>
  </si>
  <si>
    <t>Ingresos Propios</t>
  </si>
  <si>
    <t>04. Recien nacidos</t>
  </si>
  <si>
    <t>P. Planeación, seguimiento y evaluación de políticas públicas.</t>
  </si>
  <si>
    <t>5. Justicia Cívica</t>
  </si>
  <si>
    <t>Consejería Juridica</t>
  </si>
  <si>
    <t>1.5. Asuntos financieros y hacendarios</t>
  </si>
  <si>
    <t>1.2.3 Reclusión y Readaptación Social</t>
  </si>
  <si>
    <t>1.5 Preservar la seguridad nacional</t>
  </si>
  <si>
    <t>Eje 5. Gobierno efectivo e integridad pública</t>
  </si>
  <si>
    <t>O5. Mejorar la calidad, seguridad y sostenibilidad de la movilidad urbana</t>
  </si>
  <si>
    <t>5. Guadalajara ordenada y sustentable</t>
  </si>
  <si>
    <t>O5. Incrementar la práctica del deporte y la actividad física como parte de la vida cotidiana de la sociedad tapatía</t>
  </si>
  <si>
    <t>E2.1 Prevenir la deserción escolar en la niñez y adolescencia</t>
  </si>
  <si>
    <t xml:space="preserve">Recursos Federales </t>
  </si>
  <si>
    <t>05.jefas de familia</t>
  </si>
  <si>
    <t>F. Promoción y fomento.</t>
  </si>
  <si>
    <t>6. Comunicación Institucional</t>
  </si>
  <si>
    <t>Coordinación de análisis estratégico y comunicación institucional</t>
  </si>
  <si>
    <t>1.6. Seguridad nacional</t>
  </si>
  <si>
    <t>1.2.4 Derechos Humanos</t>
  </si>
  <si>
    <t xml:space="preserve">1.6 Conducir la política exterior en apego a los principios constitucionales y
articulada con las prioridades de política interior </t>
  </si>
  <si>
    <t>Eje TT. Temáticas transversales</t>
  </si>
  <si>
    <t>O6. Disminuir los factores de riesgo y mejorar la atención ante desastres</t>
  </si>
  <si>
    <t>6. Guadalajara honesta y bien administrada.</t>
  </si>
  <si>
    <t>O6. Garantizar el derecho a la cultura y fortalecer el desarrollo cultural comunitario</t>
  </si>
  <si>
    <t>E2.2 Fomentar el empoderamiento de la juventud y su intención emprendedora</t>
  </si>
  <si>
    <t>Recursos Estatales</t>
  </si>
  <si>
    <t>06. Jóvenes</t>
  </si>
  <si>
    <t>G. Regulación y supervisión.</t>
  </si>
  <si>
    <t>7. Imagen Urbana</t>
  </si>
  <si>
    <t>Coordinación de Servicios Municipales</t>
  </si>
  <si>
    <t>1.7. Asuntos de orden público y de seguridad interior</t>
  </si>
  <si>
    <t>1.3.1 Presidencia / Gubernatura</t>
  </si>
  <si>
    <t>1.7 Implementar una política migratoria integral apegada a los derechos
humanos, reconociendo la contribución de las personas migrantes al
desarrollo de los países</t>
  </si>
  <si>
    <t>Eje TE. Temáticas especiales</t>
  </si>
  <si>
    <t>O7. Incrementar la formalidad del empleo, la seguridad social y estabilidad laboral</t>
  </si>
  <si>
    <t>O7. Impulsar el bienestar animal en nuestra ciudad</t>
  </si>
  <si>
    <t>E2.3 Inclusión de personas con Discapacidad y Personas Adultas Mayore</t>
  </si>
  <si>
    <t>Otros Recursos de Libre Disposición</t>
  </si>
  <si>
    <t>07. Adultos</t>
  </si>
  <si>
    <t>A. Funciones de las Fuerzas Armadas (Únicamente Gobierno Federal).</t>
  </si>
  <si>
    <t>8. Servicios Públicos Funcionales</t>
  </si>
  <si>
    <t>1.8. Otros servicios generales</t>
  </si>
  <si>
    <t>1.3.2 Política Interior</t>
  </si>
  <si>
    <t>1.8 Mejorar la capacidad de prevenir y combatir de manera efectiva la
corrupción y la impunidad</t>
  </si>
  <si>
    <t>O8. Mejorar la competitividad y el crecimiento inclusivo y sostenible de los sectores económicos</t>
  </si>
  <si>
    <t>O8. Promover la prevención y el combate a las adicciones</t>
  </si>
  <si>
    <t>E2.4 Fomentar el empoderamiento de las mujeres y su intención emprendedora</t>
  </si>
  <si>
    <t>Otros Recursos de Transferencias Federales Etiquetadas</t>
  </si>
  <si>
    <t>R. Específicos.</t>
  </si>
  <si>
    <t>9. Fomento a la inversión, turismo y relaciones internacionales</t>
  </si>
  <si>
    <t xml:space="preserve">Coordinación General de Desarrollo Económico </t>
  </si>
  <si>
    <t>2.1. Protección ambiental</t>
  </si>
  <si>
    <t>1.3.3 Preservación y Cuidado del Patrimonio Público</t>
  </si>
  <si>
    <t>1.9 Construir un país más resiliente, sostenible y seguro</t>
  </si>
  <si>
    <t>O9. Incrementar de forma sostenible la productividad y rentabilidad de las actividades del sector primario</t>
  </si>
  <si>
    <t>O9. Proteger la vida y patrimonio de todas las personas que cohabitan en Guadalajara, garantizando el ejercicio de sus derechos, con perspectiva de igualdad de género, en un ambiente favorable para su desarrollo integral</t>
  </si>
  <si>
    <t>E2.5 Cohesión del tejido social</t>
  </si>
  <si>
    <t>09. Mercado</t>
  </si>
  <si>
    <t>K. Proyectos de Inversión.</t>
  </si>
  <si>
    <t>10. Emprendimiento</t>
  </si>
  <si>
    <t>2.2. Vivienda y servicios a la comunidad</t>
  </si>
  <si>
    <t>1.3.4 Función Pública</t>
  </si>
  <si>
    <t>O10. Incrementar la afuencia y la derrama económica proveniente del turismo</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</si>
  <si>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</si>
  <si>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E2.6 Generar condiciones para la impartición de asistencia social que propicie la restitución de derechos a las personas vulnerables</t>
  </si>
  <si>
    <t>10. Adultos mayores</t>
  </si>
  <si>
    <t>M. Apoyo al proceso presupuestario y para mejorar la eficiencia institucional.</t>
  </si>
  <si>
    <t>11. Regulación y derrama económica local</t>
  </si>
  <si>
    <t>2.3. Salud</t>
  </si>
  <si>
    <t>1.3.5 Asuntos Jurídicos</t>
  </si>
  <si>
    <t>2.2 Garantizar el derecho a la educación laica, gratuita, incluyente,
pertinente y de calidad en todos los tipos, niveles y modalidades
del Sistema Educativo Nacional y para todas las personas</t>
  </si>
  <si>
    <t>O11. Mejorar la conectividad de Jalisco, sus regiones y municipios</t>
  </si>
  <si>
    <t>O11. Garantizar la justicia y paz social en el territorio aplicando los reglamentos de gobierno y fomentando la mediación, el diálogo y la prevención en favor de los derechos humanos, la inclusión y la perspectiva de género</t>
  </si>
  <si>
    <t>E3.1.Fortalecer la capacitación a docentes de nivel básico</t>
  </si>
  <si>
    <t>11. Turista</t>
  </si>
  <si>
    <t>O. Apoyo a la función pública y al mejoramiento de la gestión.</t>
  </si>
  <si>
    <t xml:space="preserve">12. Desarrollo de la Gestión Pública Eficiente para la Atención a las y los Ciudadanos </t>
  </si>
  <si>
    <t>2.4. Recreación, cultura y otras manifestaciones sociales</t>
  </si>
  <si>
    <t>1.3.6 Organización de Procesos Electorales</t>
  </si>
  <si>
    <t>2.3 Promover y garantizar el derecho a la alimentación nutritiva,
suficiente y de calida</t>
  </si>
  <si>
    <t>O12. Reducir la pobreza y la desigualdad</t>
  </si>
  <si>
    <t>O12. Mejorar la cobertura y eficiencia en la prestación de los servicios públicos a cargo del municipio, conforme a las competencias que marca la legislación, mejorando la calificación y satisfacción de la ciudadanía</t>
  </si>
  <si>
    <t>E3.2.Apoyar el mantenimiento, conservación e incorporación de elementos de accesibilidad universal de escuelas de niveles básicos y municipales</t>
  </si>
  <si>
    <t>12. Sector público</t>
  </si>
  <si>
    <t>W. Operaciones ajenas.</t>
  </si>
  <si>
    <t>13. Desarrollo de la Gestión Pública para la Operación Eficente y Eficaz del Ayuntamiento de Guadalajara</t>
  </si>
  <si>
    <t>1.3.7 Población</t>
  </si>
  <si>
    <t>2.4 Promover y garantizar el acceso efectivo, universal y gratuito de
la población a los servicios de salud, la asistencia social y los
medicamentos, bajo los principios de participación social,
competencia técnica, calidad médica, pertinencia cultural y trato
no discriminatorio</t>
  </si>
  <si>
    <t>O13. Proteger los derechos y ampliar las oportunidades de desarrollo de los grupos prioritarios</t>
  </si>
  <si>
    <t>O13. Impulsar el repoblamiento ordenado del municipio, particularmente en zonas de alta centralidad y corredores de transporte público</t>
  </si>
  <si>
    <t>E3.3.Impulsar la educación y formación para aprendizaje de oficios y desarrollo personal con perspectiva de derechos humanos, de igualdad de género, y participación ciudadana</t>
  </si>
  <si>
    <t>13. Sector público estatal</t>
  </si>
  <si>
    <t>L. Obligaciones de cumplimiento de resolución jurisdiccional.</t>
  </si>
  <si>
    <t>14. Mejora de la Gestión Gubernamental e Imagen del Centro Histórico.</t>
  </si>
  <si>
    <t xml:space="preserve">Presidencia </t>
  </si>
  <si>
    <t>2.6. Protección social</t>
  </si>
  <si>
    <t>1.3.8 Territorio</t>
  </si>
  <si>
    <t>2.5 Garantizar el derecho a un medio ambiente sano con enfoque de
sostenibilidad de los ecosistemas, la biodiversidad, el patrimonio y
los paisajes bioculturales</t>
  </si>
  <si>
    <t>O14. Mejorar la salud de la población</t>
  </si>
  <si>
    <t>O14. Fortalecer los instrumentos, programas y acciones de la movilidad, la gestión del transporte, el espacio público y la cultura vial</t>
  </si>
  <si>
    <t>E3.4. Disminuir el analfabetismo en el municipio de Guadalajara de manera accesible e incluyente</t>
  </si>
  <si>
    <t>14. Sector público federal</t>
  </si>
  <si>
    <t>N. Desastres Naturales.</t>
  </si>
  <si>
    <t>15. Protección Civil</t>
  </si>
  <si>
    <t>Protección Civil</t>
  </si>
  <si>
    <t>2.7. Otros asuntos sociales</t>
  </si>
  <si>
    <t>1.3.9 Otros</t>
  </si>
  <si>
    <t>2.6 Promover y garantizar elacceso incluyente al agua
potable en calidad y cantidad y al saneamiento, priorizando a los
grupos históricamente discriminados, procurando la salud de los
ecosistemas y cuencas</t>
  </si>
  <si>
    <t>O15. Aumentar el acceso de la población a una vivienda digna</t>
  </si>
  <si>
    <t>O15. Fortalecer la planeación y gestión de acciones, campañas y estrategias que promuevan la cultura del cuidado del medio ambiente, así como la corresponsabilidad de la ciudadanía con el medio que lo rodea</t>
  </si>
  <si>
    <t>E3.5. Fortalecer la cobertura, para disminuir el rezago educativo</t>
  </si>
  <si>
    <t>15. Sector público municipal</t>
  </si>
  <si>
    <t>J. Pensiones y jubilaciones.</t>
  </si>
  <si>
    <t>16. Participación y Colaboración Ciudadana</t>
  </si>
  <si>
    <t>Secretaría General</t>
  </si>
  <si>
    <t>3.1. Asuntos económicos, comerciales y laborales en general</t>
  </si>
  <si>
    <t>1.4.1 Relaciones Exteriores</t>
  </si>
  <si>
    <t>2.7 Promover y apoyar el acceso a una vivienda adecuada y accesible,
en un entorno ordenado y sostenible</t>
  </si>
  <si>
    <t>O16. Incrementar el acceso, la equidad y la calidad de la educación</t>
  </si>
  <si>
    <t>O16. Gestionar con eficacia y transparencia los recursos financieros del municipio, fortaleciendo la hacienda pública, incrementando el patrimonio y mejorando la calidad del gasto</t>
  </si>
  <si>
    <t>E3.6. Fortalecer la educación cívica y en valores</t>
  </si>
  <si>
    <t>16. Opd´s</t>
  </si>
  <si>
    <t>T. Aportaciones a la seguridad social.</t>
  </si>
  <si>
    <t>17. Servicios Registrales</t>
  </si>
  <si>
    <t>3.2. Agropecuaria, silvicultura, pesca y caza</t>
  </si>
  <si>
    <t>1.5.1 Asuntos Financieros</t>
  </si>
  <si>
    <t xml:space="preserve">2.8 Fortalecer la rectoría y vinculación del ordenamiento territorial y
ecológico de los asentamientos humanos y de la tenencia de la
tierra, mediante el uso racional y equilibrado del territorio,
promoviendo la accesibilidad y la movilidad eficiente </t>
  </si>
  <si>
    <t>O17. Incrementar el desarrollo tecnológico, la investigación científca y la innovación</t>
  </si>
  <si>
    <t>O17. Impulsar el desarrollo de la administración pública municipal mediante metodologías y modelos de gestión para la innovación y mejora de sistemas</t>
  </si>
  <si>
    <t>E4.1 Fortalecer de forma sostenida los procesos de atención, así como las condiciones de infraestructura, equipamiento médico, ambulancias, redes e infraestructura de cómputo de los sistemas de información gerencial</t>
  </si>
  <si>
    <t>17. Opd´s servicios de salud</t>
  </si>
  <si>
    <t>Y. Aportaciones a fondos de estabilización.</t>
  </si>
  <si>
    <t>18. Transparencia y Buenas Prácticas</t>
  </si>
  <si>
    <t>Transparencia y Buenas Prácticas</t>
  </si>
  <si>
    <t>3.3. Combustibles y energía</t>
  </si>
  <si>
    <t>1.5.2 Asuntos Hacendarios</t>
  </si>
  <si>
    <t>2.9 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</si>
  <si>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O18. Garantizar el acceso de toda la población a la cultura y las diferentes expresiones artísticas</t>
  </si>
  <si>
    <t>O18. Impulsar la cultura de la transparencia como un motor transversal de la gestión municipal, basado en los principios de un Gobierno Abierto</t>
  </si>
  <si>
    <t>E4.2 Desarrollar políticas públicas y mecanismos intra y extra municipales que impulsen de manera gradual acciones de prevención de enfermedades, protección y promoción de la salud</t>
  </si>
  <si>
    <t>18. Opd´s comude</t>
  </si>
  <si>
    <t>Z. Aportaciones a fondos de inversión y reestructura de pensiones.</t>
  </si>
  <si>
    <t>19. Sindicatura</t>
  </si>
  <si>
    <t>Sindicatura</t>
  </si>
  <si>
    <t>3.4. Minería, manufacturas y construcción</t>
  </si>
  <si>
    <t>1.6.1 Defensa</t>
  </si>
  <si>
    <t>2.10 Garantizar la cultura física y la práctica del deporte como medios
para el desarrollo integral de las personas y la integración de las
comunidades</t>
  </si>
  <si>
    <t>O19. Aumentar la práctica del deporte y actividades físicas de la población</t>
  </si>
  <si>
    <t>O19. Combatir la corrupción en la administración pública municipal, mediante acciones coordinadas</t>
  </si>
  <si>
    <t>E5.1. Garantizar el libre acceso y el uso de instalaciones deportivas públicas de calidad</t>
  </si>
  <si>
    <t>19. Opd´s dif</t>
  </si>
  <si>
    <t>I. Gasto Federalizado.</t>
  </si>
  <si>
    <t>20. Desarrollo Administrativo</t>
  </si>
  <si>
    <t>Coordinación General de Administración e Innovación Gubernamental</t>
  </si>
  <si>
    <t>3.5. Transporte</t>
  </si>
  <si>
    <t>1.6.2 Marina</t>
  </si>
  <si>
    <t>2.11 Promover y garantizar el acceso a un trabajo digno, con seguridad
social y sin ningún tipo de discriminación, a través de la
capacitación en el trabajo, el diálogo social, la política de
recuperación de salarios y el cumplimiento de la normatividad
laboral, con énfasis en la población en situación de vulnerabilidad</t>
  </si>
  <si>
    <t>O20. Reducir la incidencia delictiva y mejorar la percepción de seguridad</t>
  </si>
  <si>
    <t>O20. Defender con eficacia y profesionalismo el patrimonio, los intereses y ordenamientos del municipio, así como asegurar la legalidad de los actos y resoluciones de la autoridad</t>
  </si>
  <si>
    <t>E5.2. Fomentar la práctica de actividades físicas y deportivas en todos los segmentos poblacionales, promoviendo un estilo de vida saludable</t>
  </si>
  <si>
    <t>20. Otros organismos</t>
  </si>
  <si>
    <t>C. Participaciones a entidades federativas y municipios.</t>
  </si>
  <si>
    <t>21. Innovación Gubernamental</t>
  </si>
  <si>
    <t>3.6. Comunicaciones</t>
  </si>
  <si>
    <t>1.6.3 Inteligencia para la Preservación de la Seguridad Nacional</t>
  </si>
  <si>
    <t>3.1 Propiciar un desarrollo incluyente del sistema financiero priorizando la
atención al rezago de la población no atendida y la asignación más
eficiente de los recursos a las actividades con mayor beneficio
económico, social y ambiental</t>
  </si>
  <si>
    <t>O21. Mejorar la impartición de justicia con un sistema efcaz, expedito, imparcial y transparente</t>
  </si>
  <si>
    <t>O21. Publicar oportunamente los acuerdos y resoluciones del Ayuntamiento, y dar seguimiento a su debido cumplimiento</t>
  </si>
  <si>
    <t>E6.1. Fomentar la diversidad y desarrollo cultural comunitario</t>
  </si>
  <si>
    <t>21. Empresa</t>
  </si>
  <si>
    <t>D. Costo financiero, deuda o apoyos a deudores y ahorradores de la banca.</t>
  </si>
  <si>
    <t>22. Combate a la corrupción</t>
  </si>
  <si>
    <t>Contraloría Ciudadana</t>
  </si>
  <si>
    <t>3.7. Turismo</t>
  </si>
  <si>
    <t>1.7.1 Policía</t>
  </si>
  <si>
    <t xml:space="preserve">3.2 Propiciar un ambiente que incentive la formalidad y la creación de
empleos y que permita mejorar las condiciones laborales para las
personas trabajadoras </t>
  </si>
  <si>
    <t>O22. Reducir la impunidad mejorando la imparcialidad, transparencia y efciencia en la procuración de justicia</t>
  </si>
  <si>
    <t>E6.2. Conservar y difundir el patrimonio cultural</t>
  </si>
  <si>
    <t>22. Instituciones religiosas</t>
  </si>
  <si>
    <t>H. Adeudos de ejercicios fiscales anteriores.</t>
  </si>
  <si>
    <t>23. Medio Ambiente</t>
  </si>
  <si>
    <t>Coordinación de General de Gestión Integral de la Ciudad</t>
  </si>
  <si>
    <t>3.8. Ciencia, tecnología e innovación</t>
  </si>
  <si>
    <t>1.7.2 Protección Civil</t>
  </si>
  <si>
    <t xml:space="preserve">3.3 Promover la innovación, la competencia, la integración en las cadenas
de valor y la generación de un mayor valor agregado en todos los
sectores productivos bajo un enfoque de sostenibilidad </t>
  </si>
  <si>
    <t>O23. Garantizar el respeto y la protección de los derechos humanos y eliminar la discriminación</t>
  </si>
  <si>
    <t>E6.3. Fomentar las industrias creativas y promocionar las manifestaciones artísticas</t>
  </si>
  <si>
    <t>23. Instituciones deportivas</t>
  </si>
  <si>
    <t>24. Movilidad y Transporte</t>
  </si>
  <si>
    <t>3.9. Otras industrias y otros asuntos económicos</t>
  </si>
  <si>
    <t>1.7.3 Otros Asuntos de Orden Público y Seguridad</t>
  </si>
  <si>
    <t>3.4 Propiciar un ambiente de estabilidad macroeconómica y finanzas
públicas sostenibles que favorezcan la inversión pública y privada</t>
  </si>
  <si>
    <t>O24. Mejorar la estabilidad y funcionalidad del sistema democrático</t>
  </si>
  <si>
    <t>E6.4.Formar públicos para las artes y capacitación cultural</t>
  </si>
  <si>
    <t>24. Delegaciones</t>
  </si>
  <si>
    <t xml:space="preserve">25. Obra Pública y Control de la Edificación </t>
  </si>
  <si>
    <t>4.1. Transacciones de la deuda pública / costo financiero de la deuda</t>
  </si>
  <si>
    <t>1.7.4 Sistema Nacional de Seguridad Pública</t>
  </si>
  <si>
    <t>3.5 Establecer una política energética soberana, sostenible, baja en
emisiones y eficiente para garantizar la accesibilidad, calidad y
seguridad energética</t>
  </si>
  <si>
    <t>O25. Mejorar la efectividad de las instituciones públicas y gubernamentales</t>
  </si>
  <si>
    <t>E7.1. Generar políticas públicas para garantizar la protección y bienestar de la fauna doméstica y silvestre de la ciudad</t>
  </si>
  <si>
    <t>25. Grupos vulnerables</t>
  </si>
  <si>
    <t>26. Ordenamiento del Territorio</t>
  </si>
  <si>
    <t>4.2. Transferencias, participaciones y aportaciones entre diferentes niveles y órdenes de gobierno</t>
  </si>
  <si>
    <t>1.8.1 Servicios Registrales, Administrativos y Patrimoniales</t>
  </si>
  <si>
    <t xml:space="preserve">3.6 Desarrollar de manera transparente, una red de comunicaciones y
transportes accesible, segura, eficiente, sostenible, incluyente y
moderna, con visión de desarrollo regional y de redes logísticas que
conecte a todas las personas, facilite el traslado de bienes y servicios,
y que contribuya a salvaguardar la seguridad nacional </t>
  </si>
  <si>
    <t>O26. Mejorar la igualdad entre los géneros y empoderar a las mujeres</t>
  </si>
  <si>
    <t>E7.2. Promover en la población el cuidado responsable de los animales de compañía</t>
  </si>
  <si>
    <t>26. Colonias</t>
  </si>
  <si>
    <t>27. Centros Colmena</t>
  </si>
  <si>
    <t>Construcción General de Construcción a la comunidad</t>
  </si>
  <si>
    <t>4.3. Saneamiento del sistema financiero</t>
  </si>
  <si>
    <t>1.8.2 Servicios Estadísticos</t>
  </si>
  <si>
    <t>3.7 Facilitar a la población, el acceso y desarrollo transparente y
sostenible a las redes de radiodifusión y telecomunicaciones, con
énfasis en internet y banda ancha, e impulsar el desarrollo integral de
la economía digital</t>
  </si>
  <si>
    <t>O27. Incrementar la capacidad innovadora en los sectores social, privado y público</t>
  </si>
  <si>
    <t>E7.3. Consolidar a Guadalajara como una ciudad amigable con los animales</t>
  </si>
  <si>
    <t>27. Ejidos</t>
  </si>
  <si>
    <t>28. Educación y Cultura</t>
  </si>
  <si>
    <t>4.4. Adeudos de ejercicios fiscales anteriores</t>
  </si>
  <si>
    <t>1.8.3 Servicios de Comunicación y Medios</t>
  </si>
  <si>
    <t>3.8 Desarrollar de manera sostenible e incluyente los sectores
agropecuario y acuícola-pesquero en los territorios rurales, y en los
pueblos y comunidades indígenas y afromexicanas</t>
  </si>
  <si>
    <t>E8.1.Coadyuvar con otras áreas del Ayuntamiento, ONG’s, Asociaciones Civiles y demás instituciones en la prevención y el combate a las adicciones</t>
  </si>
  <si>
    <t>28. Instituciones financieras</t>
  </si>
  <si>
    <t>1.8.4 Acceso a la Información Pública Gubernamental</t>
  </si>
  <si>
    <t>3.9 Posicionar a México como un destino turístico competitivo, de
vanguardia, sostenible e incluyente
vanguardia, sostenible e incluyent</t>
  </si>
  <si>
    <t>8.2. Diseñar estrategias de atención a grupos que requieran atención diferenciada</t>
  </si>
  <si>
    <t>29. Fideicomiso</t>
  </si>
  <si>
    <t>30. Manejo de la hacienda pública</t>
  </si>
  <si>
    <t>Tesorería</t>
  </si>
  <si>
    <t>1.8.5 Otros</t>
  </si>
  <si>
    <t>3.10 Fomentar un desarrollo económico que promueva la reducción de
emisiones de gases y compuestos de efecto invernadero y la
adaptación al cambio climático para mejorar la calidad de vida de la
población</t>
  </si>
  <si>
    <t>E9.1. Disminuir la cantidad de detenciones no vinculadas a proceso</t>
  </si>
  <si>
    <t>30. Organismos internacionales</t>
  </si>
  <si>
    <t>2.1.1 Ordenación de Desechos</t>
  </si>
  <si>
    <t>E9.2. Reducir las tasas delictivas</t>
  </si>
  <si>
    <t>31. Asociaciones civiles</t>
  </si>
  <si>
    <t>2.1.2 Administración del Agua</t>
  </si>
  <si>
    <t>E9.3. Mejorar la percepción ciudadana de la seguridad y eficacia de la policía</t>
  </si>
  <si>
    <t>32. Organizaciones no gubernamentales</t>
  </si>
  <si>
    <t>2.1.3 Ordenación de Aguas Residuales, Drenaje y Alcantarillado</t>
  </si>
  <si>
    <t>E9.4 Prevenir la naturalización de conductas indebidas en niños y adolescentes, con enfoque de derechos humanos, igualdad de género y gobernanza</t>
  </si>
  <si>
    <t>33. Instituciones educativas internacionales</t>
  </si>
  <si>
    <t>2.1.4 Reducción de la Contaminación</t>
  </si>
  <si>
    <t>E9.5 Reducir la violencia contra las Mujeres</t>
  </si>
  <si>
    <t>34. Instituciones de educación básica</t>
  </si>
  <si>
    <t>2.1.5 Protección de la Diversidad Biológica y del Paisaje</t>
  </si>
  <si>
    <t>E9.6 Fijar una política de respeto y protección a los derechos humanos a la igualdad de género y a la no discriminación</t>
  </si>
  <si>
    <t>35. Instituciones de educación media+</t>
  </si>
  <si>
    <t>2.1.6 Otros de Protección Ambiental</t>
  </si>
  <si>
    <t>E10.1. Reducir la probabilidad de peligros, riesgo y los daños a la población en general y a las infraestructuras, ocasionados por fenómenos naturales</t>
  </si>
  <si>
    <t>36. Instituciones de educación superior</t>
  </si>
  <si>
    <t>2.2.1 Urbanización</t>
  </si>
  <si>
    <t>E10.2. Reducir los riesgos derivados de fenómenos socio-organizativos</t>
  </si>
  <si>
    <t>37. Instituciones de educación técnica</t>
  </si>
  <si>
    <t>2.2.2 Desarrollo Comunitario</t>
  </si>
  <si>
    <t>E10.3.Crear un Sistema Municipal de Protección Civil</t>
  </si>
  <si>
    <t>38. Instituciones de educación</t>
  </si>
  <si>
    <t>2.2.3 Abastecimiento de Agua</t>
  </si>
  <si>
    <t>E10.4.Fortalecimiento del equipo USAR-GDL para mejorar tiempos de respuesta ante sismos, rescates y estructuras colapsadas</t>
  </si>
  <si>
    <t>39. Asociaciones vecinales</t>
  </si>
  <si>
    <t>2.2.4 Alumbrado Público</t>
  </si>
  <si>
    <t>E11.1. Instaurar en el área de juzgados municipales mecanismos de control y respeto a los derechos humanos, la inclusión y la perspectiva de género</t>
  </si>
  <si>
    <t>40.becarios</t>
  </si>
  <si>
    <t>2.2.5 Vivienda</t>
  </si>
  <si>
    <t>E11.2. Promover la “Cultura de la Paz” en todos los sectores sociales de la población del municipio</t>
  </si>
  <si>
    <t>41. Migrantes</t>
  </si>
  <si>
    <t>2.2.6 Servicios Comunales</t>
  </si>
  <si>
    <t>E11.3. Dar seguimiento a los infractores durante su arresto, generando responsabilidad y evitar reincidencia</t>
  </si>
  <si>
    <t>42. Instituto de pensiones del estado de jalisco</t>
  </si>
  <si>
    <t>2.2.7 Desarrollo Regional</t>
  </si>
  <si>
    <t>E12.1. Reducir los tiempos y ampliar la cobertura en la atención de reportes por fallas en servicios</t>
  </si>
  <si>
    <t>43. Imss</t>
  </si>
  <si>
    <t>2.3.1 Prestación de Servicios de Salud a la Comunidad</t>
  </si>
  <si>
    <t>E12.2. Mejorar los niveles de iluminación en la ciudad</t>
  </si>
  <si>
    <t>44. Cfe</t>
  </si>
  <si>
    <t>2.3.2 Prestación de Servicios de Salud a la Persona</t>
  </si>
  <si>
    <t>E12.3. Impulsar, con las diversas áreas involucradas del Municipio, una política integral y sostenible de gestión de residuos sólidos para reducir su volumen, costo e impacto ambiental</t>
  </si>
  <si>
    <t>45. Siapa</t>
  </si>
  <si>
    <t>2.3.3 Generación de Recursos para la Salud</t>
  </si>
  <si>
    <t>E12.4. Realizar un plan de mejoramiento y mantenimiento de los cementerios municipales para hacerlos más seguros y funcionales</t>
  </si>
  <si>
    <t>46. Instituciones de cultura</t>
  </si>
  <si>
    <t>2.3.4 Rectoría del Sistema de Salud</t>
  </si>
  <si>
    <t>E12.5. Mejorar la imagen, limpieza y conservación del equipamiento y mobiliario urbano</t>
  </si>
  <si>
    <t>47. Docentes</t>
  </si>
  <si>
    <t>2.3.5 Protección Social en Salud</t>
  </si>
  <si>
    <t>E12.6. Renovar la infraestructura de mercados municipales, además de brindarles mejoramiento y mantenimiento</t>
  </si>
  <si>
    <t>48. Sindicatos</t>
  </si>
  <si>
    <t>2.4.1 Deporte y Recreación</t>
  </si>
  <si>
    <t>E12.7. Mejorar la atención, cuidado y conservación de parques, jardines y áreas verdes intra - urbanas</t>
  </si>
  <si>
    <t>49. Colegios de profesionistas</t>
  </si>
  <si>
    <t>2.4.2 Cultura</t>
  </si>
  <si>
    <t>E12.8. Brindar mantenimiento efectivo a las infraestructuras y superficies de rodamiento en las vialidades</t>
  </si>
  <si>
    <t>50. Asociaciones empresariales</t>
  </si>
  <si>
    <t>2.4.3 Radio, Televisión y Editoriales</t>
  </si>
  <si>
    <t>E12.9. Realizar un plan de renovación integral del rastro municipal para mejorar su inocuidad, seguridad y eficiencia</t>
  </si>
  <si>
    <t>51. Camaras empresariales</t>
  </si>
  <si>
    <t>2.4.4 Asuntos Religiosos y Otras Manifestaciones Sociales</t>
  </si>
  <si>
    <t>E12.10. Regular y garantizar el orden en la operación de los tianguis y el comercio en espacios abiertos</t>
  </si>
  <si>
    <t>52. Sector primario</t>
  </si>
  <si>
    <t>2.5.1 Educación Básica</t>
  </si>
  <si>
    <t>E13.1.Renovación ampliación y mejoramiento de los equipamientos y espacios públicos</t>
  </si>
  <si>
    <t>53. Sector secundario</t>
  </si>
  <si>
    <t>2.5.2 Educación Media Superior</t>
  </si>
  <si>
    <t>E13.2. Impulso al desarrollo de vivienda adecuada a la demanda</t>
  </si>
  <si>
    <t>54. Sector de terciario</t>
  </si>
  <si>
    <t>2.5.3 Educación Superior</t>
  </si>
  <si>
    <t>E13.3. Mantener un entorno atractivo para que el sector privado de la vivienda tenga las mejores condiciones para generar la oferta de soluciones habitacionales que requiere el municipio</t>
  </si>
  <si>
    <t>55. Bomberos</t>
  </si>
  <si>
    <t>2.5.4 Posgrado</t>
  </si>
  <si>
    <t>E13.4. Retomar y fortalecer las atribuciones y capacidades de promoción inmobiliaria directa del Ayuntamiento para dirigirlas prioritariamente a la demanda de vivienda que no puede ser atendida por el sector privado</t>
  </si>
  <si>
    <t>56. Policias</t>
  </si>
  <si>
    <t>2.5.5 Educación para Adultos</t>
  </si>
  <si>
    <t>E13.5. Actualizar los instrumentos y normativa de ordenamiento territorial y planeación urbana en el municipio así como la normatividad relativa con criterios de sustentabilidad ambiental, accesibilidad universal y competitividad</t>
  </si>
  <si>
    <t>57. Personal del sector salud</t>
  </si>
  <si>
    <t>E13.6. Mejorar las regulaciones de desarrollo urbano para que sean más simples y supongan una menor carga administrativa y al Ayuntamiento, sin poner en riesgo la salud pública, la seguridad de las edificaciones o la protección al medio ambiente</t>
  </si>
  <si>
    <t>58. Peatones</t>
  </si>
  <si>
    <t>2.6.1 Enfermedad e Incapacidad</t>
  </si>
  <si>
    <t>E14.1: Gestión y planeación de infraestructura para la movilidad no motorizada</t>
  </si>
  <si>
    <t>59. Ciclistas</t>
  </si>
  <si>
    <t>2.6.2 Edad Avanzada</t>
  </si>
  <si>
    <t>E14.2: Gestión, evaluación y planeación del tránsito y transporte</t>
  </si>
  <si>
    <t>60. Automovilistas</t>
  </si>
  <si>
    <t>2.6.3 Familia e Hijos</t>
  </si>
  <si>
    <t>E14.3: Renovación, ampliación y mejoramiento de la infraestructura</t>
  </si>
  <si>
    <t>61.reserva territorial</t>
  </si>
  <si>
    <t>2.6.4 Desempleo</t>
  </si>
  <si>
    <t>E14.4 Difusión y sensibilización de una correcta cultura vial, a través de programas educativos que promuevan la seguridad vial y un cambio de paradigma hacia una movilidad sustentable</t>
  </si>
  <si>
    <t>62. Área protegida</t>
  </si>
  <si>
    <t>2.6.5 Alimentación y Nutrición</t>
  </si>
  <si>
    <t>E14.5: Marco de colaboración normativa e implementación de los instrumentos legales en materia de movilidad</t>
  </si>
  <si>
    <t>63. Áreas de riesgo</t>
  </si>
  <si>
    <t>2.6.6 Apoyo Social para la Vivienda</t>
  </si>
  <si>
    <t>E14.6: Regulación y supervisión del estacionamiento</t>
  </si>
  <si>
    <t>64. Damnificados</t>
  </si>
  <si>
    <t>2.6.7 Indígenas</t>
  </si>
  <si>
    <t>E15.1 Generar y analizar diagnósticos integrales para una gestión con base en el conocimiento</t>
  </si>
  <si>
    <t>65. Especies protegidas</t>
  </si>
  <si>
    <t>2.6.8 Otros Grupos Vulnerables</t>
  </si>
  <si>
    <t>E15.2 Fortalecer la gobernanza ambiental y la corresponsabilidad ciudadana con la sustentabilidad</t>
  </si>
  <si>
    <t>66. Fauna</t>
  </si>
  <si>
    <t>2.6.9 Otros de Seguridad Social y Asistencia Social</t>
  </si>
  <si>
    <t>E15.3 Conservar y mejorar la superficie verde intraurbana y la salud del arbolado</t>
  </si>
  <si>
    <t>67. Flora</t>
  </si>
  <si>
    <t>2.7.1 Otros Asuntos Sociales</t>
  </si>
  <si>
    <t>E15.4. Fortalecer la estrategia acción climática municipal</t>
  </si>
  <si>
    <t>68. Semovientes</t>
  </si>
  <si>
    <t>3.1.1 Asuntos Económicos y Comerciales en General</t>
  </si>
  <si>
    <t>E15.5. Consolidar el Programa de Gestión Integral de Residuos Base Cero</t>
  </si>
  <si>
    <t>69. Acuicultura</t>
  </si>
  <si>
    <t>3.1.2 Asuntos Laborales Generales</t>
  </si>
  <si>
    <t>E15.6. Reducir los niveles de contaminación ambiental mediante la aplicación de políticas regulatorias más efectivas</t>
  </si>
  <si>
    <t>70. Auditoria superior</t>
  </si>
  <si>
    <t>3.2.1 Agropecuaria</t>
  </si>
  <si>
    <t>E16.1. Mejorar las normas,
procedimientos y sistemas de
información para el manejo de
La hacienda municipal</t>
  </si>
  <si>
    <t>71. Órganos autónomos</t>
  </si>
  <si>
    <t>3.2.2 Silvicultura</t>
  </si>
  <si>
    <t>E16.2. Fortalecer la
recaudación de ingresos
municipales</t>
  </si>
  <si>
    <t>72. Asociaciones sin fines de lucro</t>
  </si>
  <si>
    <t>3.2.3 Acuacultura, Pesca y Caza</t>
  </si>
  <si>
    <t>E16.3. Propiciar un gasto
público más eficiente,
manteniendo la disciplina y el
equilibrio presupuestal, así
como la transparencia.</t>
  </si>
  <si>
    <t>73. Cooperativas</t>
  </si>
  <si>
    <t>3.2.4 Agroindustrial</t>
  </si>
  <si>
    <t>E17.1. Hacer más eficiente la administración de los recursos, bienes y servicios adquiridos como parte del patrimonio municipal</t>
  </si>
  <si>
    <t>74. Cruz roja</t>
  </si>
  <si>
    <t>3.2.5 Hidroagrícola</t>
  </si>
  <si>
    <t>E17.2. Desarrollar el sistema de capacitación, profesionalización y certificación de aptitudes, así como garantizar la calidad en el servicio público</t>
  </si>
  <si>
    <t>75. Tianguis</t>
  </si>
  <si>
    <t>3.2.6 Apoyo Financiero a la Banca y Seguro Agropecuario</t>
  </si>
  <si>
    <t>E17.3. Impulsar la innovación y mejora tecnológica en la operación de las dependencias públicas</t>
  </si>
  <si>
    <t>76. Indigentes</t>
  </si>
  <si>
    <t>3.3.1 Carbón y Otros Combustibles Minerales Sólidos</t>
  </si>
  <si>
    <t>E17.4. Mejorar la comunicación estratégica del gobierno hacia la ciudadanía</t>
  </si>
  <si>
    <t>77. Inmigrante</t>
  </si>
  <si>
    <t>3.3.2 Petróleo y Gas Natural (Hidrocarburos)</t>
  </si>
  <si>
    <t>E17.5. Impulsar la calidad en el servicio y mejorar la eficiencia administrativa</t>
  </si>
  <si>
    <t>78. Estudiantes</t>
  </si>
  <si>
    <t>3.3.3 Combustibles Nucleares</t>
  </si>
  <si>
    <t>E17.6.Descentralizar y facilitar el acercamiento de los servicios de las distintas dependencias a cada zona del municipio</t>
  </si>
  <si>
    <t>79. Enfermo crónico degenerativo</t>
  </si>
  <si>
    <t>3.3.4 Otros Combustibles</t>
  </si>
  <si>
    <t>E17.7 Vincular y coordinar a las distintas áreas del Gobierno de Guadalajara con la población de la ciudad</t>
  </si>
  <si>
    <t>80. Enfermo ambulatorio</t>
  </si>
  <si>
    <t>3.3.5 Electricidad</t>
  </si>
  <si>
    <t>E17.8. Supervisar el cumplimiento de la normatividad municipal para asegurar el orden y respeto en la ciudad</t>
  </si>
  <si>
    <t>81. Museos</t>
  </si>
  <si>
    <t>3.3.6 Energía no Eléctrica</t>
  </si>
  <si>
    <t>E18.1. Garantizar el acceso a la información, rendición de cuentas y protección de datos personales basado en los criterios que establece la normatividad en la materia y los organismos evaluadores de mayor acreditación en transparencia</t>
  </si>
  <si>
    <t>82. Servidores públicos</t>
  </si>
  <si>
    <t>3.4.1 Extracción de Recursos Minerales excepto los Combustibles Minerales</t>
  </si>
  <si>
    <t>E18.2. Alcanzar los máximos niveles de transparencia a través de seguir publicando de forma continua información más transparente, clara, accesible, utilizando software de acceso libre</t>
  </si>
  <si>
    <t>83. Fuerzas armadas</t>
  </si>
  <si>
    <t>3.4.2 Manufacturas</t>
  </si>
  <si>
    <t>E19.1. Involucrar a la ciudadanía en la instauración de acciones y políticas anticorrupción</t>
  </si>
  <si>
    <t>84. Zona arqueológica</t>
  </si>
  <si>
    <t>3.4.3 Construcción</t>
  </si>
  <si>
    <t>E19.2. Impulsar acciones para armonizar y verificar el cumplimiento del marco normativo y la instrumentación de medidas preventivas que abatan los niveles de corrupción</t>
  </si>
  <si>
    <t>85. Huérfanos</t>
  </si>
  <si>
    <t>3.5.1 Transporte por Carretera</t>
  </si>
  <si>
    <t>E20.1. Fortalecer los mecanismos de coordinación, revisión y validación jurídica de los actos efectuados por la administración</t>
  </si>
  <si>
    <t>86. Desaparecidos</t>
  </si>
  <si>
    <t>3.5.2 Transporte por Agua y Puertos</t>
  </si>
  <si>
    <t>E20.2. Mejorar los procesos de información, trámite y gestión de los actos jurídicos y sus procesos en los que sea parte el Gobierno Municipal</t>
  </si>
  <si>
    <t>87. Víctima</t>
  </si>
  <si>
    <t>3.5.3 Transporte por Ferrocarril</t>
  </si>
  <si>
    <t>E21.1. Publicar y dar puntual seguimiento a los acuerdos del Ayuntamiento</t>
  </si>
  <si>
    <t>88. Infractor</t>
  </si>
  <si>
    <t>3.5.4 Transporte Aéreo</t>
  </si>
  <si>
    <t>E21.2. Atender y canalizar las solicitudes ciudadanas</t>
  </si>
  <si>
    <t>89. Indemnizados por responsabilidad patrimonial</t>
  </si>
  <si>
    <t>3.5.5 Transporte por Oleoductos y Gasoductos y Otros Sistemas de Transporte</t>
  </si>
  <si>
    <t>E21.3. Mejorar las condiciones operativas del archivo histórico del municipio sistematizando sus herramientas de consulta</t>
  </si>
  <si>
    <t>90. Artistas</t>
  </si>
  <si>
    <t>3.5.6 Otros Relacionados con Transporte</t>
  </si>
  <si>
    <t>E21.4.Prestar eficientemente los servicios del registro civil</t>
  </si>
  <si>
    <t>91. Ciudadanos</t>
  </si>
  <si>
    <t>3.6.1 Comunicaciones</t>
  </si>
  <si>
    <t>E21.5. Incrementar los lazos e intercambios del municipio a nivel internacional</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</si>
  <si>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</si>
  <si>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</si>
  <si>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</si>
  <si>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</si>
  <si>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</si>
  <si>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</si>
  <si>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</si>
  <si>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</si>
  <si>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</si>
  <si>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</si>
  <si>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</si>
  <si>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3.8.4 Innovación</t>
  </si>
  <si>
    <t>3.9.1 Comercio, Distribución, Almacenamiento y Depósito</t>
  </si>
  <si>
    <t>3.9.2 Otras Industrias</t>
  </si>
  <si>
    <t>3.9.3 Otros Asuntos Económicos</t>
  </si>
  <si>
    <t>4.1.1 Deuda Pública Interna</t>
  </si>
  <si>
    <t>4.1.2 Deuda Pública Externa</t>
  </si>
  <si>
    <t>4.2.1 Transferencias entre Diferentes Niveles y Órdenes de Gobierno</t>
  </si>
  <si>
    <t>4.2.2 Participaciones entre Diferentes Niveles y Órdenes de Gobierno</t>
  </si>
  <si>
    <t>4.2.3 Aportaciones entre Diferentes Niveles y Órdenes de Gobierno</t>
  </si>
  <si>
    <t>4.3.1 Saneamiento del Sistema Financiero</t>
  </si>
  <si>
    <t>4.3.2 Apoyos IPAB</t>
  </si>
  <si>
    <t>4.3.3 Banca de Desarrollo</t>
  </si>
  <si>
    <t>4.3.4 Apoyo a los programas de reestructura en unidades de inversión (UDIS)</t>
  </si>
  <si>
    <t>4.4.1 Adeudos de Ejercicios Fiscales Anteriores</t>
  </si>
  <si>
    <t>3. Equidad de Oportunidades</t>
  </si>
  <si>
    <t>LINEA DE ACCIÓN</t>
  </si>
  <si>
    <t xml:space="preserve">L2.6.2. Asistencia, promoción y restitución de derechos a personas y grupos en condición de vulnerabilidad mediante servicios de salud, nutrición, psicológicos y de habilidades para el trabajo. </t>
  </si>
  <si>
    <t>LINEA BASE</t>
  </si>
  <si>
    <t xml:space="preserve">Contribuir a la formación y capacitación de las personas en situación de vulnerabilidad que habitan Guadalajara para crear oportunidades, reducir los riesgos psicosociales y construir comunidad a través de procesos de educación formal e informal </t>
  </si>
  <si>
    <t>Porcentaje de la población objetivo de los programas del eje de Guadalajara bien educada que termina sus procesos de capacitación de manera satisfactoria en el ejercicio 2023</t>
  </si>
  <si>
    <t xml:space="preserve">Mide el porcentaje de la población objetivo de los programas del eje de Guadalajara bien educada que termina sus procesos de capacitación de manera satisfactoria respecto de la meta planteada </t>
  </si>
  <si>
    <t>Número de usuarias y usuarios de los programas del eje de Guadalajara bien educada que termina sus procesos formativos y de capacitación/ Número total de usuarias y usuarios de los programas del eje de Guadalajara bien educada</t>
  </si>
  <si>
    <t>Número de usuarias y usuarios de los programas del eje de Guadalajara bien educada que termina sus procesos formativos</t>
  </si>
  <si>
    <t xml:space="preserve"> Número total de usuarias y usuarios de los programas del eje de Guadalajara bien educada</t>
  </si>
  <si>
    <t>No disponible</t>
  </si>
  <si>
    <t xml:space="preserve">V1: Reporte de avance mensual de cada programa del eje de Guadalajara Bien Educada y listas de asistencia de capacitaciones y actividades de formación / V2: Planes de trabajo de los programas operativos que integran el eje  temático de Guadalajara bien educada del Sistema DIF Guadalajara </t>
  </si>
  <si>
    <t>Las y los usuarios de los programas del eje de Guadalajara bien educada cuentan con los medios necesarios para terminar de manera satisfactoria los procesos formativos a los que se inscribieron.</t>
  </si>
  <si>
    <t>P1. Niñas y Niños con vulnerabilidad económica tienen acceso y permanencia a la educación inicial y preescolar que contribuye al ejercicio de su derecho a la educación</t>
  </si>
  <si>
    <t>Porcentaje de cumplimiento de metas institucionales en los programas del eje Guadalajara Bien Educada en 2023</t>
  </si>
  <si>
    <t>Mide el porcentaje de procesos de educación inicial y de adquisición de habilidades implementados en el ejercicio 2023</t>
  </si>
  <si>
    <t>Número de preescolares operando + numero de CDC con servicio de talleres o programación de formación /48*100</t>
  </si>
  <si>
    <t xml:space="preserve">Número de preescolares operando + numero de CDC con servicio de talleres o programación de formación </t>
  </si>
  <si>
    <t>V1: Reporte de avance mensual de cada programa del eje de Guadalajara Bien Educada, actualización de registro de preescolares ante la SEJ, listas de asistencia de los programas de formación, listas de registros de alumnas y alumnos de educación inicial y preescolar/ V2: Plan de trabajo del programa de Educación Preeecolar y de Centros de Desarrollo Infantil</t>
  </si>
  <si>
    <t>Los programas del eje de Guadalajara Bien Educada son accesibles para la población objetivo que fue definida por los mismos</t>
  </si>
  <si>
    <t>C1. Servicio de educación inicial y preescolar para niñas y niños en condición de vulnerabilidad económica en CDI, CEDI y CAIC brindados</t>
  </si>
  <si>
    <t xml:space="preserve">Porcentaje de demanda cubierta sobre servicios de atención educativa y asistencial para niñas y niños en condición de vulnerabilidad económica brindados en CDI </t>
  </si>
  <si>
    <t>Mide el porcentaje de demanda cubierta sobre servicios de atención educativa y asistencial para niñas y niños en condición de vulnerabilidad económica respecto de la meta planteada</t>
  </si>
  <si>
    <t>Eficiencia</t>
  </si>
  <si>
    <t xml:space="preserve"> Número total de solicitudes para acceder a servicios educativos y asistenciales de niñas y niños con vulnerabilidad económica</t>
  </si>
  <si>
    <t xml:space="preserve">V1: Expedientes de niñas y niños que cursan preescolar en los CDC y CDI o educación inicial /V2: Solicitudes de ingreso para estos servicios </t>
  </si>
  <si>
    <t>Las madres y padres de familia registran a sus hijas e hijos en educación inicial y preescolar de los CDI y CAIC</t>
  </si>
  <si>
    <t>ACTIVIDAD 1 C1</t>
  </si>
  <si>
    <t xml:space="preserve">A1C1. Cumplimiento de procesos de formación en CDI y CAIC </t>
  </si>
  <si>
    <t xml:space="preserve">Porcentaje de Niñas y Niños que terminan el ciclo escolar en educación inicial y preescolar en CDI y CAIC </t>
  </si>
  <si>
    <t>Mide el total de Niñas y Niños que terminan el ciclo escolar en  educación inicial y preescolar en CDI y CAIC respecto de la meta planteada</t>
  </si>
  <si>
    <t>Número de niñas y niños menores de 6 años que concluyeron el ciclo escolar en educación inicial y preescolar / Número total de niñas y niños que ingresaron al ciclo escoalr en educación inicial y  tercero de preescolar*100</t>
  </si>
  <si>
    <t>Número de niñas y niños menores de 6 años que concluyeron el ciclo escolar en educación inicial y preescolar</t>
  </si>
  <si>
    <t>Número total de niñas y niños que ingresaron al ciclo escoalr en educación inicial y tercero de preescolar</t>
  </si>
  <si>
    <t xml:space="preserve">Porcenatje </t>
  </si>
  <si>
    <t xml:space="preserve">V1: Expedientes de usuarias y usuarios que ingresaron al servicio / V2: Expedientes de usuarias y usuarios que completan la educación preescolar </t>
  </si>
  <si>
    <t>Niñas y Niños que terminan su proceso formativo de nivel preescolar</t>
  </si>
  <si>
    <t>ACTIVIDAD 2 C1</t>
  </si>
  <si>
    <t>A2C1 Otorgamiento del  servicio de educación preescolar en CDI</t>
  </si>
  <si>
    <t>Niños y Niñas que concluyen la educación preescolar en los CDI</t>
  </si>
  <si>
    <t>Mide el porcentaje de Niños y Niñas que concluyen la educación preescolar en los CDI</t>
  </si>
  <si>
    <t>Número de niñas y niños menores de 6 años que concluyeron la educación preescolar en CDI/ Número total de niñas y niños que ingresaron al último ciclo escolar de educación preescolar en CDI*100</t>
  </si>
  <si>
    <t>Número de niñas y niños menores de 6 años que concluyeron la educación preescolar en CDI</t>
  </si>
  <si>
    <t>Número total de niñas y niños que ingresaron al último ciclo escolar de educación preescolar en CDI</t>
  </si>
  <si>
    <t>V1: Expedientes de NN que cursan preescolar en los CDC / V2: Expedientes de NN que finalizan su formación de preescolar en CDC</t>
  </si>
  <si>
    <t>Niñas y niños menores de seis años concluyen su educación preescolar y se facilita el derecho a la educación</t>
  </si>
  <si>
    <t xml:space="preserve">COMPONENTE 2 </t>
  </si>
  <si>
    <t>C2. Impartición de educación preescolar para el desarrollo de habilidades de niñas y niños en condición de vulnerabilidad económica otorgada</t>
  </si>
  <si>
    <t>Porcentaje de eficiencia terminal de las niñas y niños que asisten al Preescolar en CDC</t>
  </si>
  <si>
    <t>Mide el porcentaje de Niños y Niñas que concluyen la educación preescolar en los CDC</t>
  </si>
  <si>
    <t>Número de niñas y niños que terminan su ciclo escolar en CDC / Número de niñas y niños que ingresan al último ciclo escolar de ciclo escolar en CDC *100</t>
  </si>
  <si>
    <t>Número de niñas y niños menores de 6 años que concluyeron la educación preescolar en CDC</t>
  </si>
  <si>
    <t>Número de niñas y niños que ingresan al último ciclo escolar de edcuación preescolar en CDC</t>
  </si>
  <si>
    <t>V1. Expedientes de niñas y niños que cursan preescolar en los CDC</t>
  </si>
  <si>
    <t>ACTIVIDAD 1 C2</t>
  </si>
  <si>
    <t xml:space="preserve">A1C2. Atención a niñas y niños a través de educación preescolar </t>
  </si>
  <si>
    <t>Porcentaje de niñas y niños que asisten al Preescolar en CDC</t>
  </si>
  <si>
    <t>Mide el porcentaje de asistencia de las niñas y los niños a los preescolares en los CDC</t>
  </si>
  <si>
    <t>Número de niñas y niños que asisten al preescolar en CDC / Número de solicitudes de niñas y niños para ingresar a educación preescolar en CDC *100</t>
  </si>
  <si>
    <t>Número de niñas y niños que ingresaron a los preescolares de los CDC</t>
  </si>
  <si>
    <t>Número de niñas y niños que solicitaron un espacio en los preescolares</t>
  </si>
  <si>
    <t>V1. Listas de asistencia</t>
  </si>
  <si>
    <t>La población se encuentra satisfecha con los diagnósticos y valoraciones psicológicas realizadas por el CAPI</t>
  </si>
  <si>
    <t>COMPONENTE 3</t>
  </si>
  <si>
    <t>C3. Talleres, cursos y adiestramientos realizados en CDC´s e ICAS durante el 2023</t>
  </si>
  <si>
    <t>Porcentaje de capacitaciones realizadas en CDC e ICAS</t>
  </si>
  <si>
    <t>Mide el porcentaje de capacitaciones que se imparten en los CDC</t>
  </si>
  <si>
    <t>Número de capacitaciones realizadas en CDC e ICAS/ Número de capacitaciones programadas en los CDC e ICAS *100</t>
  </si>
  <si>
    <t>Número de capacitaciones realizadas en CDC</t>
  </si>
  <si>
    <t>Número de capacitaciones programadas en los CDC</t>
  </si>
  <si>
    <t>V1: Convocatorias, V2: Listas de asistencia, V3: Fotografías</t>
  </si>
  <si>
    <t xml:space="preserve">La población se interesa en la oferta de capacitaciones de los CDC </t>
  </si>
  <si>
    <t>ACTIVIDAD 1 C3</t>
  </si>
  <si>
    <t>A1C3. Realización de actividades que promueven el emprendimiento, la capacitación para el trabajo y la economía solidaria en los CDC</t>
  </si>
  <si>
    <t>Porcentaje de actividades realizadas en los CDC que promovieron el emprendimiento</t>
  </si>
  <si>
    <t>Mide el porcentaje de actividades que se implementan con respecto a lo programado</t>
  </si>
  <si>
    <t>Número de talleres formativos y de capacitación implementados en CDC/Número de talleres formativos y de capacitación programados en CDC*100</t>
  </si>
  <si>
    <t>Número de talleres formativos y de capacitación implementados en CDC</t>
  </si>
  <si>
    <t>Número de talleres formativos y de capacitación programados en CDC</t>
  </si>
  <si>
    <t xml:space="preserve">Convocatorias, fotografías, listas de asistencia </t>
  </si>
  <si>
    <t>Las personas usuarias y usuarios de los CDC cuentan con oportunidades para generar ingresos propios y fortalecer el desarrollo de habilidades para realizar actividades productivas</t>
  </si>
  <si>
    <t>COMPONENTE 4</t>
  </si>
  <si>
    <t>C4. Atenciones terapéuticas a niñas y niños con barreras de aprendizaje brindadas, en el Centro de Atención Psicopedagógica Infantil</t>
  </si>
  <si>
    <t>Promedio de personas atendidas con atención terapeutica - educativa en el ejercicio 2022</t>
  </si>
  <si>
    <t xml:space="preserve">Mide el promedio de personas atendidas con atención terapeutica - educativa </t>
  </si>
  <si>
    <t xml:space="preserve">Número total de personas atendidas/ número de meses del año </t>
  </si>
  <si>
    <t>número de meses del año</t>
  </si>
  <si>
    <t xml:space="preserve">V1: Listas de asistencia a servicios otorgados  y fichas de seguimiento o atención a usuarios/ V2: solicitudes de servicios de atención terapeutica - educativa </t>
  </si>
  <si>
    <t>La  población objetivo accede a la socializiación de los servicios y la convocatoria de los mismos para que  acudir a su uso y aprovechamiento</t>
  </si>
  <si>
    <t>ACTIVIDAD 1 C4</t>
  </si>
  <si>
    <t>A1C4 Ejecución de actividades de diagnóstico y valoración psicológica para niñas y niños que requieran atención en el CAPI</t>
  </si>
  <si>
    <t>Porcentaje de diagnósticos realizados a niñas y niños que requieran atención en el CAPI</t>
  </si>
  <si>
    <t>Mide el número de diagnósticos realizados a niñas y niños que requieran atención en el CAPI respecto de la meta planteada</t>
  </si>
  <si>
    <t>Número de diagnósticos realizados a niñas y niños que requieren la atención del CAPI/ número de niñas y niños que requieren la atención del CAPI*100</t>
  </si>
  <si>
    <t>Número de diagnósticos realizados a niñas y niños que requieren la atención del CAPI</t>
  </si>
  <si>
    <t>número de niñas y niños que requieren la atención del CAPI</t>
  </si>
  <si>
    <t xml:space="preserve">V1:Expedientes de diagnósticos realizados y solicitudes de servicios ingresadas / V2: Padrón de usuarios de CAPI </t>
  </si>
  <si>
    <t>ACTIVIDAD 2 C4</t>
  </si>
  <si>
    <t>A2C4  Impartición de terapias para el desarrollo psicosocial de las niñas, los niños y los adolescentes</t>
  </si>
  <si>
    <t xml:space="preserve">Porcentaje de cumplimiento en la ejecución de terapias de lenguaje, conducta y aprendizaje en el CAPI </t>
  </si>
  <si>
    <t>Mide el porcentaje de cumplimiento en la ejecución de terapias de lenguaje, conducta y aprendizaje respecto de la meta planteada</t>
  </si>
  <si>
    <t>Terapias de lenguaje, conducta y aprendizaje ejecutadas/ terapias de lenguaje, conducta y aprendizaje programadas*100</t>
  </si>
  <si>
    <t>Terapias de lenguaje ejecutadas</t>
  </si>
  <si>
    <t xml:space="preserve"> Terapias de lenguaje, conducta y aprendizaje programadas</t>
  </si>
  <si>
    <t>V1:Bitácora de servicio de terapia de lenguaje, conducta  y aprendizaje /V2: solicitudes de servicios ingresadas</t>
  </si>
  <si>
    <t>La ciudadanía acude a los servicios del CAPi</t>
  </si>
  <si>
    <t>META ALCANZADA A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</si>
</sst>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_-&quot;$&quot;* #,##0.00_-;\-&quot;$&quot;* #,##0.00_-;_-&quot;$&quot;* &quot;-&quot;??_-;_-@"/>
  </numFmts>
  <fonts count="28">
    <font>
      <sz val="11"/>
      <color theme="1"/>
      <name val="Calibri"/>
      <scheme val="minor"/>
    </font>
    <font>
      <b/>
      <sz val="11"/>
      <color theme="1"/>
      <name val="Calibri"/>
    </font>
    <font>
      <sz val="11"/>
      <color rgb="FF000000"/>
      <name val="Calibri"/>
    </font>
    <font>
      <sz val="11"/>
      <color theme="1"/>
      <name val="Calibri"/>
    </font>
    <font>
      <sz val="11"/>
      <name val="Calibri"/>
    </font>
    <font>
      <sz val="12"/>
      <color theme="1"/>
      <name val="Calibri"/>
    </font>
    <font>
      <sz val="11"/>
      <color theme="1"/>
      <name val="Calibri"/>
      <scheme val="minor"/>
    </font>
    <font>
      <b/>
      <sz val="12"/>
      <color theme="1"/>
      <name val="Calibri"/>
    </font>
    <font>
      <sz val="12"/>
      <color theme="1"/>
      <name val="Arial"/>
    </font>
    <font>
      <sz val="12"/>
      <color rgb="FF000000"/>
      <name val="Calibri"/>
    </font>
    <font>
      <b/>
      <sz val="12"/>
      <color theme="1"/>
      <name val="Arial"/>
    </font>
    <font>
      <sz val="12"/>
      <color theme="1"/>
      <name val="Noto Sans Symbols"/>
    </font>
    <font>
      <b/>
      <sz val="10"/>
      <color theme="1"/>
      <name val="Arial"/>
    </font>
    <font>
      <b/>
      <sz val="11"/>
      <color theme="1"/>
      <name val="Arial"/>
    </font>
    <font>
      <sz val="12"/>
      <color theme="1"/>
      <name val="&quot;Noto Sans Symbols&quot;"/>
    </font>
    <font>
      <b/>
      <sz val="9"/>
      <color theme="1"/>
      <name val="Arial"/>
    </font>
    <font>
      <sz val="11"/>
      <color theme="1"/>
      <name val="Arial"/>
    </font>
    <font>
      <b/>
      <sz val="11"/>
      <color theme="1"/>
      <name val="Calibri"/>
      <scheme val="minor"/>
    </font>
    <font>
      <sz val="11"/>
      <color theme="1"/>
      <name val="Arial"/>
    </font>
    <font>
      <sz val="11"/>
      <color rgb="FF000000"/>
      <name val="Arial"/>
    </font>
    <font>
      <sz val="11"/>
      <color rgb="FF000000"/>
      <name val="Roboto"/>
    </font>
    <font>
      <sz val="12"/>
      <color rgb="FF000000"/>
      <name val="Arial"/>
    </font>
    <font>
      <b/>
      <sz val="11"/>
      <color rgb="FF000000"/>
      <name val="Arial"/>
    </font>
    <font>
      <sz val="11"/>
      <color rgb="FF000000"/>
      <name val="Roboto"/>
    </font>
    <font>
      <sz val="9"/>
      <color rgb="FF000000"/>
      <name val="&quot;Google Sans Mono&quot;"/>
    </font>
    <font>
      <sz val="11"/>
      <color rgb="FF000000"/>
      <name val="Calibri"/>
    </font>
    <font>
      <sz val="8"/>
      <color rgb="FF000000"/>
      <name val="Arial"/>
    </font>
    <font>
      <sz val="11"/>
      <color theme="1"/>
      <name val="Arial"/>
      <family val="2"/>
    </font>
  </fonts>
  <fills count="9">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
      <patternFill patternType="solid">
        <fgColor rgb="FFFFFFFF"/>
        <bgColor rgb="FFFFFFFF"/>
      </patternFill>
    </fill>
    <fill>
      <patternFill patternType="solid">
        <fgColor rgb="FFCCC0D9"/>
        <bgColor rgb="FFCCC0D9"/>
      </patternFill>
    </fill>
    <fill>
      <patternFill patternType="solid">
        <fgColor rgb="FFFFF2CC"/>
        <bgColor rgb="FFFFF2CC"/>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C55A11"/>
      </right>
      <top style="thin">
        <color rgb="FFC55A11"/>
      </top>
      <bottom style="thin">
        <color rgb="FFC55A11"/>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3">
    <xf numFmtId="0" fontId="0" fillId="0" borderId="0" xfId="0" applyFont="1" applyAlignment="1"/>
    <xf numFmtId="0" fontId="3" fillId="0" borderId="1" xfId="0" applyFont="1" applyBorder="1" applyAlignment="1">
      <alignment horizontal="center" vertical="center" wrapText="1"/>
    </xf>
    <xf numFmtId="4" fontId="8" fillId="2" borderId="8" xfId="0" applyNumberFormat="1" applyFont="1" applyFill="1" applyBorder="1" applyAlignment="1">
      <alignment horizontal="center"/>
    </xf>
    <xf numFmtId="0" fontId="10" fillId="3" borderId="1"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12" fillId="5" borderId="0" xfId="0" applyFont="1" applyFill="1" applyAlignment="1">
      <alignment horizontal="center" vertical="center" textRotation="90" wrapText="1"/>
    </xf>
    <xf numFmtId="0" fontId="13" fillId="5" borderId="0" xfId="0" applyFont="1" applyFill="1" applyAlignment="1">
      <alignment horizontal="center" vertical="center" textRotation="90" wrapText="1"/>
    </xf>
    <xf numFmtId="0" fontId="10" fillId="3" borderId="1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0" fontId="10" fillId="5" borderId="0" xfId="0" applyFont="1" applyFill="1" applyAlignment="1">
      <alignment horizontal="center" wrapText="1"/>
    </xf>
    <xf numFmtId="0" fontId="10" fillId="5" borderId="1" xfId="0" applyFont="1" applyFill="1" applyBorder="1" applyAlignment="1">
      <alignment horizontal="center" wrapText="1"/>
    </xf>
    <xf numFmtId="0" fontId="10" fillId="5" borderId="17" xfId="0" applyFont="1" applyFill="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5" borderId="1" xfId="0" applyNumberFormat="1"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0" xfId="0" applyFont="1" applyFill="1" applyAlignment="1">
      <alignment horizontal="center" wrapText="1"/>
    </xf>
    <xf numFmtId="0" fontId="13" fillId="3" borderId="11" xfId="0" applyFont="1" applyFill="1" applyBorder="1" applyAlignment="1">
      <alignment horizontal="center" vertical="center" wrapText="1"/>
    </xf>
    <xf numFmtId="0" fontId="16" fillId="0" borderId="1" xfId="0" applyFont="1" applyBorder="1" applyAlignment="1">
      <alignment horizontal="center" vertical="center" wrapText="1"/>
    </xf>
    <xf numFmtId="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center" wrapText="1"/>
    </xf>
    <xf numFmtId="0" fontId="13" fillId="3" borderId="11" xfId="0" applyFont="1" applyFill="1" applyBorder="1" applyAlignment="1">
      <alignment horizontal="center" vertical="center" wrapText="1"/>
    </xf>
    <xf numFmtId="0" fontId="16" fillId="0" borderId="1" xfId="0" applyFont="1" applyBorder="1" applyAlignment="1">
      <alignment horizontal="center" vertical="center" wrapText="1"/>
    </xf>
    <xf numFmtId="4" fontId="16" fillId="0" borderId="1" xfId="0" applyNumberFormat="1" applyFont="1" applyBorder="1" applyAlignment="1">
      <alignment horizontal="center" vertical="center" wrapText="1"/>
    </xf>
    <xf numFmtId="0" fontId="16" fillId="0" borderId="0" xfId="0" applyFont="1" applyAlignment="1">
      <alignment horizontal="center" vertical="center" wrapText="1"/>
    </xf>
    <xf numFmtId="0" fontId="13" fillId="5" borderId="11" xfId="0" applyFont="1" applyFill="1" applyBorder="1" applyAlignment="1">
      <alignment horizontal="center" vertical="center" wrapText="1"/>
    </xf>
    <xf numFmtId="0" fontId="19" fillId="0" borderId="1" xfId="0" applyFont="1" applyBorder="1" applyAlignment="1">
      <alignment horizontal="center" vertical="center" wrapText="1"/>
    </xf>
    <xf numFmtId="4" fontId="19" fillId="0" borderId="1" xfId="0" applyNumberFormat="1" applyFont="1" applyBorder="1" applyAlignment="1">
      <alignment horizontal="center" vertical="center" wrapText="1"/>
    </xf>
    <xf numFmtId="0" fontId="20" fillId="6" borderId="1" xfId="0" applyFont="1" applyFill="1" applyBorder="1" applyAlignment="1">
      <alignment horizontal="center" vertical="center" wrapText="1"/>
    </xf>
    <xf numFmtId="0" fontId="22" fillId="3" borderId="11" xfId="0" applyFont="1" applyFill="1" applyBorder="1" applyAlignment="1">
      <alignment horizontal="center" vertical="center" wrapText="1"/>
    </xf>
    <xf numFmtId="4" fontId="20" fillId="6" borderId="1" xfId="0" applyNumberFormat="1" applyFont="1" applyFill="1" applyBorder="1" applyAlignment="1">
      <alignment horizontal="center" vertical="center" wrapText="1"/>
    </xf>
    <xf numFmtId="3" fontId="23" fillId="6" borderId="1" xfId="0" applyNumberFormat="1" applyFont="1" applyFill="1" applyBorder="1" applyAlignment="1">
      <alignment horizontal="center" vertical="center" wrapText="1"/>
    </xf>
    <xf numFmtId="0" fontId="13" fillId="5" borderId="11" xfId="0" applyFont="1" applyFill="1" applyBorder="1" applyAlignment="1">
      <alignment horizontal="center" vertical="center" wrapText="1"/>
    </xf>
    <xf numFmtId="1" fontId="16"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3" fontId="1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0" fillId="6" borderId="0" xfId="0" applyFont="1" applyFill="1" applyAlignment="1">
      <alignment horizontal="center" vertical="center" wrapText="1"/>
    </xf>
    <xf numFmtId="0" fontId="10" fillId="6" borderId="17" xfId="0" applyFont="1" applyFill="1" applyBorder="1" applyAlignment="1">
      <alignment horizontal="center" vertical="center" wrapText="1"/>
    </xf>
    <xf numFmtId="0" fontId="7" fillId="7" borderId="1" xfId="0" applyFont="1" applyFill="1" applyBorder="1" applyAlignment="1">
      <alignment horizontal="center"/>
    </xf>
    <xf numFmtId="0" fontId="1" fillId="7" borderId="1" xfId="0" applyFont="1" applyFill="1" applyBorder="1" applyAlignment="1">
      <alignment horizontal="center"/>
    </xf>
    <xf numFmtId="0" fontId="6" fillId="0" borderId="0" xfId="0" applyFont="1"/>
    <xf numFmtId="4" fontId="6" fillId="0" borderId="0" xfId="0" applyNumberFormat="1" applyFont="1"/>
    <xf numFmtId="0" fontId="3" fillId="2" borderId="0" xfId="0" applyFont="1" applyFill="1"/>
    <xf numFmtId="0" fontId="3" fillId="2" borderId="8" xfId="0" applyFont="1" applyFill="1" applyBorder="1"/>
    <xf numFmtId="0" fontId="5" fillId="2" borderId="8" xfId="0" applyFont="1" applyFill="1" applyBorder="1"/>
    <xf numFmtId="4" fontId="3" fillId="2" borderId="8" xfId="0" applyNumberFormat="1" applyFont="1" applyFill="1" applyBorder="1"/>
    <xf numFmtId="0" fontId="7" fillId="2" borderId="8" xfId="0" applyFont="1" applyFill="1" applyBorder="1"/>
    <xf numFmtId="0" fontId="8" fillId="2" borderId="0" xfId="0" applyFont="1" applyFill="1"/>
    <xf numFmtId="0" fontId="8" fillId="2" borderId="8" xfId="0" applyFont="1" applyFill="1" applyBorder="1"/>
    <xf numFmtId="4" fontId="8" fillId="2" borderId="8" xfId="0" applyNumberFormat="1" applyFont="1" applyFill="1" applyBorder="1"/>
    <xf numFmtId="0" fontId="11" fillId="2" borderId="8" xfId="0" applyFont="1" applyFill="1" applyBorder="1" applyAlignment="1">
      <alignment horizontal="left" vertical="center"/>
    </xf>
    <xf numFmtId="0" fontId="8" fillId="0" borderId="0" xfId="0" applyFont="1"/>
    <xf numFmtId="0" fontId="8" fillId="4" borderId="0" xfId="0" applyFont="1" applyFill="1"/>
    <xf numFmtId="0" fontId="8" fillId="4" borderId="8" xfId="0" applyFont="1" applyFill="1" applyBorder="1"/>
    <xf numFmtId="4" fontId="8" fillId="6" borderId="5" xfId="0" applyNumberFormat="1" applyFont="1" applyFill="1" applyBorder="1" applyAlignment="1"/>
    <xf numFmtId="4" fontId="3" fillId="6" borderId="6" xfId="0" applyNumberFormat="1" applyFont="1" applyFill="1" applyBorder="1"/>
    <xf numFmtId="4" fontId="3" fillId="6" borderId="7" xfId="0" applyNumberFormat="1" applyFont="1" applyFill="1" applyBorder="1"/>
    <xf numFmtId="0" fontId="6" fillId="0" borderId="1" xfId="0" applyFont="1" applyBorder="1" applyAlignment="1">
      <alignment horizontal="center" vertical="center"/>
    </xf>
    <xf numFmtId="0" fontId="8" fillId="5" borderId="0" xfId="0" applyFont="1" applyFill="1" applyAlignment="1"/>
    <xf numFmtId="0" fontId="8" fillId="5" borderId="1" xfId="0" applyFont="1" applyFill="1" applyBorder="1" applyAlignment="1"/>
    <xf numFmtId="2" fontId="16" fillId="0" borderId="1" xfId="0" applyNumberFormat="1" applyFont="1" applyBorder="1" applyAlignment="1">
      <alignment horizontal="center" vertical="center" wrapText="1"/>
    </xf>
    <xf numFmtId="0" fontId="23" fillId="6" borderId="1" xfId="0" applyFont="1" applyFill="1" applyBorder="1" applyAlignment="1">
      <alignment horizontal="center" vertical="center" wrapText="1"/>
    </xf>
    <xf numFmtId="0" fontId="21" fillId="2" borderId="0" xfId="0" applyFont="1" applyFill="1" applyAlignment="1">
      <alignment horizontal="left"/>
    </xf>
    <xf numFmtId="0" fontId="21" fillId="2" borderId="8" xfId="0" applyFont="1" applyFill="1" applyBorder="1" applyAlignment="1">
      <alignment horizontal="left"/>
    </xf>
    <xf numFmtId="0" fontId="8" fillId="2" borderId="0" xfId="0" applyFont="1" applyFill="1" applyAlignment="1">
      <alignment horizontal="left"/>
    </xf>
    <xf numFmtId="0" fontId="8" fillId="2" borderId="8" xfId="0" applyFont="1" applyFill="1" applyBorder="1" applyAlignment="1">
      <alignment horizontal="left"/>
    </xf>
    <xf numFmtId="0" fontId="8" fillId="5" borderId="0" xfId="0" applyFont="1" applyFill="1" applyAlignment="1">
      <alignment horizontal="left"/>
    </xf>
    <xf numFmtId="0" fontId="16" fillId="0" borderId="1" xfId="0" applyFont="1" applyBorder="1" applyAlignment="1">
      <alignment horizontal="center" vertical="center" wrapText="1"/>
    </xf>
    <xf numFmtId="0" fontId="11" fillId="2" borderId="21" xfId="0" applyFont="1" applyFill="1" applyBorder="1" applyAlignment="1">
      <alignment horizontal="left" vertical="center"/>
    </xf>
    <xf numFmtId="0" fontId="3" fillId="0" borderId="1" xfId="0" applyFont="1" applyBorder="1"/>
    <xf numFmtId="0" fontId="5" fillId="0" borderId="0" xfId="0" applyFont="1"/>
    <xf numFmtId="0" fontId="3" fillId="0" borderId="0" xfId="0" applyFont="1"/>
    <xf numFmtId="0" fontId="6" fillId="0" borderId="0" xfId="0" applyFont="1" applyAlignment="1"/>
    <xf numFmtId="1" fontId="6" fillId="0" borderId="0" xfId="0" applyNumberFormat="1" applyFont="1"/>
    <xf numFmtId="0" fontId="6" fillId="0" borderId="1" xfId="0" applyFont="1" applyBorder="1" applyAlignment="1">
      <alignment horizontal="center" vertical="center"/>
    </xf>
    <xf numFmtId="0" fontId="6" fillId="0" borderId="0" xfId="0" applyFont="1" applyAlignment="1">
      <alignment horizontal="center" vertical="center"/>
    </xf>
    <xf numFmtId="4" fontId="1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4" fillId="6" borderId="0" xfId="0" applyFont="1" applyFill="1"/>
    <xf numFmtId="0" fontId="6" fillId="0" borderId="0" xfId="0" applyFont="1" applyAlignment="1">
      <alignment wrapText="1"/>
    </xf>
    <xf numFmtId="0" fontId="17" fillId="0" borderId="0" xfId="0" applyFont="1"/>
    <xf numFmtId="0" fontId="17" fillId="0" borderId="0" xfId="0" applyFont="1" applyAlignment="1">
      <alignment wrapText="1"/>
    </xf>
    <xf numFmtId="0" fontId="6" fillId="0" borderId="0" xfId="0" applyFont="1" applyAlignment="1">
      <alignment wrapText="1"/>
    </xf>
    <xf numFmtId="4" fontId="17" fillId="0" borderId="0" xfId="0" applyNumberFormat="1" applyFont="1" applyAlignment="1">
      <alignment wrapText="1"/>
    </xf>
    <xf numFmtId="1" fontId="6" fillId="0" borderId="0" xfId="0" applyNumberFormat="1" applyFont="1" applyAlignment="1">
      <alignment wrapText="1"/>
    </xf>
    <xf numFmtId="0" fontId="3" fillId="8" borderId="23" xfId="0" applyFont="1" applyFill="1" applyBorder="1" applyAlignment="1">
      <alignment horizontal="center"/>
    </xf>
    <xf numFmtId="4" fontId="17" fillId="0" borderId="0" xfId="0" applyNumberFormat="1" applyFont="1"/>
    <xf numFmtId="0" fontId="6" fillId="0" borderId="0" xfId="0" applyFont="1" applyAlignment="1">
      <alignment wrapText="1"/>
    </xf>
    <xf numFmtId="0" fontId="1" fillId="0" borderId="0" xfId="0" applyFont="1"/>
    <xf numFmtId="0" fontId="1" fillId="0" borderId="11" xfId="0" applyFont="1" applyBorder="1"/>
    <xf numFmtId="0" fontId="1" fillId="0" borderId="1" xfId="0" applyFont="1" applyBorder="1"/>
    <xf numFmtId="0" fontId="1" fillId="0" borderId="1" xfId="0" applyFont="1" applyBorder="1" applyAlignment="1">
      <alignment horizontal="center" wrapText="1"/>
    </xf>
    <xf numFmtId="0" fontId="1" fillId="0" borderId="1" xfId="0" applyFont="1" applyBorder="1" applyAlignment="1">
      <alignment wrapText="1"/>
    </xf>
    <xf numFmtId="0" fontId="3" fillId="0" borderId="1" xfId="0" applyFont="1" applyBorder="1" applyAlignment="1">
      <alignment vertical="center"/>
    </xf>
    <xf numFmtId="0" fontId="3" fillId="0" borderId="24" xfId="0" applyFont="1" applyBorder="1" applyAlignment="1">
      <alignment horizontal="left" vertical="center" wrapText="1"/>
    </xf>
    <xf numFmtId="0" fontId="3" fillId="0" borderId="11" xfId="0" applyFont="1" applyBorder="1"/>
    <xf numFmtId="0" fontId="2" fillId="0" borderId="11" xfId="0" applyFont="1" applyBorder="1" applyAlignment="1">
      <alignment vertical="center"/>
    </xf>
    <xf numFmtId="0" fontId="3" fillId="0" borderId="1" xfId="0" applyFont="1" applyBorder="1" applyAlignment="1">
      <alignment wrapText="1"/>
    </xf>
    <xf numFmtId="0" fontId="19" fillId="0" borderId="1" xfId="0" applyFont="1" applyBorder="1" applyAlignment="1">
      <alignment wrapText="1"/>
    </xf>
    <xf numFmtId="0" fontId="3" fillId="0" borderId="1" xfId="0" applyFont="1" applyBorder="1" applyAlignment="1">
      <alignment vertical="center" wrapText="1"/>
    </xf>
    <xf numFmtId="0" fontId="26" fillId="0" borderId="1" xfId="0" applyFont="1" applyBorder="1" applyAlignment="1">
      <alignment vertical="center" wrapText="1"/>
    </xf>
    <xf numFmtId="0" fontId="3" fillId="0" borderId="11" xfId="0" applyFont="1" applyBorder="1" applyAlignment="1">
      <alignment horizontal="left" vertical="center"/>
    </xf>
    <xf numFmtId="0" fontId="3" fillId="0" borderId="1" xfId="0" applyFont="1" applyBorder="1" applyAlignment="1">
      <alignment horizontal="center" vertical="top" wrapText="1"/>
    </xf>
    <xf numFmtId="0" fontId="3" fillId="0" borderId="27" xfId="0" applyFont="1" applyBorder="1" applyAlignment="1">
      <alignment horizontal="left" vertical="center"/>
    </xf>
    <xf numFmtId="0" fontId="3" fillId="0" borderId="29" xfId="0" applyFont="1"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center" vertical="center" wrapText="1"/>
    </xf>
    <xf numFmtId="0" fontId="3" fillId="0" borderId="11" xfId="0" applyFont="1" applyBorder="1" applyAlignment="1">
      <alignment wrapText="1"/>
    </xf>
    <xf numFmtId="0" fontId="3" fillId="0" borderId="29" xfId="0" applyFont="1" applyBorder="1" applyAlignment="1">
      <alignment horizontal="center" wrapText="1"/>
    </xf>
    <xf numFmtId="0" fontId="3" fillId="0" borderId="31"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horizontal="center" wrapText="1"/>
    </xf>
    <xf numFmtId="0" fontId="3" fillId="0" borderId="24" xfId="0" applyFont="1" applyBorder="1" applyAlignment="1">
      <alignment horizontal="left" vertical="center"/>
    </xf>
    <xf numFmtId="0" fontId="3" fillId="0" borderId="32" xfId="0" applyFont="1" applyBorder="1" applyAlignment="1">
      <alignment vertical="center" wrapText="1"/>
    </xf>
    <xf numFmtId="0" fontId="3" fillId="0" borderId="2" xfId="0" applyFont="1" applyBorder="1" applyAlignment="1">
      <alignment horizontal="left" vertical="center"/>
    </xf>
    <xf numFmtId="0" fontId="19" fillId="0" borderId="1" xfId="0" applyFont="1" applyBorder="1" applyAlignment="1">
      <alignment wrapText="1"/>
    </xf>
    <xf numFmtId="0" fontId="3" fillId="0" borderId="1" xfId="0" applyFont="1" applyBorder="1" applyAlignment="1">
      <alignment horizontal="left" vertical="center" wrapText="1"/>
    </xf>
    <xf numFmtId="0" fontId="3" fillId="0" borderId="33" xfId="0" applyFont="1" applyBorder="1" applyAlignment="1">
      <alignment vertical="center" wrapText="1"/>
    </xf>
    <xf numFmtId="0" fontId="3" fillId="0" borderId="1" xfId="0" applyFont="1" applyBorder="1" applyAlignment="1">
      <alignment horizontal="left" vertical="center"/>
    </xf>
    <xf numFmtId="0" fontId="3" fillId="0" borderId="22" xfId="0" applyFont="1" applyBorder="1" applyAlignment="1">
      <alignment vertical="center" wrapText="1"/>
    </xf>
    <xf numFmtId="0" fontId="3" fillId="0" borderId="25" xfId="0" applyFont="1" applyBorder="1" applyAlignment="1">
      <alignment horizontal="center"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center" vertical="center"/>
    </xf>
    <xf numFmtId="0" fontId="2" fillId="0" borderId="11" xfId="0" applyFont="1" applyBorder="1" applyAlignment="1">
      <alignment vertical="center" wrapText="1"/>
    </xf>
    <xf numFmtId="0" fontId="3" fillId="0" borderId="38" xfId="0" applyFont="1" applyBorder="1" applyAlignment="1">
      <alignment horizontal="center" vertical="center"/>
    </xf>
    <xf numFmtId="0" fontId="3" fillId="0" borderId="29" xfId="0" applyFont="1" applyBorder="1" applyAlignment="1">
      <alignment horizontal="center" vertical="top" wrapText="1"/>
    </xf>
    <xf numFmtId="0" fontId="3" fillId="0" borderId="7" xfId="0" applyFont="1" applyBorder="1" applyAlignment="1">
      <alignment vertical="center" wrapText="1"/>
    </xf>
    <xf numFmtId="0" fontId="3" fillId="0" borderId="0" xfId="0" applyFont="1" applyAlignment="1">
      <alignment vertical="center"/>
    </xf>
    <xf numFmtId="0" fontId="13" fillId="3" borderId="17" xfId="0" applyFont="1" applyFill="1" applyBorder="1" applyAlignment="1">
      <alignment horizontal="center" vertical="center" wrapText="1"/>
    </xf>
    <xf numFmtId="0" fontId="19"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8" fillId="5" borderId="1" xfId="0" applyFont="1" applyFill="1" applyBorder="1"/>
    <xf numFmtId="0" fontId="13" fillId="5" borderId="17" xfId="0" applyFont="1" applyFill="1" applyBorder="1" applyAlignment="1">
      <alignment horizontal="center" vertical="center" wrapText="1"/>
    </xf>
    <xf numFmtId="0" fontId="19" fillId="0" borderId="29" xfId="0" applyFont="1" applyBorder="1" applyAlignment="1">
      <alignment horizontal="center" vertical="center" wrapText="1"/>
    </xf>
    <xf numFmtId="0" fontId="16" fillId="0" borderId="29" xfId="0" applyFont="1" applyBorder="1" applyAlignment="1">
      <alignment horizontal="center" vertical="center" wrapText="1"/>
    </xf>
    <xf numFmtId="4" fontId="16" fillId="0" borderId="29" xfId="0" applyNumberFormat="1" applyFont="1" applyBorder="1" applyAlignment="1">
      <alignment horizontal="center" vertical="center" wrapText="1"/>
    </xf>
    <xf numFmtId="2" fontId="16" fillId="0" borderId="29" xfId="0" applyNumberFormat="1" applyFont="1" applyBorder="1" applyAlignment="1">
      <alignment horizontal="center" vertical="center" wrapText="1"/>
    </xf>
    <xf numFmtId="0" fontId="20" fillId="6" borderId="1"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 fillId="0" borderId="0" xfId="0" applyFont="1"/>
    <xf numFmtId="0" fontId="25" fillId="0" borderId="0" xfId="0" applyFont="1"/>
    <xf numFmtId="0" fontId="13" fillId="3" borderId="17" xfId="0" applyFont="1" applyFill="1" applyBorder="1" applyAlignment="1">
      <alignment horizontal="center" vertical="center" wrapText="1"/>
    </xf>
    <xf numFmtId="3" fontId="20" fillId="6" borderId="1" xfId="0" applyNumberFormat="1" applyFont="1" applyFill="1" applyBorder="1" applyAlignment="1">
      <alignment horizontal="center" vertical="center" wrapText="1"/>
    </xf>
    <xf numFmtId="0" fontId="8" fillId="5" borderId="0" xfId="0" applyFont="1" applyFill="1" applyAlignment="1">
      <alignment horizontal="left"/>
    </xf>
    <xf numFmtId="0" fontId="16" fillId="0" borderId="33" xfId="0" applyFont="1" applyBorder="1" applyAlignment="1">
      <alignment horizontal="center" vertical="center" wrapText="1"/>
    </xf>
    <xf numFmtId="0" fontId="19" fillId="0" borderId="33" xfId="0" applyFont="1" applyBorder="1" applyAlignment="1">
      <alignment horizontal="center" vertical="center" wrapText="1"/>
    </xf>
    <xf numFmtId="0" fontId="16" fillId="0" borderId="33" xfId="0" applyFont="1" applyBorder="1" applyAlignment="1">
      <alignment horizontal="center" vertical="center" wrapText="1"/>
    </xf>
    <xf numFmtId="1" fontId="16" fillId="0" borderId="33" xfId="0" applyNumberFormat="1" applyFont="1" applyBorder="1" applyAlignment="1">
      <alignment horizontal="center" vertical="center" wrapText="1"/>
    </xf>
    <xf numFmtId="4" fontId="16" fillId="0" borderId="33"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9" fillId="6" borderId="1" xfId="0" applyNumberFormat="1" applyFont="1" applyFill="1" applyBorder="1" applyAlignment="1">
      <alignment horizontal="center" vertical="center" wrapText="1"/>
    </xf>
    <xf numFmtId="0" fontId="16" fillId="0" borderId="22" xfId="0" applyFont="1" applyBorder="1" applyAlignment="1">
      <alignment horizontal="center" vertical="center" wrapText="1"/>
    </xf>
    <xf numFmtId="1" fontId="16" fillId="2" borderId="39" xfId="0" applyNumberFormat="1" applyFont="1" applyFill="1" applyBorder="1" applyAlignment="1">
      <alignment horizontal="center" vertical="center" wrapText="1"/>
    </xf>
    <xf numFmtId="4" fontId="16" fillId="2" borderId="39" xfId="0" applyNumberFormat="1" applyFont="1" applyFill="1" applyBorder="1" applyAlignment="1">
      <alignment horizontal="center" vertical="center" wrapText="1"/>
    </xf>
    <xf numFmtId="0" fontId="16"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8" fillId="5" borderId="1" xfId="0" applyFont="1" applyFill="1" applyBorder="1" applyAlignment="1">
      <alignment horizontal="left"/>
    </xf>
    <xf numFmtId="0" fontId="13" fillId="5" borderId="17" xfId="0" applyFont="1" applyFill="1" applyBorder="1" applyAlignment="1">
      <alignment horizontal="center" vertical="center" wrapText="1"/>
    </xf>
    <xf numFmtId="0" fontId="19" fillId="0" borderId="33" xfId="0" applyFont="1" applyBorder="1" applyAlignment="1">
      <alignment horizontal="center" vertical="center" wrapText="1"/>
    </xf>
    <xf numFmtId="1" fontId="16" fillId="0" borderId="33" xfId="0" applyNumberFormat="1" applyFont="1" applyBorder="1" applyAlignment="1">
      <alignment horizontal="center" vertical="center" wrapText="1"/>
    </xf>
    <xf numFmtId="0" fontId="8" fillId="2" borderId="40" xfId="0" applyFont="1" applyFill="1" applyBorder="1" applyAlignment="1">
      <alignment horizontal="left"/>
    </xf>
    <xf numFmtId="0" fontId="8" fillId="2" borderId="1" xfId="0" applyFont="1" applyFill="1" applyBorder="1" applyAlignment="1">
      <alignment horizontal="left"/>
    </xf>
    <xf numFmtId="0" fontId="13" fillId="3" borderId="1" xfId="0" applyFont="1" applyFill="1" applyBorder="1" applyAlignment="1">
      <alignment horizontal="center" vertical="center" wrapText="1"/>
    </xf>
    <xf numFmtId="0" fontId="6" fillId="0" borderId="1" xfId="0" applyFont="1" applyBorder="1"/>
    <xf numFmtId="0" fontId="6" fillId="0" borderId="17" xfId="0" applyFont="1" applyBorder="1" applyAlignment="1">
      <alignment horizontal="center" vertical="center"/>
    </xf>
    <xf numFmtId="2" fontId="16" fillId="0" borderId="17"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3" xfId="0" applyFont="1" applyBorder="1" applyAlignment="1">
      <alignment horizontal="center" vertical="center" wrapText="1"/>
    </xf>
    <xf numFmtId="0" fontId="20" fillId="6" borderId="13" xfId="0" applyFont="1" applyFill="1" applyBorder="1" applyAlignment="1">
      <alignment horizontal="center" vertical="center" wrapText="1"/>
    </xf>
    <xf numFmtId="0" fontId="19" fillId="0" borderId="13" xfId="0" applyFont="1" applyBorder="1" applyAlignment="1">
      <alignment horizontal="center" vertical="center" wrapText="1"/>
    </xf>
    <xf numFmtId="4" fontId="10" fillId="5" borderId="29" xfId="0" applyNumberFormat="1" applyFont="1" applyFill="1" applyBorder="1" applyAlignment="1">
      <alignment horizontal="center" vertical="center" wrapText="1"/>
    </xf>
    <xf numFmtId="9" fontId="27" fillId="0" borderId="41" xfId="0" applyNumberFormat="1" applyFont="1" applyBorder="1" applyAlignment="1">
      <alignment horizontal="center" vertical="center" wrapText="1"/>
    </xf>
    <xf numFmtId="10" fontId="27" fillId="0" borderId="41" xfId="0" applyNumberFormat="1" applyFont="1" applyBorder="1" applyAlignment="1">
      <alignment horizontal="center" vertical="center" wrapText="1"/>
    </xf>
    <xf numFmtId="0" fontId="27" fillId="0" borderId="41" xfId="0" applyFont="1" applyBorder="1" applyAlignment="1">
      <alignment horizontal="center" vertical="center" wrapText="1"/>
    </xf>
    <xf numFmtId="0" fontId="7" fillId="2" borderId="9" xfId="0" applyFont="1" applyFill="1" applyBorder="1" applyAlignment="1">
      <alignment horizontal="center"/>
    </xf>
    <xf numFmtId="0" fontId="4" fillId="0" borderId="10" xfId="0" applyFont="1" applyBorder="1"/>
    <xf numFmtId="0" fontId="10" fillId="0" borderId="11" xfId="0" applyFont="1" applyBorder="1" applyAlignment="1">
      <alignment vertical="center" wrapText="1"/>
    </xf>
    <xf numFmtId="0" fontId="4" fillId="0" borderId="12" xfId="0" applyFont="1" applyBorder="1"/>
    <xf numFmtId="0" fontId="4" fillId="0" borderId="13" xfId="0" applyFont="1" applyBorder="1"/>
    <xf numFmtId="0" fontId="8" fillId="0" borderId="11" xfId="0" applyFont="1" applyBorder="1" applyAlignment="1">
      <alignment vertical="center" wrapText="1"/>
    </xf>
    <xf numFmtId="0" fontId="12" fillId="5" borderId="14" xfId="0" applyFont="1" applyFill="1" applyBorder="1" applyAlignment="1">
      <alignment horizontal="center" vertical="center" textRotation="90" wrapText="1"/>
    </xf>
    <xf numFmtId="0" fontId="4" fillId="0" borderId="15" xfId="0" applyFont="1" applyBorder="1"/>
    <xf numFmtId="0" fontId="13" fillId="5" borderId="14" xfId="0" applyFont="1" applyFill="1" applyBorder="1" applyAlignment="1">
      <alignment horizontal="center" vertical="center" textRotation="90" wrapText="1"/>
    </xf>
    <xf numFmtId="0" fontId="4" fillId="0" borderId="16" xfId="0" applyFont="1" applyBorder="1"/>
    <xf numFmtId="0" fontId="8" fillId="0" borderId="2" xfId="0" applyFont="1" applyBorder="1" applyAlignment="1">
      <alignment vertical="center" wrapText="1"/>
    </xf>
    <xf numFmtId="0" fontId="4" fillId="0" borderId="3" xfId="0" applyFont="1" applyBorder="1"/>
    <xf numFmtId="0" fontId="4" fillId="0" borderId="4" xfId="0" applyFont="1" applyBorder="1"/>
    <xf numFmtId="4" fontId="14" fillId="6" borderId="11" xfId="0" applyNumberFormat="1" applyFont="1" applyFill="1" applyBorder="1"/>
    <xf numFmtId="4" fontId="14" fillId="6" borderId="5" xfId="0" applyNumberFormat="1" applyFont="1" applyFill="1" applyBorder="1" applyAlignment="1"/>
    <xf numFmtId="0" fontId="4" fillId="0" borderId="6" xfId="0" applyFont="1" applyBorder="1"/>
    <xf numFmtId="0" fontId="4" fillId="0" borderId="7" xfId="0" applyFont="1" applyBorder="1"/>
    <xf numFmtId="8" fontId="8" fillId="0" borderId="5" xfId="0" applyNumberFormat="1" applyFont="1" applyBorder="1" applyAlignment="1">
      <alignment horizontal="left" vertical="center"/>
    </xf>
    <xf numFmtId="164" fontId="8" fillId="2" borderId="11" xfId="0" applyNumberFormat="1" applyFont="1" applyFill="1" applyBorder="1" applyAlignment="1">
      <alignment horizontal="center"/>
    </xf>
    <xf numFmtId="0" fontId="8" fillId="2" borderId="11" xfId="0" applyFont="1" applyFill="1" applyBorder="1" applyAlignment="1">
      <alignment horizontal="center" vertical="center"/>
    </xf>
    <xf numFmtId="0" fontId="8" fillId="2" borderId="11" xfId="0" applyFont="1" applyFill="1" applyBorder="1" applyAlignment="1">
      <alignment horizontal="center" vertical="center" wrapText="1"/>
    </xf>
    <xf numFmtId="0" fontId="5" fillId="0" borderId="11" xfId="0" applyFont="1" applyBorder="1" applyAlignment="1">
      <alignment horizontal="center" vertical="center"/>
    </xf>
    <xf numFmtId="0" fontId="8" fillId="2"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10" fillId="7"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 fillId="0" borderId="37" xfId="0" applyFont="1" applyBorder="1" applyAlignment="1">
      <alignment horizontal="center" vertical="center" wrapText="1"/>
    </xf>
    <xf numFmtId="0" fontId="4" fillId="0" borderId="22" xfId="0" applyFont="1" applyBorder="1"/>
    <xf numFmtId="0" fontId="4" fillId="0" borderId="33" xfId="0" applyFont="1" applyBorder="1"/>
    <xf numFmtId="0" fontId="3" fillId="0" borderId="25" xfId="0" applyFont="1" applyBorder="1" applyAlignment="1">
      <alignment horizontal="center" vertical="center" wrapText="1"/>
    </xf>
    <xf numFmtId="0" fontId="4" fillId="0" borderId="26" xfId="0" applyFont="1" applyBorder="1"/>
    <xf numFmtId="0" fontId="4" fillId="0" borderId="28" xfId="0" applyFont="1" applyBorder="1"/>
    <xf numFmtId="0" fontId="4" fillId="0" borderId="34" xfId="0" applyFont="1" applyBorder="1"/>
    <xf numFmtId="0" fontId="3" fillId="0" borderId="25" xfId="0" applyFont="1" applyBorder="1" applyAlignment="1">
      <alignment horizontal="center" vertical="center"/>
    </xf>
    <xf numFmtId="0" fontId="8" fillId="2" borderId="11" xfId="0" applyFont="1" applyFill="1" applyBorder="1" applyAlignment="1">
      <alignment horizontal="center"/>
    </xf>
    <xf numFmtId="8" fontId="8" fillId="0" borderId="11" xfId="0" applyNumberFormat="1" applyFont="1" applyBorder="1" applyAlignment="1">
      <alignment horizontal="left" vertical="center"/>
    </xf>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Hoja 1-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514725" cy="1752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1:Z1000" headerRowCount="0">
  <tableColumns count="26">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s>
  <tableStyleInfo name="Hoja 1-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409"/>
  <sheetViews>
    <sheetView workbookViewId="0"/>
  </sheetViews>
  <sheetFormatPr baseColWidth="10" defaultColWidth="14.42578125" defaultRowHeight="15" customHeight="1"/>
  <sheetData>
    <row r="1" spans="1:13">
      <c r="A1" s="49" t="str">
        <f ca="1">IFERROR(__xludf.DUMMYFUNCTION("QUERY(IMPORTRANGE(""1FwOKR1Wd8CiIMKrhY4aqdfQeQD4i3Z0kL8Yz2rETErQ"",""'ESTADÍSTICAS MIR'!A:M""),""SELECT * WHERE Col4='Guadalajara bien educada'"")"),"ID")</f>
        <v>ID</v>
      </c>
      <c r="B1" s="49" t="str">
        <f ca="1">IFERROR(__xludf.DUMMYFUNCTION("""COMPUTED_VALUE"""),"Responsable")</f>
        <v>Responsable</v>
      </c>
      <c r="C1" s="49" t="str">
        <f ca="1">IFERROR(__xludf.DUMMYFUNCTION("""COMPUTED_VALUE"""),"Coordinación")</f>
        <v>Coordinación</v>
      </c>
      <c r="D1" s="49" t="str">
        <f ca="1">IFERROR(__xludf.DUMMYFUNCTION("""COMPUTED_VALUE"""),"Eje")</f>
        <v>Eje</v>
      </c>
      <c r="E1" s="49" t="str">
        <f ca="1">IFERROR(__xludf.DUMMYFUNCTION("""COMPUTED_VALUE"""),"Programa")</f>
        <v>Programa</v>
      </c>
      <c r="F1" s="49" t="str">
        <f ca="1">IFERROR(__xludf.DUMMYFUNCTION("""COMPUTED_VALUE"""),"NIVEL")</f>
        <v>NIVEL</v>
      </c>
      <c r="G1" s="49" t="str">
        <f ca="1">IFERROR(__xludf.DUMMYFUNCTION("""COMPUTED_VALUE"""),"INDICADOR")</f>
        <v>INDICADOR</v>
      </c>
      <c r="H1" s="49" t="str">
        <f ca="1">IFERROR(__xludf.DUMMYFUNCTION("""COMPUTED_VALUE"""),"Mes-pob")</f>
        <v>Mes-pob</v>
      </c>
      <c r="I1" s="49" t="str">
        <f ca="1">IFERROR(__xludf.DUMMYFUNCTION("""COMPUTED_VALUE"""),"Mes")</f>
        <v>Mes</v>
      </c>
      <c r="J1" s="49" t="str">
        <f ca="1">IFERROR(__xludf.DUMMYFUNCTION("""COMPUTED_VALUE"""),"Pob")</f>
        <v>Pob</v>
      </c>
      <c r="K1" s="49" t="str">
        <f ca="1">IFERROR(__xludf.DUMMYFUNCTION("""COMPUTED_VALUE"""),"Total")</f>
        <v>Total</v>
      </c>
      <c r="L1" s="49" t="str">
        <f ca="1">IFERROR(__xludf.DUMMYFUNCTION("""COMPUTED_VALUE"""),"TRIMESTRE")</f>
        <v>TRIMESTRE</v>
      </c>
      <c r="M1" s="49" t="str">
        <f ca="1">IFERROR(__xludf.DUMMYFUNCTION("""COMPUTED_VALUE"""),"GRUPO ETARIO")</f>
        <v>GRUPO ETARIO</v>
      </c>
    </row>
    <row r="2" spans="1:13">
      <c r="A2" s="49" t="str">
        <f ca="1">IFERROR(__xludf.DUMMYFUNCTION("""COMPUTED_VALUE"""),"5.1.2.0")</f>
        <v>5.1.2.0</v>
      </c>
      <c r="B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 s="49" t="str">
        <f ca="1">IFERROR(__xludf.DUMMYFUNCTION("""COMPUTED_VALUE"""),"5. Inclusión")</f>
        <v>5. Inclusión</v>
      </c>
      <c r="D2" s="49" t="str">
        <f ca="1">IFERROR(__xludf.DUMMYFUNCTION("""COMPUTED_VALUE"""),"Guadalajara bien educada")</f>
        <v>Guadalajara bien educada</v>
      </c>
      <c r="E2" s="49" t="str">
        <f ca="1">IFERROR(__xludf.DUMMYFUNCTION("""COMPUTED_VALUE"""),"Atención Psicopedagógica Infantil")</f>
        <v>Atención Psicopedagógica Infantil</v>
      </c>
      <c r="F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 s="49" t="str">
        <f ca="1">IFERROR(__xludf.DUMMYFUNCTION("""COMPUTED_VALUE"""),"NAS enero")</f>
        <v>NAS enero</v>
      </c>
      <c r="I2" s="49" t="str">
        <f ca="1">IFERROR(__xludf.DUMMYFUNCTION("""COMPUTED_VALUE"""),"Enero")</f>
        <v>Enero</v>
      </c>
      <c r="J2" s="49" t="str">
        <f ca="1">IFERROR(__xludf.DUMMYFUNCTION("""COMPUTED_VALUE"""),"NAS")</f>
        <v>NAS</v>
      </c>
      <c r="K2" s="50">
        <f ca="1">IFERROR(__xludf.DUMMYFUNCTION("""COMPUTED_VALUE"""),66)</f>
        <v>66</v>
      </c>
      <c r="L2" s="49" t="str">
        <f ca="1">IFERROR(__xludf.DUMMYFUNCTION("""COMPUTED_VALUE"""),"TRIMESTRE 1")</f>
        <v>TRIMESTRE 1</v>
      </c>
      <c r="M2" s="49" t="str">
        <f ca="1">IFERROR(__xludf.DUMMYFUNCTION("""COMPUTED_VALUE"""),"NIÑAS")</f>
        <v>NIÑAS</v>
      </c>
    </row>
    <row r="3" spans="1:13">
      <c r="A3" s="49" t="str">
        <f ca="1">IFERROR(__xludf.DUMMYFUNCTION("""COMPUTED_VALUE"""),"5.1.2.0")</f>
        <v>5.1.2.0</v>
      </c>
      <c r="B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 s="49" t="str">
        <f ca="1">IFERROR(__xludf.DUMMYFUNCTION("""COMPUTED_VALUE"""),"5. Inclusión")</f>
        <v>5. Inclusión</v>
      </c>
      <c r="D3" s="49" t="str">
        <f ca="1">IFERROR(__xludf.DUMMYFUNCTION("""COMPUTED_VALUE"""),"Guadalajara bien educada")</f>
        <v>Guadalajara bien educada</v>
      </c>
      <c r="E3" s="49" t="str">
        <f ca="1">IFERROR(__xludf.DUMMYFUNCTION("""COMPUTED_VALUE"""),"Atención Psicopedagógica Infantil")</f>
        <v>Atención Psicopedagógica Infantil</v>
      </c>
      <c r="F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 s="49" t="str">
        <f ca="1">IFERROR(__xludf.DUMMYFUNCTION("""COMPUTED_VALUE"""),"NOS enero")</f>
        <v>NOS enero</v>
      </c>
      <c r="I3" s="49" t="str">
        <f ca="1">IFERROR(__xludf.DUMMYFUNCTION("""COMPUTED_VALUE"""),"Enero")</f>
        <v>Enero</v>
      </c>
      <c r="J3" s="49" t="str">
        <f ca="1">IFERROR(__xludf.DUMMYFUNCTION("""COMPUTED_VALUE"""),"NOS")</f>
        <v>NOS</v>
      </c>
      <c r="K3" s="50">
        <f ca="1">IFERROR(__xludf.DUMMYFUNCTION("""COMPUTED_VALUE"""),121)</f>
        <v>121</v>
      </c>
      <c r="L3" s="49" t="str">
        <f ca="1">IFERROR(__xludf.DUMMYFUNCTION("""COMPUTED_VALUE"""),"TRIMESTRE 1")</f>
        <v>TRIMESTRE 1</v>
      </c>
      <c r="M3" s="49" t="str">
        <f ca="1">IFERROR(__xludf.DUMMYFUNCTION("""COMPUTED_VALUE"""),"NIÑOS")</f>
        <v>NIÑOS</v>
      </c>
    </row>
    <row r="4" spans="1:13">
      <c r="A4" s="49" t="str">
        <f ca="1">IFERROR(__xludf.DUMMYFUNCTION("""COMPUTED_VALUE"""),"5.1.2.0")</f>
        <v>5.1.2.0</v>
      </c>
      <c r="B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 s="49" t="str">
        <f ca="1">IFERROR(__xludf.DUMMYFUNCTION("""COMPUTED_VALUE"""),"5. Inclusión")</f>
        <v>5. Inclusión</v>
      </c>
      <c r="D4" s="49" t="str">
        <f ca="1">IFERROR(__xludf.DUMMYFUNCTION("""COMPUTED_VALUE"""),"Guadalajara bien educada")</f>
        <v>Guadalajara bien educada</v>
      </c>
      <c r="E4" s="49" t="str">
        <f ca="1">IFERROR(__xludf.DUMMYFUNCTION("""COMPUTED_VALUE"""),"Atención Psicopedagógica Infantil")</f>
        <v>Atención Psicopedagógica Infantil</v>
      </c>
      <c r="F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4" s="49" t="str">
        <f ca="1">IFERROR(__xludf.DUMMYFUNCTION("""COMPUTED_VALUE"""),"AM enero")</f>
        <v>AM enero</v>
      </c>
      <c r="I4" s="49" t="str">
        <f ca="1">IFERROR(__xludf.DUMMYFUNCTION("""COMPUTED_VALUE"""),"Enero")</f>
        <v>Enero</v>
      </c>
      <c r="J4" s="49" t="str">
        <f ca="1">IFERROR(__xludf.DUMMYFUNCTION("""COMPUTED_VALUE"""),"AM")</f>
        <v>AM</v>
      </c>
      <c r="K4" s="50">
        <f ca="1">IFERROR(__xludf.DUMMYFUNCTION("""COMPUTED_VALUE"""),0)</f>
        <v>0</v>
      </c>
      <c r="L4" s="49" t="str">
        <f ca="1">IFERROR(__xludf.DUMMYFUNCTION("""COMPUTED_VALUE"""),"TRIMESTRE 1")</f>
        <v>TRIMESTRE 1</v>
      </c>
      <c r="M4" s="49" t="str">
        <f ca="1">IFERROR(__xludf.DUMMYFUNCTION("""COMPUTED_VALUE"""),"ADOLESCENTES MUJERES")</f>
        <v>ADOLESCENTES MUJERES</v>
      </c>
    </row>
    <row r="5" spans="1:13">
      <c r="A5" s="49" t="str">
        <f ca="1">IFERROR(__xludf.DUMMYFUNCTION("""COMPUTED_VALUE"""),"5.1.2.0")</f>
        <v>5.1.2.0</v>
      </c>
      <c r="B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 s="49" t="str">
        <f ca="1">IFERROR(__xludf.DUMMYFUNCTION("""COMPUTED_VALUE"""),"5. Inclusión")</f>
        <v>5. Inclusión</v>
      </c>
      <c r="D5" s="49" t="str">
        <f ca="1">IFERROR(__xludf.DUMMYFUNCTION("""COMPUTED_VALUE"""),"Guadalajara bien educada")</f>
        <v>Guadalajara bien educada</v>
      </c>
      <c r="E5" s="49" t="str">
        <f ca="1">IFERROR(__xludf.DUMMYFUNCTION("""COMPUTED_VALUE"""),"Atención Psicopedagógica Infantil")</f>
        <v>Atención Psicopedagógica Infantil</v>
      </c>
      <c r="F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 s="49" t="str">
        <f ca="1">IFERROR(__xludf.DUMMYFUNCTION("""COMPUTED_VALUE"""),"AH enero")</f>
        <v>AH enero</v>
      </c>
      <c r="I5" s="49" t="str">
        <f ca="1">IFERROR(__xludf.DUMMYFUNCTION("""COMPUTED_VALUE"""),"Enero")</f>
        <v>Enero</v>
      </c>
      <c r="J5" s="49" t="str">
        <f ca="1">IFERROR(__xludf.DUMMYFUNCTION("""COMPUTED_VALUE"""),"AH")</f>
        <v>AH</v>
      </c>
      <c r="K5" s="50">
        <f ca="1">IFERROR(__xludf.DUMMYFUNCTION("""COMPUTED_VALUE"""),0)</f>
        <v>0</v>
      </c>
      <c r="L5" s="49" t="str">
        <f ca="1">IFERROR(__xludf.DUMMYFUNCTION("""COMPUTED_VALUE"""),"TRIMESTRE 1")</f>
        <v>TRIMESTRE 1</v>
      </c>
      <c r="M5" s="49" t="str">
        <f ca="1">IFERROR(__xludf.DUMMYFUNCTION("""COMPUTED_VALUE"""),"ADOLESCENTES HOMBRES")</f>
        <v>ADOLESCENTES HOMBRES</v>
      </c>
    </row>
    <row r="6" spans="1:13">
      <c r="A6" s="49" t="str">
        <f ca="1">IFERROR(__xludf.DUMMYFUNCTION("""COMPUTED_VALUE"""),"5.1.2.0")</f>
        <v>5.1.2.0</v>
      </c>
      <c r="B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 s="49" t="str">
        <f ca="1">IFERROR(__xludf.DUMMYFUNCTION("""COMPUTED_VALUE"""),"5. Inclusión")</f>
        <v>5. Inclusión</v>
      </c>
      <c r="D6" s="49" t="str">
        <f ca="1">IFERROR(__xludf.DUMMYFUNCTION("""COMPUTED_VALUE"""),"Guadalajara bien educada")</f>
        <v>Guadalajara bien educada</v>
      </c>
      <c r="E6" s="49" t="str">
        <f ca="1">IFERROR(__xludf.DUMMYFUNCTION("""COMPUTED_VALUE"""),"Atención Psicopedagógica Infantil")</f>
        <v>Atención Psicopedagógica Infantil</v>
      </c>
      <c r="F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 s="49" t="str">
        <f ca="1">IFERROR(__xludf.DUMMYFUNCTION("""COMPUTED_VALUE"""),"MUJ enero")</f>
        <v>MUJ enero</v>
      </c>
      <c r="I6" s="49" t="str">
        <f ca="1">IFERROR(__xludf.DUMMYFUNCTION("""COMPUTED_VALUE"""),"Enero")</f>
        <v>Enero</v>
      </c>
      <c r="J6" s="49" t="str">
        <f ca="1">IFERROR(__xludf.DUMMYFUNCTION("""COMPUTED_VALUE"""),"MUJ")</f>
        <v>MUJ</v>
      </c>
      <c r="K6" s="50"/>
      <c r="L6" s="49" t="str">
        <f ca="1">IFERROR(__xludf.DUMMYFUNCTION("""COMPUTED_VALUE"""),"TRIMESTRE 1")</f>
        <v>TRIMESTRE 1</v>
      </c>
      <c r="M6" s="49" t="str">
        <f ca="1">IFERROR(__xludf.DUMMYFUNCTION("""COMPUTED_VALUE"""),"MUJERES ADULTAS")</f>
        <v>MUJERES ADULTAS</v>
      </c>
    </row>
    <row r="7" spans="1:13">
      <c r="A7" s="49" t="str">
        <f ca="1">IFERROR(__xludf.DUMMYFUNCTION("""COMPUTED_VALUE"""),"5.1.2.0")</f>
        <v>5.1.2.0</v>
      </c>
      <c r="B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 s="49" t="str">
        <f ca="1">IFERROR(__xludf.DUMMYFUNCTION("""COMPUTED_VALUE"""),"5. Inclusión")</f>
        <v>5. Inclusión</v>
      </c>
      <c r="D7" s="49" t="str">
        <f ca="1">IFERROR(__xludf.DUMMYFUNCTION("""COMPUTED_VALUE"""),"Guadalajara bien educada")</f>
        <v>Guadalajara bien educada</v>
      </c>
      <c r="E7" s="49" t="str">
        <f ca="1">IFERROR(__xludf.DUMMYFUNCTION("""COMPUTED_VALUE"""),"Atención Psicopedagógica Infantil")</f>
        <v>Atención Psicopedagógica Infantil</v>
      </c>
      <c r="F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 s="49" t="str">
        <f ca="1">IFERROR(__xludf.DUMMYFUNCTION("""COMPUTED_VALUE"""),"HOM enero")</f>
        <v>HOM enero</v>
      </c>
      <c r="I7" s="49" t="str">
        <f ca="1">IFERROR(__xludf.DUMMYFUNCTION("""COMPUTED_VALUE"""),"Enero")</f>
        <v>Enero</v>
      </c>
      <c r="J7" s="49" t="str">
        <f ca="1">IFERROR(__xludf.DUMMYFUNCTION("""COMPUTED_VALUE"""),"HOM")</f>
        <v>HOM</v>
      </c>
      <c r="K7" s="50"/>
      <c r="L7" s="49" t="str">
        <f ca="1">IFERROR(__xludf.DUMMYFUNCTION("""COMPUTED_VALUE"""),"TRIMESTRE 1")</f>
        <v>TRIMESTRE 1</v>
      </c>
      <c r="M7" s="49" t="str">
        <f ca="1">IFERROR(__xludf.DUMMYFUNCTION("""COMPUTED_VALUE"""),"HOMBRES ADULTOS")</f>
        <v>HOMBRES ADULTOS</v>
      </c>
    </row>
    <row r="8" spans="1:13">
      <c r="A8" s="49" t="str">
        <f ca="1">IFERROR(__xludf.DUMMYFUNCTION("""COMPUTED_VALUE"""),"5.1.2.0")</f>
        <v>5.1.2.0</v>
      </c>
      <c r="B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 s="49" t="str">
        <f ca="1">IFERROR(__xludf.DUMMYFUNCTION("""COMPUTED_VALUE"""),"5. Inclusión")</f>
        <v>5. Inclusión</v>
      </c>
      <c r="D8" s="49" t="str">
        <f ca="1">IFERROR(__xludf.DUMMYFUNCTION("""COMPUTED_VALUE"""),"Guadalajara bien educada")</f>
        <v>Guadalajara bien educada</v>
      </c>
      <c r="E8" s="49" t="str">
        <f ca="1">IFERROR(__xludf.DUMMYFUNCTION("""COMPUTED_VALUE"""),"Atención Psicopedagógica Infantil")</f>
        <v>Atención Psicopedagógica Infantil</v>
      </c>
      <c r="F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 s="49" t="str">
        <f ca="1">IFERROR(__xludf.DUMMYFUNCTION("""COMPUTED_VALUE"""),"AMM enero")</f>
        <v>AMM enero</v>
      </c>
      <c r="I8" s="49" t="str">
        <f ca="1">IFERROR(__xludf.DUMMYFUNCTION("""COMPUTED_VALUE"""),"Enero")</f>
        <v>Enero</v>
      </c>
      <c r="J8" s="49" t="str">
        <f ca="1">IFERROR(__xludf.DUMMYFUNCTION("""COMPUTED_VALUE"""),"AMM")</f>
        <v>AMM</v>
      </c>
      <c r="K8" s="50"/>
      <c r="L8" s="49" t="str">
        <f ca="1">IFERROR(__xludf.DUMMYFUNCTION("""COMPUTED_VALUE"""),"TRIMESTRE 1")</f>
        <v>TRIMESTRE 1</v>
      </c>
      <c r="M8" s="49" t="str">
        <f ca="1">IFERROR(__xludf.DUMMYFUNCTION("""COMPUTED_VALUE"""),"ADULTA MAYOR MUJER")</f>
        <v>ADULTA MAYOR MUJER</v>
      </c>
    </row>
    <row r="9" spans="1:13">
      <c r="A9" s="49" t="str">
        <f ca="1">IFERROR(__xludf.DUMMYFUNCTION("""COMPUTED_VALUE"""),"5.1.2.0")</f>
        <v>5.1.2.0</v>
      </c>
      <c r="B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 s="49" t="str">
        <f ca="1">IFERROR(__xludf.DUMMYFUNCTION("""COMPUTED_VALUE"""),"5. Inclusión")</f>
        <v>5. Inclusión</v>
      </c>
      <c r="D9" s="49" t="str">
        <f ca="1">IFERROR(__xludf.DUMMYFUNCTION("""COMPUTED_VALUE"""),"Guadalajara bien educada")</f>
        <v>Guadalajara bien educada</v>
      </c>
      <c r="E9" s="49" t="str">
        <f ca="1">IFERROR(__xludf.DUMMYFUNCTION("""COMPUTED_VALUE"""),"Atención Psicopedagógica Infantil")</f>
        <v>Atención Psicopedagógica Infantil</v>
      </c>
      <c r="F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9" s="49" t="str">
        <f ca="1">IFERROR(__xludf.DUMMYFUNCTION("""COMPUTED_VALUE"""),"AMH enero")</f>
        <v>AMH enero</v>
      </c>
      <c r="I9" s="49" t="str">
        <f ca="1">IFERROR(__xludf.DUMMYFUNCTION("""COMPUTED_VALUE"""),"Enero")</f>
        <v>Enero</v>
      </c>
      <c r="J9" s="49" t="str">
        <f ca="1">IFERROR(__xludf.DUMMYFUNCTION("""COMPUTED_VALUE"""),"AMH")</f>
        <v>AMH</v>
      </c>
      <c r="K9" s="50"/>
      <c r="L9" s="49" t="str">
        <f ca="1">IFERROR(__xludf.DUMMYFUNCTION("""COMPUTED_VALUE"""),"TRIMESTRE 1")</f>
        <v>TRIMESTRE 1</v>
      </c>
      <c r="M9" s="49" t="str">
        <f ca="1">IFERROR(__xludf.DUMMYFUNCTION("""COMPUTED_VALUE"""),"ADULTO MAYOR HOMBRE")</f>
        <v>ADULTO MAYOR HOMBRE</v>
      </c>
    </row>
    <row r="10" spans="1:13">
      <c r="A10" s="49" t="str">
        <f ca="1">IFERROR(__xludf.DUMMYFUNCTION("""COMPUTED_VALUE"""),"5.1.2.1")</f>
        <v>5.1.2.1</v>
      </c>
      <c r="B1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 s="49" t="str">
        <f ca="1">IFERROR(__xludf.DUMMYFUNCTION("""COMPUTED_VALUE"""),"5. Inclusión")</f>
        <v>5. Inclusión</v>
      </c>
      <c r="D10" s="49" t="str">
        <f ca="1">IFERROR(__xludf.DUMMYFUNCTION("""COMPUTED_VALUE"""),"Guadalajara bien educada")</f>
        <v>Guadalajara bien educada</v>
      </c>
      <c r="E10" s="49" t="str">
        <f ca="1">IFERROR(__xludf.DUMMYFUNCTION("""COMPUTED_VALUE"""),"Atención Psicopedagógica Infantil")</f>
        <v>Atención Psicopedagógica Infantil</v>
      </c>
      <c r="F1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 s="49" t="str">
        <f ca="1">IFERROR(__xludf.DUMMYFUNCTION("""COMPUTED_VALUE"""),"NAS enero")</f>
        <v>NAS enero</v>
      </c>
      <c r="I10" s="49" t="str">
        <f ca="1">IFERROR(__xludf.DUMMYFUNCTION("""COMPUTED_VALUE"""),"Enero")</f>
        <v>Enero</v>
      </c>
      <c r="J10" s="49" t="str">
        <f ca="1">IFERROR(__xludf.DUMMYFUNCTION("""COMPUTED_VALUE"""),"NAS")</f>
        <v>NAS</v>
      </c>
      <c r="K10" s="50">
        <f ca="1">IFERROR(__xludf.DUMMYFUNCTION("""COMPUTED_VALUE"""),1)</f>
        <v>1</v>
      </c>
      <c r="L10" s="49" t="str">
        <f ca="1">IFERROR(__xludf.DUMMYFUNCTION("""COMPUTED_VALUE"""),"TRIMESTRE 1")</f>
        <v>TRIMESTRE 1</v>
      </c>
      <c r="M10" s="49" t="str">
        <f ca="1">IFERROR(__xludf.DUMMYFUNCTION("""COMPUTED_VALUE"""),"NIÑAS")</f>
        <v>NIÑAS</v>
      </c>
    </row>
    <row r="11" spans="1:13">
      <c r="A11" s="49" t="str">
        <f ca="1">IFERROR(__xludf.DUMMYFUNCTION("""COMPUTED_VALUE"""),"5.1.2.1")</f>
        <v>5.1.2.1</v>
      </c>
      <c r="B1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 s="49" t="str">
        <f ca="1">IFERROR(__xludf.DUMMYFUNCTION("""COMPUTED_VALUE"""),"5. Inclusión")</f>
        <v>5. Inclusión</v>
      </c>
      <c r="D11" s="49" t="str">
        <f ca="1">IFERROR(__xludf.DUMMYFUNCTION("""COMPUTED_VALUE"""),"Guadalajara bien educada")</f>
        <v>Guadalajara bien educada</v>
      </c>
      <c r="E11" s="49" t="str">
        <f ca="1">IFERROR(__xludf.DUMMYFUNCTION("""COMPUTED_VALUE"""),"Atención Psicopedagógica Infantil")</f>
        <v>Atención Psicopedagógica Infantil</v>
      </c>
      <c r="F1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 s="49" t="str">
        <f ca="1">IFERROR(__xludf.DUMMYFUNCTION("""COMPUTED_VALUE"""),"NOS enero")</f>
        <v>NOS enero</v>
      </c>
      <c r="I11" s="49" t="str">
        <f ca="1">IFERROR(__xludf.DUMMYFUNCTION("""COMPUTED_VALUE"""),"Enero")</f>
        <v>Enero</v>
      </c>
      <c r="J11" s="49" t="str">
        <f ca="1">IFERROR(__xludf.DUMMYFUNCTION("""COMPUTED_VALUE"""),"NOS")</f>
        <v>NOS</v>
      </c>
      <c r="K11" s="50">
        <f ca="1">IFERROR(__xludf.DUMMYFUNCTION("""COMPUTED_VALUE"""),2)</f>
        <v>2</v>
      </c>
      <c r="L11" s="49" t="str">
        <f ca="1">IFERROR(__xludf.DUMMYFUNCTION("""COMPUTED_VALUE"""),"TRIMESTRE 1")</f>
        <v>TRIMESTRE 1</v>
      </c>
      <c r="M11" s="49" t="str">
        <f ca="1">IFERROR(__xludf.DUMMYFUNCTION("""COMPUTED_VALUE"""),"NIÑOS")</f>
        <v>NIÑOS</v>
      </c>
    </row>
    <row r="12" spans="1:13">
      <c r="A12" s="49" t="str">
        <f ca="1">IFERROR(__xludf.DUMMYFUNCTION("""COMPUTED_VALUE"""),"5.1.2.1")</f>
        <v>5.1.2.1</v>
      </c>
      <c r="B1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 s="49" t="str">
        <f ca="1">IFERROR(__xludf.DUMMYFUNCTION("""COMPUTED_VALUE"""),"5. Inclusión")</f>
        <v>5. Inclusión</v>
      </c>
      <c r="D12" s="49" t="str">
        <f ca="1">IFERROR(__xludf.DUMMYFUNCTION("""COMPUTED_VALUE"""),"Guadalajara bien educada")</f>
        <v>Guadalajara bien educada</v>
      </c>
      <c r="E12" s="49" t="str">
        <f ca="1">IFERROR(__xludf.DUMMYFUNCTION("""COMPUTED_VALUE"""),"Atención Psicopedagógica Infantil")</f>
        <v>Atención Psicopedagógica Infantil</v>
      </c>
      <c r="F1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 s="49" t="str">
        <f ca="1">IFERROR(__xludf.DUMMYFUNCTION("""COMPUTED_VALUE"""),"AM enero")</f>
        <v>AM enero</v>
      </c>
      <c r="I12" s="49" t="str">
        <f ca="1">IFERROR(__xludf.DUMMYFUNCTION("""COMPUTED_VALUE"""),"Enero")</f>
        <v>Enero</v>
      </c>
      <c r="J12" s="49" t="str">
        <f ca="1">IFERROR(__xludf.DUMMYFUNCTION("""COMPUTED_VALUE"""),"AM")</f>
        <v>AM</v>
      </c>
      <c r="K12" s="50">
        <f ca="1">IFERROR(__xludf.DUMMYFUNCTION("""COMPUTED_VALUE"""),0)</f>
        <v>0</v>
      </c>
      <c r="L12" s="49" t="str">
        <f ca="1">IFERROR(__xludf.DUMMYFUNCTION("""COMPUTED_VALUE"""),"TRIMESTRE 1")</f>
        <v>TRIMESTRE 1</v>
      </c>
      <c r="M12" s="49" t="str">
        <f ca="1">IFERROR(__xludf.DUMMYFUNCTION("""COMPUTED_VALUE"""),"ADOLESCENTES MUJERES")</f>
        <v>ADOLESCENTES MUJERES</v>
      </c>
    </row>
    <row r="13" spans="1:13">
      <c r="A13" s="49" t="str">
        <f ca="1">IFERROR(__xludf.DUMMYFUNCTION("""COMPUTED_VALUE"""),"5.1.2.1")</f>
        <v>5.1.2.1</v>
      </c>
      <c r="B1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 s="49" t="str">
        <f ca="1">IFERROR(__xludf.DUMMYFUNCTION("""COMPUTED_VALUE"""),"5. Inclusión")</f>
        <v>5. Inclusión</v>
      </c>
      <c r="D13" s="49" t="str">
        <f ca="1">IFERROR(__xludf.DUMMYFUNCTION("""COMPUTED_VALUE"""),"Guadalajara bien educada")</f>
        <v>Guadalajara bien educada</v>
      </c>
      <c r="E13" s="49" t="str">
        <f ca="1">IFERROR(__xludf.DUMMYFUNCTION("""COMPUTED_VALUE"""),"Atención Psicopedagógica Infantil")</f>
        <v>Atención Psicopedagógica Infantil</v>
      </c>
      <c r="F1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3" s="49" t="str">
        <f ca="1">IFERROR(__xludf.DUMMYFUNCTION("""COMPUTED_VALUE"""),"AH enero")</f>
        <v>AH enero</v>
      </c>
      <c r="I13" s="49" t="str">
        <f ca="1">IFERROR(__xludf.DUMMYFUNCTION("""COMPUTED_VALUE"""),"Enero")</f>
        <v>Enero</v>
      </c>
      <c r="J13" s="49" t="str">
        <f ca="1">IFERROR(__xludf.DUMMYFUNCTION("""COMPUTED_VALUE"""),"AH")</f>
        <v>AH</v>
      </c>
      <c r="K13" s="50">
        <f ca="1">IFERROR(__xludf.DUMMYFUNCTION("""COMPUTED_VALUE"""),0)</f>
        <v>0</v>
      </c>
      <c r="L13" s="49" t="str">
        <f ca="1">IFERROR(__xludf.DUMMYFUNCTION("""COMPUTED_VALUE"""),"TRIMESTRE 1")</f>
        <v>TRIMESTRE 1</v>
      </c>
      <c r="M13" s="49" t="str">
        <f ca="1">IFERROR(__xludf.DUMMYFUNCTION("""COMPUTED_VALUE"""),"ADOLESCENTES HOMBRES")</f>
        <v>ADOLESCENTES HOMBRES</v>
      </c>
    </row>
    <row r="14" spans="1:13">
      <c r="A14" s="49" t="str">
        <f ca="1">IFERROR(__xludf.DUMMYFUNCTION("""COMPUTED_VALUE"""),"5.1.2.1")</f>
        <v>5.1.2.1</v>
      </c>
      <c r="B1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 s="49" t="str">
        <f ca="1">IFERROR(__xludf.DUMMYFUNCTION("""COMPUTED_VALUE"""),"5. Inclusión")</f>
        <v>5. Inclusión</v>
      </c>
      <c r="D14" s="49" t="str">
        <f ca="1">IFERROR(__xludf.DUMMYFUNCTION("""COMPUTED_VALUE"""),"Guadalajara bien educada")</f>
        <v>Guadalajara bien educada</v>
      </c>
      <c r="E14" s="49" t="str">
        <f ca="1">IFERROR(__xludf.DUMMYFUNCTION("""COMPUTED_VALUE"""),"Atención Psicopedagógica Infantil")</f>
        <v>Atención Psicopedagógica Infantil</v>
      </c>
      <c r="F1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 s="49" t="str">
        <f ca="1">IFERROR(__xludf.DUMMYFUNCTION("""COMPUTED_VALUE"""),"MUJ enero")</f>
        <v>MUJ enero</v>
      </c>
      <c r="I14" s="49" t="str">
        <f ca="1">IFERROR(__xludf.DUMMYFUNCTION("""COMPUTED_VALUE"""),"Enero")</f>
        <v>Enero</v>
      </c>
      <c r="J14" s="49" t="str">
        <f ca="1">IFERROR(__xludf.DUMMYFUNCTION("""COMPUTED_VALUE"""),"MUJ")</f>
        <v>MUJ</v>
      </c>
      <c r="K14" s="50"/>
      <c r="L14" s="49" t="str">
        <f ca="1">IFERROR(__xludf.DUMMYFUNCTION("""COMPUTED_VALUE"""),"TRIMESTRE 1")</f>
        <v>TRIMESTRE 1</v>
      </c>
      <c r="M14" s="49" t="str">
        <f ca="1">IFERROR(__xludf.DUMMYFUNCTION("""COMPUTED_VALUE"""),"MUJERES ADULTAS")</f>
        <v>MUJERES ADULTAS</v>
      </c>
    </row>
    <row r="15" spans="1:13">
      <c r="A15" s="49" t="str">
        <f ca="1">IFERROR(__xludf.DUMMYFUNCTION("""COMPUTED_VALUE"""),"5.1.2.1")</f>
        <v>5.1.2.1</v>
      </c>
      <c r="B1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 s="49" t="str">
        <f ca="1">IFERROR(__xludf.DUMMYFUNCTION("""COMPUTED_VALUE"""),"5. Inclusión")</f>
        <v>5. Inclusión</v>
      </c>
      <c r="D15" s="49" t="str">
        <f ca="1">IFERROR(__xludf.DUMMYFUNCTION("""COMPUTED_VALUE"""),"Guadalajara bien educada")</f>
        <v>Guadalajara bien educada</v>
      </c>
      <c r="E15" s="49" t="str">
        <f ca="1">IFERROR(__xludf.DUMMYFUNCTION("""COMPUTED_VALUE"""),"Atención Psicopedagógica Infantil")</f>
        <v>Atención Psicopedagógica Infantil</v>
      </c>
      <c r="F1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 s="49" t="str">
        <f ca="1">IFERROR(__xludf.DUMMYFUNCTION("""COMPUTED_VALUE"""),"HOM enero")</f>
        <v>HOM enero</v>
      </c>
      <c r="I15" s="49" t="str">
        <f ca="1">IFERROR(__xludf.DUMMYFUNCTION("""COMPUTED_VALUE"""),"Enero")</f>
        <v>Enero</v>
      </c>
      <c r="J15" s="49" t="str">
        <f ca="1">IFERROR(__xludf.DUMMYFUNCTION("""COMPUTED_VALUE"""),"HOM")</f>
        <v>HOM</v>
      </c>
      <c r="K15" s="50"/>
      <c r="L15" s="49" t="str">
        <f ca="1">IFERROR(__xludf.DUMMYFUNCTION("""COMPUTED_VALUE"""),"TRIMESTRE 1")</f>
        <v>TRIMESTRE 1</v>
      </c>
      <c r="M15" s="49" t="str">
        <f ca="1">IFERROR(__xludf.DUMMYFUNCTION("""COMPUTED_VALUE"""),"HOMBRES ADULTOS")</f>
        <v>HOMBRES ADULTOS</v>
      </c>
    </row>
    <row r="16" spans="1:13">
      <c r="A16" s="49" t="str">
        <f ca="1">IFERROR(__xludf.DUMMYFUNCTION("""COMPUTED_VALUE"""),"5.1.2.1")</f>
        <v>5.1.2.1</v>
      </c>
      <c r="B1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 s="49" t="str">
        <f ca="1">IFERROR(__xludf.DUMMYFUNCTION("""COMPUTED_VALUE"""),"5. Inclusión")</f>
        <v>5. Inclusión</v>
      </c>
      <c r="D16" s="49" t="str">
        <f ca="1">IFERROR(__xludf.DUMMYFUNCTION("""COMPUTED_VALUE"""),"Guadalajara bien educada")</f>
        <v>Guadalajara bien educada</v>
      </c>
      <c r="E16" s="49" t="str">
        <f ca="1">IFERROR(__xludf.DUMMYFUNCTION("""COMPUTED_VALUE"""),"Atención Psicopedagógica Infantil")</f>
        <v>Atención Psicopedagógica Infantil</v>
      </c>
      <c r="F1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6" s="49" t="str">
        <f ca="1">IFERROR(__xludf.DUMMYFUNCTION("""COMPUTED_VALUE"""),"AMM enero")</f>
        <v>AMM enero</v>
      </c>
      <c r="I16" s="49" t="str">
        <f ca="1">IFERROR(__xludf.DUMMYFUNCTION("""COMPUTED_VALUE"""),"Enero")</f>
        <v>Enero</v>
      </c>
      <c r="J16" s="49" t="str">
        <f ca="1">IFERROR(__xludf.DUMMYFUNCTION("""COMPUTED_VALUE"""),"AMM")</f>
        <v>AMM</v>
      </c>
      <c r="K16" s="50"/>
      <c r="L16" s="49" t="str">
        <f ca="1">IFERROR(__xludf.DUMMYFUNCTION("""COMPUTED_VALUE"""),"TRIMESTRE 1")</f>
        <v>TRIMESTRE 1</v>
      </c>
      <c r="M16" s="49" t="str">
        <f ca="1">IFERROR(__xludf.DUMMYFUNCTION("""COMPUTED_VALUE"""),"ADULTA MAYOR MUJER")</f>
        <v>ADULTA MAYOR MUJER</v>
      </c>
    </row>
    <row r="17" spans="1:13">
      <c r="A17" s="49" t="str">
        <f ca="1">IFERROR(__xludf.DUMMYFUNCTION("""COMPUTED_VALUE"""),"5.1.2.1")</f>
        <v>5.1.2.1</v>
      </c>
      <c r="B1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 s="49" t="str">
        <f ca="1">IFERROR(__xludf.DUMMYFUNCTION("""COMPUTED_VALUE"""),"5. Inclusión")</f>
        <v>5. Inclusión</v>
      </c>
      <c r="D17" s="49" t="str">
        <f ca="1">IFERROR(__xludf.DUMMYFUNCTION("""COMPUTED_VALUE"""),"Guadalajara bien educada")</f>
        <v>Guadalajara bien educada</v>
      </c>
      <c r="E17" s="49" t="str">
        <f ca="1">IFERROR(__xludf.DUMMYFUNCTION("""COMPUTED_VALUE"""),"Atención Psicopedagógica Infantil")</f>
        <v>Atención Psicopedagógica Infantil</v>
      </c>
      <c r="F1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 s="49" t="str">
        <f ca="1">IFERROR(__xludf.DUMMYFUNCTION("""COMPUTED_VALUE"""),"AMH enero")</f>
        <v>AMH enero</v>
      </c>
      <c r="I17" s="49" t="str">
        <f ca="1">IFERROR(__xludf.DUMMYFUNCTION("""COMPUTED_VALUE"""),"Enero")</f>
        <v>Enero</v>
      </c>
      <c r="J17" s="49" t="str">
        <f ca="1">IFERROR(__xludf.DUMMYFUNCTION("""COMPUTED_VALUE"""),"AMH")</f>
        <v>AMH</v>
      </c>
      <c r="K17" s="50"/>
      <c r="L17" s="49" t="str">
        <f ca="1">IFERROR(__xludf.DUMMYFUNCTION("""COMPUTED_VALUE"""),"TRIMESTRE 1")</f>
        <v>TRIMESTRE 1</v>
      </c>
      <c r="M17" s="49" t="str">
        <f ca="1">IFERROR(__xludf.DUMMYFUNCTION("""COMPUTED_VALUE"""),"ADULTO MAYOR HOMBRE")</f>
        <v>ADULTO MAYOR HOMBRE</v>
      </c>
    </row>
    <row r="18" spans="1:13">
      <c r="A18" s="49" t="str">
        <f ca="1">IFERROR(__xludf.DUMMYFUNCTION("""COMPUTED_VALUE"""),"5.1.2.0")</f>
        <v>5.1.2.0</v>
      </c>
      <c r="B1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 s="49" t="str">
        <f ca="1">IFERROR(__xludf.DUMMYFUNCTION("""COMPUTED_VALUE"""),"5. Inclusión")</f>
        <v>5. Inclusión</v>
      </c>
      <c r="D18" s="49" t="str">
        <f ca="1">IFERROR(__xludf.DUMMYFUNCTION("""COMPUTED_VALUE"""),"Guadalajara bien educada")</f>
        <v>Guadalajara bien educada</v>
      </c>
      <c r="E18" s="49" t="str">
        <f ca="1">IFERROR(__xludf.DUMMYFUNCTION("""COMPUTED_VALUE"""),"Atención Psicopedagógica Infantil")</f>
        <v>Atención Psicopedagógica Infantil</v>
      </c>
      <c r="F1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 s="49" t="str">
        <f ca="1">IFERROR(__xludf.DUMMYFUNCTION("""COMPUTED_VALUE"""),"NAS Febrero")</f>
        <v>NAS Febrero</v>
      </c>
      <c r="I18" s="49" t="str">
        <f ca="1">IFERROR(__xludf.DUMMYFUNCTION("""COMPUTED_VALUE"""),"Febrero")</f>
        <v>Febrero</v>
      </c>
      <c r="J18" s="49" t="str">
        <f ca="1">IFERROR(__xludf.DUMMYFUNCTION("""COMPUTED_VALUE"""),"NAS")</f>
        <v>NAS</v>
      </c>
      <c r="K18" s="50">
        <f ca="1">IFERROR(__xludf.DUMMYFUNCTION("""COMPUTED_VALUE"""),61)</f>
        <v>61</v>
      </c>
      <c r="L18" s="49" t="str">
        <f ca="1">IFERROR(__xludf.DUMMYFUNCTION("""COMPUTED_VALUE"""),"TRIMESTRE 1")</f>
        <v>TRIMESTRE 1</v>
      </c>
      <c r="M18" s="49" t="str">
        <f ca="1">IFERROR(__xludf.DUMMYFUNCTION("""COMPUTED_VALUE"""),"NIÑAS")</f>
        <v>NIÑAS</v>
      </c>
    </row>
    <row r="19" spans="1:13">
      <c r="A19" s="49" t="str">
        <f ca="1">IFERROR(__xludf.DUMMYFUNCTION("""COMPUTED_VALUE"""),"5.1.2.0")</f>
        <v>5.1.2.0</v>
      </c>
      <c r="B1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 s="49" t="str">
        <f ca="1">IFERROR(__xludf.DUMMYFUNCTION("""COMPUTED_VALUE"""),"5. Inclusión")</f>
        <v>5. Inclusión</v>
      </c>
      <c r="D19" s="49" t="str">
        <f ca="1">IFERROR(__xludf.DUMMYFUNCTION("""COMPUTED_VALUE"""),"Guadalajara bien educada")</f>
        <v>Guadalajara bien educada</v>
      </c>
      <c r="E19" s="49" t="str">
        <f ca="1">IFERROR(__xludf.DUMMYFUNCTION("""COMPUTED_VALUE"""),"Atención Psicopedagógica Infantil")</f>
        <v>Atención Psicopedagógica Infantil</v>
      </c>
      <c r="F1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9" s="49" t="str">
        <f ca="1">IFERROR(__xludf.DUMMYFUNCTION("""COMPUTED_VALUE"""),"NOS Febrero")</f>
        <v>NOS Febrero</v>
      </c>
      <c r="I19" s="49" t="str">
        <f ca="1">IFERROR(__xludf.DUMMYFUNCTION("""COMPUTED_VALUE"""),"Febrero")</f>
        <v>Febrero</v>
      </c>
      <c r="J19" s="49" t="str">
        <f ca="1">IFERROR(__xludf.DUMMYFUNCTION("""COMPUTED_VALUE"""),"NOS")</f>
        <v>NOS</v>
      </c>
      <c r="K19" s="50">
        <f ca="1">IFERROR(__xludf.DUMMYFUNCTION("""COMPUTED_VALUE"""),122)</f>
        <v>122</v>
      </c>
      <c r="L19" s="49" t="str">
        <f ca="1">IFERROR(__xludf.DUMMYFUNCTION("""COMPUTED_VALUE"""),"TRIMESTRE 1")</f>
        <v>TRIMESTRE 1</v>
      </c>
      <c r="M19" s="49" t="str">
        <f ca="1">IFERROR(__xludf.DUMMYFUNCTION("""COMPUTED_VALUE"""),"NIÑOS")</f>
        <v>NIÑOS</v>
      </c>
    </row>
    <row r="20" spans="1:13">
      <c r="A20" s="49" t="str">
        <f ca="1">IFERROR(__xludf.DUMMYFUNCTION("""COMPUTED_VALUE"""),"5.1.2.0")</f>
        <v>5.1.2.0</v>
      </c>
      <c r="B2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0" s="49" t="str">
        <f ca="1">IFERROR(__xludf.DUMMYFUNCTION("""COMPUTED_VALUE"""),"5. Inclusión")</f>
        <v>5. Inclusión</v>
      </c>
      <c r="D20" s="49" t="str">
        <f ca="1">IFERROR(__xludf.DUMMYFUNCTION("""COMPUTED_VALUE"""),"Guadalajara bien educada")</f>
        <v>Guadalajara bien educada</v>
      </c>
      <c r="E20" s="49" t="str">
        <f ca="1">IFERROR(__xludf.DUMMYFUNCTION("""COMPUTED_VALUE"""),"Atención Psicopedagógica Infantil")</f>
        <v>Atención Psicopedagógica Infantil</v>
      </c>
      <c r="F2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0" s="49" t="str">
        <f ca="1">IFERROR(__xludf.DUMMYFUNCTION("""COMPUTED_VALUE"""),"AM FEBRERO")</f>
        <v>AM FEBRERO</v>
      </c>
      <c r="I20" s="49" t="str">
        <f ca="1">IFERROR(__xludf.DUMMYFUNCTION("""COMPUTED_VALUE"""),"Febrero")</f>
        <v>Febrero</v>
      </c>
      <c r="J20" s="49" t="str">
        <f ca="1">IFERROR(__xludf.DUMMYFUNCTION("""COMPUTED_VALUE"""),"AM")</f>
        <v>AM</v>
      </c>
      <c r="K20" s="50">
        <f ca="1">IFERROR(__xludf.DUMMYFUNCTION("""COMPUTED_VALUE"""),0)</f>
        <v>0</v>
      </c>
      <c r="L20" s="49" t="str">
        <f ca="1">IFERROR(__xludf.DUMMYFUNCTION("""COMPUTED_VALUE"""),"TRIMESTRE 1")</f>
        <v>TRIMESTRE 1</v>
      </c>
      <c r="M20" s="49" t="str">
        <f ca="1">IFERROR(__xludf.DUMMYFUNCTION("""COMPUTED_VALUE"""),"ADOLESCENTES MUJERES")</f>
        <v>ADOLESCENTES MUJERES</v>
      </c>
    </row>
    <row r="21" spans="1:13">
      <c r="A21" s="49" t="str">
        <f ca="1">IFERROR(__xludf.DUMMYFUNCTION("""COMPUTED_VALUE"""),"5.1.2.0")</f>
        <v>5.1.2.0</v>
      </c>
      <c r="B2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1" s="49" t="str">
        <f ca="1">IFERROR(__xludf.DUMMYFUNCTION("""COMPUTED_VALUE"""),"5. Inclusión")</f>
        <v>5. Inclusión</v>
      </c>
      <c r="D21" s="49" t="str">
        <f ca="1">IFERROR(__xludf.DUMMYFUNCTION("""COMPUTED_VALUE"""),"Guadalajara bien educada")</f>
        <v>Guadalajara bien educada</v>
      </c>
      <c r="E21" s="49" t="str">
        <f ca="1">IFERROR(__xludf.DUMMYFUNCTION("""COMPUTED_VALUE"""),"Atención Psicopedagógica Infantil")</f>
        <v>Atención Psicopedagógica Infantil</v>
      </c>
      <c r="F2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1" s="49" t="str">
        <f ca="1">IFERROR(__xludf.DUMMYFUNCTION("""COMPUTED_VALUE"""),"AH FEBRERO")</f>
        <v>AH FEBRERO</v>
      </c>
      <c r="I21" s="49" t="str">
        <f ca="1">IFERROR(__xludf.DUMMYFUNCTION("""COMPUTED_VALUE"""),"Febrero")</f>
        <v>Febrero</v>
      </c>
      <c r="J21" s="49" t="str">
        <f ca="1">IFERROR(__xludf.DUMMYFUNCTION("""COMPUTED_VALUE"""),"AH")</f>
        <v>AH</v>
      </c>
      <c r="K21" s="50">
        <f ca="1">IFERROR(__xludf.DUMMYFUNCTION("""COMPUTED_VALUE"""),0)</f>
        <v>0</v>
      </c>
      <c r="L21" s="49" t="str">
        <f ca="1">IFERROR(__xludf.DUMMYFUNCTION("""COMPUTED_VALUE"""),"TRIMESTRE 1")</f>
        <v>TRIMESTRE 1</v>
      </c>
      <c r="M21" s="49" t="str">
        <f ca="1">IFERROR(__xludf.DUMMYFUNCTION("""COMPUTED_VALUE"""),"ADOLESCENTES HOMBRES")</f>
        <v>ADOLESCENTES HOMBRES</v>
      </c>
    </row>
    <row r="22" spans="1:13">
      <c r="A22" s="49" t="str">
        <f ca="1">IFERROR(__xludf.DUMMYFUNCTION("""COMPUTED_VALUE"""),"5.1.2.0")</f>
        <v>5.1.2.0</v>
      </c>
      <c r="B2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2" s="49" t="str">
        <f ca="1">IFERROR(__xludf.DUMMYFUNCTION("""COMPUTED_VALUE"""),"5. Inclusión")</f>
        <v>5. Inclusión</v>
      </c>
      <c r="D22" s="49" t="str">
        <f ca="1">IFERROR(__xludf.DUMMYFUNCTION("""COMPUTED_VALUE"""),"Guadalajara bien educada")</f>
        <v>Guadalajara bien educada</v>
      </c>
      <c r="E22" s="49" t="str">
        <f ca="1">IFERROR(__xludf.DUMMYFUNCTION("""COMPUTED_VALUE"""),"Atención Psicopedagógica Infantil")</f>
        <v>Atención Psicopedagógica Infantil</v>
      </c>
      <c r="F2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2" s="49" t="str">
        <f ca="1">IFERROR(__xludf.DUMMYFUNCTION("""COMPUTED_VALUE"""),"MUJ Febrero")</f>
        <v>MUJ Febrero</v>
      </c>
      <c r="I22" s="49" t="str">
        <f ca="1">IFERROR(__xludf.DUMMYFUNCTION("""COMPUTED_VALUE"""),"Febrero")</f>
        <v>Febrero</v>
      </c>
      <c r="J22" s="49" t="str">
        <f ca="1">IFERROR(__xludf.DUMMYFUNCTION("""COMPUTED_VALUE"""),"MUJ")</f>
        <v>MUJ</v>
      </c>
      <c r="K22" s="50"/>
      <c r="L22" s="49" t="str">
        <f ca="1">IFERROR(__xludf.DUMMYFUNCTION("""COMPUTED_VALUE"""),"TRIMESTRE 1")</f>
        <v>TRIMESTRE 1</v>
      </c>
      <c r="M22" s="49" t="str">
        <f ca="1">IFERROR(__xludf.DUMMYFUNCTION("""COMPUTED_VALUE"""),"MUJERES ADULTAS")</f>
        <v>MUJERES ADULTAS</v>
      </c>
    </row>
    <row r="23" spans="1:13">
      <c r="A23" s="49" t="str">
        <f ca="1">IFERROR(__xludf.DUMMYFUNCTION("""COMPUTED_VALUE"""),"5.1.2.0")</f>
        <v>5.1.2.0</v>
      </c>
      <c r="B2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3" s="49" t="str">
        <f ca="1">IFERROR(__xludf.DUMMYFUNCTION("""COMPUTED_VALUE"""),"5. Inclusión")</f>
        <v>5. Inclusión</v>
      </c>
      <c r="D23" s="49" t="str">
        <f ca="1">IFERROR(__xludf.DUMMYFUNCTION("""COMPUTED_VALUE"""),"Guadalajara bien educada")</f>
        <v>Guadalajara bien educada</v>
      </c>
      <c r="E23" s="49" t="str">
        <f ca="1">IFERROR(__xludf.DUMMYFUNCTION("""COMPUTED_VALUE"""),"Atención Psicopedagógica Infantil")</f>
        <v>Atención Psicopedagógica Infantil</v>
      </c>
      <c r="F2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3" s="49" t="str">
        <f ca="1">IFERROR(__xludf.DUMMYFUNCTION("""COMPUTED_VALUE"""),"HOM Febrero")</f>
        <v>HOM Febrero</v>
      </c>
      <c r="I23" s="49" t="str">
        <f ca="1">IFERROR(__xludf.DUMMYFUNCTION("""COMPUTED_VALUE"""),"Febrero")</f>
        <v>Febrero</v>
      </c>
      <c r="J23" s="49" t="str">
        <f ca="1">IFERROR(__xludf.DUMMYFUNCTION("""COMPUTED_VALUE"""),"HOM")</f>
        <v>HOM</v>
      </c>
      <c r="K23" s="50"/>
      <c r="L23" s="49" t="str">
        <f ca="1">IFERROR(__xludf.DUMMYFUNCTION("""COMPUTED_VALUE"""),"TRIMESTRE 1")</f>
        <v>TRIMESTRE 1</v>
      </c>
      <c r="M23" s="49" t="str">
        <f ca="1">IFERROR(__xludf.DUMMYFUNCTION("""COMPUTED_VALUE"""),"HOMBRES ADULTOS")</f>
        <v>HOMBRES ADULTOS</v>
      </c>
    </row>
    <row r="24" spans="1:13">
      <c r="A24" s="49" t="str">
        <f ca="1">IFERROR(__xludf.DUMMYFUNCTION("""COMPUTED_VALUE"""),"5.1.2.0")</f>
        <v>5.1.2.0</v>
      </c>
      <c r="B2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4" s="49" t="str">
        <f ca="1">IFERROR(__xludf.DUMMYFUNCTION("""COMPUTED_VALUE"""),"5. Inclusión")</f>
        <v>5. Inclusión</v>
      </c>
      <c r="D24" s="49" t="str">
        <f ca="1">IFERROR(__xludf.DUMMYFUNCTION("""COMPUTED_VALUE"""),"Guadalajara bien educada")</f>
        <v>Guadalajara bien educada</v>
      </c>
      <c r="E24" s="49" t="str">
        <f ca="1">IFERROR(__xludf.DUMMYFUNCTION("""COMPUTED_VALUE"""),"Atención Psicopedagógica Infantil")</f>
        <v>Atención Psicopedagógica Infantil</v>
      </c>
      <c r="F2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4" s="49" t="str">
        <f ca="1">IFERROR(__xludf.DUMMYFUNCTION("""COMPUTED_VALUE"""),"AMM Febrero")</f>
        <v>AMM Febrero</v>
      </c>
      <c r="I24" s="49" t="str">
        <f ca="1">IFERROR(__xludf.DUMMYFUNCTION("""COMPUTED_VALUE"""),"Febrero")</f>
        <v>Febrero</v>
      </c>
      <c r="J24" s="49" t="str">
        <f ca="1">IFERROR(__xludf.DUMMYFUNCTION("""COMPUTED_VALUE"""),"AMM")</f>
        <v>AMM</v>
      </c>
      <c r="K24" s="50"/>
      <c r="L24" s="49" t="str">
        <f ca="1">IFERROR(__xludf.DUMMYFUNCTION("""COMPUTED_VALUE"""),"TRIMESTRE 1")</f>
        <v>TRIMESTRE 1</v>
      </c>
      <c r="M24" s="49" t="str">
        <f ca="1">IFERROR(__xludf.DUMMYFUNCTION("""COMPUTED_VALUE"""),"ADULTA MAYOR MUJER")</f>
        <v>ADULTA MAYOR MUJER</v>
      </c>
    </row>
    <row r="25" spans="1:13">
      <c r="A25" s="49" t="str">
        <f ca="1">IFERROR(__xludf.DUMMYFUNCTION("""COMPUTED_VALUE"""),"5.1.2.0")</f>
        <v>5.1.2.0</v>
      </c>
      <c r="B2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5" s="49" t="str">
        <f ca="1">IFERROR(__xludf.DUMMYFUNCTION("""COMPUTED_VALUE"""),"5. Inclusión")</f>
        <v>5. Inclusión</v>
      </c>
      <c r="D25" s="49" t="str">
        <f ca="1">IFERROR(__xludf.DUMMYFUNCTION("""COMPUTED_VALUE"""),"Guadalajara bien educada")</f>
        <v>Guadalajara bien educada</v>
      </c>
      <c r="E25" s="49" t="str">
        <f ca="1">IFERROR(__xludf.DUMMYFUNCTION("""COMPUTED_VALUE"""),"Atención Psicopedagógica Infantil")</f>
        <v>Atención Psicopedagógica Infantil</v>
      </c>
      <c r="F2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5" s="49" t="str">
        <f ca="1">IFERROR(__xludf.DUMMYFUNCTION("""COMPUTED_VALUE"""),"AMH Febrero")</f>
        <v>AMH Febrero</v>
      </c>
      <c r="I25" s="49" t="str">
        <f ca="1">IFERROR(__xludf.DUMMYFUNCTION("""COMPUTED_VALUE"""),"Febrero")</f>
        <v>Febrero</v>
      </c>
      <c r="J25" s="49" t="str">
        <f ca="1">IFERROR(__xludf.DUMMYFUNCTION("""COMPUTED_VALUE"""),"AMH")</f>
        <v>AMH</v>
      </c>
      <c r="K25" s="50"/>
      <c r="L25" s="49" t="str">
        <f ca="1">IFERROR(__xludf.DUMMYFUNCTION("""COMPUTED_VALUE"""),"TRIMESTRE 1")</f>
        <v>TRIMESTRE 1</v>
      </c>
      <c r="M25" s="49" t="str">
        <f ca="1">IFERROR(__xludf.DUMMYFUNCTION("""COMPUTED_VALUE"""),"ADULTO MAYOR HOMBRE")</f>
        <v>ADULTO MAYOR HOMBRE</v>
      </c>
    </row>
    <row r="26" spans="1:13">
      <c r="A26" s="49" t="str">
        <f ca="1">IFERROR(__xludf.DUMMYFUNCTION("""COMPUTED_VALUE"""),"5.1.2.1")</f>
        <v>5.1.2.1</v>
      </c>
      <c r="B2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6" s="49" t="str">
        <f ca="1">IFERROR(__xludf.DUMMYFUNCTION("""COMPUTED_VALUE"""),"5. Inclusión")</f>
        <v>5. Inclusión</v>
      </c>
      <c r="D26" s="49" t="str">
        <f ca="1">IFERROR(__xludf.DUMMYFUNCTION("""COMPUTED_VALUE"""),"Guadalajara bien educada")</f>
        <v>Guadalajara bien educada</v>
      </c>
      <c r="E26" s="49" t="str">
        <f ca="1">IFERROR(__xludf.DUMMYFUNCTION("""COMPUTED_VALUE"""),"Atención Psicopedagógica Infantil")</f>
        <v>Atención Psicopedagógica Infantil</v>
      </c>
      <c r="F2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6" s="49" t="str">
        <f ca="1">IFERROR(__xludf.DUMMYFUNCTION("""COMPUTED_VALUE"""),"NAS Febrero")</f>
        <v>NAS Febrero</v>
      </c>
      <c r="I26" s="49" t="str">
        <f ca="1">IFERROR(__xludf.DUMMYFUNCTION("""COMPUTED_VALUE"""),"Febrero")</f>
        <v>Febrero</v>
      </c>
      <c r="J26" s="49" t="str">
        <f ca="1">IFERROR(__xludf.DUMMYFUNCTION("""COMPUTED_VALUE"""),"NAS")</f>
        <v>NAS</v>
      </c>
      <c r="K26" s="50">
        <f ca="1">IFERROR(__xludf.DUMMYFUNCTION("""COMPUTED_VALUE"""),2)</f>
        <v>2</v>
      </c>
      <c r="L26" s="49" t="str">
        <f ca="1">IFERROR(__xludf.DUMMYFUNCTION("""COMPUTED_VALUE"""),"TRIMESTRE 1")</f>
        <v>TRIMESTRE 1</v>
      </c>
      <c r="M26" s="49" t="str">
        <f ca="1">IFERROR(__xludf.DUMMYFUNCTION("""COMPUTED_VALUE"""),"NIÑAS")</f>
        <v>NIÑAS</v>
      </c>
    </row>
    <row r="27" spans="1:13">
      <c r="A27" s="49" t="str">
        <f ca="1">IFERROR(__xludf.DUMMYFUNCTION("""COMPUTED_VALUE"""),"5.1.2.1")</f>
        <v>5.1.2.1</v>
      </c>
      <c r="B2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7" s="49" t="str">
        <f ca="1">IFERROR(__xludf.DUMMYFUNCTION("""COMPUTED_VALUE"""),"5. Inclusión")</f>
        <v>5. Inclusión</v>
      </c>
      <c r="D27" s="49" t="str">
        <f ca="1">IFERROR(__xludf.DUMMYFUNCTION("""COMPUTED_VALUE"""),"Guadalajara bien educada")</f>
        <v>Guadalajara bien educada</v>
      </c>
      <c r="E27" s="49" t="str">
        <f ca="1">IFERROR(__xludf.DUMMYFUNCTION("""COMPUTED_VALUE"""),"Atención Psicopedagógica Infantil")</f>
        <v>Atención Psicopedagógica Infantil</v>
      </c>
      <c r="F2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7" s="49" t="str">
        <f ca="1">IFERROR(__xludf.DUMMYFUNCTION("""COMPUTED_VALUE"""),"NOS Febrero")</f>
        <v>NOS Febrero</v>
      </c>
      <c r="I27" s="49" t="str">
        <f ca="1">IFERROR(__xludf.DUMMYFUNCTION("""COMPUTED_VALUE"""),"Febrero")</f>
        <v>Febrero</v>
      </c>
      <c r="J27" s="49" t="str">
        <f ca="1">IFERROR(__xludf.DUMMYFUNCTION("""COMPUTED_VALUE"""),"NOS")</f>
        <v>NOS</v>
      </c>
      <c r="K27" s="50">
        <f ca="1">IFERROR(__xludf.DUMMYFUNCTION("""COMPUTED_VALUE"""),4)</f>
        <v>4</v>
      </c>
      <c r="L27" s="49" t="str">
        <f ca="1">IFERROR(__xludf.DUMMYFUNCTION("""COMPUTED_VALUE"""),"TRIMESTRE 1")</f>
        <v>TRIMESTRE 1</v>
      </c>
      <c r="M27" s="49" t="str">
        <f ca="1">IFERROR(__xludf.DUMMYFUNCTION("""COMPUTED_VALUE"""),"NIÑOS")</f>
        <v>NIÑOS</v>
      </c>
    </row>
    <row r="28" spans="1:13">
      <c r="A28" s="49" t="str">
        <f ca="1">IFERROR(__xludf.DUMMYFUNCTION("""COMPUTED_VALUE"""),"5.1.2.1")</f>
        <v>5.1.2.1</v>
      </c>
      <c r="B2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8" s="49" t="str">
        <f ca="1">IFERROR(__xludf.DUMMYFUNCTION("""COMPUTED_VALUE"""),"5. Inclusión")</f>
        <v>5. Inclusión</v>
      </c>
      <c r="D28" s="49" t="str">
        <f ca="1">IFERROR(__xludf.DUMMYFUNCTION("""COMPUTED_VALUE"""),"Guadalajara bien educada")</f>
        <v>Guadalajara bien educada</v>
      </c>
      <c r="E28" s="49" t="str">
        <f ca="1">IFERROR(__xludf.DUMMYFUNCTION("""COMPUTED_VALUE"""),"Atención Psicopedagógica Infantil")</f>
        <v>Atención Psicopedagógica Infantil</v>
      </c>
      <c r="F2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8" s="49" t="str">
        <f ca="1">IFERROR(__xludf.DUMMYFUNCTION("""COMPUTED_VALUE"""),"AM FEBRERO")</f>
        <v>AM FEBRERO</v>
      </c>
      <c r="I28" s="49" t="str">
        <f ca="1">IFERROR(__xludf.DUMMYFUNCTION("""COMPUTED_VALUE"""),"Febrero")</f>
        <v>Febrero</v>
      </c>
      <c r="J28" s="49" t="str">
        <f ca="1">IFERROR(__xludf.DUMMYFUNCTION("""COMPUTED_VALUE"""),"AM")</f>
        <v>AM</v>
      </c>
      <c r="K28" s="50">
        <f ca="1">IFERROR(__xludf.DUMMYFUNCTION("""COMPUTED_VALUE"""),0)</f>
        <v>0</v>
      </c>
      <c r="L28" s="49" t="str">
        <f ca="1">IFERROR(__xludf.DUMMYFUNCTION("""COMPUTED_VALUE"""),"TRIMESTRE 1")</f>
        <v>TRIMESTRE 1</v>
      </c>
      <c r="M28" s="49" t="str">
        <f ca="1">IFERROR(__xludf.DUMMYFUNCTION("""COMPUTED_VALUE"""),"ADOLESCENTES MUJERES")</f>
        <v>ADOLESCENTES MUJERES</v>
      </c>
    </row>
    <row r="29" spans="1:13">
      <c r="A29" s="49" t="str">
        <f ca="1">IFERROR(__xludf.DUMMYFUNCTION("""COMPUTED_VALUE"""),"5.1.2.1")</f>
        <v>5.1.2.1</v>
      </c>
      <c r="B2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9" s="49" t="str">
        <f ca="1">IFERROR(__xludf.DUMMYFUNCTION("""COMPUTED_VALUE"""),"5. Inclusión")</f>
        <v>5. Inclusión</v>
      </c>
      <c r="D29" s="49" t="str">
        <f ca="1">IFERROR(__xludf.DUMMYFUNCTION("""COMPUTED_VALUE"""),"Guadalajara bien educada")</f>
        <v>Guadalajara bien educada</v>
      </c>
      <c r="E29" s="49" t="str">
        <f ca="1">IFERROR(__xludf.DUMMYFUNCTION("""COMPUTED_VALUE"""),"Atención Psicopedagógica Infantil")</f>
        <v>Atención Psicopedagógica Infantil</v>
      </c>
      <c r="F2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9" s="49" t="str">
        <f ca="1">IFERROR(__xludf.DUMMYFUNCTION("""COMPUTED_VALUE"""),"AH FEBRERO")</f>
        <v>AH FEBRERO</v>
      </c>
      <c r="I29" s="49" t="str">
        <f ca="1">IFERROR(__xludf.DUMMYFUNCTION("""COMPUTED_VALUE"""),"Febrero")</f>
        <v>Febrero</v>
      </c>
      <c r="J29" s="49" t="str">
        <f ca="1">IFERROR(__xludf.DUMMYFUNCTION("""COMPUTED_VALUE"""),"AH")</f>
        <v>AH</v>
      </c>
      <c r="K29" s="50">
        <f ca="1">IFERROR(__xludf.DUMMYFUNCTION("""COMPUTED_VALUE"""),0)</f>
        <v>0</v>
      </c>
      <c r="L29" s="49" t="str">
        <f ca="1">IFERROR(__xludf.DUMMYFUNCTION("""COMPUTED_VALUE"""),"TRIMESTRE 1")</f>
        <v>TRIMESTRE 1</v>
      </c>
      <c r="M29" s="49" t="str">
        <f ca="1">IFERROR(__xludf.DUMMYFUNCTION("""COMPUTED_VALUE"""),"ADOLESCENTES HOMBRES")</f>
        <v>ADOLESCENTES HOMBRES</v>
      </c>
    </row>
    <row r="30" spans="1:13">
      <c r="A30" s="49" t="str">
        <f ca="1">IFERROR(__xludf.DUMMYFUNCTION("""COMPUTED_VALUE"""),"5.1.2.1")</f>
        <v>5.1.2.1</v>
      </c>
      <c r="B3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0" s="49" t="str">
        <f ca="1">IFERROR(__xludf.DUMMYFUNCTION("""COMPUTED_VALUE"""),"5. Inclusión")</f>
        <v>5. Inclusión</v>
      </c>
      <c r="D30" s="49" t="str">
        <f ca="1">IFERROR(__xludf.DUMMYFUNCTION("""COMPUTED_VALUE"""),"Guadalajara bien educada")</f>
        <v>Guadalajara bien educada</v>
      </c>
      <c r="E30" s="49" t="str">
        <f ca="1">IFERROR(__xludf.DUMMYFUNCTION("""COMPUTED_VALUE"""),"Atención Psicopedagógica Infantil")</f>
        <v>Atención Psicopedagógica Infantil</v>
      </c>
      <c r="F3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0" s="49" t="str">
        <f ca="1">IFERROR(__xludf.DUMMYFUNCTION("""COMPUTED_VALUE"""),"MUJ Febrero")</f>
        <v>MUJ Febrero</v>
      </c>
      <c r="I30" s="49" t="str">
        <f ca="1">IFERROR(__xludf.DUMMYFUNCTION("""COMPUTED_VALUE"""),"Febrero")</f>
        <v>Febrero</v>
      </c>
      <c r="J30" s="49" t="str">
        <f ca="1">IFERROR(__xludf.DUMMYFUNCTION("""COMPUTED_VALUE"""),"MUJ")</f>
        <v>MUJ</v>
      </c>
      <c r="K30" s="50"/>
      <c r="L30" s="49" t="str">
        <f ca="1">IFERROR(__xludf.DUMMYFUNCTION("""COMPUTED_VALUE"""),"TRIMESTRE 1")</f>
        <v>TRIMESTRE 1</v>
      </c>
      <c r="M30" s="49" t="str">
        <f ca="1">IFERROR(__xludf.DUMMYFUNCTION("""COMPUTED_VALUE"""),"MUJERES ADULTAS")</f>
        <v>MUJERES ADULTAS</v>
      </c>
    </row>
    <row r="31" spans="1:13">
      <c r="A31" s="49" t="str">
        <f ca="1">IFERROR(__xludf.DUMMYFUNCTION("""COMPUTED_VALUE"""),"5.1.2.1")</f>
        <v>5.1.2.1</v>
      </c>
      <c r="B3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1" s="49" t="str">
        <f ca="1">IFERROR(__xludf.DUMMYFUNCTION("""COMPUTED_VALUE"""),"5. Inclusión")</f>
        <v>5. Inclusión</v>
      </c>
      <c r="D31" s="49" t="str">
        <f ca="1">IFERROR(__xludf.DUMMYFUNCTION("""COMPUTED_VALUE"""),"Guadalajara bien educada")</f>
        <v>Guadalajara bien educada</v>
      </c>
      <c r="E31" s="49" t="str">
        <f ca="1">IFERROR(__xludf.DUMMYFUNCTION("""COMPUTED_VALUE"""),"Atención Psicopedagógica Infantil")</f>
        <v>Atención Psicopedagógica Infantil</v>
      </c>
      <c r="F3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1" s="49" t="str">
        <f ca="1">IFERROR(__xludf.DUMMYFUNCTION("""COMPUTED_VALUE"""),"HOM Febrero")</f>
        <v>HOM Febrero</v>
      </c>
      <c r="I31" s="49" t="str">
        <f ca="1">IFERROR(__xludf.DUMMYFUNCTION("""COMPUTED_VALUE"""),"Febrero")</f>
        <v>Febrero</v>
      </c>
      <c r="J31" s="49" t="str">
        <f ca="1">IFERROR(__xludf.DUMMYFUNCTION("""COMPUTED_VALUE"""),"HOM")</f>
        <v>HOM</v>
      </c>
      <c r="K31" s="50"/>
      <c r="L31" s="49" t="str">
        <f ca="1">IFERROR(__xludf.DUMMYFUNCTION("""COMPUTED_VALUE"""),"TRIMESTRE 1")</f>
        <v>TRIMESTRE 1</v>
      </c>
      <c r="M31" s="49" t="str">
        <f ca="1">IFERROR(__xludf.DUMMYFUNCTION("""COMPUTED_VALUE"""),"HOMBRES ADULTOS")</f>
        <v>HOMBRES ADULTOS</v>
      </c>
    </row>
    <row r="32" spans="1:13">
      <c r="A32" s="49" t="str">
        <f ca="1">IFERROR(__xludf.DUMMYFUNCTION("""COMPUTED_VALUE"""),"5.1.2.1")</f>
        <v>5.1.2.1</v>
      </c>
      <c r="B3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2" s="49" t="str">
        <f ca="1">IFERROR(__xludf.DUMMYFUNCTION("""COMPUTED_VALUE"""),"5. Inclusión")</f>
        <v>5. Inclusión</v>
      </c>
      <c r="D32" s="49" t="str">
        <f ca="1">IFERROR(__xludf.DUMMYFUNCTION("""COMPUTED_VALUE"""),"Guadalajara bien educada")</f>
        <v>Guadalajara bien educada</v>
      </c>
      <c r="E32" s="49" t="str">
        <f ca="1">IFERROR(__xludf.DUMMYFUNCTION("""COMPUTED_VALUE"""),"Atención Psicopedagógica Infantil")</f>
        <v>Atención Psicopedagógica Infantil</v>
      </c>
      <c r="F3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2" s="49" t="str">
        <f ca="1">IFERROR(__xludf.DUMMYFUNCTION("""COMPUTED_VALUE"""),"AMM Febrero")</f>
        <v>AMM Febrero</v>
      </c>
      <c r="I32" s="49" t="str">
        <f ca="1">IFERROR(__xludf.DUMMYFUNCTION("""COMPUTED_VALUE"""),"Febrero")</f>
        <v>Febrero</v>
      </c>
      <c r="J32" s="49" t="str">
        <f ca="1">IFERROR(__xludf.DUMMYFUNCTION("""COMPUTED_VALUE"""),"AMM")</f>
        <v>AMM</v>
      </c>
      <c r="K32" s="50"/>
      <c r="L32" s="49" t="str">
        <f ca="1">IFERROR(__xludf.DUMMYFUNCTION("""COMPUTED_VALUE"""),"TRIMESTRE 1")</f>
        <v>TRIMESTRE 1</v>
      </c>
      <c r="M32" s="49" t="str">
        <f ca="1">IFERROR(__xludf.DUMMYFUNCTION("""COMPUTED_VALUE"""),"ADULTA MAYOR MUJER")</f>
        <v>ADULTA MAYOR MUJER</v>
      </c>
    </row>
    <row r="33" spans="1:13">
      <c r="A33" s="49" t="str">
        <f ca="1">IFERROR(__xludf.DUMMYFUNCTION("""COMPUTED_VALUE"""),"5.1.2.1")</f>
        <v>5.1.2.1</v>
      </c>
      <c r="B3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3" s="49" t="str">
        <f ca="1">IFERROR(__xludf.DUMMYFUNCTION("""COMPUTED_VALUE"""),"5. Inclusión")</f>
        <v>5. Inclusión</v>
      </c>
      <c r="D33" s="49" t="str">
        <f ca="1">IFERROR(__xludf.DUMMYFUNCTION("""COMPUTED_VALUE"""),"Guadalajara bien educada")</f>
        <v>Guadalajara bien educada</v>
      </c>
      <c r="E33" s="49" t="str">
        <f ca="1">IFERROR(__xludf.DUMMYFUNCTION("""COMPUTED_VALUE"""),"Atención Psicopedagógica Infantil")</f>
        <v>Atención Psicopedagógica Infantil</v>
      </c>
      <c r="F3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3" s="49" t="str">
        <f ca="1">IFERROR(__xludf.DUMMYFUNCTION("""COMPUTED_VALUE"""),"AMH Febrero")</f>
        <v>AMH Febrero</v>
      </c>
      <c r="I33" s="49" t="str">
        <f ca="1">IFERROR(__xludf.DUMMYFUNCTION("""COMPUTED_VALUE"""),"Febrero")</f>
        <v>Febrero</v>
      </c>
      <c r="J33" s="49" t="str">
        <f ca="1">IFERROR(__xludf.DUMMYFUNCTION("""COMPUTED_VALUE"""),"AMH")</f>
        <v>AMH</v>
      </c>
      <c r="K33" s="50"/>
      <c r="L33" s="49" t="str">
        <f ca="1">IFERROR(__xludf.DUMMYFUNCTION("""COMPUTED_VALUE"""),"TRIMESTRE 1")</f>
        <v>TRIMESTRE 1</v>
      </c>
      <c r="M33" s="49" t="str">
        <f ca="1">IFERROR(__xludf.DUMMYFUNCTION("""COMPUTED_VALUE"""),"ADULTO MAYOR HOMBRE")</f>
        <v>ADULTO MAYOR HOMBRE</v>
      </c>
    </row>
    <row r="34" spans="1:13">
      <c r="A34" s="49" t="str">
        <f ca="1">IFERROR(__xludf.DUMMYFUNCTION("""COMPUTED_VALUE"""),"5.1.2.0")</f>
        <v>5.1.2.0</v>
      </c>
      <c r="B3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4" s="49" t="str">
        <f ca="1">IFERROR(__xludf.DUMMYFUNCTION("""COMPUTED_VALUE"""),"5. Inclusión")</f>
        <v>5. Inclusión</v>
      </c>
      <c r="D34" s="49" t="str">
        <f ca="1">IFERROR(__xludf.DUMMYFUNCTION("""COMPUTED_VALUE"""),"Guadalajara bien educada")</f>
        <v>Guadalajara bien educada</v>
      </c>
      <c r="E34" s="49" t="str">
        <f ca="1">IFERROR(__xludf.DUMMYFUNCTION("""COMPUTED_VALUE"""),"Atención Psicopedagógica Infantil")</f>
        <v>Atención Psicopedagógica Infantil</v>
      </c>
      <c r="F3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4" s="49" t="str">
        <f ca="1">IFERROR(__xludf.DUMMYFUNCTION("""COMPUTED_VALUE"""),"NAS Marzo")</f>
        <v>NAS Marzo</v>
      </c>
      <c r="I34" s="49" t="str">
        <f ca="1">IFERROR(__xludf.DUMMYFUNCTION("""COMPUTED_VALUE"""),"Marzo")</f>
        <v>Marzo</v>
      </c>
      <c r="J34" s="49" t="str">
        <f ca="1">IFERROR(__xludf.DUMMYFUNCTION("""COMPUTED_VALUE"""),"NAS")</f>
        <v>NAS</v>
      </c>
      <c r="K34" s="50">
        <f ca="1">IFERROR(__xludf.DUMMYFUNCTION("""COMPUTED_VALUE"""),58)</f>
        <v>58</v>
      </c>
      <c r="L34" s="49" t="str">
        <f ca="1">IFERROR(__xludf.DUMMYFUNCTION("""COMPUTED_VALUE"""),"TRIMESTRE 1")</f>
        <v>TRIMESTRE 1</v>
      </c>
      <c r="M34" s="49" t="str">
        <f ca="1">IFERROR(__xludf.DUMMYFUNCTION("""COMPUTED_VALUE"""),"NIÑAS")</f>
        <v>NIÑAS</v>
      </c>
    </row>
    <row r="35" spans="1:13">
      <c r="A35" s="49" t="str">
        <f ca="1">IFERROR(__xludf.DUMMYFUNCTION("""COMPUTED_VALUE"""),"5.1.2.0")</f>
        <v>5.1.2.0</v>
      </c>
      <c r="B3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5" s="49" t="str">
        <f ca="1">IFERROR(__xludf.DUMMYFUNCTION("""COMPUTED_VALUE"""),"5. Inclusión")</f>
        <v>5. Inclusión</v>
      </c>
      <c r="D35" s="49" t="str">
        <f ca="1">IFERROR(__xludf.DUMMYFUNCTION("""COMPUTED_VALUE"""),"Guadalajara bien educada")</f>
        <v>Guadalajara bien educada</v>
      </c>
      <c r="E35" s="49" t="str">
        <f ca="1">IFERROR(__xludf.DUMMYFUNCTION("""COMPUTED_VALUE"""),"Atención Psicopedagógica Infantil")</f>
        <v>Atención Psicopedagógica Infantil</v>
      </c>
      <c r="F3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5" s="49" t="str">
        <f ca="1">IFERROR(__xludf.DUMMYFUNCTION("""COMPUTED_VALUE"""),"NOS Marzo")</f>
        <v>NOS Marzo</v>
      </c>
      <c r="I35" s="49" t="str">
        <f ca="1">IFERROR(__xludf.DUMMYFUNCTION("""COMPUTED_VALUE"""),"Marzo")</f>
        <v>Marzo</v>
      </c>
      <c r="J35" s="49" t="str">
        <f ca="1">IFERROR(__xludf.DUMMYFUNCTION("""COMPUTED_VALUE"""),"NOS")</f>
        <v>NOS</v>
      </c>
      <c r="K35" s="50">
        <f ca="1">IFERROR(__xludf.DUMMYFUNCTION("""COMPUTED_VALUE"""),116)</f>
        <v>116</v>
      </c>
      <c r="L35" s="49" t="str">
        <f ca="1">IFERROR(__xludf.DUMMYFUNCTION("""COMPUTED_VALUE"""),"TRIMESTRE 1")</f>
        <v>TRIMESTRE 1</v>
      </c>
      <c r="M35" s="49" t="str">
        <f ca="1">IFERROR(__xludf.DUMMYFUNCTION("""COMPUTED_VALUE"""),"NIÑOS")</f>
        <v>NIÑOS</v>
      </c>
    </row>
    <row r="36" spans="1:13">
      <c r="A36" s="49" t="str">
        <f ca="1">IFERROR(__xludf.DUMMYFUNCTION("""COMPUTED_VALUE"""),"5.1.2.0")</f>
        <v>5.1.2.0</v>
      </c>
      <c r="B3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6" s="49" t="str">
        <f ca="1">IFERROR(__xludf.DUMMYFUNCTION("""COMPUTED_VALUE"""),"5. Inclusión")</f>
        <v>5. Inclusión</v>
      </c>
      <c r="D36" s="49" t="str">
        <f ca="1">IFERROR(__xludf.DUMMYFUNCTION("""COMPUTED_VALUE"""),"Guadalajara bien educada")</f>
        <v>Guadalajara bien educada</v>
      </c>
      <c r="E36" s="49" t="str">
        <f ca="1">IFERROR(__xludf.DUMMYFUNCTION("""COMPUTED_VALUE"""),"Atención Psicopedagógica Infantil")</f>
        <v>Atención Psicopedagógica Infantil</v>
      </c>
      <c r="F3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6" s="49" t="str">
        <f ca="1">IFERROR(__xludf.DUMMYFUNCTION("""COMPUTED_VALUE"""),"AM MARZO")</f>
        <v>AM MARZO</v>
      </c>
      <c r="I36" s="49" t="str">
        <f ca="1">IFERROR(__xludf.DUMMYFUNCTION("""COMPUTED_VALUE"""),"Marzo")</f>
        <v>Marzo</v>
      </c>
      <c r="J36" s="49" t="str">
        <f ca="1">IFERROR(__xludf.DUMMYFUNCTION("""COMPUTED_VALUE"""),"AM")</f>
        <v>AM</v>
      </c>
      <c r="K36" s="50">
        <f ca="1">IFERROR(__xludf.DUMMYFUNCTION("""COMPUTED_VALUE"""),0)</f>
        <v>0</v>
      </c>
      <c r="L36" s="49" t="str">
        <f ca="1">IFERROR(__xludf.DUMMYFUNCTION("""COMPUTED_VALUE"""),"TRIMESTRE 1")</f>
        <v>TRIMESTRE 1</v>
      </c>
      <c r="M36" s="49" t="str">
        <f ca="1">IFERROR(__xludf.DUMMYFUNCTION("""COMPUTED_VALUE"""),"ADOLESCENTES MUJERES")</f>
        <v>ADOLESCENTES MUJERES</v>
      </c>
    </row>
    <row r="37" spans="1:13">
      <c r="A37" s="49" t="str">
        <f ca="1">IFERROR(__xludf.DUMMYFUNCTION("""COMPUTED_VALUE"""),"5.1.2.0")</f>
        <v>5.1.2.0</v>
      </c>
      <c r="B3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7" s="49" t="str">
        <f ca="1">IFERROR(__xludf.DUMMYFUNCTION("""COMPUTED_VALUE"""),"5. Inclusión")</f>
        <v>5. Inclusión</v>
      </c>
      <c r="D37" s="49" t="str">
        <f ca="1">IFERROR(__xludf.DUMMYFUNCTION("""COMPUTED_VALUE"""),"Guadalajara bien educada")</f>
        <v>Guadalajara bien educada</v>
      </c>
      <c r="E37" s="49" t="str">
        <f ca="1">IFERROR(__xludf.DUMMYFUNCTION("""COMPUTED_VALUE"""),"Atención Psicopedagógica Infantil")</f>
        <v>Atención Psicopedagógica Infantil</v>
      </c>
      <c r="F3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7" s="49" t="str">
        <f ca="1">IFERROR(__xludf.DUMMYFUNCTION("""COMPUTED_VALUE"""),"AH MARZO")</f>
        <v>AH MARZO</v>
      </c>
      <c r="I37" s="49" t="str">
        <f ca="1">IFERROR(__xludf.DUMMYFUNCTION("""COMPUTED_VALUE"""),"Marzo")</f>
        <v>Marzo</v>
      </c>
      <c r="J37" s="49" t="str">
        <f ca="1">IFERROR(__xludf.DUMMYFUNCTION("""COMPUTED_VALUE"""),"AH")</f>
        <v>AH</v>
      </c>
      <c r="K37" s="50">
        <f ca="1">IFERROR(__xludf.DUMMYFUNCTION("""COMPUTED_VALUE"""),0)</f>
        <v>0</v>
      </c>
      <c r="L37" s="49" t="str">
        <f ca="1">IFERROR(__xludf.DUMMYFUNCTION("""COMPUTED_VALUE"""),"TRIMESTRE 1")</f>
        <v>TRIMESTRE 1</v>
      </c>
      <c r="M37" s="49" t="str">
        <f ca="1">IFERROR(__xludf.DUMMYFUNCTION("""COMPUTED_VALUE"""),"ADOLESCENTES HOMBRES")</f>
        <v>ADOLESCENTES HOMBRES</v>
      </c>
    </row>
    <row r="38" spans="1:13">
      <c r="A38" s="49" t="str">
        <f ca="1">IFERROR(__xludf.DUMMYFUNCTION("""COMPUTED_VALUE"""),"5.1.2.0")</f>
        <v>5.1.2.0</v>
      </c>
      <c r="B3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 s="49" t="str">
        <f ca="1">IFERROR(__xludf.DUMMYFUNCTION("""COMPUTED_VALUE"""),"5. Inclusión")</f>
        <v>5. Inclusión</v>
      </c>
      <c r="D38" s="49" t="str">
        <f ca="1">IFERROR(__xludf.DUMMYFUNCTION("""COMPUTED_VALUE"""),"Guadalajara bien educada")</f>
        <v>Guadalajara bien educada</v>
      </c>
      <c r="E38" s="49" t="str">
        <f ca="1">IFERROR(__xludf.DUMMYFUNCTION("""COMPUTED_VALUE"""),"Atención Psicopedagógica Infantil")</f>
        <v>Atención Psicopedagógica Infantil</v>
      </c>
      <c r="F3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8" s="49" t="str">
        <f ca="1">IFERROR(__xludf.DUMMYFUNCTION("""COMPUTED_VALUE"""),"MUJ Marzo")</f>
        <v>MUJ Marzo</v>
      </c>
      <c r="I38" s="49" t="str">
        <f ca="1">IFERROR(__xludf.DUMMYFUNCTION("""COMPUTED_VALUE"""),"Marzo")</f>
        <v>Marzo</v>
      </c>
      <c r="J38" s="49" t="str">
        <f ca="1">IFERROR(__xludf.DUMMYFUNCTION("""COMPUTED_VALUE"""),"MUJ")</f>
        <v>MUJ</v>
      </c>
      <c r="K38" s="50"/>
      <c r="L38" s="49" t="str">
        <f ca="1">IFERROR(__xludf.DUMMYFUNCTION("""COMPUTED_VALUE"""),"TRIMESTRE 1")</f>
        <v>TRIMESTRE 1</v>
      </c>
      <c r="M38" s="49" t="str">
        <f ca="1">IFERROR(__xludf.DUMMYFUNCTION("""COMPUTED_VALUE"""),"MUJERES ADULTAS")</f>
        <v>MUJERES ADULTAS</v>
      </c>
    </row>
    <row r="39" spans="1:13">
      <c r="A39" s="49" t="str">
        <f ca="1">IFERROR(__xludf.DUMMYFUNCTION("""COMPUTED_VALUE"""),"5.1.2.0")</f>
        <v>5.1.2.0</v>
      </c>
      <c r="B3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 s="49" t="str">
        <f ca="1">IFERROR(__xludf.DUMMYFUNCTION("""COMPUTED_VALUE"""),"5. Inclusión")</f>
        <v>5. Inclusión</v>
      </c>
      <c r="D39" s="49" t="str">
        <f ca="1">IFERROR(__xludf.DUMMYFUNCTION("""COMPUTED_VALUE"""),"Guadalajara bien educada")</f>
        <v>Guadalajara bien educada</v>
      </c>
      <c r="E39" s="49" t="str">
        <f ca="1">IFERROR(__xludf.DUMMYFUNCTION("""COMPUTED_VALUE"""),"Atención Psicopedagógica Infantil")</f>
        <v>Atención Psicopedagógica Infantil</v>
      </c>
      <c r="F3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9" s="49" t="str">
        <f ca="1">IFERROR(__xludf.DUMMYFUNCTION("""COMPUTED_VALUE"""),"HOM Marzo")</f>
        <v>HOM Marzo</v>
      </c>
      <c r="I39" s="49" t="str">
        <f ca="1">IFERROR(__xludf.DUMMYFUNCTION("""COMPUTED_VALUE"""),"Marzo")</f>
        <v>Marzo</v>
      </c>
      <c r="J39" s="49" t="str">
        <f ca="1">IFERROR(__xludf.DUMMYFUNCTION("""COMPUTED_VALUE"""),"HOM")</f>
        <v>HOM</v>
      </c>
      <c r="K39" s="50"/>
      <c r="L39" s="49" t="str">
        <f ca="1">IFERROR(__xludf.DUMMYFUNCTION("""COMPUTED_VALUE"""),"TRIMESTRE 1")</f>
        <v>TRIMESTRE 1</v>
      </c>
      <c r="M39" s="49" t="str">
        <f ca="1">IFERROR(__xludf.DUMMYFUNCTION("""COMPUTED_VALUE"""),"HOMBRES ADULTOS")</f>
        <v>HOMBRES ADULTOS</v>
      </c>
    </row>
    <row r="40" spans="1:13">
      <c r="A40" s="49" t="str">
        <f ca="1">IFERROR(__xludf.DUMMYFUNCTION("""COMPUTED_VALUE"""),"5.1.2.0")</f>
        <v>5.1.2.0</v>
      </c>
      <c r="B4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0" s="49" t="str">
        <f ca="1">IFERROR(__xludf.DUMMYFUNCTION("""COMPUTED_VALUE"""),"5. Inclusión")</f>
        <v>5. Inclusión</v>
      </c>
      <c r="D40" s="49" t="str">
        <f ca="1">IFERROR(__xludf.DUMMYFUNCTION("""COMPUTED_VALUE"""),"Guadalajara bien educada")</f>
        <v>Guadalajara bien educada</v>
      </c>
      <c r="E40" s="49" t="str">
        <f ca="1">IFERROR(__xludf.DUMMYFUNCTION("""COMPUTED_VALUE"""),"Atención Psicopedagógica Infantil")</f>
        <v>Atención Psicopedagógica Infantil</v>
      </c>
      <c r="F4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4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40" s="49" t="str">
        <f ca="1">IFERROR(__xludf.DUMMYFUNCTION("""COMPUTED_VALUE"""),"AMM Marzo")</f>
        <v>AMM Marzo</v>
      </c>
      <c r="I40" s="49" t="str">
        <f ca="1">IFERROR(__xludf.DUMMYFUNCTION("""COMPUTED_VALUE"""),"Marzo")</f>
        <v>Marzo</v>
      </c>
      <c r="J40" s="49" t="str">
        <f ca="1">IFERROR(__xludf.DUMMYFUNCTION("""COMPUTED_VALUE"""),"AMM")</f>
        <v>AMM</v>
      </c>
      <c r="K40" s="50"/>
      <c r="L40" s="49" t="str">
        <f ca="1">IFERROR(__xludf.DUMMYFUNCTION("""COMPUTED_VALUE"""),"TRIMESTRE 1")</f>
        <v>TRIMESTRE 1</v>
      </c>
      <c r="M40" s="49" t="str">
        <f ca="1">IFERROR(__xludf.DUMMYFUNCTION("""COMPUTED_VALUE"""),"ADULTA MAYOR MUJER")</f>
        <v>ADULTA MAYOR MUJER</v>
      </c>
    </row>
    <row r="41" spans="1:13">
      <c r="A41" s="49" t="str">
        <f ca="1">IFERROR(__xludf.DUMMYFUNCTION("""COMPUTED_VALUE"""),"5.1.2.0")</f>
        <v>5.1.2.0</v>
      </c>
      <c r="B4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1" s="49" t="str">
        <f ca="1">IFERROR(__xludf.DUMMYFUNCTION("""COMPUTED_VALUE"""),"5. Inclusión")</f>
        <v>5. Inclusión</v>
      </c>
      <c r="D41" s="49" t="str">
        <f ca="1">IFERROR(__xludf.DUMMYFUNCTION("""COMPUTED_VALUE"""),"Guadalajara bien educada")</f>
        <v>Guadalajara bien educada</v>
      </c>
      <c r="E41" s="49" t="str">
        <f ca="1">IFERROR(__xludf.DUMMYFUNCTION("""COMPUTED_VALUE"""),"Atención Psicopedagógica Infantil")</f>
        <v>Atención Psicopedagógica Infantil</v>
      </c>
      <c r="F4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4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41" s="49" t="str">
        <f ca="1">IFERROR(__xludf.DUMMYFUNCTION("""COMPUTED_VALUE"""),"AMH Marzo")</f>
        <v>AMH Marzo</v>
      </c>
      <c r="I41" s="49" t="str">
        <f ca="1">IFERROR(__xludf.DUMMYFUNCTION("""COMPUTED_VALUE"""),"Marzo")</f>
        <v>Marzo</v>
      </c>
      <c r="J41" s="49" t="str">
        <f ca="1">IFERROR(__xludf.DUMMYFUNCTION("""COMPUTED_VALUE"""),"AMH")</f>
        <v>AMH</v>
      </c>
      <c r="K41" s="50"/>
      <c r="L41" s="49" t="str">
        <f ca="1">IFERROR(__xludf.DUMMYFUNCTION("""COMPUTED_VALUE"""),"TRIMESTRE 1")</f>
        <v>TRIMESTRE 1</v>
      </c>
      <c r="M41" s="49" t="str">
        <f ca="1">IFERROR(__xludf.DUMMYFUNCTION("""COMPUTED_VALUE"""),"ADULTO MAYOR HOMBRE")</f>
        <v>ADULTO MAYOR HOMBRE</v>
      </c>
    </row>
    <row r="42" spans="1:13">
      <c r="A42" s="49" t="str">
        <f ca="1">IFERROR(__xludf.DUMMYFUNCTION("""COMPUTED_VALUE"""),"5.1.2.1")</f>
        <v>5.1.2.1</v>
      </c>
      <c r="B4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2" s="49" t="str">
        <f ca="1">IFERROR(__xludf.DUMMYFUNCTION("""COMPUTED_VALUE"""),"5. Inclusión")</f>
        <v>5. Inclusión</v>
      </c>
      <c r="D42" s="49" t="str">
        <f ca="1">IFERROR(__xludf.DUMMYFUNCTION("""COMPUTED_VALUE"""),"Guadalajara bien educada")</f>
        <v>Guadalajara bien educada</v>
      </c>
      <c r="E42" s="49" t="str">
        <f ca="1">IFERROR(__xludf.DUMMYFUNCTION("""COMPUTED_VALUE"""),"Atención Psicopedagógica Infantil")</f>
        <v>Atención Psicopedagógica Infantil</v>
      </c>
      <c r="F4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2" s="49" t="str">
        <f ca="1">IFERROR(__xludf.DUMMYFUNCTION("""COMPUTED_VALUE"""),"NAS Marzo")</f>
        <v>NAS Marzo</v>
      </c>
      <c r="I42" s="49" t="str">
        <f ca="1">IFERROR(__xludf.DUMMYFUNCTION("""COMPUTED_VALUE"""),"Marzo")</f>
        <v>Marzo</v>
      </c>
      <c r="J42" s="49" t="str">
        <f ca="1">IFERROR(__xludf.DUMMYFUNCTION("""COMPUTED_VALUE"""),"NAS")</f>
        <v>NAS</v>
      </c>
      <c r="K42" s="50">
        <f ca="1">IFERROR(__xludf.DUMMYFUNCTION("""COMPUTED_VALUE"""),3)</f>
        <v>3</v>
      </c>
      <c r="L42" s="49" t="str">
        <f ca="1">IFERROR(__xludf.DUMMYFUNCTION("""COMPUTED_VALUE"""),"TRIMESTRE 1")</f>
        <v>TRIMESTRE 1</v>
      </c>
      <c r="M42" s="49" t="str">
        <f ca="1">IFERROR(__xludf.DUMMYFUNCTION("""COMPUTED_VALUE"""),"NIÑAS")</f>
        <v>NIÑAS</v>
      </c>
    </row>
    <row r="43" spans="1:13">
      <c r="A43" s="49" t="str">
        <f ca="1">IFERROR(__xludf.DUMMYFUNCTION("""COMPUTED_VALUE"""),"5.1.2.1")</f>
        <v>5.1.2.1</v>
      </c>
      <c r="B4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3" s="49" t="str">
        <f ca="1">IFERROR(__xludf.DUMMYFUNCTION("""COMPUTED_VALUE"""),"5. Inclusión")</f>
        <v>5. Inclusión</v>
      </c>
      <c r="D43" s="49" t="str">
        <f ca="1">IFERROR(__xludf.DUMMYFUNCTION("""COMPUTED_VALUE"""),"Guadalajara bien educada")</f>
        <v>Guadalajara bien educada</v>
      </c>
      <c r="E43" s="49" t="str">
        <f ca="1">IFERROR(__xludf.DUMMYFUNCTION("""COMPUTED_VALUE"""),"Atención Psicopedagógica Infantil")</f>
        <v>Atención Psicopedagógica Infantil</v>
      </c>
      <c r="F4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3" s="49" t="str">
        <f ca="1">IFERROR(__xludf.DUMMYFUNCTION("""COMPUTED_VALUE"""),"NOS Marzo")</f>
        <v>NOS Marzo</v>
      </c>
      <c r="I43" s="49" t="str">
        <f ca="1">IFERROR(__xludf.DUMMYFUNCTION("""COMPUTED_VALUE"""),"Marzo")</f>
        <v>Marzo</v>
      </c>
      <c r="J43" s="49" t="str">
        <f ca="1">IFERROR(__xludf.DUMMYFUNCTION("""COMPUTED_VALUE"""),"NOS")</f>
        <v>NOS</v>
      </c>
      <c r="K43" s="50">
        <f ca="1">IFERROR(__xludf.DUMMYFUNCTION("""COMPUTED_VALUE"""),6)</f>
        <v>6</v>
      </c>
      <c r="L43" s="49" t="str">
        <f ca="1">IFERROR(__xludf.DUMMYFUNCTION("""COMPUTED_VALUE"""),"TRIMESTRE 1")</f>
        <v>TRIMESTRE 1</v>
      </c>
      <c r="M43" s="49" t="str">
        <f ca="1">IFERROR(__xludf.DUMMYFUNCTION("""COMPUTED_VALUE"""),"NIÑOS")</f>
        <v>NIÑOS</v>
      </c>
    </row>
    <row r="44" spans="1:13">
      <c r="A44" s="49" t="str">
        <f ca="1">IFERROR(__xludf.DUMMYFUNCTION("""COMPUTED_VALUE"""),"5.1.2.1")</f>
        <v>5.1.2.1</v>
      </c>
      <c r="B4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4" s="49" t="str">
        <f ca="1">IFERROR(__xludf.DUMMYFUNCTION("""COMPUTED_VALUE"""),"5. Inclusión")</f>
        <v>5. Inclusión</v>
      </c>
      <c r="D44" s="49" t="str">
        <f ca="1">IFERROR(__xludf.DUMMYFUNCTION("""COMPUTED_VALUE"""),"Guadalajara bien educada")</f>
        <v>Guadalajara bien educada</v>
      </c>
      <c r="E44" s="49" t="str">
        <f ca="1">IFERROR(__xludf.DUMMYFUNCTION("""COMPUTED_VALUE"""),"Atención Psicopedagógica Infantil")</f>
        <v>Atención Psicopedagógica Infantil</v>
      </c>
      <c r="F4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4" s="49" t="str">
        <f ca="1">IFERROR(__xludf.DUMMYFUNCTION("""COMPUTED_VALUE"""),"AM MARZO")</f>
        <v>AM MARZO</v>
      </c>
      <c r="I44" s="49" t="str">
        <f ca="1">IFERROR(__xludf.DUMMYFUNCTION("""COMPUTED_VALUE"""),"Marzo")</f>
        <v>Marzo</v>
      </c>
      <c r="J44" s="49" t="str">
        <f ca="1">IFERROR(__xludf.DUMMYFUNCTION("""COMPUTED_VALUE"""),"AM")</f>
        <v>AM</v>
      </c>
      <c r="K44" s="50">
        <f ca="1">IFERROR(__xludf.DUMMYFUNCTION("""COMPUTED_VALUE"""),0)</f>
        <v>0</v>
      </c>
      <c r="L44" s="49" t="str">
        <f ca="1">IFERROR(__xludf.DUMMYFUNCTION("""COMPUTED_VALUE"""),"TRIMESTRE 1")</f>
        <v>TRIMESTRE 1</v>
      </c>
      <c r="M44" s="49" t="str">
        <f ca="1">IFERROR(__xludf.DUMMYFUNCTION("""COMPUTED_VALUE"""),"ADOLESCENTES MUJERES")</f>
        <v>ADOLESCENTES MUJERES</v>
      </c>
    </row>
    <row r="45" spans="1:13">
      <c r="A45" s="49" t="str">
        <f ca="1">IFERROR(__xludf.DUMMYFUNCTION("""COMPUTED_VALUE"""),"5.1.2.1")</f>
        <v>5.1.2.1</v>
      </c>
      <c r="B4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5" s="49" t="str">
        <f ca="1">IFERROR(__xludf.DUMMYFUNCTION("""COMPUTED_VALUE"""),"5. Inclusión")</f>
        <v>5. Inclusión</v>
      </c>
      <c r="D45" s="49" t="str">
        <f ca="1">IFERROR(__xludf.DUMMYFUNCTION("""COMPUTED_VALUE"""),"Guadalajara bien educada")</f>
        <v>Guadalajara bien educada</v>
      </c>
      <c r="E45" s="49" t="str">
        <f ca="1">IFERROR(__xludf.DUMMYFUNCTION("""COMPUTED_VALUE"""),"Atención Psicopedagógica Infantil")</f>
        <v>Atención Psicopedagógica Infantil</v>
      </c>
      <c r="F4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5" s="49" t="str">
        <f ca="1">IFERROR(__xludf.DUMMYFUNCTION("""COMPUTED_VALUE"""),"AH MARZO")</f>
        <v>AH MARZO</v>
      </c>
      <c r="I45" s="49" t="str">
        <f ca="1">IFERROR(__xludf.DUMMYFUNCTION("""COMPUTED_VALUE"""),"Marzo")</f>
        <v>Marzo</v>
      </c>
      <c r="J45" s="49" t="str">
        <f ca="1">IFERROR(__xludf.DUMMYFUNCTION("""COMPUTED_VALUE"""),"AH")</f>
        <v>AH</v>
      </c>
      <c r="K45" s="50">
        <f ca="1">IFERROR(__xludf.DUMMYFUNCTION("""COMPUTED_VALUE"""),0)</f>
        <v>0</v>
      </c>
      <c r="L45" s="49" t="str">
        <f ca="1">IFERROR(__xludf.DUMMYFUNCTION("""COMPUTED_VALUE"""),"TRIMESTRE 1")</f>
        <v>TRIMESTRE 1</v>
      </c>
      <c r="M45" s="49" t="str">
        <f ca="1">IFERROR(__xludf.DUMMYFUNCTION("""COMPUTED_VALUE"""),"ADOLESCENTES HOMBRES")</f>
        <v>ADOLESCENTES HOMBRES</v>
      </c>
    </row>
    <row r="46" spans="1:13">
      <c r="A46" s="49" t="str">
        <f ca="1">IFERROR(__xludf.DUMMYFUNCTION("""COMPUTED_VALUE"""),"5.1.2.1")</f>
        <v>5.1.2.1</v>
      </c>
      <c r="B4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6" s="49" t="str">
        <f ca="1">IFERROR(__xludf.DUMMYFUNCTION("""COMPUTED_VALUE"""),"5. Inclusión")</f>
        <v>5. Inclusión</v>
      </c>
      <c r="D46" s="49" t="str">
        <f ca="1">IFERROR(__xludf.DUMMYFUNCTION("""COMPUTED_VALUE"""),"Guadalajara bien educada")</f>
        <v>Guadalajara bien educada</v>
      </c>
      <c r="E46" s="49" t="str">
        <f ca="1">IFERROR(__xludf.DUMMYFUNCTION("""COMPUTED_VALUE"""),"Atención Psicopedagógica Infantil")</f>
        <v>Atención Psicopedagógica Infantil</v>
      </c>
      <c r="F4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6" s="49" t="str">
        <f ca="1">IFERROR(__xludf.DUMMYFUNCTION("""COMPUTED_VALUE"""),"MUJ Marzo")</f>
        <v>MUJ Marzo</v>
      </c>
      <c r="I46" s="49" t="str">
        <f ca="1">IFERROR(__xludf.DUMMYFUNCTION("""COMPUTED_VALUE"""),"Marzo")</f>
        <v>Marzo</v>
      </c>
      <c r="J46" s="49" t="str">
        <f ca="1">IFERROR(__xludf.DUMMYFUNCTION("""COMPUTED_VALUE"""),"MUJ")</f>
        <v>MUJ</v>
      </c>
      <c r="K46" s="50"/>
      <c r="L46" s="49" t="str">
        <f ca="1">IFERROR(__xludf.DUMMYFUNCTION("""COMPUTED_VALUE"""),"TRIMESTRE 1")</f>
        <v>TRIMESTRE 1</v>
      </c>
      <c r="M46" s="49" t="str">
        <f ca="1">IFERROR(__xludf.DUMMYFUNCTION("""COMPUTED_VALUE"""),"MUJERES ADULTAS")</f>
        <v>MUJERES ADULTAS</v>
      </c>
    </row>
    <row r="47" spans="1:13">
      <c r="A47" s="49" t="str">
        <f ca="1">IFERROR(__xludf.DUMMYFUNCTION("""COMPUTED_VALUE"""),"5.1.2.1")</f>
        <v>5.1.2.1</v>
      </c>
      <c r="B4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7" s="49" t="str">
        <f ca="1">IFERROR(__xludf.DUMMYFUNCTION("""COMPUTED_VALUE"""),"5. Inclusión")</f>
        <v>5. Inclusión</v>
      </c>
      <c r="D47" s="49" t="str">
        <f ca="1">IFERROR(__xludf.DUMMYFUNCTION("""COMPUTED_VALUE"""),"Guadalajara bien educada")</f>
        <v>Guadalajara bien educada</v>
      </c>
      <c r="E47" s="49" t="str">
        <f ca="1">IFERROR(__xludf.DUMMYFUNCTION("""COMPUTED_VALUE"""),"Atención Psicopedagógica Infantil")</f>
        <v>Atención Psicopedagógica Infantil</v>
      </c>
      <c r="F4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7" s="49" t="str">
        <f ca="1">IFERROR(__xludf.DUMMYFUNCTION("""COMPUTED_VALUE"""),"HOM Marzo")</f>
        <v>HOM Marzo</v>
      </c>
      <c r="I47" s="49" t="str">
        <f ca="1">IFERROR(__xludf.DUMMYFUNCTION("""COMPUTED_VALUE"""),"Marzo")</f>
        <v>Marzo</v>
      </c>
      <c r="J47" s="49" t="str">
        <f ca="1">IFERROR(__xludf.DUMMYFUNCTION("""COMPUTED_VALUE"""),"HOM")</f>
        <v>HOM</v>
      </c>
      <c r="K47" s="50"/>
      <c r="L47" s="49" t="str">
        <f ca="1">IFERROR(__xludf.DUMMYFUNCTION("""COMPUTED_VALUE"""),"TRIMESTRE 1")</f>
        <v>TRIMESTRE 1</v>
      </c>
      <c r="M47" s="49" t="str">
        <f ca="1">IFERROR(__xludf.DUMMYFUNCTION("""COMPUTED_VALUE"""),"HOMBRES ADULTOS")</f>
        <v>HOMBRES ADULTOS</v>
      </c>
    </row>
    <row r="48" spans="1:13">
      <c r="A48" s="49" t="str">
        <f ca="1">IFERROR(__xludf.DUMMYFUNCTION("""COMPUTED_VALUE"""),"5.1.2.1")</f>
        <v>5.1.2.1</v>
      </c>
      <c r="B4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8" s="49" t="str">
        <f ca="1">IFERROR(__xludf.DUMMYFUNCTION("""COMPUTED_VALUE"""),"5. Inclusión")</f>
        <v>5. Inclusión</v>
      </c>
      <c r="D48" s="49" t="str">
        <f ca="1">IFERROR(__xludf.DUMMYFUNCTION("""COMPUTED_VALUE"""),"Guadalajara bien educada")</f>
        <v>Guadalajara bien educada</v>
      </c>
      <c r="E48" s="49" t="str">
        <f ca="1">IFERROR(__xludf.DUMMYFUNCTION("""COMPUTED_VALUE"""),"Atención Psicopedagógica Infantil")</f>
        <v>Atención Psicopedagógica Infantil</v>
      </c>
      <c r="F4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8" s="49" t="str">
        <f ca="1">IFERROR(__xludf.DUMMYFUNCTION("""COMPUTED_VALUE"""),"AMM Marzo")</f>
        <v>AMM Marzo</v>
      </c>
      <c r="I48" s="49" t="str">
        <f ca="1">IFERROR(__xludf.DUMMYFUNCTION("""COMPUTED_VALUE"""),"Marzo")</f>
        <v>Marzo</v>
      </c>
      <c r="J48" s="49" t="str">
        <f ca="1">IFERROR(__xludf.DUMMYFUNCTION("""COMPUTED_VALUE"""),"AMM")</f>
        <v>AMM</v>
      </c>
      <c r="K48" s="50"/>
      <c r="L48" s="49" t="str">
        <f ca="1">IFERROR(__xludf.DUMMYFUNCTION("""COMPUTED_VALUE"""),"TRIMESTRE 1")</f>
        <v>TRIMESTRE 1</v>
      </c>
      <c r="M48" s="49" t="str">
        <f ca="1">IFERROR(__xludf.DUMMYFUNCTION("""COMPUTED_VALUE"""),"ADULTA MAYOR MUJER")</f>
        <v>ADULTA MAYOR MUJER</v>
      </c>
    </row>
    <row r="49" spans="1:13">
      <c r="A49" s="49" t="str">
        <f ca="1">IFERROR(__xludf.DUMMYFUNCTION("""COMPUTED_VALUE"""),"5.1.2.1")</f>
        <v>5.1.2.1</v>
      </c>
      <c r="B4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9" s="49" t="str">
        <f ca="1">IFERROR(__xludf.DUMMYFUNCTION("""COMPUTED_VALUE"""),"5. Inclusión")</f>
        <v>5. Inclusión</v>
      </c>
      <c r="D49" s="49" t="str">
        <f ca="1">IFERROR(__xludf.DUMMYFUNCTION("""COMPUTED_VALUE"""),"Guadalajara bien educada")</f>
        <v>Guadalajara bien educada</v>
      </c>
      <c r="E49" s="49" t="str">
        <f ca="1">IFERROR(__xludf.DUMMYFUNCTION("""COMPUTED_VALUE"""),"Atención Psicopedagógica Infantil")</f>
        <v>Atención Psicopedagógica Infantil</v>
      </c>
      <c r="F4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9" s="49" t="str">
        <f ca="1">IFERROR(__xludf.DUMMYFUNCTION("""COMPUTED_VALUE"""),"AMH Marzo")</f>
        <v>AMH Marzo</v>
      </c>
      <c r="I49" s="49" t="str">
        <f ca="1">IFERROR(__xludf.DUMMYFUNCTION("""COMPUTED_VALUE"""),"Marzo")</f>
        <v>Marzo</v>
      </c>
      <c r="J49" s="49" t="str">
        <f ca="1">IFERROR(__xludf.DUMMYFUNCTION("""COMPUTED_VALUE"""),"AMH")</f>
        <v>AMH</v>
      </c>
      <c r="K49" s="50"/>
      <c r="L49" s="49" t="str">
        <f ca="1">IFERROR(__xludf.DUMMYFUNCTION("""COMPUTED_VALUE"""),"TRIMESTRE 1")</f>
        <v>TRIMESTRE 1</v>
      </c>
      <c r="M49" s="49" t="str">
        <f ca="1">IFERROR(__xludf.DUMMYFUNCTION("""COMPUTED_VALUE"""),"ADULTO MAYOR HOMBRE")</f>
        <v>ADULTO MAYOR HOMBRE</v>
      </c>
    </row>
    <row r="50" spans="1:13">
      <c r="A50" s="49" t="str">
        <f ca="1">IFERROR(__xludf.DUMMYFUNCTION("""COMPUTED_VALUE"""),"5.1.2.0")</f>
        <v>5.1.2.0</v>
      </c>
      <c r="B5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0" s="49" t="str">
        <f ca="1">IFERROR(__xludf.DUMMYFUNCTION("""COMPUTED_VALUE"""),"5. Inclusión")</f>
        <v>5. Inclusión</v>
      </c>
      <c r="D50" s="49" t="str">
        <f ca="1">IFERROR(__xludf.DUMMYFUNCTION("""COMPUTED_VALUE"""),"Guadalajara bien educada")</f>
        <v>Guadalajara bien educada</v>
      </c>
      <c r="E50" s="49" t="str">
        <f ca="1">IFERROR(__xludf.DUMMYFUNCTION("""COMPUTED_VALUE"""),"Atención Psicopedagógica Infantil")</f>
        <v>Atención Psicopedagógica Infantil</v>
      </c>
      <c r="F5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0" s="49" t="str">
        <f ca="1">IFERROR(__xludf.DUMMYFUNCTION("""COMPUTED_VALUE"""),"NAS Abril")</f>
        <v>NAS Abril</v>
      </c>
      <c r="I50" s="49" t="str">
        <f ca="1">IFERROR(__xludf.DUMMYFUNCTION("""COMPUTED_VALUE"""),"Abril")</f>
        <v>Abril</v>
      </c>
      <c r="J50" s="49" t="str">
        <f ca="1">IFERROR(__xludf.DUMMYFUNCTION("""COMPUTED_VALUE"""),"NAS")</f>
        <v>NAS</v>
      </c>
      <c r="K50" s="50">
        <f ca="1">IFERROR(__xludf.DUMMYFUNCTION("""COMPUTED_VALUE"""),61)</f>
        <v>61</v>
      </c>
      <c r="L50" s="49" t="str">
        <f ca="1">IFERROR(__xludf.DUMMYFUNCTION("""COMPUTED_VALUE"""),"TRIMESTRE 2")</f>
        <v>TRIMESTRE 2</v>
      </c>
      <c r="M50" s="49" t="str">
        <f ca="1">IFERROR(__xludf.DUMMYFUNCTION("""COMPUTED_VALUE"""),"NIÑAS")</f>
        <v>NIÑAS</v>
      </c>
    </row>
    <row r="51" spans="1:13">
      <c r="A51" s="49" t="str">
        <f ca="1">IFERROR(__xludf.DUMMYFUNCTION("""COMPUTED_VALUE"""),"5.1.2.0")</f>
        <v>5.1.2.0</v>
      </c>
      <c r="B5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1" s="49" t="str">
        <f ca="1">IFERROR(__xludf.DUMMYFUNCTION("""COMPUTED_VALUE"""),"5. Inclusión")</f>
        <v>5. Inclusión</v>
      </c>
      <c r="D51" s="49" t="str">
        <f ca="1">IFERROR(__xludf.DUMMYFUNCTION("""COMPUTED_VALUE"""),"Guadalajara bien educada")</f>
        <v>Guadalajara bien educada</v>
      </c>
      <c r="E51" s="49" t="str">
        <f ca="1">IFERROR(__xludf.DUMMYFUNCTION("""COMPUTED_VALUE"""),"Atención Psicopedagógica Infantil")</f>
        <v>Atención Psicopedagógica Infantil</v>
      </c>
      <c r="F5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1" s="49" t="str">
        <f ca="1">IFERROR(__xludf.DUMMYFUNCTION("""COMPUTED_VALUE"""),"NOS Abril")</f>
        <v>NOS Abril</v>
      </c>
      <c r="I51" s="49" t="str">
        <f ca="1">IFERROR(__xludf.DUMMYFUNCTION("""COMPUTED_VALUE"""),"Abril")</f>
        <v>Abril</v>
      </c>
      <c r="J51" s="49" t="str">
        <f ca="1">IFERROR(__xludf.DUMMYFUNCTION("""COMPUTED_VALUE"""),"NOS")</f>
        <v>NOS</v>
      </c>
      <c r="K51" s="50">
        <f ca="1">IFERROR(__xludf.DUMMYFUNCTION("""COMPUTED_VALUE"""),118)</f>
        <v>118</v>
      </c>
      <c r="L51" s="49" t="str">
        <f ca="1">IFERROR(__xludf.DUMMYFUNCTION("""COMPUTED_VALUE"""),"TRIMESTRE 2")</f>
        <v>TRIMESTRE 2</v>
      </c>
      <c r="M51" s="49" t="str">
        <f ca="1">IFERROR(__xludf.DUMMYFUNCTION("""COMPUTED_VALUE"""),"NIÑOS")</f>
        <v>NIÑOS</v>
      </c>
    </row>
    <row r="52" spans="1:13">
      <c r="A52" s="49" t="str">
        <f ca="1">IFERROR(__xludf.DUMMYFUNCTION("""COMPUTED_VALUE"""),"5.1.2.0")</f>
        <v>5.1.2.0</v>
      </c>
      <c r="B5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2" s="49" t="str">
        <f ca="1">IFERROR(__xludf.DUMMYFUNCTION("""COMPUTED_VALUE"""),"5. Inclusión")</f>
        <v>5. Inclusión</v>
      </c>
      <c r="D52" s="49" t="str">
        <f ca="1">IFERROR(__xludf.DUMMYFUNCTION("""COMPUTED_VALUE"""),"Guadalajara bien educada")</f>
        <v>Guadalajara bien educada</v>
      </c>
      <c r="E52" s="49" t="str">
        <f ca="1">IFERROR(__xludf.DUMMYFUNCTION("""COMPUTED_VALUE"""),"Atención Psicopedagógica Infantil")</f>
        <v>Atención Psicopedagógica Infantil</v>
      </c>
      <c r="F5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2" s="49" t="str">
        <f ca="1">IFERROR(__xludf.DUMMYFUNCTION("""COMPUTED_VALUE"""),"AM ABRIL")</f>
        <v>AM ABRIL</v>
      </c>
      <c r="I52" s="49" t="str">
        <f ca="1">IFERROR(__xludf.DUMMYFUNCTION("""COMPUTED_VALUE"""),"Abril")</f>
        <v>Abril</v>
      </c>
      <c r="J52" s="49" t="str">
        <f ca="1">IFERROR(__xludf.DUMMYFUNCTION("""COMPUTED_VALUE"""),"AM")</f>
        <v>AM</v>
      </c>
      <c r="K52" s="50"/>
      <c r="L52" s="49" t="str">
        <f ca="1">IFERROR(__xludf.DUMMYFUNCTION("""COMPUTED_VALUE"""),"TRIMESTRE 2")</f>
        <v>TRIMESTRE 2</v>
      </c>
      <c r="M52" s="49" t="str">
        <f ca="1">IFERROR(__xludf.DUMMYFUNCTION("""COMPUTED_VALUE"""),"ADOLESCENTES MUJERES")</f>
        <v>ADOLESCENTES MUJERES</v>
      </c>
    </row>
    <row r="53" spans="1:13">
      <c r="A53" s="49" t="str">
        <f ca="1">IFERROR(__xludf.DUMMYFUNCTION("""COMPUTED_VALUE"""),"5.1.2.0")</f>
        <v>5.1.2.0</v>
      </c>
      <c r="B5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3" s="49" t="str">
        <f ca="1">IFERROR(__xludf.DUMMYFUNCTION("""COMPUTED_VALUE"""),"5. Inclusión")</f>
        <v>5. Inclusión</v>
      </c>
      <c r="D53" s="49" t="str">
        <f ca="1">IFERROR(__xludf.DUMMYFUNCTION("""COMPUTED_VALUE"""),"Guadalajara bien educada")</f>
        <v>Guadalajara bien educada</v>
      </c>
      <c r="E53" s="49" t="str">
        <f ca="1">IFERROR(__xludf.DUMMYFUNCTION("""COMPUTED_VALUE"""),"Atención Psicopedagógica Infantil")</f>
        <v>Atención Psicopedagógica Infantil</v>
      </c>
      <c r="F5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3" s="49" t="str">
        <f ca="1">IFERROR(__xludf.DUMMYFUNCTION("""COMPUTED_VALUE"""),"AH ABRIL")</f>
        <v>AH ABRIL</v>
      </c>
      <c r="I53" s="49" t="str">
        <f ca="1">IFERROR(__xludf.DUMMYFUNCTION("""COMPUTED_VALUE"""),"Abril")</f>
        <v>Abril</v>
      </c>
      <c r="J53" s="49" t="str">
        <f ca="1">IFERROR(__xludf.DUMMYFUNCTION("""COMPUTED_VALUE"""),"AH")</f>
        <v>AH</v>
      </c>
      <c r="K53" s="50"/>
      <c r="L53" s="49" t="str">
        <f ca="1">IFERROR(__xludf.DUMMYFUNCTION("""COMPUTED_VALUE"""),"TRIMESTRE 2")</f>
        <v>TRIMESTRE 2</v>
      </c>
      <c r="M53" s="49" t="str">
        <f ca="1">IFERROR(__xludf.DUMMYFUNCTION("""COMPUTED_VALUE"""),"ADOLESCENTES HOMBRES")</f>
        <v>ADOLESCENTES HOMBRES</v>
      </c>
    </row>
    <row r="54" spans="1:13">
      <c r="A54" s="49" t="str">
        <f ca="1">IFERROR(__xludf.DUMMYFUNCTION("""COMPUTED_VALUE"""),"5.1.2.0")</f>
        <v>5.1.2.0</v>
      </c>
      <c r="B5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4" s="49" t="str">
        <f ca="1">IFERROR(__xludf.DUMMYFUNCTION("""COMPUTED_VALUE"""),"5. Inclusión")</f>
        <v>5. Inclusión</v>
      </c>
      <c r="D54" s="49" t="str">
        <f ca="1">IFERROR(__xludf.DUMMYFUNCTION("""COMPUTED_VALUE"""),"Guadalajara bien educada")</f>
        <v>Guadalajara bien educada</v>
      </c>
      <c r="E54" s="49" t="str">
        <f ca="1">IFERROR(__xludf.DUMMYFUNCTION("""COMPUTED_VALUE"""),"Atención Psicopedagógica Infantil")</f>
        <v>Atención Psicopedagógica Infantil</v>
      </c>
      <c r="F5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4" s="49" t="str">
        <f ca="1">IFERROR(__xludf.DUMMYFUNCTION("""COMPUTED_VALUE"""),"MUJ Abril")</f>
        <v>MUJ Abril</v>
      </c>
      <c r="I54" s="49" t="str">
        <f ca="1">IFERROR(__xludf.DUMMYFUNCTION("""COMPUTED_VALUE"""),"Abril")</f>
        <v>Abril</v>
      </c>
      <c r="J54" s="49" t="str">
        <f ca="1">IFERROR(__xludf.DUMMYFUNCTION("""COMPUTED_VALUE"""),"MUJ")</f>
        <v>MUJ</v>
      </c>
      <c r="K54" s="50"/>
      <c r="L54" s="49" t="str">
        <f ca="1">IFERROR(__xludf.DUMMYFUNCTION("""COMPUTED_VALUE"""),"TRIMESTRE 2")</f>
        <v>TRIMESTRE 2</v>
      </c>
      <c r="M54" s="49" t="str">
        <f ca="1">IFERROR(__xludf.DUMMYFUNCTION("""COMPUTED_VALUE"""),"MUJERES ADULTAS")</f>
        <v>MUJERES ADULTAS</v>
      </c>
    </row>
    <row r="55" spans="1:13">
      <c r="A55" s="49" t="str">
        <f ca="1">IFERROR(__xludf.DUMMYFUNCTION("""COMPUTED_VALUE"""),"5.1.2.0")</f>
        <v>5.1.2.0</v>
      </c>
      <c r="B5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5" s="49" t="str">
        <f ca="1">IFERROR(__xludf.DUMMYFUNCTION("""COMPUTED_VALUE"""),"5. Inclusión")</f>
        <v>5. Inclusión</v>
      </c>
      <c r="D55" s="49" t="str">
        <f ca="1">IFERROR(__xludf.DUMMYFUNCTION("""COMPUTED_VALUE"""),"Guadalajara bien educada")</f>
        <v>Guadalajara bien educada</v>
      </c>
      <c r="E55" s="49" t="str">
        <f ca="1">IFERROR(__xludf.DUMMYFUNCTION("""COMPUTED_VALUE"""),"Atención Psicopedagógica Infantil")</f>
        <v>Atención Psicopedagógica Infantil</v>
      </c>
      <c r="F5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5" s="49" t="str">
        <f ca="1">IFERROR(__xludf.DUMMYFUNCTION("""COMPUTED_VALUE"""),"HOM Abril")</f>
        <v>HOM Abril</v>
      </c>
      <c r="I55" s="49" t="str">
        <f ca="1">IFERROR(__xludf.DUMMYFUNCTION("""COMPUTED_VALUE"""),"Abril")</f>
        <v>Abril</v>
      </c>
      <c r="J55" s="49" t="str">
        <f ca="1">IFERROR(__xludf.DUMMYFUNCTION("""COMPUTED_VALUE"""),"HOM")</f>
        <v>HOM</v>
      </c>
      <c r="K55" s="50"/>
      <c r="L55" s="49" t="str">
        <f ca="1">IFERROR(__xludf.DUMMYFUNCTION("""COMPUTED_VALUE"""),"TRIMESTRE 2")</f>
        <v>TRIMESTRE 2</v>
      </c>
      <c r="M55" s="49" t="str">
        <f ca="1">IFERROR(__xludf.DUMMYFUNCTION("""COMPUTED_VALUE"""),"HOMBRES ADULTOS")</f>
        <v>HOMBRES ADULTOS</v>
      </c>
    </row>
    <row r="56" spans="1:13">
      <c r="A56" s="49" t="str">
        <f ca="1">IFERROR(__xludf.DUMMYFUNCTION("""COMPUTED_VALUE"""),"5.1.2.0")</f>
        <v>5.1.2.0</v>
      </c>
      <c r="B5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6" s="49" t="str">
        <f ca="1">IFERROR(__xludf.DUMMYFUNCTION("""COMPUTED_VALUE"""),"5. Inclusión")</f>
        <v>5. Inclusión</v>
      </c>
      <c r="D56" s="49" t="str">
        <f ca="1">IFERROR(__xludf.DUMMYFUNCTION("""COMPUTED_VALUE"""),"Guadalajara bien educada")</f>
        <v>Guadalajara bien educada</v>
      </c>
      <c r="E56" s="49" t="str">
        <f ca="1">IFERROR(__xludf.DUMMYFUNCTION("""COMPUTED_VALUE"""),"Atención Psicopedagógica Infantil")</f>
        <v>Atención Psicopedagógica Infantil</v>
      </c>
      <c r="F5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6" s="49" t="str">
        <f ca="1">IFERROR(__xludf.DUMMYFUNCTION("""COMPUTED_VALUE"""),"AMM Abril")</f>
        <v>AMM Abril</v>
      </c>
      <c r="I56" s="49" t="str">
        <f ca="1">IFERROR(__xludf.DUMMYFUNCTION("""COMPUTED_VALUE"""),"Abril")</f>
        <v>Abril</v>
      </c>
      <c r="J56" s="49" t="str">
        <f ca="1">IFERROR(__xludf.DUMMYFUNCTION("""COMPUTED_VALUE"""),"AMM")</f>
        <v>AMM</v>
      </c>
      <c r="K56" s="50"/>
      <c r="L56" s="49" t="str">
        <f ca="1">IFERROR(__xludf.DUMMYFUNCTION("""COMPUTED_VALUE"""),"TRIMESTRE 2")</f>
        <v>TRIMESTRE 2</v>
      </c>
      <c r="M56" s="49" t="str">
        <f ca="1">IFERROR(__xludf.DUMMYFUNCTION("""COMPUTED_VALUE"""),"ADULTA MAYOR MUJER")</f>
        <v>ADULTA MAYOR MUJER</v>
      </c>
    </row>
    <row r="57" spans="1:13">
      <c r="A57" s="49" t="str">
        <f ca="1">IFERROR(__xludf.DUMMYFUNCTION("""COMPUTED_VALUE"""),"5.1.2.0")</f>
        <v>5.1.2.0</v>
      </c>
      <c r="B5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7" s="49" t="str">
        <f ca="1">IFERROR(__xludf.DUMMYFUNCTION("""COMPUTED_VALUE"""),"5. Inclusión")</f>
        <v>5. Inclusión</v>
      </c>
      <c r="D57" s="49" t="str">
        <f ca="1">IFERROR(__xludf.DUMMYFUNCTION("""COMPUTED_VALUE"""),"Guadalajara bien educada")</f>
        <v>Guadalajara bien educada</v>
      </c>
      <c r="E57" s="49" t="str">
        <f ca="1">IFERROR(__xludf.DUMMYFUNCTION("""COMPUTED_VALUE"""),"Atención Psicopedagógica Infantil")</f>
        <v>Atención Psicopedagógica Infantil</v>
      </c>
      <c r="F5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7" s="49" t="str">
        <f ca="1">IFERROR(__xludf.DUMMYFUNCTION("""COMPUTED_VALUE"""),"AMH Abril")</f>
        <v>AMH Abril</v>
      </c>
      <c r="I57" s="49" t="str">
        <f ca="1">IFERROR(__xludf.DUMMYFUNCTION("""COMPUTED_VALUE"""),"Abril")</f>
        <v>Abril</v>
      </c>
      <c r="J57" s="49" t="str">
        <f ca="1">IFERROR(__xludf.DUMMYFUNCTION("""COMPUTED_VALUE"""),"AMH")</f>
        <v>AMH</v>
      </c>
      <c r="K57" s="50"/>
      <c r="L57" s="49" t="str">
        <f ca="1">IFERROR(__xludf.DUMMYFUNCTION("""COMPUTED_VALUE"""),"TRIMESTRE 2")</f>
        <v>TRIMESTRE 2</v>
      </c>
      <c r="M57" s="49" t="str">
        <f ca="1">IFERROR(__xludf.DUMMYFUNCTION("""COMPUTED_VALUE"""),"ADULTO MAYOR HOMBRE")</f>
        <v>ADULTO MAYOR HOMBRE</v>
      </c>
    </row>
    <row r="58" spans="1:13">
      <c r="A58" s="49" t="str">
        <f ca="1">IFERROR(__xludf.DUMMYFUNCTION("""COMPUTED_VALUE"""),"5.1.2.1")</f>
        <v>5.1.2.1</v>
      </c>
      <c r="B5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8" s="49" t="str">
        <f ca="1">IFERROR(__xludf.DUMMYFUNCTION("""COMPUTED_VALUE"""),"5. Inclusión")</f>
        <v>5. Inclusión</v>
      </c>
      <c r="D58" s="49" t="str">
        <f ca="1">IFERROR(__xludf.DUMMYFUNCTION("""COMPUTED_VALUE"""),"Guadalajara bien educada")</f>
        <v>Guadalajara bien educada</v>
      </c>
      <c r="E58" s="49" t="str">
        <f ca="1">IFERROR(__xludf.DUMMYFUNCTION("""COMPUTED_VALUE"""),"Atención Psicopedagógica Infantil")</f>
        <v>Atención Psicopedagógica Infantil</v>
      </c>
      <c r="F5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5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58" s="49" t="str">
        <f ca="1">IFERROR(__xludf.DUMMYFUNCTION("""COMPUTED_VALUE"""),"NAS Abril")</f>
        <v>NAS Abril</v>
      </c>
      <c r="I58" s="49" t="str">
        <f ca="1">IFERROR(__xludf.DUMMYFUNCTION("""COMPUTED_VALUE"""),"Abril")</f>
        <v>Abril</v>
      </c>
      <c r="J58" s="49" t="str">
        <f ca="1">IFERROR(__xludf.DUMMYFUNCTION("""COMPUTED_VALUE"""),"NAS")</f>
        <v>NAS</v>
      </c>
      <c r="K58" s="50">
        <f ca="1">IFERROR(__xludf.DUMMYFUNCTION("""COMPUTED_VALUE"""),3)</f>
        <v>3</v>
      </c>
      <c r="L58" s="49" t="str">
        <f ca="1">IFERROR(__xludf.DUMMYFUNCTION("""COMPUTED_VALUE"""),"TRIMESTRE 2")</f>
        <v>TRIMESTRE 2</v>
      </c>
      <c r="M58" s="49" t="str">
        <f ca="1">IFERROR(__xludf.DUMMYFUNCTION("""COMPUTED_VALUE"""),"NIÑAS")</f>
        <v>NIÑAS</v>
      </c>
    </row>
    <row r="59" spans="1:13">
      <c r="A59" s="49" t="str">
        <f ca="1">IFERROR(__xludf.DUMMYFUNCTION("""COMPUTED_VALUE"""),"5.1.2.1")</f>
        <v>5.1.2.1</v>
      </c>
      <c r="B5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9" s="49" t="str">
        <f ca="1">IFERROR(__xludf.DUMMYFUNCTION("""COMPUTED_VALUE"""),"5. Inclusión")</f>
        <v>5. Inclusión</v>
      </c>
      <c r="D59" s="49" t="str">
        <f ca="1">IFERROR(__xludf.DUMMYFUNCTION("""COMPUTED_VALUE"""),"Guadalajara bien educada")</f>
        <v>Guadalajara bien educada</v>
      </c>
      <c r="E59" s="49" t="str">
        <f ca="1">IFERROR(__xludf.DUMMYFUNCTION("""COMPUTED_VALUE"""),"Atención Psicopedagógica Infantil")</f>
        <v>Atención Psicopedagógica Infantil</v>
      </c>
      <c r="F5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5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59" s="49" t="str">
        <f ca="1">IFERROR(__xludf.DUMMYFUNCTION("""COMPUTED_VALUE"""),"NOS Abril")</f>
        <v>NOS Abril</v>
      </c>
      <c r="I59" s="49" t="str">
        <f ca="1">IFERROR(__xludf.DUMMYFUNCTION("""COMPUTED_VALUE"""),"Abril")</f>
        <v>Abril</v>
      </c>
      <c r="J59" s="49" t="str">
        <f ca="1">IFERROR(__xludf.DUMMYFUNCTION("""COMPUTED_VALUE"""),"NOS")</f>
        <v>NOS</v>
      </c>
      <c r="K59" s="50">
        <f ca="1">IFERROR(__xludf.DUMMYFUNCTION("""COMPUTED_VALUE"""),6)</f>
        <v>6</v>
      </c>
      <c r="L59" s="49" t="str">
        <f ca="1">IFERROR(__xludf.DUMMYFUNCTION("""COMPUTED_VALUE"""),"TRIMESTRE 2")</f>
        <v>TRIMESTRE 2</v>
      </c>
      <c r="M59" s="49" t="str">
        <f ca="1">IFERROR(__xludf.DUMMYFUNCTION("""COMPUTED_VALUE"""),"NIÑOS")</f>
        <v>NIÑOS</v>
      </c>
    </row>
    <row r="60" spans="1:13">
      <c r="A60" s="49" t="str">
        <f ca="1">IFERROR(__xludf.DUMMYFUNCTION("""COMPUTED_VALUE"""),"5.1.2.1")</f>
        <v>5.1.2.1</v>
      </c>
      <c r="B6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0" s="49" t="str">
        <f ca="1">IFERROR(__xludf.DUMMYFUNCTION("""COMPUTED_VALUE"""),"5. Inclusión")</f>
        <v>5. Inclusión</v>
      </c>
      <c r="D60" s="49" t="str">
        <f ca="1">IFERROR(__xludf.DUMMYFUNCTION("""COMPUTED_VALUE"""),"Guadalajara bien educada")</f>
        <v>Guadalajara bien educada</v>
      </c>
      <c r="E60" s="49" t="str">
        <f ca="1">IFERROR(__xludf.DUMMYFUNCTION("""COMPUTED_VALUE"""),"Atención Psicopedagógica Infantil")</f>
        <v>Atención Psicopedagógica Infantil</v>
      </c>
      <c r="F6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0" s="49" t="str">
        <f ca="1">IFERROR(__xludf.DUMMYFUNCTION("""COMPUTED_VALUE"""),"AM ABRIL")</f>
        <v>AM ABRIL</v>
      </c>
      <c r="I60" s="49" t="str">
        <f ca="1">IFERROR(__xludf.DUMMYFUNCTION("""COMPUTED_VALUE"""),"Abril")</f>
        <v>Abril</v>
      </c>
      <c r="J60" s="49" t="str">
        <f ca="1">IFERROR(__xludf.DUMMYFUNCTION("""COMPUTED_VALUE"""),"AM")</f>
        <v>AM</v>
      </c>
      <c r="K60" s="50">
        <f ca="1">IFERROR(__xludf.DUMMYFUNCTION("""COMPUTED_VALUE"""),0)</f>
        <v>0</v>
      </c>
      <c r="L60" s="49" t="str">
        <f ca="1">IFERROR(__xludf.DUMMYFUNCTION("""COMPUTED_VALUE"""),"TRIMESTRE 2")</f>
        <v>TRIMESTRE 2</v>
      </c>
      <c r="M60" s="49" t="str">
        <f ca="1">IFERROR(__xludf.DUMMYFUNCTION("""COMPUTED_VALUE"""),"ADOLESCENTES MUJERES")</f>
        <v>ADOLESCENTES MUJERES</v>
      </c>
    </row>
    <row r="61" spans="1:13">
      <c r="A61" s="49" t="str">
        <f ca="1">IFERROR(__xludf.DUMMYFUNCTION("""COMPUTED_VALUE"""),"5.1.2.1")</f>
        <v>5.1.2.1</v>
      </c>
      <c r="B6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1" s="49" t="str">
        <f ca="1">IFERROR(__xludf.DUMMYFUNCTION("""COMPUTED_VALUE"""),"5. Inclusión")</f>
        <v>5. Inclusión</v>
      </c>
      <c r="D61" s="49" t="str">
        <f ca="1">IFERROR(__xludf.DUMMYFUNCTION("""COMPUTED_VALUE"""),"Guadalajara bien educada")</f>
        <v>Guadalajara bien educada</v>
      </c>
      <c r="E61" s="49" t="str">
        <f ca="1">IFERROR(__xludf.DUMMYFUNCTION("""COMPUTED_VALUE"""),"Atención Psicopedagógica Infantil")</f>
        <v>Atención Psicopedagógica Infantil</v>
      </c>
      <c r="F6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1" s="49" t="str">
        <f ca="1">IFERROR(__xludf.DUMMYFUNCTION("""COMPUTED_VALUE"""),"AH ABRIL")</f>
        <v>AH ABRIL</v>
      </c>
      <c r="I61" s="49" t="str">
        <f ca="1">IFERROR(__xludf.DUMMYFUNCTION("""COMPUTED_VALUE"""),"Abril")</f>
        <v>Abril</v>
      </c>
      <c r="J61" s="49" t="str">
        <f ca="1">IFERROR(__xludf.DUMMYFUNCTION("""COMPUTED_VALUE"""),"AH")</f>
        <v>AH</v>
      </c>
      <c r="K61" s="50">
        <f ca="1">IFERROR(__xludf.DUMMYFUNCTION("""COMPUTED_VALUE"""),0)</f>
        <v>0</v>
      </c>
      <c r="L61" s="49" t="str">
        <f ca="1">IFERROR(__xludf.DUMMYFUNCTION("""COMPUTED_VALUE"""),"TRIMESTRE 2")</f>
        <v>TRIMESTRE 2</v>
      </c>
      <c r="M61" s="49" t="str">
        <f ca="1">IFERROR(__xludf.DUMMYFUNCTION("""COMPUTED_VALUE"""),"ADOLESCENTES HOMBRES")</f>
        <v>ADOLESCENTES HOMBRES</v>
      </c>
    </row>
    <row r="62" spans="1:13">
      <c r="A62" s="49" t="str">
        <f ca="1">IFERROR(__xludf.DUMMYFUNCTION("""COMPUTED_VALUE"""),"5.1.2.1")</f>
        <v>5.1.2.1</v>
      </c>
      <c r="B6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2" s="49" t="str">
        <f ca="1">IFERROR(__xludf.DUMMYFUNCTION("""COMPUTED_VALUE"""),"5. Inclusión")</f>
        <v>5. Inclusión</v>
      </c>
      <c r="D62" s="49" t="str">
        <f ca="1">IFERROR(__xludf.DUMMYFUNCTION("""COMPUTED_VALUE"""),"Guadalajara bien educada")</f>
        <v>Guadalajara bien educada</v>
      </c>
      <c r="E62" s="49" t="str">
        <f ca="1">IFERROR(__xludf.DUMMYFUNCTION("""COMPUTED_VALUE"""),"Atención Psicopedagógica Infantil")</f>
        <v>Atención Psicopedagógica Infantil</v>
      </c>
      <c r="F6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2" s="49" t="str">
        <f ca="1">IFERROR(__xludf.DUMMYFUNCTION("""COMPUTED_VALUE"""),"MUJ Abril")</f>
        <v>MUJ Abril</v>
      </c>
      <c r="I62" s="49" t="str">
        <f ca="1">IFERROR(__xludf.DUMMYFUNCTION("""COMPUTED_VALUE"""),"Abril")</f>
        <v>Abril</v>
      </c>
      <c r="J62" s="49" t="str">
        <f ca="1">IFERROR(__xludf.DUMMYFUNCTION("""COMPUTED_VALUE"""),"MUJ")</f>
        <v>MUJ</v>
      </c>
      <c r="K62" s="50"/>
      <c r="L62" s="49" t="str">
        <f ca="1">IFERROR(__xludf.DUMMYFUNCTION("""COMPUTED_VALUE"""),"TRIMESTRE 2")</f>
        <v>TRIMESTRE 2</v>
      </c>
      <c r="M62" s="49" t="str">
        <f ca="1">IFERROR(__xludf.DUMMYFUNCTION("""COMPUTED_VALUE"""),"MUJERES ADULTAS")</f>
        <v>MUJERES ADULTAS</v>
      </c>
    </row>
    <row r="63" spans="1:13">
      <c r="A63" s="49" t="str">
        <f ca="1">IFERROR(__xludf.DUMMYFUNCTION("""COMPUTED_VALUE"""),"5.1.2.1")</f>
        <v>5.1.2.1</v>
      </c>
      <c r="B6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3" s="49" t="str">
        <f ca="1">IFERROR(__xludf.DUMMYFUNCTION("""COMPUTED_VALUE"""),"5. Inclusión")</f>
        <v>5. Inclusión</v>
      </c>
      <c r="D63" s="49" t="str">
        <f ca="1">IFERROR(__xludf.DUMMYFUNCTION("""COMPUTED_VALUE"""),"Guadalajara bien educada")</f>
        <v>Guadalajara bien educada</v>
      </c>
      <c r="E63" s="49" t="str">
        <f ca="1">IFERROR(__xludf.DUMMYFUNCTION("""COMPUTED_VALUE"""),"Atención Psicopedagógica Infantil")</f>
        <v>Atención Psicopedagógica Infantil</v>
      </c>
      <c r="F6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3" s="49" t="str">
        <f ca="1">IFERROR(__xludf.DUMMYFUNCTION("""COMPUTED_VALUE"""),"HOM Abril")</f>
        <v>HOM Abril</v>
      </c>
      <c r="I63" s="49" t="str">
        <f ca="1">IFERROR(__xludf.DUMMYFUNCTION("""COMPUTED_VALUE"""),"Abril")</f>
        <v>Abril</v>
      </c>
      <c r="J63" s="49" t="str">
        <f ca="1">IFERROR(__xludf.DUMMYFUNCTION("""COMPUTED_VALUE"""),"HOM")</f>
        <v>HOM</v>
      </c>
      <c r="K63" s="50"/>
      <c r="L63" s="49" t="str">
        <f ca="1">IFERROR(__xludf.DUMMYFUNCTION("""COMPUTED_VALUE"""),"TRIMESTRE 2")</f>
        <v>TRIMESTRE 2</v>
      </c>
      <c r="M63" s="49" t="str">
        <f ca="1">IFERROR(__xludf.DUMMYFUNCTION("""COMPUTED_VALUE"""),"HOMBRES ADULTOS")</f>
        <v>HOMBRES ADULTOS</v>
      </c>
    </row>
    <row r="64" spans="1:13">
      <c r="A64" s="49" t="str">
        <f ca="1">IFERROR(__xludf.DUMMYFUNCTION("""COMPUTED_VALUE"""),"5.1.2.1")</f>
        <v>5.1.2.1</v>
      </c>
      <c r="B6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4" s="49" t="str">
        <f ca="1">IFERROR(__xludf.DUMMYFUNCTION("""COMPUTED_VALUE"""),"5. Inclusión")</f>
        <v>5. Inclusión</v>
      </c>
      <c r="D64" s="49" t="str">
        <f ca="1">IFERROR(__xludf.DUMMYFUNCTION("""COMPUTED_VALUE"""),"Guadalajara bien educada")</f>
        <v>Guadalajara bien educada</v>
      </c>
      <c r="E64" s="49" t="str">
        <f ca="1">IFERROR(__xludf.DUMMYFUNCTION("""COMPUTED_VALUE"""),"Atención Psicopedagógica Infantil")</f>
        <v>Atención Psicopedagógica Infantil</v>
      </c>
      <c r="F6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4" s="49" t="str">
        <f ca="1">IFERROR(__xludf.DUMMYFUNCTION("""COMPUTED_VALUE"""),"AMM Abril")</f>
        <v>AMM Abril</v>
      </c>
      <c r="I64" s="49" t="str">
        <f ca="1">IFERROR(__xludf.DUMMYFUNCTION("""COMPUTED_VALUE"""),"Abril")</f>
        <v>Abril</v>
      </c>
      <c r="J64" s="49" t="str">
        <f ca="1">IFERROR(__xludf.DUMMYFUNCTION("""COMPUTED_VALUE"""),"AMM")</f>
        <v>AMM</v>
      </c>
      <c r="K64" s="50"/>
      <c r="L64" s="49" t="str">
        <f ca="1">IFERROR(__xludf.DUMMYFUNCTION("""COMPUTED_VALUE"""),"TRIMESTRE 2")</f>
        <v>TRIMESTRE 2</v>
      </c>
      <c r="M64" s="49" t="str">
        <f ca="1">IFERROR(__xludf.DUMMYFUNCTION("""COMPUTED_VALUE"""),"ADULTA MAYOR MUJER")</f>
        <v>ADULTA MAYOR MUJER</v>
      </c>
    </row>
    <row r="65" spans="1:13">
      <c r="A65" s="49" t="str">
        <f ca="1">IFERROR(__xludf.DUMMYFUNCTION("""COMPUTED_VALUE"""),"5.1.2.1")</f>
        <v>5.1.2.1</v>
      </c>
      <c r="B6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5" s="49" t="str">
        <f ca="1">IFERROR(__xludf.DUMMYFUNCTION("""COMPUTED_VALUE"""),"5. Inclusión")</f>
        <v>5. Inclusión</v>
      </c>
      <c r="D65" s="49" t="str">
        <f ca="1">IFERROR(__xludf.DUMMYFUNCTION("""COMPUTED_VALUE"""),"Guadalajara bien educada")</f>
        <v>Guadalajara bien educada</v>
      </c>
      <c r="E65" s="49" t="str">
        <f ca="1">IFERROR(__xludf.DUMMYFUNCTION("""COMPUTED_VALUE"""),"Atención Psicopedagógica Infantil")</f>
        <v>Atención Psicopedagógica Infantil</v>
      </c>
      <c r="F6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5" s="49" t="str">
        <f ca="1">IFERROR(__xludf.DUMMYFUNCTION("""COMPUTED_VALUE"""),"AMH Abril")</f>
        <v>AMH Abril</v>
      </c>
      <c r="I65" s="49" t="str">
        <f ca="1">IFERROR(__xludf.DUMMYFUNCTION("""COMPUTED_VALUE"""),"Abril")</f>
        <v>Abril</v>
      </c>
      <c r="J65" s="49" t="str">
        <f ca="1">IFERROR(__xludf.DUMMYFUNCTION("""COMPUTED_VALUE"""),"AMH")</f>
        <v>AMH</v>
      </c>
      <c r="K65" s="50"/>
      <c r="L65" s="49" t="str">
        <f ca="1">IFERROR(__xludf.DUMMYFUNCTION("""COMPUTED_VALUE"""),"TRIMESTRE 2")</f>
        <v>TRIMESTRE 2</v>
      </c>
      <c r="M65" s="49" t="str">
        <f ca="1">IFERROR(__xludf.DUMMYFUNCTION("""COMPUTED_VALUE"""),"ADULTO MAYOR HOMBRE")</f>
        <v>ADULTO MAYOR HOMBRE</v>
      </c>
    </row>
    <row r="66" spans="1:13">
      <c r="A66" s="49" t="str">
        <f ca="1">IFERROR(__xludf.DUMMYFUNCTION("""COMPUTED_VALUE"""),"5.1.2.0")</f>
        <v>5.1.2.0</v>
      </c>
      <c r="B6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6" s="49" t="str">
        <f ca="1">IFERROR(__xludf.DUMMYFUNCTION("""COMPUTED_VALUE"""),"5. Inclusión")</f>
        <v>5. Inclusión</v>
      </c>
      <c r="D66" s="49" t="str">
        <f ca="1">IFERROR(__xludf.DUMMYFUNCTION("""COMPUTED_VALUE"""),"Guadalajara bien educada")</f>
        <v>Guadalajara bien educada</v>
      </c>
      <c r="E66" s="49" t="str">
        <f ca="1">IFERROR(__xludf.DUMMYFUNCTION("""COMPUTED_VALUE"""),"Atención Psicopedagógica Infantil")</f>
        <v>Atención Psicopedagógica Infantil</v>
      </c>
      <c r="F6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6" s="49" t="str">
        <f ca="1">IFERROR(__xludf.DUMMYFUNCTION("""COMPUTED_VALUE"""),"NAS Mayo")</f>
        <v>NAS Mayo</v>
      </c>
      <c r="I66" s="49" t="str">
        <f ca="1">IFERROR(__xludf.DUMMYFUNCTION("""COMPUTED_VALUE"""),"Mayo")</f>
        <v>Mayo</v>
      </c>
      <c r="J66" s="49" t="str">
        <f ca="1">IFERROR(__xludf.DUMMYFUNCTION("""COMPUTED_VALUE"""),"NAS")</f>
        <v>NAS</v>
      </c>
      <c r="K66" s="50">
        <f ca="1">IFERROR(__xludf.DUMMYFUNCTION("""COMPUTED_VALUE"""),63)</f>
        <v>63</v>
      </c>
      <c r="L66" s="49" t="str">
        <f ca="1">IFERROR(__xludf.DUMMYFUNCTION("""COMPUTED_VALUE"""),"TRIMESTRE 2")</f>
        <v>TRIMESTRE 2</v>
      </c>
      <c r="M66" s="49" t="str">
        <f ca="1">IFERROR(__xludf.DUMMYFUNCTION("""COMPUTED_VALUE"""),"NIÑAS")</f>
        <v>NIÑAS</v>
      </c>
    </row>
    <row r="67" spans="1:13">
      <c r="A67" s="49" t="str">
        <f ca="1">IFERROR(__xludf.DUMMYFUNCTION("""COMPUTED_VALUE"""),"5.1.2.0")</f>
        <v>5.1.2.0</v>
      </c>
      <c r="B6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7" s="49" t="str">
        <f ca="1">IFERROR(__xludf.DUMMYFUNCTION("""COMPUTED_VALUE"""),"5. Inclusión")</f>
        <v>5. Inclusión</v>
      </c>
      <c r="D67" s="49" t="str">
        <f ca="1">IFERROR(__xludf.DUMMYFUNCTION("""COMPUTED_VALUE"""),"Guadalajara bien educada")</f>
        <v>Guadalajara bien educada</v>
      </c>
      <c r="E67" s="49" t="str">
        <f ca="1">IFERROR(__xludf.DUMMYFUNCTION("""COMPUTED_VALUE"""),"Atención Psicopedagógica Infantil")</f>
        <v>Atención Psicopedagógica Infantil</v>
      </c>
      <c r="F6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7" s="49" t="str">
        <f ca="1">IFERROR(__xludf.DUMMYFUNCTION("""COMPUTED_VALUE"""),"NOS Mayo")</f>
        <v>NOS Mayo</v>
      </c>
      <c r="I67" s="49" t="str">
        <f ca="1">IFERROR(__xludf.DUMMYFUNCTION("""COMPUTED_VALUE"""),"Mayo")</f>
        <v>Mayo</v>
      </c>
      <c r="J67" s="49" t="str">
        <f ca="1">IFERROR(__xludf.DUMMYFUNCTION("""COMPUTED_VALUE"""),"NOS")</f>
        <v>NOS</v>
      </c>
      <c r="K67" s="50">
        <f ca="1">IFERROR(__xludf.DUMMYFUNCTION("""COMPUTED_VALUE"""),110)</f>
        <v>110</v>
      </c>
      <c r="L67" s="49" t="str">
        <f ca="1">IFERROR(__xludf.DUMMYFUNCTION("""COMPUTED_VALUE"""),"TRIMESTRE 2")</f>
        <v>TRIMESTRE 2</v>
      </c>
      <c r="M67" s="49" t="str">
        <f ca="1">IFERROR(__xludf.DUMMYFUNCTION("""COMPUTED_VALUE"""),"NIÑOS")</f>
        <v>NIÑOS</v>
      </c>
    </row>
    <row r="68" spans="1:13">
      <c r="A68" s="49" t="str">
        <f ca="1">IFERROR(__xludf.DUMMYFUNCTION("""COMPUTED_VALUE"""),"5.1.2.0")</f>
        <v>5.1.2.0</v>
      </c>
      <c r="B6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8" s="49" t="str">
        <f ca="1">IFERROR(__xludf.DUMMYFUNCTION("""COMPUTED_VALUE"""),"5. Inclusión")</f>
        <v>5. Inclusión</v>
      </c>
      <c r="D68" s="49" t="str">
        <f ca="1">IFERROR(__xludf.DUMMYFUNCTION("""COMPUTED_VALUE"""),"Guadalajara bien educada")</f>
        <v>Guadalajara bien educada</v>
      </c>
      <c r="E68" s="49" t="str">
        <f ca="1">IFERROR(__xludf.DUMMYFUNCTION("""COMPUTED_VALUE"""),"Atención Psicopedagógica Infantil")</f>
        <v>Atención Psicopedagógica Infantil</v>
      </c>
      <c r="F6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8" s="49" t="str">
        <f ca="1">IFERROR(__xludf.DUMMYFUNCTION("""COMPUTED_VALUE"""),"AM MAYO")</f>
        <v>AM MAYO</v>
      </c>
      <c r="I68" s="49" t="str">
        <f ca="1">IFERROR(__xludf.DUMMYFUNCTION("""COMPUTED_VALUE"""),"Mayo")</f>
        <v>Mayo</v>
      </c>
      <c r="J68" s="49" t="str">
        <f ca="1">IFERROR(__xludf.DUMMYFUNCTION("""COMPUTED_VALUE"""),"AM")</f>
        <v>AM</v>
      </c>
      <c r="K68" s="50"/>
      <c r="L68" s="49" t="str">
        <f ca="1">IFERROR(__xludf.DUMMYFUNCTION("""COMPUTED_VALUE"""),"TRIMESTRE 2")</f>
        <v>TRIMESTRE 2</v>
      </c>
      <c r="M68" s="49" t="str">
        <f ca="1">IFERROR(__xludf.DUMMYFUNCTION("""COMPUTED_VALUE"""),"ADOLESCENTES MUJERES")</f>
        <v>ADOLESCENTES MUJERES</v>
      </c>
    </row>
    <row r="69" spans="1:13">
      <c r="A69" s="49" t="str">
        <f ca="1">IFERROR(__xludf.DUMMYFUNCTION("""COMPUTED_VALUE"""),"5.1.2.0")</f>
        <v>5.1.2.0</v>
      </c>
      <c r="B6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9" s="49" t="str">
        <f ca="1">IFERROR(__xludf.DUMMYFUNCTION("""COMPUTED_VALUE"""),"5. Inclusión")</f>
        <v>5. Inclusión</v>
      </c>
      <c r="D69" s="49" t="str">
        <f ca="1">IFERROR(__xludf.DUMMYFUNCTION("""COMPUTED_VALUE"""),"Guadalajara bien educada")</f>
        <v>Guadalajara bien educada</v>
      </c>
      <c r="E69" s="49" t="str">
        <f ca="1">IFERROR(__xludf.DUMMYFUNCTION("""COMPUTED_VALUE"""),"Atención Psicopedagógica Infantil")</f>
        <v>Atención Psicopedagógica Infantil</v>
      </c>
      <c r="F6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9" s="49" t="str">
        <f ca="1">IFERROR(__xludf.DUMMYFUNCTION("""COMPUTED_VALUE"""),"AH MAYO")</f>
        <v>AH MAYO</v>
      </c>
      <c r="I69" s="49" t="str">
        <f ca="1">IFERROR(__xludf.DUMMYFUNCTION("""COMPUTED_VALUE"""),"Mayo")</f>
        <v>Mayo</v>
      </c>
      <c r="J69" s="49" t="str">
        <f ca="1">IFERROR(__xludf.DUMMYFUNCTION("""COMPUTED_VALUE"""),"AH")</f>
        <v>AH</v>
      </c>
      <c r="K69" s="50"/>
      <c r="L69" s="49" t="str">
        <f ca="1">IFERROR(__xludf.DUMMYFUNCTION("""COMPUTED_VALUE"""),"TRIMESTRE 2")</f>
        <v>TRIMESTRE 2</v>
      </c>
      <c r="M69" s="49" t="str">
        <f ca="1">IFERROR(__xludf.DUMMYFUNCTION("""COMPUTED_VALUE"""),"ADOLESCENTES HOMBRES")</f>
        <v>ADOLESCENTES HOMBRES</v>
      </c>
    </row>
    <row r="70" spans="1:13">
      <c r="A70" s="49" t="str">
        <f ca="1">IFERROR(__xludf.DUMMYFUNCTION("""COMPUTED_VALUE"""),"5.1.2.0")</f>
        <v>5.1.2.0</v>
      </c>
      <c r="B7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0" s="49" t="str">
        <f ca="1">IFERROR(__xludf.DUMMYFUNCTION("""COMPUTED_VALUE"""),"5. Inclusión")</f>
        <v>5. Inclusión</v>
      </c>
      <c r="D70" s="49" t="str">
        <f ca="1">IFERROR(__xludf.DUMMYFUNCTION("""COMPUTED_VALUE"""),"Guadalajara bien educada")</f>
        <v>Guadalajara bien educada</v>
      </c>
      <c r="E70" s="49" t="str">
        <f ca="1">IFERROR(__xludf.DUMMYFUNCTION("""COMPUTED_VALUE"""),"Atención Psicopedagógica Infantil")</f>
        <v>Atención Psicopedagógica Infantil</v>
      </c>
      <c r="F7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0" s="49" t="str">
        <f ca="1">IFERROR(__xludf.DUMMYFUNCTION("""COMPUTED_VALUE"""),"MUJ Mayo")</f>
        <v>MUJ Mayo</v>
      </c>
      <c r="I70" s="49" t="str">
        <f ca="1">IFERROR(__xludf.DUMMYFUNCTION("""COMPUTED_VALUE"""),"Mayo")</f>
        <v>Mayo</v>
      </c>
      <c r="J70" s="49" t="str">
        <f ca="1">IFERROR(__xludf.DUMMYFUNCTION("""COMPUTED_VALUE"""),"MUJ")</f>
        <v>MUJ</v>
      </c>
      <c r="K70" s="50"/>
      <c r="L70" s="49" t="str">
        <f ca="1">IFERROR(__xludf.DUMMYFUNCTION("""COMPUTED_VALUE"""),"TRIMESTRE 2")</f>
        <v>TRIMESTRE 2</v>
      </c>
      <c r="M70" s="49" t="str">
        <f ca="1">IFERROR(__xludf.DUMMYFUNCTION("""COMPUTED_VALUE"""),"MUJERES ADULTAS")</f>
        <v>MUJERES ADULTAS</v>
      </c>
    </row>
    <row r="71" spans="1:13">
      <c r="A71" s="49" t="str">
        <f ca="1">IFERROR(__xludf.DUMMYFUNCTION("""COMPUTED_VALUE"""),"5.1.2.0")</f>
        <v>5.1.2.0</v>
      </c>
      <c r="B7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1" s="49" t="str">
        <f ca="1">IFERROR(__xludf.DUMMYFUNCTION("""COMPUTED_VALUE"""),"5. Inclusión")</f>
        <v>5. Inclusión</v>
      </c>
      <c r="D71" s="49" t="str">
        <f ca="1">IFERROR(__xludf.DUMMYFUNCTION("""COMPUTED_VALUE"""),"Guadalajara bien educada")</f>
        <v>Guadalajara bien educada</v>
      </c>
      <c r="E71" s="49" t="str">
        <f ca="1">IFERROR(__xludf.DUMMYFUNCTION("""COMPUTED_VALUE"""),"Atención Psicopedagógica Infantil")</f>
        <v>Atención Psicopedagógica Infantil</v>
      </c>
      <c r="F7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1" s="49" t="str">
        <f ca="1">IFERROR(__xludf.DUMMYFUNCTION("""COMPUTED_VALUE"""),"HOM Mayo")</f>
        <v>HOM Mayo</v>
      </c>
      <c r="I71" s="49" t="str">
        <f ca="1">IFERROR(__xludf.DUMMYFUNCTION("""COMPUTED_VALUE"""),"Mayo")</f>
        <v>Mayo</v>
      </c>
      <c r="J71" s="49" t="str">
        <f ca="1">IFERROR(__xludf.DUMMYFUNCTION("""COMPUTED_VALUE"""),"HOM")</f>
        <v>HOM</v>
      </c>
      <c r="K71" s="50"/>
      <c r="L71" s="49" t="str">
        <f ca="1">IFERROR(__xludf.DUMMYFUNCTION("""COMPUTED_VALUE"""),"TRIMESTRE 2")</f>
        <v>TRIMESTRE 2</v>
      </c>
      <c r="M71" s="49" t="str">
        <f ca="1">IFERROR(__xludf.DUMMYFUNCTION("""COMPUTED_VALUE"""),"HOMBRES ADULTOS")</f>
        <v>HOMBRES ADULTOS</v>
      </c>
    </row>
    <row r="72" spans="1:13">
      <c r="A72" s="49" t="str">
        <f ca="1">IFERROR(__xludf.DUMMYFUNCTION("""COMPUTED_VALUE"""),"5.1.2.0")</f>
        <v>5.1.2.0</v>
      </c>
      <c r="B7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2" s="49" t="str">
        <f ca="1">IFERROR(__xludf.DUMMYFUNCTION("""COMPUTED_VALUE"""),"5. Inclusión")</f>
        <v>5. Inclusión</v>
      </c>
      <c r="D72" s="49" t="str">
        <f ca="1">IFERROR(__xludf.DUMMYFUNCTION("""COMPUTED_VALUE"""),"Guadalajara bien educada")</f>
        <v>Guadalajara bien educada</v>
      </c>
      <c r="E72" s="49" t="str">
        <f ca="1">IFERROR(__xludf.DUMMYFUNCTION("""COMPUTED_VALUE"""),"Atención Psicopedagógica Infantil")</f>
        <v>Atención Psicopedagógica Infantil</v>
      </c>
      <c r="F7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2" s="49" t="str">
        <f ca="1">IFERROR(__xludf.DUMMYFUNCTION("""COMPUTED_VALUE"""),"AMM Mayo")</f>
        <v>AMM Mayo</v>
      </c>
      <c r="I72" s="49" t="str">
        <f ca="1">IFERROR(__xludf.DUMMYFUNCTION("""COMPUTED_VALUE"""),"Mayo")</f>
        <v>Mayo</v>
      </c>
      <c r="J72" s="49" t="str">
        <f ca="1">IFERROR(__xludf.DUMMYFUNCTION("""COMPUTED_VALUE"""),"AMM")</f>
        <v>AMM</v>
      </c>
      <c r="K72" s="50"/>
      <c r="L72" s="49" t="str">
        <f ca="1">IFERROR(__xludf.DUMMYFUNCTION("""COMPUTED_VALUE"""),"TRIMESTRE 2")</f>
        <v>TRIMESTRE 2</v>
      </c>
      <c r="M72" s="49" t="str">
        <f ca="1">IFERROR(__xludf.DUMMYFUNCTION("""COMPUTED_VALUE"""),"ADULTA MAYOR MUJER")</f>
        <v>ADULTA MAYOR MUJER</v>
      </c>
    </row>
    <row r="73" spans="1:13">
      <c r="A73" s="49" t="str">
        <f ca="1">IFERROR(__xludf.DUMMYFUNCTION("""COMPUTED_VALUE"""),"5.1.2.0")</f>
        <v>5.1.2.0</v>
      </c>
      <c r="B7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3" s="49" t="str">
        <f ca="1">IFERROR(__xludf.DUMMYFUNCTION("""COMPUTED_VALUE"""),"5. Inclusión")</f>
        <v>5. Inclusión</v>
      </c>
      <c r="D73" s="49" t="str">
        <f ca="1">IFERROR(__xludf.DUMMYFUNCTION("""COMPUTED_VALUE"""),"Guadalajara bien educada")</f>
        <v>Guadalajara bien educada</v>
      </c>
      <c r="E73" s="49" t="str">
        <f ca="1">IFERROR(__xludf.DUMMYFUNCTION("""COMPUTED_VALUE"""),"Atención Psicopedagógica Infantil")</f>
        <v>Atención Psicopedagógica Infantil</v>
      </c>
      <c r="F7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3" s="49" t="str">
        <f ca="1">IFERROR(__xludf.DUMMYFUNCTION("""COMPUTED_VALUE"""),"AMH Mayo")</f>
        <v>AMH Mayo</v>
      </c>
      <c r="I73" s="49" t="str">
        <f ca="1">IFERROR(__xludf.DUMMYFUNCTION("""COMPUTED_VALUE"""),"Mayo")</f>
        <v>Mayo</v>
      </c>
      <c r="J73" s="49" t="str">
        <f ca="1">IFERROR(__xludf.DUMMYFUNCTION("""COMPUTED_VALUE"""),"AMH")</f>
        <v>AMH</v>
      </c>
      <c r="K73" s="50"/>
      <c r="L73" s="49" t="str">
        <f ca="1">IFERROR(__xludf.DUMMYFUNCTION("""COMPUTED_VALUE"""),"TRIMESTRE 2")</f>
        <v>TRIMESTRE 2</v>
      </c>
      <c r="M73" s="49" t="str">
        <f ca="1">IFERROR(__xludf.DUMMYFUNCTION("""COMPUTED_VALUE"""),"ADULTO MAYOR HOMBRE")</f>
        <v>ADULTO MAYOR HOMBRE</v>
      </c>
    </row>
    <row r="74" spans="1:13">
      <c r="A74" s="49" t="str">
        <f ca="1">IFERROR(__xludf.DUMMYFUNCTION("""COMPUTED_VALUE"""),"5.1.2.1")</f>
        <v>5.1.2.1</v>
      </c>
      <c r="B7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4" s="49" t="str">
        <f ca="1">IFERROR(__xludf.DUMMYFUNCTION("""COMPUTED_VALUE"""),"5. Inclusión")</f>
        <v>5. Inclusión</v>
      </c>
      <c r="D74" s="49" t="str">
        <f ca="1">IFERROR(__xludf.DUMMYFUNCTION("""COMPUTED_VALUE"""),"Guadalajara bien educada")</f>
        <v>Guadalajara bien educada</v>
      </c>
      <c r="E74" s="49" t="str">
        <f ca="1">IFERROR(__xludf.DUMMYFUNCTION("""COMPUTED_VALUE"""),"Atención Psicopedagógica Infantil")</f>
        <v>Atención Psicopedagógica Infantil</v>
      </c>
      <c r="F7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4" s="49" t="str">
        <f ca="1">IFERROR(__xludf.DUMMYFUNCTION("""COMPUTED_VALUE"""),"NAS Mayo")</f>
        <v>NAS Mayo</v>
      </c>
      <c r="I74" s="49" t="str">
        <f ca="1">IFERROR(__xludf.DUMMYFUNCTION("""COMPUTED_VALUE"""),"Mayo")</f>
        <v>Mayo</v>
      </c>
      <c r="J74" s="49" t="str">
        <f ca="1">IFERROR(__xludf.DUMMYFUNCTION("""COMPUTED_VALUE"""),"NAS")</f>
        <v>NAS</v>
      </c>
      <c r="K74" s="50">
        <f ca="1">IFERROR(__xludf.DUMMYFUNCTION("""COMPUTED_VALUE"""),4)</f>
        <v>4</v>
      </c>
      <c r="L74" s="49" t="str">
        <f ca="1">IFERROR(__xludf.DUMMYFUNCTION("""COMPUTED_VALUE"""),"TRIMESTRE 2")</f>
        <v>TRIMESTRE 2</v>
      </c>
      <c r="M74" s="49" t="str">
        <f ca="1">IFERROR(__xludf.DUMMYFUNCTION("""COMPUTED_VALUE"""),"NIÑAS")</f>
        <v>NIÑAS</v>
      </c>
    </row>
    <row r="75" spans="1:13">
      <c r="A75" s="49" t="str">
        <f ca="1">IFERROR(__xludf.DUMMYFUNCTION("""COMPUTED_VALUE"""),"5.1.2.1")</f>
        <v>5.1.2.1</v>
      </c>
      <c r="B7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5" s="49" t="str">
        <f ca="1">IFERROR(__xludf.DUMMYFUNCTION("""COMPUTED_VALUE"""),"5. Inclusión")</f>
        <v>5. Inclusión</v>
      </c>
      <c r="D75" s="49" t="str">
        <f ca="1">IFERROR(__xludf.DUMMYFUNCTION("""COMPUTED_VALUE"""),"Guadalajara bien educada")</f>
        <v>Guadalajara bien educada</v>
      </c>
      <c r="E75" s="49" t="str">
        <f ca="1">IFERROR(__xludf.DUMMYFUNCTION("""COMPUTED_VALUE"""),"Atención Psicopedagógica Infantil")</f>
        <v>Atención Psicopedagógica Infantil</v>
      </c>
      <c r="F7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5" s="49" t="str">
        <f ca="1">IFERROR(__xludf.DUMMYFUNCTION("""COMPUTED_VALUE"""),"NOS Mayo")</f>
        <v>NOS Mayo</v>
      </c>
      <c r="I75" s="49" t="str">
        <f ca="1">IFERROR(__xludf.DUMMYFUNCTION("""COMPUTED_VALUE"""),"Mayo")</f>
        <v>Mayo</v>
      </c>
      <c r="J75" s="49" t="str">
        <f ca="1">IFERROR(__xludf.DUMMYFUNCTION("""COMPUTED_VALUE"""),"NOS")</f>
        <v>NOS</v>
      </c>
      <c r="K75" s="50">
        <f ca="1">IFERROR(__xludf.DUMMYFUNCTION("""COMPUTED_VALUE"""),4)</f>
        <v>4</v>
      </c>
      <c r="L75" s="49" t="str">
        <f ca="1">IFERROR(__xludf.DUMMYFUNCTION("""COMPUTED_VALUE"""),"TRIMESTRE 2")</f>
        <v>TRIMESTRE 2</v>
      </c>
      <c r="M75" s="49" t="str">
        <f ca="1">IFERROR(__xludf.DUMMYFUNCTION("""COMPUTED_VALUE"""),"NIÑOS")</f>
        <v>NIÑOS</v>
      </c>
    </row>
    <row r="76" spans="1:13">
      <c r="A76" s="49" t="str">
        <f ca="1">IFERROR(__xludf.DUMMYFUNCTION("""COMPUTED_VALUE"""),"5.1.2.1")</f>
        <v>5.1.2.1</v>
      </c>
      <c r="B7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6" s="49" t="str">
        <f ca="1">IFERROR(__xludf.DUMMYFUNCTION("""COMPUTED_VALUE"""),"5. Inclusión")</f>
        <v>5. Inclusión</v>
      </c>
      <c r="D76" s="49" t="str">
        <f ca="1">IFERROR(__xludf.DUMMYFUNCTION("""COMPUTED_VALUE"""),"Guadalajara bien educada")</f>
        <v>Guadalajara bien educada</v>
      </c>
      <c r="E76" s="49" t="str">
        <f ca="1">IFERROR(__xludf.DUMMYFUNCTION("""COMPUTED_VALUE"""),"Atención Psicopedagógica Infantil")</f>
        <v>Atención Psicopedagógica Infantil</v>
      </c>
      <c r="F7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6" s="49" t="str">
        <f ca="1">IFERROR(__xludf.DUMMYFUNCTION("""COMPUTED_VALUE"""),"AM MAYO")</f>
        <v>AM MAYO</v>
      </c>
      <c r="I76" s="49" t="str">
        <f ca="1">IFERROR(__xludf.DUMMYFUNCTION("""COMPUTED_VALUE"""),"Mayo")</f>
        <v>Mayo</v>
      </c>
      <c r="J76" s="49" t="str">
        <f ca="1">IFERROR(__xludf.DUMMYFUNCTION("""COMPUTED_VALUE"""),"AM")</f>
        <v>AM</v>
      </c>
      <c r="K76" s="50"/>
      <c r="L76" s="49" t="str">
        <f ca="1">IFERROR(__xludf.DUMMYFUNCTION("""COMPUTED_VALUE"""),"TRIMESTRE 2")</f>
        <v>TRIMESTRE 2</v>
      </c>
      <c r="M76" s="49" t="str">
        <f ca="1">IFERROR(__xludf.DUMMYFUNCTION("""COMPUTED_VALUE"""),"ADOLESCENTES MUJERES")</f>
        <v>ADOLESCENTES MUJERES</v>
      </c>
    </row>
    <row r="77" spans="1:13">
      <c r="A77" s="49" t="str">
        <f ca="1">IFERROR(__xludf.DUMMYFUNCTION("""COMPUTED_VALUE"""),"5.1.2.1")</f>
        <v>5.1.2.1</v>
      </c>
      <c r="B7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7" s="49" t="str">
        <f ca="1">IFERROR(__xludf.DUMMYFUNCTION("""COMPUTED_VALUE"""),"5. Inclusión")</f>
        <v>5. Inclusión</v>
      </c>
      <c r="D77" s="49" t="str">
        <f ca="1">IFERROR(__xludf.DUMMYFUNCTION("""COMPUTED_VALUE"""),"Guadalajara bien educada")</f>
        <v>Guadalajara bien educada</v>
      </c>
      <c r="E77" s="49" t="str">
        <f ca="1">IFERROR(__xludf.DUMMYFUNCTION("""COMPUTED_VALUE"""),"Atención Psicopedagógica Infantil")</f>
        <v>Atención Psicopedagógica Infantil</v>
      </c>
      <c r="F7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7" s="49" t="str">
        <f ca="1">IFERROR(__xludf.DUMMYFUNCTION("""COMPUTED_VALUE"""),"AH MAYO")</f>
        <v>AH MAYO</v>
      </c>
      <c r="I77" s="49" t="str">
        <f ca="1">IFERROR(__xludf.DUMMYFUNCTION("""COMPUTED_VALUE"""),"Mayo")</f>
        <v>Mayo</v>
      </c>
      <c r="J77" s="49" t="str">
        <f ca="1">IFERROR(__xludf.DUMMYFUNCTION("""COMPUTED_VALUE"""),"AH")</f>
        <v>AH</v>
      </c>
      <c r="K77" s="50"/>
      <c r="L77" s="49" t="str">
        <f ca="1">IFERROR(__xludf.DUMMYFUNCTION("""COMPUTED_VALUE"""),"TRIMESTRE 2")</f>
        <v>TRIMESTRE 2</v>
      </c>
      <c r="M77" s="49" t="str">
        <f ca="1">IFERROR(__xludf.DUMMYFUNCTION("""COMPUTED_VALUE"""),"ADOLESCENTES HOMBRES")</f>
        <v>ADOLESCENTES HOMBRES</v>
      </c>
    </row>
    <row r="78" spans="1:13">
      <c r="A78" s="49" t="str">
        <f ca="1">IFERROR(__xludf.DUMMYFUNCTION("""COMPUTED_VALUE"""),"5.1.2.1")</f>
        <v>5.1.2.1</v>
      </c>
      <c r="B7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8" s="49" t="str">
        <f ca="1">IFERROR(__xludf.DUMMYFUNCTION("""COMPUTED_VALUE"""),"5. Inclusión")</f>
        <v>5. Inclusión</v>
      </c>
      <c r="D78" s="49" t="str">
        <f ca="1">IFERROR(__xludf.DUMMYFUNCTION("""COMPUTED_VALUE"""),"Guadalajara bien educada")</f>
        <v>Guadalajara bien educada</v>
      </c>
      <c r="E78" s="49" t="str">
        <f ca="1">IFERROR(__xludf.DUMMYFUNCTION("""COMPUTED_VALUE"""),"Atención Psicopedagógica Infantil")</f>
        <v>Atención Psicopedagógica Infantil</v>
      </c>
      <c r="F7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8" s="49" t="str">
        <f ca="1">IFERROR(__xludf.DUMMYFUNCTION("""COMPUTED_VALUE"""),"MUJ Mayo")</f>
        <v>MUJ Mayo</v>
      </c>
      <c r="I78" s="49" t="str">
        <f ca="1">IFERROR(__xludf.DUMMYFUNCTION("""COMPUTED_VALUE"""),"Mayo")</f>
        <v>Mayo</v>
      </c>
      <c r="J78" s="49" t="str">
        <f ca="1">IFERROR(__xludf.DUMMYFUNCTION("""COMPUTED_VALUE"""),"MUJ")</f>
        <v>MUJ</v>
      </c>
      <c r="K78" s="50"/>
      <c r="L78" s="49" t="str">
        <f ca="1">IFERROR(__xludf.DUMMYFUNCTION("""COMPUTED_VALUE"""),"TRIMESTRE 2")</f>
        <v>TRIMESTRE 2</v>
      </c>
      <c r="M78" s="49" t="str">
        <f ca="1">IFERROR(__xludf.DUMMYFUNCTION("""COMPUTED_VALUE"""),"MUJERES ADULTAS")</f>
        <v>MUJERES ADULTAS</v>
      </c>
    </row>
    <row r="79" spans="1:13">
      <c r="A79" s="49" t="str">
        <f ca="1">IFERROR(__xludf.DUMMYFUNCTION("""COMPUTED_VALUE"""),"5.1.2.1")</f>
        <v>5.1.2.1</v>
      </c>
      <c r="B7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9" s="49" t="str">
        <f ca="1">IFERROR(__xludf.DUMMYFUNCTION("""COMPUTED_VALUE"""),"5. Inclusión")</f>
        <v>5. Inclusión</v>
      </c>
      <c r="D79" s="49" t="str">
        <f ca="1">IFERROR(__xludf.DUMMYFUNCTION("""COMPUTED_VALUE"""),"Guadalajara bien educada")</f>
        <v>Guadalajara bien educada</v>
      </c>
      <c r="E79" s="49" t="str">
        <f ca="1">IFERROR(__xludf.DUMMYFUNCTION("""COMPUTED_VALUE"""),"Atención Psicopedagógica Infantil")</f>
        <v>Atención Psicopedagógica Infantil</v>
      </c>
      <c r="F7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9" s="49" t="str">
        <f ca="1">IFERROR(__xludf.DUMMYFUNCTION("""COMPUTED_VALUE"""),"HOM Mayo")</f>
        <v>HOM Mayo</v>
      </c>
      <c r="I79" s="49" t="str">
        <f ca="1">IFERROR(__xludf.DUMMYFUNCTION("""COMPUTED_VALUE"""),"Mayo")</f>
        <v>Mayo</v>
      </c>
      <c r="J79" s="49" t="str">
        <f ca="1">IFERROR(__xludf.DUMMYFUNCTION("""COMPUTED_VALUE"""),"HOM")</f>
        <v>HOM</v>
      </c>
      <c r="K79" s="50"/>
      <c r="L79" s="49" t="str">
        <f ca="1">IFERROR(__xludf.DUMMYFUNCTION("""COMPUTED_VALUE"""),"TRIMESTRE 2")</f>
        <v>TRIMESTRE 2</v>
      </c>
      <c r="M79" s="49" t="str">
        <f ca="1">IFERROR(__xludf.DUMMYFUNCTION("""COMPUTED_VALUE"""),"HOMBRES ADULTOS")</f>
        <v>HOMBRES ADULTOS</v>
      </c>
    </row>
    <row r="80" spans="1:13">
      <c r="A80" s="49" t="str">
        <f ca="1">IFERROR(__xludf.DUMMYFUNCTION("""COMPUTED_VALUE"""),"5.1.2.1")</f>
        <v>5.1.2.1</v>
      </c>
      <c r="B8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0" s="49" t="str">
        <f ca="1">IFERROR(__xludf.DUMMYFUNCTION("""COMPUTED_VALUE"""),"5. Inclusión")</f>
        <v>5. Inclusión</v>
      </c>
      <c r="D80" s="49" t="str">
        <f ca="1">IFERROR(__xludf.DUMMYFUNCTION("""COMPUTED_VALUE"""),"Guadalajara bien educada")</f>
        <v>Guadalajara bien educada</v>
      </c>
      <c r="E80" s="49" t="str">
        <f ca="1">IFERROR(__xludf.DUMMYFUNCTION("""COMPUTED_VALUE"""),"Atención Psicopedagógica Infantil")</f>
        <v>Atención Psicopedagógica Infantil</v>
      </c>
      <c r="F8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8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80" s="49" t="str">
        <f ca="1">IFERROR(__xludf.DUMMYFUNCTION("""COMPUTED_VALUE"""),"AMM Mayo")</f>
        <v>AMM Mayo</v>
      </c>
      <c r="I80" s="49" t="str">
        <f ca="1">IFERROR(__xludf.DUMMYFUNCTION("""COMPUTED_VALUE"""),"Mayo")</f>
        <v>Mayo</v>
      </c>
      <c r="J80" s="49" t="str">
        <f ca="1">IFERROR(__xludf.DUMMYFUNCTION("""COMPUTED_VALUE"""),"AMM")</f>
        <v>AMM</v>
      </c>
      <c r="K80" s="50"/>
      <c r="L80" s="49" t="str">
        <f ca="1">IFERROR(__xludf.DUMMYFUNCTION("""COMPUTED_VALUE"""),"TRIMESTRE 2")</f>
        <v>TRIMESTRE 2</v>
      </c>
      <c r="M80" s="49" t="str">
        <f ca="1">IFERROR(__xludf.DUMMYFUNCTION("""COMPUTED_VALUE"""),"ADULTA MAYOR MUJER")</f>
        <v>ADULTA MAYOR MUJER</v>
      </c>
    </row>
    <row r="81" spans="1:13">
      <c r="A81" s="49" t="str">
        <f ca="1">IFERROR(__xludf.DUMMYFUNCTION("""COMPUTED_VALUE"""),"5.1.2.1")</f>
        <v>5.1.2.1</v>
      </c>
      <c r="B8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1" s="49" t="str">
        <f ca="1">IFERROR(__xludf.DUMMYFUNCTION("""COMPUTED_VALUE"""),"5. Inclusión")</f>
        <v>5. Inclusión</v>
      </c>
      <c r="D81" s="49" t="str">
        <f ca="1">IFERROR(__xludf.DUMMYFUNCTION("""COMPUTED_VALUE"""),"Guadalajara bien educada")</f>
        <v>Guadalajara bien educada</v>
      </c>
      <c r="E81" s="49" t="str">
        <f ca="1">IFERROR(__xludf.DUMMYFUNCTION("""COMPUTED_VALUE"""),"Atención Psicopedagógica Infantil")</f>
        <v>Atención Psicopedagógica Infantil</v>
      </c>
      <c r="F8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8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81" s="49" t="str">
        <f ca="1">IFERROR(__xludf.DUMMYFUNCTION("""COMPUTED_VALUE"""),"AMH Mayo")</f>
        <v>AMH Mayo</v>
      </c>
      <c r="I81" s="49" t="str">
        <f ca="1">IFERROR(__xludf.DUMMYFUNCTION("""COMPUTED_VALUE"""),"Mayo")</f>
        <v>Mayo</v>
      </c>
      <c r="J81" s="49" t="str">
        <f ca="1">IFERROR(__xludf.DUMMYFUNCTION("""COMPUTED_VALUE"""),"AMH")</f>
        <v>AMH</v>
      </c>
      <c r="K81" s="50"/>
      <c r="L81" s="49" t="str">
        <f ca="1">IFERROR(__xludf.DUMMYFUNCTION("""COMPUTED_VALUE"""),"TRIMESTRE 2")</f>
        <v>TRIMESTRE 2</v>
      </c>
      <c r="M81" s="49" t="str">
        <f ca="1">IFERROR(__xludf.DUMMYFUNCTION("""COMPUTED_VALUE"""),"ADULTO MAYOR HOMBRE")</f>
        <v>ADULTO MAYOR HOMBRE</v>
      </c>
    </row>
    <row r="82" spans="1:13">
      <c r="A82" s="49" t="str">
        <f ca="1">IFERROR(__xludf.DUMMYFUNCTION("""COMPUTED_VALUE"""),"5.1.2.0")</f>
        <v>5.1.2.0</v>
      </c>
      <c r="B8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2" s="49" t="str">
        <f ca="1">IFERROR(__xludf.DUMMYFUNCTION("""COMPUTED_VALUE"""),"5. Inclusión")</f>
        <v>5. Inclusión</v>
      </c>
      <c r="D82" s="49" t="str">
        <f ca="1">IFERROR(__xludf.DUMMYFUNCTION("""COMPUTED_VALUE"""),"Guadalajara bien educada")</f>
        <v>Guadalajara bien educada</v>
      </c>
      <c r="E82" s="49" t="str">
        <f ca="1">IFERROR(__xludf.DUMMYFUNCTION("""COMPUTED_VALUE"""),"Atención Psicopedagógica Infantil")</f>
        <v>Atención Psicopedagógica Infantil</v>
      </c>
      <c r="F8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2" s="49" t="str">
        <f ca="1">IFERROR(__xludf.DUMMYFUNCTION("""COMPUTED_VALUE"""),"NAS Junio")</f>
        <v>NAS Junio</v>
      </c>
      <c r="I82" s="49" t="str">
        <f ca="1">IFERROR(__xludf.DUMMYFUNCTION("""COMPUTED_VALUE"""),"Junio")</f>
        <v>Junio</v>
      </c>
      <c r="J82" s="49" t="str">
        <f ca="1">IFERROR(__xludf.DUMMYFUNCTION("""COMPUTED_VALUE"""),"NAS")</f>
        <v>NAS</v>
      </c>
      <c r="K82" s="50">
        <f ca="1">IFERROR(__xludf.DUMMYFUNCTION("""COMPUTED_VALUE"""),56)</f>
        <v>56</v>
      </c>
      <c r="L82" s="49" t="str">
        <f ca="1">IFERROR(__xludf.DUMMYFUNCTION("""COMPUTED_VALUE"""),"TRIMESTRE 2")</f>
        <v>TRIMESTRE 2</v>
      </c>
      <c r="M82" s="49" t="str">
        <f ca="1">IFERROR(__xludf.DUMMYFUNCTION("""COMPUTED_VALUE"""),"NIÑAS")</f>
        <v>NIÑAS</v>
      </c>
    </row>
    <row r="83" spans="1:13">
      <c r="A83" s="49" t="str">
        <f ca="1">IFERROR(__xludf.DUMMYFUNCTION("""COMPUTED_VALUE"""),"5.1.2.0")</f>
        <v>5.1.2.0</v>
      </c>
      <c r="B8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3" s="49" t="str">
        <f ca="1">IFERROR(__xludf.DUMMYFUNCTION("""COMPUTED_VALUE"""),"5. Inclusión")</f>
        <v>5. Inclusión</v>
      </c>
      <c r="D83" s="49" t="str">
        <f ca="1">IFERROR(__xludf.DUMMYFUNCTION("""COMPUTED_VALUE"""),"Guadalajara bien educada")</f>
        <v>Guadalajara bien educada</v>
      </c>
      <c r="E83" s="49" t="str">
        <f ca="1">IFERROR(__xludf.DUMMYFUNCTION("""COMPUTED_VALUE"""),"Atención Psicopedagógica Infantil")</f>
        <v>Atención Psicopedagógica Infantil</v>
      </c>
      <c r="F8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3" s="49" t="str">
        <f ca="1">IFERROR(__xludf.DUMMYFUNCTION("""COMPUTED_VALUE"""),"NOS Junio")</f>
        <v>NOS Junio</v>
      </c>
      <c r="I83" s="49" t="str">
        <f ca="1">IFERROR(__xludf.DUMMYFUNCTION("""COMPUTED_VALUE"""),"Junio")</f>
        <v>Junio</v>
      </c>
      <c r="J83" s="49" t="str">
        <f ca="1">IFERROR(__xludf.DUMMYFUNCTION("""COMPUTED_VALUE"""),"NOS")</f>
        <v>NOS</v>
      </c>
      <c r="K83" s="50">
        <f ca="1">IFERROR(__xludf.DUMMYFUNCTION("""COMPUTED_VALUE"""),117)</f>
        <v>117</v>
      </c>
      <c r="L83" s="49" t="str">
        <f ca="1">IFERROR(__xludf.DUMMYFUNCTION("""COMPUTED_VALUE"""),"TRIMESTRE 2")</f>
        <v>TRIMESTRE 2</v>
      </c>
      <c r="M83" s="49" t="str">
        <f ca="1">IFERROR(__xludf.DUMMYFUNCTION("""COMPUTED_VALUE"""),"NIÑOS")</f>
        <v>NIÑOS</v>
      </c>
    </row>
    <row r="84" spans="1:13">
      <c r="A84" s="49" t="str">
        <f ca="1">IFERROR(__xludf.DUMMYFUNCTION("""COMPUTED_VALUE"""),"5.1.2.0")</f>
        <v>5.1.2.0</v>
      </c>
      <c r="B8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4" s="49" t="str">
        <f ca="1">IFERROR(__xludf.DUMMYFUNCTION("""COMPUTED_VALUE"""),"5. Inclusión")</f>
        <v>5. Inclusión</v>
      </c>
      <c r="D84" s="49" t="str">
        <f ca="1">IFERROR(__xludf.DUMMYFUNCTION("""COMPUTED_VALUE"""),"Guadalajara bien educada")</f>
        <v>Guadalajara bien educada</v>
      </c>
      <c r="E84" s="49" t="str">
        <f ca="1">IFERROR(__xludf.DUMMYFUNCTION("""COMPUTED_VALUE"""),"Atención Psicopedagógica Infantil")</f>
        <v>Atención Psicopedagógica Infantil</v>
      </c>
      <c r="F8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4" s="49" t="str">
        <f ca="1">IFERROR(__xludf.DUMMYFUNCTION("""COMPUTED_VALUE"""),"AM JUNIO")</f>
        <v>AM JUNIO</v>
      </c>
      <c r="I84" s="49" t="str">
        <f ca="1">IFERROR(__xludf.DUMMYFUNCTION("""COMPUTED_VALUE"""),"Junio")</f>
        <v>Junio</v>
      </c>
      <c r="J84" s="49" t="str">
        <f ca="1">IFERROR(__xludf.DUMMYFUNCTION("""COMPUTED_VALUE"""),"AM")</f>
        <v>AM</v>
      </c>
      <c r="K84" s="50"/>
      <c r="L84" s="49" t="str">
        <f ca="1">IFERROR(__xludf.DUMMYFUNCTION("""COMPUTED_VALUE"""),"TRIMESTRE 2")</f>
        <v>TRIMESTRE 2</v>
      </c>
      <c r="M84" s="49" t="str">
        <f ca="1">IFERROR(__xludf.DUMMYFUNCTION("""COMPUTED_VALUE"""),"ADOLESCENTES MUJERES")</f>
        <v>ADOLESCENTES MUJERES</v>
      </c>
    </row>
    <row r="85" spans="1:13">
      <c r="A85" s="49" t="str">
        <f ca="1">IFERROR(__xludf.DUMMYFUNCTION("""COMPUTED_VALUE"""),"5.1.2.0")</f>
        <v>5.1.2.0</v>
      </c>
      <c r="B8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5" s="49" t="str">
        <f ca="1">IFERROR(__xludf.DUMMYFUNCTION("""COMPUTED_VALUE"""),"5. Inclusión")</f>
        <v>5. Inclusión</v>
      </c>
      <c r="D85" s="49" t="str">
        <f ca="1">IFERROR(__xludf.DUMMYFUNCTION("""COMPUTED_VALUE"""),"Guadalajara bien educada")</f>
        <v>Guadalajara bien educada</v>
      </c>
      <c r="E85" s="49" t="str">
        <f ca="1">IFERROR(__xludf.DUMMYFUNCTION("""COMPUTED_VALUE"""),"Atención Psicopedagógica Infantil")</f>
        <v>Atención Psicopedagógica Infantil</v>
      </c>
      <c r="F8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5" s="49" t="str">
        <f ca="1">IFERROR(__xludf.DUMMYFUNCTION("""COMPUTED_VALUE"""),"AM JUNIO")</f>
        <v>AM JUNIO</v>
      </c>
      <c r="I85" s="49" t="str">
        <f ca="1">IFERROR(__xludf.DUMMYFUNCTION("""COMPUTED_VALUE"""),"Junio")</f>
        <v>Junio</v>
      </c>
      <c r="J85" s="49" t="str">
        <f ca="1">IFERROR(__xludf.DUMMYFUNCTION("""COMPUTED_VALUE"""),"AH")</f>
        <v>AH</v>
      </c>
      <c r="K85" s="50"/>
      <c r="L85" s="49" t="str">
        <f ca="1">IFERROR(__xludf.DUMMYFUNCTION("""COMPUTED_VALUE"""),"TRIMESTRE 2")</f>
        <v>TRIMESTRE 2</v>
      </c>
      <c r="M85" s="49" t="str">
        <f ca="1">IFERROR(__xludf.DUMMYFUNCTION("""COMPUTED_VALUE"""),"ADOLESCENTES HOMBRES")</f>
        <v>ADOLESCENTES HOMBRES</v>
      </c>
    </row>
    <row r="86" spans="1:13">
      <c r="A86" s="49" t="str">
        <f ca="1">IFERROR(__xludf.DUMMYFUNCTION("""COMPUTED_VALUE"""),"5.1.2.0")</f>
        <v>5.1.2.0</v>
      </c>
      <c r="B8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6" s="49" t="str">
        <f ca="1">IFERROR(__xludf.DUMMYFUNCTION("""COMPUTED_VALUE"""),"5. Inclusión")</f>
        <v>5. Inclusión</v>
      </c>
      <c r="D86" s="49" t="str">
        <f ca="1">IFERROR(__xludf.DUMMYFUNCTION("""COMPUTED_VALUE"""),"Guadalajara bien educada")</f>
        <v>Guadalajara bien educada</v>
      </c>
      <c r="E86" s="49" t="str">
        <f ca="1">IFERROR(__xludf.DUMMYFUNCTION("""COMPUTED_VALUE"""),"Atención Psicopedagógica Infantil")</f>
        <v>Atención Psicopedagógica Infantil</v>
      </c>
      <c r="F8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6" s="49" t="str">
        <f ca="1">IFERROR(__xludf.DUMMYFUNCTION("""COMPUTED_VALUE"""),"MUJ Junio")</f>
        <v>MUJ Junio</v>
      </c>
      <c r="I86" s="49" t="str">
        <f ca="1">IFERROR(__xludf.DUMMYFUNCTION("""COMPUTED_VALUE"""),"Junio")</f>
        <v>Junio</v>
      </c>
      <c r="J86" s="49" t="str">
        <f ca="1">IFERROR(__xludf.DUMMYFUNCTION("""COMPUTED_VALUE"""),"MUJ")</f>
        <v>MUJ</v>
      </c>
      <c r="K86" s="50"/>
      <c r="L86" s="49" t="str">
        <f ca="1">IFERROR(__xludf.DUMMYFUNCTION("""COMPUTED_VALUE"""),"TRIMESTRE 2")</f>
        <v>TRIMESTRE 2</v>
      </c>
      <c r="M86" s="49" t="str">
        <f ca="1">IFERROR(__xludf.DUMMYFUNCTION("""COMPUTED_VALUE"""),"MUJERES ADULTAS")</f>
        <v>MUJERES ADULTAS</v>
      </c>
    </row>
    <row r="87" spans="1:13">
      <c r="A87" s="49" t="str">
        <f ca="1">IFERROR(__xludf.DUMMYFUNCTION("""COMPUTED_VALUE"""),"5.1.2.0")</f>
        <v>5.1.2.0</v>
      </c>
      <c r="B8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7" s="49" t="str">
        <f ca="1">IFERROR(__xludf.DUMMYFUNCTION("""COMPUTED_VALUE"""),"5. Inclusión")</f>
        <v>5. Inclusión</v>
      </c>
      <c r="D87" s="49" t="str">
        <f ca="1">IFERROR(__xludf.DUMMYFUNCTION("""COMPUTED_VALUE"""),"Guadalajara bien educada")</f>
        <v>Guadalajara bien educada</v>
      </c>
      <c r="E87" s="49" t="str">
        <f ca="1">IFERROR(__xludf.DUMMYFUNCTION("""COMPUTED_VALUE"""),"Atención Psicopedagógica Infantil")</f>
        <v>Atención Psicopedagógica Infantil</v>
      </c>
      <c r="F8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7" s="49" t="str">
        <f ca="1">IFERROR(__xludf.DUMMYFUNCTION("""COMPUTED_VALUE"""),"HOM Junio")</f>
        <v>HOM Junio</v>
      </c>
      <c r="I87" s="49" t="str">
        <f ca="1">IFERROR(__xludf.DUMMYFUNCTION("""COMPUTED_VALUE"""),"Junio")</f>
        <v>Junio</v>
      </c>
      <c r="J87" s="49" t="str">
        <f ca="1">IFERROR(__xludf.DUMMYFUNCTION("""COMPUTED_VALUE"""),"HOM")</f>
        <v>HOM</v>
      </c>
      <c r="K87" s="50"/>
      <c r="L87" s="49" t="str">
        <f ca="1">IFERROR(__xludf.DUMMYFUNCTION("""COMPUTED_VALUE"""),"TRIMESTRE 2")</f>
        <v>TRIMESTRE 2</v>
      </c>
      <c r="M87" s="49" t="str">
        <f ca="1">IFERROR(__xludf.DUMMYFUNCTION("""COMPUTED_VALUE"""),"HOMBRES ADULTOS")</f>
        <v>HOMBRES ADULTOS</v>
      </c>
    </row>
    <row r="88" spans="1:13">
      <c r="A88" s="49" t="str">
        <f ca="1">IFERROR(__xludf.DUMMYFUNCTION("""COMPUTED_VALUE"""),"5.1.2.0")</f>
        <v>5.1.2.0</v>
      </c>
      <c r="B8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8" s="49" t="str">
        <f ca="1">IFERROR(__xludf.DUMMYFUNCTION("""COMPUTED_VALUE"""),"5. Inclusión")</f>
        <v>5. Inclusión</v>
      </c>
      <c r="D88" s="49" t="str">
        <f ca="1">IFERROR(__xludf.DUMMYFUNCTION("""COMPUTED_VALUE"""),"Guadalajara bien educada")</f>
        <v>Guadalajara bien educada</v>
      </c>
      <c r="E88" s="49" t="str">
        <f ca="1">IFERROR(__xludf.DUMMYFUNCTION("""COMPUTED_VALUE"""),"Atención Psicopedagógica Infantil")</f>
        <v>Atención Psicopedagógica Infantil</v>
      </c>
      <c r="F8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8" s="49" t="str">
        <f ca="1">IFERROR(__xludf.DUMMYFUNCTION("""COMPUTED_VALUE"""),"AMM Junio")</f>
        <v>AMM Junio</v>
      </c>
      <c r="I88" s="49" t="str">
        <f ca="1">IFERROR(__xludf.DUMMYFUNCTION("""COMPUTED_VALUE"""),"Junio")</f>
        <v>Junio</v>
      </c>
      <c r="J88" s="49" t="str">
        <f ca="1">IFERROR(__xludf.DUMMYFUNCTION("""COMPUTED_VALUE"""),"AMM")</f>
        <v>AMM</v>
      </c>
      <c r="K88" s="50"/>
      <c r="L88" s="49" t="str">
        <f ca="1">IFERROR(__xludf.DUMMYFUNCTION("""COMPUTED_VALUE"""),"TRIMESTRE 2")</f>
        <v>TRIMESTRE 2</v>
      </c>
      <c r="M88" s="49" t="str">
        <f ca="1">IFERROR(__xludf.DUMMYFUNCTION("""COMPUTED_VALUE"""),"ADULTA MAYOR MUJER")</f>
        <v>ADULTA MAYOR MUJER</v>
      </c>
    </row>
    <row r="89" spans="1:13">
      <c r="A89" s="49" t="str">
        <f ca="1">IFERROR(__xludf.DUMMYFUNCTION("""COMPUTED_VALUE"""),"5.1.2.0")</f>
        <v>5.1.2.0</v>
      </c>
      <c r="B8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9" s="49" t="str">
        <f ca="1">IFERROR(__xludf.DUMMYFUNCTION("""COMPUTED_VALUE"""),"5. Inclusión")</f>
        <v>5. Inclusión</v>
      </c>
      <c r="D89" s="49" t="str">
        <f ca="1">IFERROR(__xludf.DUMMYFUNCTION("""COMPUTED_VALUE"""),"Guadalajara bien educada")</f>
        <v>Guadalajara bien educada</v>
      </c>
      <c r="E89" s="49" t="str">
        <f ca="1">IFERROR(__xludf.DUMMYFUNCTION("""COMPUTED_VALUE"""),"Atención Psicopedagógica Infantil")</f>
        <v>Atención Psicopedagógica Infantil</v>
      </c>
      <c r="F8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9" s="49" t="str">
        <f ca="1">IFERROR(__xludf.DUMMYFUNCTION("""COMPUTED_VALUE"""),"AMH Junio")</f>
        <v>AMH Junio</v>
      </c>
      <c r="I89" s="49" t="str">
        <f ca="1">IFERROR(__xludf.DUMMYFUNCTION("""COMPUTED_VALUE"""),"Junio")</f>
        <v>Junio</v>
      </c>
      <c r="J89" s="49" t="str">
        <f ca="1">IFERROR(__xludf.DUMMYFUNCTION("""COMPUTED_VALUE"""),"AMH")</f>
        <v>AMH</v>
      </c>
      <c r="K89" s="50"/>
      <c r="L89" s="49" t="str">
        <f ca="1">IFERROR(__xludf.DUMMYFUNCTION("""COMPUTED_VALUE"""),"TRIMESTRE 2")</f>
        <v>TRIMESTRE 2</v>
      </c>
      <c r="M89" s="49" t="str">
        <f ca="1">IFERROR(__xludf.DUMMYFUNCTION("""COMPUTED_VALUE"""),"ADULTO MAYOR HOMBRE")</f>
        <v>ADULTO MAYOR HOMBRE</v>
      </c>
    </row>
    <row r="90" spans="1:13">
      <c r="A90" s="49" t="str">
        <f ca="1">IFERROR(__xludf.DUMMYFUNCTION("""COMPUTED_VALUE"""),"5.1.2.1")</f>
        <v>5.1.2.1</v>
      </c>
      <c r="B9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0" s="49" t="str">
        <f ca="1">IFERROR(__xludf.DUMMYFUNCTION("""COMPUTED_VALUE"""),"5. Inclusión")</f>
        <v>5. Inclusión</v>
      </c>
      <c r="D90" s="49" t="str">
        <f ca="1">IFERROR(__xludf.DUMMYFUNCTION("""COMPUTED_VALUE"""),"Guadalajara bien educada")</f>
        <v>Guadalajara bien educada</v>
      </c>
      <c r="E90" s="49" t="str">
        <f ca="1">IFERROR(__xludf.DUMMYFUNCTION("""COMPUTED_VALUE"""),"Atención Psicopedagógica Infantil")</f>
        <v>Atención Psicopedagógica Infantil</v>
      </c>
      <c r="F9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0" s="49" t="str">
        <f ca="1">IFERROR(__xludf.DUMMYFUNCTION("""COMPUTED_VALUE"""),"NAS Junio")</f>
        <v>NAS Junio</v>
      </c>
      <c r="I90" s="49" t="str">
        <f ca="1">IFERROR(__xludf.DUMMYFUNCTION("""COMPUTED_VALUE"""),"Junio")</f>
        <v>Junio</v>
      </c>
      <c r="J90" s="49" t="str">
        <f ca="1">IFERROR(__xludf.DUMMYFUNCTION("""COMPUTED_VALUE"""),"NAS")</f>
        <v>NAS</v>
      </c>
      <c r="K90" s="50">
        <f ca="1">IFERROR(__xludf.DUMMYFUNCTION("""COMPUTED_VALUE"""),5)</f>
        <v>5</v>
      </c>
      <c r="L90" s="49" t="str">
        <f ca="1">IFERROR(__xludf.DUMMYFUNCTION("""COMPUTED_VALUE"""),"TRIMESTRE 2")</f>
        <v>TRIMESTRE 2</v>
      </c>
      <c r="M90" s="49" t="str">
        <f ca="1">IFERROR(__xludf.DUMMYFUNCTION("""COMPUTED_VALUE"""),"NIÑAS")</f>
        <v>NIÑAS</v>
      </c>
    </row>
    <row r="91" spans="1:13">
      <c r="A91" s="49" t="str">
        <f ca="1">IFERROR(__xludf.DUMMYFUNCTION("""COMPUTED_VALUE"""),"5.1.2.1")</f>
        <v>5.1.2.1</v>
      </c>
      <c r="B9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1" s="49" t="str">
        <f ca="1">IFERROR(__xludf.DUMMYFUNCTION("""COMPUTED_VALUE"""),"5. Inclusión")</f>
        <v>5. Inclusión</v>
      </c>
      <c r="D91" s="49" t="str">
        <f ca="1">IFERROR(__xludf.DUMMYFUNCTION("""COMPUTED_VALUE"""),"Guadalajara bien educada")</f>
        <v>Guadalajara bien educada</v>
      </c>
      <c r="E91" s="49" t="str">
        <f ca="1">IFERROR(__xludf.DUMMYFUNCTION("""COMPUTED_VALUE"""),"Atención Psicopedagógica Infantil")</f>
        <v>Atención Psicopedagógica Infantil</v>
      </c>
      <c r="F9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1" s="49" t="str">
        <f ca="1">IFERROR(__xludf.DUMMYFUNCTION("""COMPUTED_VALUE"""),"NOS Junio")</f>
        <v>NOS Junio</v>
      </c>
      <c r="I91" s="49" t="str">
        <f ca="1">IFERROR(__xludf.DUMMYFUNCTION("""COMPUTED_VALUE"""),"Junio")</f>
        <v>Junio</v>
      </c>
      <c r="J91" s="49" t="str">
        <f ca="1">IFERROR(__xludf.DUMMYFUNCTION("""COMPUTED_VALUE"""),"NOS")</f>
        <v>NOS</v>
      </c>
      <c r="K91" s="50">
        <f ca="1">IFERROR(__xludf.DUMMYFUNCTION("""COMPUTED_VALUE"""),13)</f>
        <v>13</v>
      </c>
      <c r="L91" s="49" t="str">
        <f ca="1">IFERROR(__xludf.DUMMYFUNCTION("""COMPUTED_VALUE"""),"TRIMESTRE 2")</f>
        <v>TRIMESTRE 2</v>
      </c>
      <c r="M91" s="49" t="str">
        <f ca="1">IFERROR(__xludf.DUMMYFUNCTION("""COMPUTED_VALUE"""),"NIÑOS")</f>
        <v>NIÑOS</v>
      </c>
    </row>
    <row r="92" spans="1:13">
      <c r="A92" s="49" t="str">
        <f ca="1">IFERROR(__xludf.DUMMYFUNCTION("""COMPUTED_VALUE"""),"5.1.2.1")</f>
        <v>5.1.2.1</v>
      </c>
      <c r="B9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2" s="49" t="str">
        <f ca="1">IFERROR(__xludf.DUMMYFUNCTION("""COMPUTED_VALUE"""),"5. Inclusión")</f>
        <v>5. Inclusión</v>
      </c>
      <c r="D92" s="49" t="str">
        <f ca="1">IFERROR(__xludf.DUMMYFUNCTION("""COMPUTED_VALUE"""),"Guadalajara bien educada")</f>
        <v>Guadalajara bien educada</v>
      </c>
      <c r="E92" s="49" t="str">
        <f ca="1">IFERROR(__xludf.DUMMYFUNCTION("""COMPUTED_VALUE"""),"Atención Psicopedagógica Infantil")</f>
        <v>Atención Psicopedagógica Infantil</v>
      </c>
      <c r="F9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2" s="49" t="str">
        <f ca="1">IFERROR(__xludf.DUMMYFUNCTION("""COMPUTED_VALUE"""),"AM JUNIO")</f>
        <v>AM JUNIO</v>
      </c>
      <c r="I92" s="49" t="str">
        <f ca="1">IFERROR(__xludf.DUMMYFUNCTION("""COMPUTED_VALUE"""),"Junio")</f>
        <v>Junio</v>
      </c>
      <c r="J92" s="49" t="str">
        <f ca="1">IFERROR(__xludf.DUMMYFUNCTION("""COMPUTED_VALUE"""),"AM")</f>
        <v>AM</v>
      </c>
      <c r="K92" s="50"/>
      <c r="L92" s="49" t="str">
        <f ca="1">IFERROR(__xludf.DUMMYFUNCTION("""COMPUTED_VALUE"""),"TRIMESTRE 2")</f>
        <v>TRIMESTRE 2</v>
      </c>
      <c r="M92" s="49" t="str">
        <f ca="1">IFERROR(__xludf.DUMMYFUNCTION("""COMPUTED_VALUE"""),"ADOLESCENTES MUJERES")</f>
        <v>ADOLESCENTES MUJERES</v>
      </c>
    </row>
    <row r="93" spans="1:13">
      <c r="A93" s="49" t="str">
        <f ca="1">IFERROR(__xludf.DUMMYFUNCTION("""COMPUTED_VALUE"""),"5.1.2.1")</f>
        <v>5.1.2.1</v>
      </c>
      <c r="B9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3" s="49" t="str">
        <f ca="1">IFERROR(__xludf.DUMMYFUNCTION("""COMPUTED_VALUE"""),"5. Inclusión")</f>
        <v>5. Inclusión</v>
      </c>
      <c r="D93" s="49" t="str">
        <f ca="1">IFERROR(__xludf.DUMMYFUNCTION("""COMPUTED_VALUE"""),"Guadalajara bien educada")</f>
        <v>Guadalajara bien educada</v>
      </c>
      <c r="E93" s="49" t="str">
        <f ca="1">IFERROR(__xludf.DUMMYFUNCTION("""COMPUTED_VALUE"""),"Atención Psicopedagógica Infantil")</f>
        <v>Atención Psicopedagógica Infantil</v>
      </c>
      <c r="F9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3" s="49" t="str">
        <f ca="1">IFERROR(__xludf.DUMMYFUNCTION("""COMPUTED_VALUE"""),"AM JUNIO")</f>
        <v>AM JUNIO</v>
      </c>
      <c r="I93" s="49" t="str">
        <f ca="1">IFERROR(__xludf.DUMMYFUNCTION("""COMPUTED_VALUE"""),"Junio")</f>
        <v>Junio</v>
      </c>
      <c r="J93" s="49" t="str">
        <f ca="1">IFERROR(__xludf.DUMMYFUNCTION("""COMPUTED_VALUE"""),"AH")</f>
        <v>AH</v>
      </c>
      <c r="K93" s="50"/>
      <c r="L93" s="49" t="str">
        <f ca="1">IFERROR(__xludf.DUMMYFUNCTION("""COMPUTED_VALUE"""),"TRIMESTRE 2")</f>
        <v>TRIMESTRE 2</v>
      </c>
      <c r="M93" s="49" t="str">
        <f ca="1">IFERROR(__xludf.DUMMYFUNCTION("""COMPUTED_VALUE"""),"ADOLESCENTES HOMBRES")</f>
        <v>ADOLESCENTES HOMBRES</v>
      </c>
    </row>
    <row r="94" spans="1:13">
      <c r="A94" s="49" t="str">
        <f ca="1">IFERROR(__xludf.DUMMYFUNCTION("""COMPUTED_VALUE"""),"5.1.2.1")</f>
        <v>5.1.2.1</v>
      </c>
      <c r="B9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4" s="49" t="str">
        <f ca="1">IFERROR(__xludf.DUMMYFUNCTION("""COMPUTED_VALUE"""),"5. Inclusión")</f>
        <v>5. Inclusión</v>
      </c>
      <c r="D94" s="49" t="str">
        <f ca="1">IFERROR(__xludf.DUMMYFUNCTION("""COMPUTED_VALUE"""),"Guadalajara bien educada")</f>
        <v>Guadalajara bien educada</v>
      </c>
      <c r="E94" s="49" t="str">
        <f ca="1">IFERROR(__xludf.DUMMYFUNCTION("""COMPUTED_VALUE"""),"Atención Psicopedagógica Infantil")</f>
        <v>Atención Psicopedagógica Infantil</v>
      </c>
      <c r="F9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4" s="49" t="str">
        <f ca="1">IFERROR(__xludf.DUMMYFUNCTION("""COMPUTED_VALUE"""),"MUJ Junio")</f>
        <v>MUJ Junio</v>
      </c>
      <c r="I94" s="49" t="str">
        <f ca="1">IFERROR(__xludf.DUMMYFUNCTION("""COMPUTED_VALUE"""),"Junio")</f>
        <v>Junio</v>
      </c>
      <c r="J94" s="49" t="str">
        <f ca="1">IFERROR(__xludf.DUMMYFUNCTION("""COMPUTED_VALUE"""),"MUJ")</f>
        <v>MUJ</v>
      </c>
      <c r="K94" s="50"/>
      <c r="L94" s="49" t="str">
        <f ca="1">IFERROR(__xludf.DUMMYFUNCTION("""COMPUTED_VALUE"""),"TRIMESTRE 2")</f>
        <v>TRIMESTRE 2</v>
      </c>
      <c r="M94" s="49" t="str">
        <f ca="1">IFERROR(__xludf.DUMMYFUNCTION("""COMPUTED_VALUE"""),"MUJERES ADULTAS")</f>
        <v>MUJERES ADULTAS</v>
      </c>
    </row>
    <row r="95" spans="1:13">
      <c r="A95" s="49" t="str">
        <f ca="1">IFERROR(__xludf.DUMMYFUNCTION("""COMPUTED_VALUE"""),"5.1.2.1")</f>
        <v>5.1.2.1</v>
      </c>
      <c r="B9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5" s="49" t="str">
        <f ca="1">IFERROR(__xludf.DUMMYFUNCTION("""COMPUTED_VALUE"""),"5. Inclusión")</f>
        <v>5. Inclusión</v>
      </c>
      <c r="D95" s="49" t="str">
        <f ca="1">IFERROR(__xludf.DUMMYFUNCTION("""COMPUTED_VALUE"""),"Guadalajara bien educada")</f>
        <v>Guadalajara bien educada</v>
      </c>
      <c r="E95" s="49" t="str">
        <f ca="1">IFERROR(__xludf.DUMMYFUNCTION("""COMPUTED_VALUE"""),"Atención Psicopedagógica Infantil")</f>
        <v>Atención Psicopedagógica Infantil</v>
      </c>
      <c r="F9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5" s="49" t="str">
        <f ca="1">IFERROR(__xludf.DUMMYFUNCTION("""COMPUTED_VALUE"""),"HOM Junio")</f>
        <v>HOM Junio</v>
      </c>
      <c r="I95" s="49" t="str">
        <f ca="1">IFERROR(__xludf.DUMMYFUNCTION("""COMPUTED_VALUE"""),"Junio")</f>
        <v>Junio</v>
      </c>
      <c r="J95" s="49" t="str">
        <f ca="1">IFERROR(__xludf.DUMMYFUNCTION("""COMPUTED_VALUE"""),"HOM")</f>
        <v>HOM</v>
      </c>
      <c r="K95" s="50"/>
      <c r="L95" s="49" t="str">
        <f ca="1">IFERROR(__xludf.DUMMYFUNCTION("""COMPUTED_VALUE"""),"TRIMESTRE 2")</f>
        <v>TRIMESTRE 2</v>
      </c>
      <c r="M95" s="49" t="str">
        <f ca="1">IFERROR(__xludf.DUMMYFUNCTION("""COMPUTED_VALUE"""),"HOMBRES ADULTOS")</f>
        <v>HOMBRES ADULTOS</v>
      </c>
    </row>
    <row r="96" spans="1:13">
      <c r="A96" s="49" t="str">
        <f ca="1">IFERROR(__xludf.DUMMYFUNCTION("""COMPUTED_VALUE"""),"5.1.2.1")</f>
        <v>5.1.2.1</v>
      </c>
      <c r="B9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6" s="49" t="str">
        <f ca="1">IFERROR(__xludf.DUMMYFUNCTION("""COMPUTED_VALUE"""),"5. Inclusión")</f>
        <v>5. Inclusión</v>
      </c>
      <c r="D96" s="49" t="str">
        <f ca="1">IFERROR(__xludf.DUMMYFUNCTION("""COMPUTED_VALUE"""),"Guadalajara bien educada")</f>
        <v>Guadalajara bien educada</v>
      </c>
      <c r="E96" s="49" t="str">
        <f ca="1">IFERROR(__xludf.DUMMYFUNCTION("""COMPUTED_VALUE"""),"Atención Psicopedagógica Infantil")</f>
        <v>Atención Psicopedagógica Infantil</v>
      </c>
      <c r="F9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6" s="49" t="str">
        <f ca="1">IFERROR(__xludf.DUMMYFUNCTION("""COMPUTED_VALUE"""),"AMM Junio")</f>
        <v>AMM Junio</v>
      </c>
      <c r="I96" s="49" t="str">
        <f ca="1">IFERROR(__xludf.DUMMYFUNCTION("""COMPUTED_VALUE"""),"Junio")</f>
        <v>Junio</v>
      </c>
      <c r="J96" s="49" t="str">
        <f ca="1">IFERROR(__xludf.DUMMYFUNCTION("""COMPUTED_VALUE"""),"AMM")</f>
        <v>AMM</v>
      </c>
      <c r="K96" s="50"/>
      <c r="L96" s="49" t="str">
        <f ca="1">IFERROR(__xludf.DUMMYFUNCTION("""COMPUTED_VALUE"""),"TRIMESTRE 2")</f>
        <v>TRIMESTRE 2</v>
      </c>
      <c r="M96" s="49" t="str">
        <f ca="1">IFERROR(__xludf.DUMMYFUNCTION("""COMPUTED_VALUE"""),"ADULTA MAYOR MUJER")</f>
        <v>ADULTA MAYOR MUJER</v>
      </c>
    </row>
    <row r="97" spans="1:13">
      <c r="A97" s="49" t="str">
        <f ca="1">IFERROR(__xludf.DUMMYFUNCTION("""COMPUTED_VALUE"""),"5.1.2.1")</f>
        <v>5.1.2.1</v>
      </c>
      <c r="B9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7" s="49" t="str">
        <f ca="1">IFERROR(__xludf.DUMMYFUNCTION("""COMPUTED_VALUE"""),"5. Inclusión")</f>
        <v>5. Inclusión</v>
      </c>
      <c r="D97" s="49" t="str">
        <f ca="1">IFERROR(__xludf.DUMMYFUNCTION("""COMPUTED_VALUE"""),"Guadalajara bien educada")</f>
        <v>Guadalajara bien educada</v>
      </c>
      <c r="E97" s="49" t="str">
        <f ca="1">IFERROR(__xludf.DUMMYFUNCTION("""COMPUTED_VALUE"""),"Atención Psicopedagógica Infantil")</f>
        <v>Atención Psicopedagógica Infantil</v>
      </c>
      <c r="F9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7" s="49" t="str">
        <f ca="1">IFERROR(__xludf.DUMMYFUNCTION("""COMPUTED_VALUE"""),"AMH Junio")</f>
        <v>AMH Junio</v>
      </c>
      <c r="I97" s="49" t="str">
        <f ca="1">IFERROR(__xludf.DUMMYFUNCTION("""COMPUTED_VALUE"""),"Junio")</f>
        <v>Junio</v>
      </c>
      <c r="J97" s="49" t="str">
        <f ca="1">IFERROR(__xludf.DUMMYFUNCTION("""COMPUTED_VALUE"""),"AMH")</f>
        <v>AMH</v>
      </c>
      <c r="K97" s="50"/>
      <c r="L97" s="49" t="str">
        <f ca="1">IFERROR(__xludf.DUMMYFUNCTION("""COMPUTED_VALUE"""),"TRIMESTRE 2")</f>
        <v>TRIMESTRE 2</v>
      </c>
      <c r="M97" s="49" t="str">
        <f ca="1">IFERROR(__xludf.DUMMYFUNCTION("""COMPUTED_VALUE"""),"ADULTO MAYOR HOMBRE")</f>
        <v>ADULTO MAYOR HOMBRE</v>
      </c>
    </row>
    <row r="98" spans="1:13">
      <c r="A98" s="49" t="str">
        <f ca="1">IFERROR(__xludf.DUMMYFUNCTION("""COMPUTED_VALUE"""),"5.1.2.0")</f>
        <v>5.1.2.0</v>
      </c>
      <c r="B9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8" s="49" t="str">
        <f ca="1">IFERROR(__xludf.DUMMYFUNCTION("""COMPUTED_VALUE"""),"5. Inclusión")</f>
        <v>5. Inclusión</v>
      </c>
      <c r="D98" s="49" t="str">
        <f ca="1">IFERROR(__xludf.DUMMYFUNCTION("""COMPUTED_VALUE"""),"Guadalajara bien educada")</f>
        <v>Guadalajara bien educada</v>
      </c>
      <c r="E98" s="49" t="str">
        <f ca="1">IFERROR(__xludf.DUMMYFUNCTION("""COMPUTED_VALUE"""),"Atención Psicopedagógica Infantil")</f>
        <v>Atención Psicopedagógica Infantil</v>
      </c>
      <c r="F9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9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98" s="49" t="str">
        <f ca="1">IFERROR(__xludf.DUMMYFUNCTION("""COMPUTED_VALUE"""),"NAS Julio")</f>
        <v>NAS Julio</v>
      </c>
      <c r="I98" s="49" t="str">
        <f ca="1">IFERROR(__xludf.DUMMYFUNCTION("""COMPUTED_VALUE"""),"Julio")</f>
        <v>Julio</v>
      </c>
      <c r="J98" s="49" t="str">
        <f ca="1">IFERROR(__xludf.DUMMYFUNCTION("""COMPUTED_VALUE"""),"NAS")</f>
        <v>NAS</v>
      </c>
      <c r="K98" s="50">
        <f ca="1">IFERROR(__xludf.DUMMYFUNCTION("""COMPUTED_VALUE"""),18)</f>
        <v>18</v>
      </c>
      <c r="L98" s="49" t="str">
        <f ca="1">IFERROR(__xludf.DUMMYFUNCTION("""COMPUTED_VALUE"""),"TRIMESTRE 3")</f>
        <v>TRIMESTRE 3</v>
      </c>
      <c r="M98" s="49" t="str">
        <f ca="1">IFERROR(__xludf.DUMMYFUNCTION("""COMPUTED_VALUE"""),"NIÑAS")</f>
        <v>NIÑAS</v>
      </c>
    </row>
    <row r="99" spans="1:13">
      <c r="A99" s="49" t="str">
        <f ca="1">IFERROR(__xludf.DUMMYFUNCTION("""COMPUTED_VALUE"""),"5.1.2.0")</f>
        <v>5.1.2.0</v>
      </c>
      <c r="B9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9" s="49" t="str">
        <f ca="1">IFERROR(__xludf.DUMMYFUNCTION("""COMPUTED_VALUE"""),"5. Inclusión")</f>
        <v>5. Inclusión</v>
      </c>
      <c r="D99" s="49" t="str">
        <f ca="1">IFERROR(__xludf.DUMMYFUNCTION("""COMPUTED_VALUE"""),"Guadalajara bien educada")</f>
        <v>Guadalajara bien educada</v>
      </c>
      <c r="E99" s="49" t="str">
        <f ca="1">IFERROR(__xludf.DUMMYFUNCTION("""COMPUTED_VALUE"""),"Atención Psicopedagógica Infantil")</f>
        <v>Atención Psicopedagógica Infantil</v>
      </c>
      <c r="F9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9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99" s="49" t="str">
        <f ca="1">IFERROR(__xludf.DUMMYFUNCTION("""COMPUTED_VALUE"""),"NOS Julio")</f>
        <v>NOS Julio</v>
      </c>
      <c r="I99" s="49" t="str">
        <f ca="1">IFERROR(__xludf.DUMMYFUNCTION("""COMPUTED_VALUE"""),"Julio")</f>
        <v>Julio</v>
      </c>
      <c r="J99" s="49" t="str">
        <f ca="1">IFERROR(__xludf.DUMMYFUNCTION("""COMPUTED_VALUE"""),"NOS")</f>
        <v>NOS</v>
      </c>
      <c r="K99" s="50">
        <f ca="1">IFERROR(__xludf.DUMMYFUNCTION("""COMPUTED_VALUE"""),40)</f>
        <v>40</v>
      </c>
      <c r="L99" s="49" t="str">
        <f ca="1">IFERROR(__xludf.DUMMYFUNCTION("""COMPUTED_VALUE"""),"TRIMESTRE 3")</f>
        <v>TRIMESTRE 3</v>
      </c>
      <c r="M99" s="49" t="str">
        <f ca="1">IFERROR(__xludf.DUMMYFUNCTION("""COMPUTED_VALUE"""),"NIÑOS")</f>
        <v>NIÑOS</v>
      </c>
    </row>
    <row r="100" spans="1:13">
      <c r="A100" s="49" t="str">
        <f ca="1">IFERROR(__xludf.DUMMYFUNCTION("""COMPUTED_VALUE"""),"5.1.2.0")</f>
        <v>5.1.2.0</v>
      </c>
      <c r="B10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0" s="49" t="str">
        <f ca="1">IFERROR(__xludf.DUMMYFUNCTION("""COMPUTED_VALUE"""),"5. Inclusión")</f>
        <v>5. Inclusión</v>
      </c>
      <c r="D100" s="49" t="str">
        <f ca="1">IFERROR(__xludf.DUMMYFUNCTION("""COMPUTED_VALUE"""),"Guadalajara bien educada")</f>
        <v>Guadalajara bien educada</v>
      </c>
      <c r="E100" s="49" t="str">
        <f ca="1">IFERROR(__xludf.DUMMYFUNCTION("""COMPUTED_VALUE"""),"Atención Psicopedagógica Infantil")</f>
        <v>Atención Psicopedagógica Infantil</v>
      </c>
      <c r="F10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0" s="49" t="str">
        <f ca="1">IFERROR(__xludf.DUMMYFUNCTION("""COMPUTED_VALUE"""),"AM JULIO")</f>
        <v>AM JULIO</v>
      </c>
      <c r="I100" s="49" t="str">
        <f ca="1">IFERROR(__xludf.DUMMYFUNCTION("""COMPUTED_VALUE"""),"Julio")</f>
        <v>Julio</v>
      </c>
      <c r="J100" s="49" t="str">
        <f ca="1">IFERROR(__xludf.DUMMYFUNCTION("""COMPUTED_VALUE"""),"AM")</f>
        <v>AM</v>
      </c>
      <c r="K100" s="50"/>
      <c r="L100" s="49" t="str">
        <f ca="1">IFERROR(__xludf.DUMMYFUNCTION("""COMPUTED_VALUE"""),"TRIMESTRE 3")</f>
        <v>TRIMESTRE 3</v>
      </c>
      <c r="M100" s="49" t="str">
        <f ca="1">IFERROR(__xludf.DUMMYFUNCTION("""COMPUTED_VALUE"""),"ADOLESCENTES MUJERES")</f>
        <v>ADOLESCENTES MUJERES</v>
      </c>
    </row>
    <row r="101" spans="1:13">
      <c r="A101" s="49" t="str">
        <f ca="1">IFERROR(__xludf.DUMMYFUNCTION("""COMPUTED_VALUE"""),"5.1.2.0")</f>
        <v>5.1.2.0</v>
      </c>
      <c r="B10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1" s="49" t="str">
        <f ca="1">IFERROR(__xludf.DUMMYFUNCTION("""COMPUTED_VALUE"""),"5. Inclusión")</f>
        <v>5. Inclusión</v>
      </c>
      <c r="D101" s="49" t="str">
        <f ca="1">IFERROR(__xludf.DUMMYFUNCTION("""COMPUTED_VALUE"""),"Guadalajara bien educada")</f>
        <v>Guadalajara bien educada</v>
      </c>
      <c r="E101" s="49" t="str">
        <f ca="1">IFERROR(__xludf.DUMMYFUNCTION("""COMPUTED_VALUE"""),"Atención Psicopedagógica Infantil")</f>
        <v>Atención Psicopedagógica Infantil</v>
      </c>
      <c r="F10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1" s="49" t="str">
        <f ca="1">IFERROR(__xludf.DUMMYFUNCTION("""COMPUTED_VALUE"""),"AH JULIO")</f>
        <v>AH JULIO</v>
      </c>
      <c r="I101" s="49" t="str">
        <f ca="1">IFERROR(__xludf.DUMMYFUNCTION("""COMPUTED_VALUE"""),"Julio")</f>
        <v>Julio</v>
      </c>
      <c r="J101" s="49" t="str">
        <f ca="1">IFERROR(__xludf.DUMMYFUNCTION("""COMPUTED_VALUE"""),"AH")</f>
        <v>AH</v>
      </c>
      <c r="K101" s="50"/>
      <c r="L101" s="49" t="str">
        <f ca="1">IFERROR(__xludf.DUMMYFUNCTION("""COMPUTED_VALUE"""),"TRIMESTRE 3")</f>
        <v>TRIMESTRE 3</v>
      </c>
      <c r="M101" s="49" t="str">
        <f ca="1">IFERROR(__xludf.DUMMYFUNCTION("""COMPUTED_VALUE"""),"ADOLESCENTES HOMBRES")</f>
        <v>ADOLESCENTES HOMBRES</v>
      </c>
    </row>
    <row r="102" spans="1:13">
      <c r="A102" s="49" t="str">
        <f ca="1">IFERROR(__xludf.DUMMYFUNCTION("""COMPUTED_VALUE"""),"5.1.2.0")</f>
        <v>5.1.2.0</v>
      </c>
      <c r="B10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2" s="49" t="str">
        <f ca="1">IFERROR(__xludf.DUMMYFUNCTION("""COMPUTED_VALUE"""),"5. Inclusión")</f>
        <v>5. Inclusión</v>
      </c>
      <c r="D102" s="49" t="str">
        <f ca="1">IFERROR(__xludf.DUMMYFUNCTION("""COMPUTED_VALUE"""),"Guadalajara bien educada")</f>
        <v>Guadalajara bien educada</v>
      </c>
      <c r="E102" s="49" t="str">
        <f ca="1">IFERROR(__xludf.DUMMYFUNCTION("""COMPUTED_VALUE"""),"Atención Psicopedagógica Infantil")</f>
        <v>Atención Psicopedagógica Infantil</v>
      </c>
      <c r="F10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2" s="49" t="str">
        <f ca="1">IFERROR(__xludf.DUMMYFUNCTION("""COMPUTED_VALUE"""),"MUJ Julio")</f>
        <v>MUJ Julio</v>
      </c>
      <c r="I102" s="49" t="str">
        <f ca="1">IFERROR(__xludf.DUMMYFUNCTION("""COMPUTED_VALUE"""),"Julio")</f>
        <v>Julio</v>
      </c>
      <c r="J102" s="49" t="str">
        <f ca="1">IFERROR(__xludf.DUMMYFUNCTION("""COMPUTED_VALUE"""),"MUJ")</f>
        <v>MUJ</v>
      </c>
      <c r="K102" s="50"/>
      <c r="L102" s="49" t="str">
        <f ca="1">IFERROR(__xludf.DUMMYFUNCTION("""COMPUTED_VALUE"""),"TRIMESTRE 3")</f>
        <v>TRIMESTRE 3</v>
      </c>
      <c r="M102" s="49" t="str">
        <f ca="1">IFERROR(__xludf.DUMMYFUNCTION("""COMPUTED_VALUE"""),"MUJERES ADULTAS")</f>
        <v>MUJERES ADULTAS</v>
      </c>
    </row>
    <row r="103" spans="1:13">
      <c r="A103" s="49" t="str">
        <f ca="1">IFERROR(__xludf.DUMMYFUNCTION("""COMPUTED_VALUE"""),"5.1.2.0")</f>
        <v>5.1.2.0</v>
      </c>
      <c r="B10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3" s="49" t="str">
        <f ca="1">IFERROR(__xludf.DUMMYFUNCTION("""COMPUTED_VALUE"""),"5. Inclusión")</f>
        <v>5. Inclusión</v>
      </c>
      <c r="D103" s="49" t="str">
        <f ca="1">IFERROR(__xludf.DUMMYFUNCTION("""COMPUTED_VALUE"""),"Guadalajara bien educada")</f>
        <v>Guadalajara bien educada</v>
      </c>
      <c r="E103" s="49" t="str">
        <f ca="1">IFERROR(__xludf.DUMMYFUNCTION("""COMPUTED_VALUE"""),"Atención Psicopedagógica Infantil")</f>
        <v>Atención Psicopedagógica Infantil</v>
      </c>
      <c r="F10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3" s="49" t="str">
        <f ca="1">IFERROR(__xludf.DUMMYFUNCTION("""COMPUTED_VALUE"""),"HOM Julio")</f>
        <v>HOM Julio</v>
      </c>
      <c r="I103" s="49" t="str">
        <f ca="1">IFERROR(__xludf.DUMMYFUNCTION("""COMPUTED_VALUE"""),"Julio")</f>
        <v>Julio</v>
      </c>
      <c r="J103" s="49" t="str">
        <f ca="1">IFERROR(__xludf.DUMMYFUNCTION("""COMPUTED_VALUE"""),"HOM")</f>
        <v>HOM</v>
      </c>
      <c r="K103" s="50"/>
      <c r="L103" s="49" t="str">
        <f ca="1">IFERROR(__xludf.DUMMYFUNCTION("""COMPUTED_VALUE"""),"TRIMESTRE 3")</f>
        <v>TRIMESTRE 3</v>
      </c>
      <c r="M103" s="49" t="str">
        <f ca="1">IFERROR(__xludf.DUMMYFUNCTION("""COMPUTED_VALUE"""),"HOMBRES ADULTOS")</f>
        <v>HOMBRES ADULTOS</v>
      </c>
    </row>
    <row r="104" spans="1:13">
      <c r="A104" s="49" t="str">
        <f ca="1">IFERROR(__xludf.DUMMYFUNCTION("""COMPUTED_VALUE"""),"5.1.2.0")</f>
        <v>5.1.2.0</v>
      </c>
      <c r="B10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4" s="49" t="str">
        <f ca="1">IFERROR(__xludf.DUMMYFUNCTION("""COMPUTED_VALUE"""),"5. Inclusión")</f>
        <v>5. Inclusión</v>
      </c>
      <c r="D104" s="49" t="str">
        <f ca="1">IFERROR(__xludf.DUMMYFUNCTION("""COMPUTED_VALUE"""),"Guadalajara bien educada")</f>
        <v>Guadalajara bien educada</v>
      </c>
      <c r="E104" s="49" t="str">
        <f ca="1">IFERROR(__xludf.DUMMYFUNCTION("""COMPUTED_VALUE"""),"Atención Psicopedagógica Infantil")</f>
        <v>Atención Psicopedagógica Infantil</v>
      </c>
      <c r="F10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4" s="49" t="str">
        <f ca="1">IFERROR(__xludf.DUMMYFUNCTION("""COMPUTED_VALUE"""),"AMM Julio")</f>
        <v>AMM Julio</v>
      </c>
      <c r="I104" s="49" t="str">
        <f ca="1">IFERROR(__xludf.DUMMYFUNCTION("""COMPUTED_VALUE"""),"Julio")</f>
        <v>Julio</v>
      </c>
      <c r="J104" s="49" t="str">
        <f ca="1">IFERROR(__xludf.DUMMYFUNCTION("""COMPUTED_VALUE"""),"AMM")</f>
        <v>AMM</v>
      </c>
      <c r="K104" s="50"/>
      <c r="L104" s="49" t="str">
        <f ca="1">IFERROR(__xludf.DUMMYFUNCTION("""COMPUTED_VALUE"""),"TRIMESTRE 3")</f>
        <v>TRIMESTRE 3</v>
      </c>
      <c r="M104" s="49" t="str">
        <f ca="1">IFERROR(__xludf.DUMMYFUNCTION("""COMPUTED_VALUE"""),"ADULTA MAYOR MUJER")</f>
        <v>ADULTA MAYOR MUJER</v>
      </c>
    </row>
    <row r="105" spans="1:13">
      <c r="A105" s="49" t="str">
        <f ca="1">IFERROR(__xludf.DUMMYFUNCTION("""COMPUTED_VALUE"""),"5.1.2.0")</f>
        <v>5.1.2.0</v>
      </c>
      <c r="B10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5" s="49" t="str">
        <f ca="1">IFERROR(__xludf.DUMMYFUNCTION("""COMPUTED_VALUE"""),"5. Inclusión")</f>
        <v>5. Inclusión</v>
      </c>
      <c r="D105" s="49" t="str">
        <f ca="1">IFERROR(__xludf.DUMMYFUNCTION("""COMPUTED_VALUE"""),"Guadalajara bien educada")</f>
        <v>Guadalajara bien educada</v>
      </c>
      <c r="E105" s="49" t="str">
        <f ca="1">IFERROR(__xludf.DUMMYFUNCTION("""COMPUTED_VALUE"""),"Atención Psicopedagógica Infantil")</f>
        <v>Atención Psicopedagógica Infantil</v>
      </c>
      <c r="F10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5" s="49" t="str">
        <f ca="1">IFERROR(__xludf.DUMMYFUNCTION("""COMPUTED_VALUE"""),"AMH Julio")</f>
        <v>AMH Julio</v>
      </c>
      <c r="I105" s="49" t="str">
        <f ca="1">IFERROR(__xludf.DUMMYFUNCTION("""COMPUTED_VALUE"""),"Julio")</f>
        <v>Julio</v>
      </c>
      <c r="J105" s="49" t="str">
        <f ca="1">IFERROR(__xludf.DUMMYFUNCTION("""COMPUTED_VALUE"""),"AMH")</f>
        <v>AMH</v>
      </c>
      <c r="K105" s="50"/>
      <c r="L105" s="49" t="str">
        <f ca="1">IFERROR(__xludf.DUMMYFUNCTION("""COMPUTED_VALUE"""),"TRIMESTRE 3")</f>
        <v>TRIMESTRE 3</v>
      </c>
      <c r="M105" s="49" t="str">
        <f ca="1">IFERROR(__xludf.DUMMYFUNCTION("""COMPUTED_VALUE"""),"ADULTO MAYOR HOMBRE")</f>
        <v>ADULTO MAYOR HOMBRE</v>
      </c>
    </row>
    <row r="106" spans="1:13">
      <c r="A106" s="49" t="str">
        <f ca="1">IFERROR(__xludf.DUMMYFUNCTION("""COMPUTED_VALUE"""),"5.1.2.1")</f>
        <v>5.1.2.1</v>
      </c>
      <c r="B10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6" s="49" t="str">
        <f ca="1">IFERROR(__xludf.DUMMYFUNCTION("""COMPUTED_VALUE"""),"5. Inclusión")</f>
        <v>5. Inclusión</v>
      </c>
      <c r="D106" s="49" t="str">
        <f ca="1">IFERROR(__xludf.DUMMYFUNCTION("""COMPUTED_VALUE"""),"Guadalajara bien educada")</f>
        <v>Guadalajara bien educada</v>
      </c>
      <c r="E106" s="49" t="str">
        <f ca="1">IFERROR(__xludf.DUMMYFUNCTION("""COMPUTED_VALUE"""),"Atención Psicopedagógica Infantil")</f>
        <v>Atención Psicopedagógica Infantil</v>
      </c>
      <c r="F10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6" s="49" t="str">
        <f ca="1">IFERROR(__xludf.DUMMYFUNCTION("""COMPUTED_VALUE"""),"NAS Julio")</f>
        <v>NAS Julio</v>
      </c>
      <c r="I106" s="49" t="str">
        <f ca="1">IFERROR(__xludf.DUMMYFUNCTION("""COMPUTED_VALUE"""),"Julio")</f>
        <v>Julio</v>
      </c>
      <c r="J106" s="49" t="str">
        <f ca="1">IFERROR(__xludf.DUMMYFUNCTION("""COMPUTED_VALUE"""),"NAS")</f>
        <v>NAS</v>
      </c>
      <c r="K106" s="50">
        <f ca="1">IFERROR(__xludf.DUMMYFUNCTION("""COMPUTED_VALUE"""),4)</f>
        <v>4</v>
      </c>
      <c r="L106" s="49" t="str">
        <f ca="1">IFERROR(__xludf.DUMMYFUNCTION("""COMPUTED_VALUE"""),"TRIMESTRE 3")</f>
        <v>TRIMESTRE 3</v>
      </c>
      <c r="M106" s="49" t="str">
        <f ca="1">IFERROR(__xludf.DUMMYFUNCTION("""COMPUTED_VALUE"""),"NIÑAS")</f>
        <v>NIÑAS</v>
      </c>
    </row>
    <row r="107" spans="1:13">
      <c r="A107" s="49" t="str">
        <f ca="1">IFERROR(__xludf.DUMMYFUNCTION("""COMPUTED_VALUE"""),"5.1.2.1")</f>
        <v>5.1.2.1</v>
      </c>
      <c r="B10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7" s="49" t="str">
        <f ca="1">IFERROR(__xludf.DUMMYFUNCTION("""COMPUTED_VALUE"""),"5. Inclusión")</f>
        <v>5. Inclusión</v>
      </c>
      <c r="D107" s="49" t="str">
        <f ca="1">IFERROR(__xludf.DUMMYFUNCTION("""COMPUTED_VALUE"""),"Guadalajara bien educada")</f>
        <v>Guadalajara bien educada</v>
      </c>
      <c r="E107" s="49" t="str">
        <f ca="1">IFERROR(__xludf.DUMMYFUNCTION("""COMPUTED_VALUE"""),"Atención Psicopedagógica Infantil")</f>
        <v>Atención Psicopedagógica Infantil</v>
      </c>
      <c r="F10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7" s="49" t="str">
        <f ca="1">IFERROR(__xludf.DUMMYFUNCTION("""COMPUTED_VALUE"""),"NOS Julio")</f>
        <v>NOS Julio</v>
      </c>
      <c r="I107" s="49" t="str">
        <f ca="1">IFERROR(__xludf.DUMMYFUNCTION("""COMPUTED_VALUE"""),"Julio")</f>
        <v>Julio</v>
      </c>
      <c r="J107" s="49" t="str">
        <f ca="1">IFERROR(__xludf.DUMMYFUNCTION("""COMPUTED_VALUE"""),"NOS")</f>
        <v>NOS</v>
      </c>
      <c r="K107" s="50">
        <f ca="1">IFERROR(__xludf.DUMMYFUNCTION("""COMPUTED_VALUE"""),23)</f>
        <v>23</v>
      </c>
      <c r="L107" s="49" t="str">
        <f ca="1">IFERROR(__xludf.DUMMYFUNCTION("""COMPUTED_VALUE"""),"TRIMESTRE 3")</f>
        <v>TRIMESTRE 3</v>
      </c>
      <c r="M107" s="49" t="str">
        <f ca="1">IFERROR(__xludf.DUMMYFUNCTION("""COMPUTED_VALUE"""),"NIÑOS")</f>
        <v>NIÑOS</v>
      </c>
    </row>
    <row r="108" spans="1:13">
      <c r="A108" s="49" t="str">
        <f ca="1">IFERROR(__xludf.DUMMYFUNCTION("""COMPUTED_VALUE"""),"5.1.2.1")</f>
        <v>5.1.2.1</v>
      </c>
      <c r="B10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8" s="49" t="str">
        <f ca="1">IFERROR(__xludf.DUMMYFUNCTION("""COMPUTED_VALUE"""),"5. Inclusión")</f>
        <v>5. Inclusión</v>
      </c>
      <c r="D108" s="49" t="str">
        <f ca="1">IFERROR(__xludf.DUMMYFUNCTION("""COMPUTED_VALUE"""),"Guadalajara bien educada")</f>
        <v>Guadalajara bien educada</v>
      </c>
      <c r="E108" s="49" t="str">
        <f ca="1">IFERROR(__xludf.DUMMYFUNCTION("""COMPUTED_VALUE"""),"Atención Psicopedagógica Infantil")</f>
        <v>Atención Psicopedagógica Infantil</v>
      </c>
      <c r="F10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8" s="49" t="str">
        <f ca="1">IFERROR(__xludf.DUMMYFUNCTION("""COMPUTED_VALUE"""),"AM JULIO")</f>
        <v>AM JULIO</v>
      </c>
      <c r="I108" s="49" t="str">
        <f ca="1">IFERROR(__xludf.DUMMYFUNCTION("""COMPUTED_VALUE"""),"Julio")</f>
        <v>Julio</v>
      </c>
      <c r="J108" s="49" t="str">
        <f ca="1">IFERROR(__xludf.DUMMYFUNCTION("""COMPUTED_VALUE"""),"AM")</f>
        <v>AM</v>
      </c>
      <c r="K108" s="50"/>
      <c r="L108" s="49" t="str">
        <f ca="1">IFERROR(__xludf.DUMMYFUNCTION("""COMPUTED_VALUE"""),"TRIMESTRE 3")</f>
        <v>TRIMESTRE 3</v>
      </c>
      <c r="M108" s="49" t="str">
        <f ca="1">IFERROR(__xludf.DUMMYFUNCTION("""COMPUTED_VALUE"""),"ADOLESCENTES MUJERES")</f>
        <v>ADOLESCENTES MUJERES</v>
      </c>
    </row>
    <row r="109" spans="1:13">
      <c r="A109" s="49" t="str">
        <f ca="1">IFERROR(__xludf.DUMMYFUNCTION("""COMPUTED_VALUE"""),"5.1.2.1")</f>
        <v>5.1.2.1</v>
      </c>
      <c r="B10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9" s="49" t="str">
        <f ca="1">IFERROR(__xludf.DUMMYFUNCTION("""COMPUTED_VALUE"""),"5. Inclusión")</f>
        <v>5. Inclusión</v>
      </c>
      <c r="D109" s="49" t="str">
        <f ca="1">IFERROR(__xludf.DUMMYFUNCTION("""COMPUTED_VALUE"""),"Guadalajara bien educada")</f>
        <v>Guadalajara bien educada</v>
      </c>
      <c r="E109" s="49" t="str">
        <f ca="1">IFERROR(__xludf.DUMMYFUNCTION("""COMPUTED_VALUE"""),"Atención Psicopedagógica Infantil")</f>
        <v>Atención Psicopedagógica Infantil</v>
      </c>
      <c r="F10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9" s="49" t="str">
        <f ca="1">IFERROR(__xludf.DUMMYFUNCTION("""COMPUTED_VALUE"""),"AH JULIO")</f>
        <v>AH JULIO</v>
      </c>
      <c r="I109" s="49" t="str">
        <f ca="1">IFERROR(__xludf.DUMMYFUNCTION("""COMPUTED_VALUE"""),"Julio")</f>
        <v>Julio</v>
      </c>
      <c r="J109" s="49" t="str">
        <f ca="1">IFERROR(__xludf.DUMMYFUNCTION("""COMPUTED_VALUE"""),"AH")</f>
        <v>AH</v>
      </c>
      <c r="K109" s="50"/>
      <c r="L109" s="49" t="str">
        <f ca="1">IFERROR(__xludf.DUMMYFUNCTION("""COMPUTED_VALUE"""),"TRIMESTRE 3")</f>
        <v>TRIMESTRE 3</v>
      </c>
      <c r="M109" s="49" t="str">
        <f ca="1">IFERROR(__xludf.DUMMYFUNCTION("""COMPUTED_VALUE"""),"ADOLESCENTES HOMBRES")</f>
        <v>ADOLESCENTES HOMBRES</v>
      </c>
    </row>
    <row r="110" spans="1:13">
      <c r="A110" s="49" t="str">
        <f ca="1">IFERROR(__xludf.DUMMYFUNCTION("""COMPUTED_VALUE"""),"5.1.2.1")</f>
        <v>5.1.2.1</v>
      </c>
      <c r="B11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0" s="49" t="str">
        <f ca="1">IFERROR(__xludf.DUMMYFUNCTION("""COMPUTED_VALUE"""),"5. Inclusión")</f>
        <v>5. Inclusión</v>
      </c>
      <c r="D110" s="49" t="str">
        <f ca="1">IFERROR(__xludf.DUMMYFUNCTION("""COMPUTED_VALUE"""),"Guadalajara bien educada")</f>
        <v>Guadalajara bien educada</v>
      </c>
      <c r="E110" s="49" t="str">
        <f ca="1">IFERROR(__xludf.DUMMYFUNCTION("""COMPUTED_VALUE"""),"Atención Psicopedagógica Infantil")</f>
        <v>Atención Psicopedagógica Infantil</v>
      </c>
      <c r="F11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0" s="49" t="str">
        <f ca="1">IFERROR(__xludf.DUMMYFUNCTION("""COMPUTED_VALUE"""),"MUJ Julio")</f>
        <v>MUJ Julio</v>
      </c>
      <c r="I110" s="49" t="str">
        <f ca="1">IFERROR(__xludf.DUMMYFUNCTION("""COMPUTED_VALUE"""),"Julio")</f>
        <v>Julio</v>
      </c>
      <c r="J110" s="49" t="str">
        <f ca="1">IFERROR(__xludf.DUMMYFUNCTION("""COMPUTED_VALUE"""),"MUJ")</f>
        <v>MUJ</v>
      </c>
      <c r="K110" s="50"/>
      <c r="L110" s="49" t="str">
        <f ca="1">IFERROR(__xludf.DUMMYFUNCTION("""COMPUTED_VALUE"""),"TRIMESTRE 3")</f>
        <v>TRIMESTRE 3</v>
      </c>
      <c r="M110" s="49" t="str">
        <f ca="1">IFERROR(__xludf.DUMMYFUNCTION("""COMPUTED_VALUE"""),"MUJERES ADULTAS")</f>
        <v>MUJERES ADULTAS</v>
      </c>
    </row>
    <row r="111" spans="1:13">
      <c r="A111" s="49" t="str">
        <f ca="1">IFERROR(__xludf.DUMMYFUNCTION("""COMPUTED_VALUE"""),"5.1.2.1")</f>
        <v>5.1.2.1</v>
      </c>
      <c r="B11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1" s="49" t="str">
        <f ca="1">IFERROR(__xludf.DUMMYFUNCTION("""COMPUTED_VALUE"""),"5. Inclusión")</f>
        <v>5. Inclusión</v>
      </c>
      <c r="D111" s="49" t="str">
        <f ca="1">IFERROR(__xludf.DUMMYFUNCTION("""COMPUTED_VALUE"""),"Guadalajara bien educada")</f>
        <v>Guadalajara bien educada</v>
      </c>
      <c r="E111" s="49" t="str">
        <f ca="1">IFERROR(__xludf.DUMMYFUNCTION("""COMPUTED_VALUE"""),"Atención Psicopedagógica Infantil")</f>
        <v>Atención Psicopedagógica Infantil</v>
      </c>
      <c r="F11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1" s="49" t="str">
        <f ca="1">IFERROR(__xludf.DUMMYFUNCTION("""COMPUTED_VALUE"""),"HOM Julio")</f>
        <v>HOM Julio</v>
      </c>
      <c r="I111" s="49" t="str">
        <f ca="1">IFERROR(__xludf.DUMMYFUNCTION("""COMPUTED_VALUE"""),"Julio")</f>
        <v>Julio</v>
      </c>
      <c r="J111" s="49" t="str">
        <f ca="1">IFERROR(__xludf.DUMMYFUNCTION("""COMPUTED_VALUE"""),"HOM")</f>
        <v>HOM</v>
      </c>
      <c r="K111" s="50"/>
      <c r="L111" s="49" t="str">
        <f ca="1">IFERROR(__xludf.DUMMYFUNCTION("""COMPUTED_VALUE"""),"TRIMESTRE 3")</f>
        <v>TRIMESTRE 3</v>
      </c>
      <c r="M111" s="49" t="str">
        <f ca="1">IFERROR(__xludf.DUMMYFUNCTION("""COMPUTED_VALUE"""),"HOMBRES ADULTOS")</f>
        <v>HOMBRES ADULTOS</v>
      </c>
    </row>
    <row r="112" spans="1:13">
      <c r="A112" s="49" t="str">
        <f ca="1">IFERROR(__xludf.DUMMYFUNCTION("""COMPUTED_VALUE"""),"5.1.2.1")</f>
        <v>5.1.2.1</v>
      </c>
      <c r="B11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2" s="49" t="str">
        <f ca="1">IFERROR(__xludf.DUMMYFUNCTION("""COMPUTED_VALUE"""),"5. Inclusión")</f>
        <v>5. Inclusión</v>
      </c>
      <c r="D112" s="49" t="str">
        <f ca="1">IFERROR(__xludf.DUMMYFUNCTION("""COMPUTED_VALUE"""),"Guadalajara bien educada")</f>
        <v>Guadalajara bien educada</v>
      </c>
      <c r="E112" s="49" t="str">
        <f ca="1">IFERROR(__xludf.DUMMYFUNCTION("""COMPUTED_VALUE"""),"Atención Psicopedagógica Infantil")</f>
        <v>Atención Psicopedagógica Infantil</v>
      </c>
      <c r="F11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2" s="49" t="str">
        <f ca="1">IFERROR(__xludf.DUMMYFUNCTION("""COMPUTED_VALUE"""),"AMM Julio")</f>
        <v>AMM Julio</v>
      </c>
      <c r="I112" s="49" t="str">
        <f ca="1">IFERROR(__xludf.DUMMYFUNCTION("""COMPUTED_VALUE"""),"Julio")</f>
        <v>Julio</v>
      </c>
      <c r="J112" s="49" t="str">
        <f ca="1">IFERROR(__xludf.DUMMYFUNCTION("""COMPUTED_VALUE"""),"AMM")</f>
        <v>AMM</v>
      </c>
      <c r="K112" s="50"/>
      <c r="L112" s="49" t="str">
        <f ca="1">IFERROR(__xludf.DUMMYFUNCTION("""COMPUTED_VALUE"""),"TRIMESTRE 3")</f>
        <v>TRIMESTRE 3</v>
      </c>
      <c r="M112" s="49" t="str">
        <f ca="1">IFERROR(__xludf.DUMMYFUNCTION("""COMPUTED_VALUE"""),"ADULTA MAYOR MUJER")</f>
        <v>ADULTA MAYOR MUJER</v>
      </c>
    </row>
    <row r="113" spans="1:13">
      <c r="A113" s="49" t="str">
        <f ca="1">IFERROR(__xludf.DUMMYFUNCTION("""COMPUTED_VALUE"""),"5.1.2.1")</f>
        <v>5.1.2.1</v>
      </c>
      <c r="B11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3" s="49" t="str">
        <f ca="1">IFERROR(__xludf.DUMMYFUNCTION("""COMPUTED_VALUE"""),"5. Inclusión")</f>
        <v>5. Inclusión</v>
      </c>
      <c r="D113" s="49" t="str">
        <f ca="1">IFERROR(__xludf.DUMMYFUNCTION("""COMPUTED_VALUE"""),"Guadalajara bien educada")</f>
        <v>Guadalajara bien educada</v>
      </c>
      <c r="E113" s="49" t="str">
        <f ca="1">IFERROR(__xludf.DUMMYFUNCTION("""COMPUTED_VALUE"""),"Atención Psicopedagógica Infantil")</f>
        <v>Atención Psicopedagógica Infantil</v>
      </c>
      <c r="F11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3" s="49" t="str">
        <f ca="1">IFERROR(__xludf.DUMMYFUNCTION("""COMPUTED_VALUE"""),"AMH Julio")</f>
        <v>AMH Julio</v>
      </c>
      <c r="I113" s="49" t="str">
        <f ca="1">IFERROR(__xludf.DUMMYFUNCTION("""COMPUTED_VALUE"""),"Julio")</f>
        <v>Julio</v>
      </c>
      <c r="J113" s="49" t="str">
        <f ca="1">IFERROR(__xludf.DUMMYFUNCTION("""COMPUTED_VALUE"""),"AMH")</f>
        <v>AMH</v>
      </c>
      <c r="K113" s="50"/>
      <c r="L113" s="49" t="str">
        <f ca="1">IFERROR(__xludf.DUMMYFUNCTION("""COMPUTED_VALUE"""),"TRIMESTRE 3")</f>
        <v>TRIMESTRE 3</v>
      </c>
      <c r="M113" s="49" t="str">
        <f ca="1">IFERROR(__xludf.DUMMYFUNCTION("""COMPUTED_VALUE"""),"ADULTO MAYOR HOMBRE")</f>
        <v>ADULTO MAYOR HOMBRE</v>
      </c>
    </row>
    <row r="114" spans="1:13">
      <c r="A114" s="49" t="str">
        <f ca="1">IFERROR(__xludf.DUMMYFUNCTION("""COMPUTED_VALUE"""),"5.1.2.0")</f>
        <v>5.1.2.0</v>
      </c>
      <c r="B11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4" s="49" t="str">
        <f ca="1">IFERROR(__xludf.DUMMYFUNCTION("""COMPUTED_VALUE"""),"5. Inclusión")</f>
        <v>5. Inclusión</v>
      </c>
      <c r="D114" s="49" t="str">
        <f ca="1">IFERROR(__xludf.DUMMYFUNCTION("""COMPUTED_VALUE"""),"Guadalajara bien educada")</f>
        <v>Guadalajara bien educada</v>
      </c>
      <c r="E114" s="49" t="str">
        <f ca="1">IFERROR(__xludf.DUMMYFUNCTION("""COMPUTED_VALUE"""),"Atención Psicopedagógica Infantil")</f>
        <v>Atención Psicopedagógica Infantil</v>
      </c>
      <c r="F11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4" s="49" t="str">
        <f ca="1">IFERROR(__xludf.DUMMYFUNCTION("""COMPUTED_VALUE"""),"NAS Agosto")</f>
        <v>NAS Agosto</v>
      </c>
      <c r="I114" s="49" t="str">
        <f ca="1">IFERROR(__xludf.DUMMYFUNCTION("""COMPUTED_VALUE"""),"Agosto")</f>
        <v>Agosto</v>
      </c>
      <c r="J114" s="49" t="str">
        <f ca="1">IFERROR(__xludf.DUMMYFUNCTION("""COMPUTED_VALUE"""),"NAS")</f>
        <v>NAS</v>
      </c>
      <c r="K114" s="50">
        <f ca="1">IFERROR(__xludf.DUMMYFUNCTION("""COMPUTED_VALUE"""),0)</f>
        <v>0</v>
      </c>
      <c r="L114" s="49" t="str">
        <f ca="1">IFERROR(__xludf.DUMMYFUNCTION("""COMPUTED_VALUE"""),"TRIMESTRE 3")</f>
        <v>TRIMESTRE 3</v>
      </c>
      <c r="M114" s="49" t="str">
        <f ca="1">IFERROR(__xludf.DUMMYFUNCTION("""COMPUTED_VALUE"""),"NIÑAS")</f>
        <v>NIÑAS</v>
      </c>
    </row>
    <row r="115" spans="1:13">
      <c r="A115" s="49" t="str">
        <f ca="1">IFERROR(__xludf.DUMMYFUNCTION("""COMPUTED_VALUE"""),"5.1.2.0")</f>
        <v>5.1.2.0</v>
      </c>
      <c r="B11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5" s="49" t="str">
        <f ca="1">IFERROR(__xludf.DUMMYFUNCTION("""COMPUTED_VALUE"""),"5. Inclusión")</f>
        <v>5. Inclusión</v>
      </c>
      <c r="D115" s="49" t="str">
        <f ca="1">IFERROR(__xludf.DUMMYFUNCTION("""COMPUTED_VALUE"""),"Guadalajara bien educada")</f>
        <v>Guadalajara bien educada</v>
      </c>
      <c r="E115" s="49" t="str">
        <f ca="1">IFERROR(__xludf.DUMMYFUNCTION("""COMPUTED_VALUE"""),"Atención Psicopedagógica Infantil")</f>
        <v>Atención Psicopedagógica Infantil</v>
      </c>
      <c r="F11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5" s="49" t="str">
        <f ca="1">IFERROR(__xludf.DUMMYFUNCTION("""COMPUTED_VALUE"""),"NOS Agosto")</f>
        <v>NOS Agosto</v>
      </c>
      <c r="I115" s="49" t="str">
        <f ca="1">IFERROR(__xludf.DUMMYFUNCTION("""COMPUTED_VALUE"""),"Agosto")</f>
        <v>Agosto</v>
      </c>
      <c r="J115" s="49" t="str">
        <f ca="1">IFERROR(__xludf.DUMMYFUNCTION("""COMPUTED_VALUE"""),"NOS")</f>
        <v>NOS</v>
      </c>
      <c r="K115" s="50">
        <f ca="1">IFERROR(__xludf.DUMMYFUNCTION("""COMPUTED_VALUE"""),0)</f>
        <v>0</v>
      </c>
      <c r="L115" s="49" t="str">
        <f ca="1">IFERROR(__xludf.DUMMYFUNCTION("""COMPUTED_VALUE"""),"TRIMESTRE 3")</f>
        <v>TRIMESTRE 3</v>
      </c>
      <c r="M115" s="49" t="str">
        <f ca="1">IFERROR(__xludf.DUMMYFUNCTION("""COMPUTED_VALUE"""),"NIÑOS")</f>
        <v>NIÑOS</v>
      </c>
    </row>
    <row r="116" spans="1:13">
      <c r="A116" s="49" t="str">
        <f ca="1">IFERROR(__xludf.DUMMYFUNCTION("""COMPUTED_VALUE"""),"5.1.2.0")</f>
        <v>5.1.2.0</v>
      </c>
      <c r="B11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6" s="49" t="str">
        <f ca="1">IFERROR(__xludf.DUMMYFUNCTION("""COMPUTED_VALUE"""),"5. Inclusión")</f>
        <v>5. Inclusión</v>
      </c>
      <c r="D116" s="49" t="str">
        <f ca="1">IFERROR(__xludf.DUMMYFUNCTION("""COMPUTED_VALUE"""),"Guadalajara bien educada")</f>
        <v>Guadalajara bien educada</v>
      </c>
      <c r="E116" s="49" t="str">
        <f ca="1">IFERROR(__xludf.DUMMYFUNCTION("""COMPUTED_VALUE"""),"Atención Psicopedagógica Infantil")</f>
        <v>Atención Psicopedagógica Infantil</v>
      </c>
      <c r="F11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6" s="49" t="str">
        <f ca="1">IFERROR(__xludf.DUMMYFUNCTION("""COMPUTED_VALUE"""),"AM AGOSTO")</f>
        <v>AM AGOSTO</v>
      </c>
      <c r="I116" s="49" t="str">
        <f ca="1">IFERROR(__xludf.DUMMYFUNCTION("""COMPUTED_VALUE"""),"Agosto")</f>
        <v>Agosto</v>
      </c>
      <c r="J116" s="49" t="str">
        <f ca="1">IFERROR(__xludf.DUMMYFUNCTION("""COMPUTED_VALUE"""),"AM")</f>
        <v>AM</v>
      </c>
      <c r="K116" s="50"/>
      <c r="L116" s="49" t="str">
        <f ca="1">IFERROR(__xludf.DUMMYFUNCTION("""COMPUTED_VALUE"""),"TRIMESTRE 3")</f>
        <v>TRIMESTRE 3</v>
      </c>
      <c r="M116" s="49" t="str">
        <f ca="1">IFERROR(__xludf.DUMMYFUNCTION("""COMPUTED_VALUE"""),"ADOLESCENTES MUJERES")</f>
        <v>ADOLESCENTES MUJERES</v>
      </c>
    </row>
    <row r="117" spans="1:13">
      <c r="A117" s="49" t="str">
        <f ca="1">IFERROR(__xludf.DUMMYFUNCTION("""COMPUTED_VALUE"""),"5.1.2.0")</f>
        <v>5.1.2.0</v>
      </c>
      <c r="B11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7" s="49" t="str">
        <f ca="1">IFERROR(__xludf.DUMMYFUNCTION("""COMPUTED_VALUE"""),"5. Inclusión")</f>
        <v>5. Inclusión</v>
      </c>
      <c r="D117" s="49" t="str">
        <f ca="1">IFERROR(__xludf.DUMMYFUNCTION("""COMPUTED_VALUE"""),"Guadalajara bien educada")</f>
        <v>Guadalajara bien educada</v>
      </c>
      <c r="E117" s="49" t="str">
        <f ca="1">IFERROR(__xludf.DUMMYFUNCTION("""COMPUTED_VALUE"""),"Atención Psicopedagógica Infantil")</f>
        <v>Atención Psicopedagógica Infantil</v>
      </c>
      <c r="F11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7" s="49" t="str">
        <f ca="1">IFERROR(__xludf.DUMMYFUNCTION("""COMPUTED_VALUE"""),"AH AGOSTO")</f>
        <v>AH AGOSTO</v>
      </c>
      <c r="I117" s="49" t="str">
        <f ca="1">IFERROR(__xludf.DUMMYFUNCTION("""COMPUTED_VALUE"""),"Agosto")</f>
        <v>Agosto</v>
      </c>
      <c r="J117" s="49" t="str">
        <f ca="1">IFERROR(__xludf.DUMMYFUNCTION("""COMPUTED_VALUE"""),"AH")</f>
        <v>AH</v>
      </c>
      <c r="K117" s="50"/>
      <c r="L117" s="49" t="str">
        <f ca="1">IFERROR(__xludf.DUMMYFUNCTION("""COMPUTED_VALUE"""),"TRIMESTRE 3")</f>
        <v>TRIMESTRE 3</v>
      </c>
      <c r="M117" s="49" t="str">
        <f ca="1">IFERROR(__xludf.DUMMYFUNCTION("""COMPUTED_VALUE"""),"ADOLESCENTES HOMBRES")</f>
        <v>ADOLESCENTES HOMBRES</v>
      </c>
    </row>
    <row r="118" spans="1:13">
      <c r="A118" s="49" t="str">
        <f ca="1">IFERROR(__xludf.DUMMYFUNCTION("""COMPUTED_VALUE"""),"5.1.2.0")</f>
        <v>5.1.2.0</v>
      </c>
      <c r="B11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8" s="49" t="str">
        <f ca="1">IFERROR(__xludf.DUMMYFUNCTION("""COMPUTED_VALUE"""),"5. Inclusión")</f>
        <v>5. Inclusión</v>
      </c>
      <c r="D118" s="49" t="str">
        <f ca="1">IFERROR(__xludf.DUMMYFUNCTION("""COMPUTED_VALUE"""),"Guadalajara bien educada")</f>
        <v>Guadalajara bien educada</v>
      </c>
      <c r="E118" s="49" t="str">
        <f ca="1">IFERROR(__xludf.DUMMYFUNCTION("""COMPUTED_VALUE"""),"Atención Psicopedagógica Infantil")</f>
        <v>Atención Psicopedagógica Infantil</v>
      </c>
      <c r="F11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8" s="49" t="str">
        <f ca="1">IFERROR(__xludf.DUMMYFUNCTION("""COMPUTED_VALUE"""),"MUJ Agosto")</f>
        <v>MUJ Agosto</v>
      </c>
      <c r="I118" s="49" t="str">
        <f ca="1">IFERROR(__xludf.DUMMYFUNCTION("""COMPUTED_VALUE"""),"Agosto")</f>
        <v>Agosto</v>
      </c>
      <c r="J118" s="49" t="str">
        <f ca="1">IFERROR(__xludf.DUMMYFUNCTION("""COMPUTED_VALUE"""),"MUJ")</f>
        <v>MUJ</v>
      </c>
      <c r="K118" s="50"/>
      <c r="L118" s="49" t="str">
        <f ca="1">IFERROR(__xludf.DUMMYFUNCTION("""COMPUTED_VALUE"""),"TRIMESTRE 3")</f>
        <v>TRIMESTRE 3</v>
      </c>
      <c r="M118" s="49" t="str">
        <f ca="1">IFERROR(__xludf.DUMMYFUNCTION("""COMPUTED_VALUE"""),"MUJERES ADULTAS")</f>
        <v>MUJERES ADULTAS</v>
      </c>
    </row>
    <row r="119" spans="1:13">
      <c r="A119" s="49" t="str">
        <f ca="1">IFERROR(__xludf.DUMMYFUNCTION("""COMPUTED_VALUE"""),"5.1.2.0")</f>
        <v>5.1.2.0</v>
      </c>
      <c r="B11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9" s="49" t="str">
        <f ca="1">IFERROR(__xludf.DUMMYFUNCTION("""COMPUTED_VALUE"""),"5. Inclusión")</f>
        <v>5. Inclusión</v>
      </c>
      <c r="D119" s="49" t="str">
        <f ca="1">IFERROR(__xludf.DUMMYFUNCTION("""COMPUTED_VALUE"""),"Guadalajara bien educada")</f>
        <v>Guadalajara bien educada</v>
      </c>
      <c r="E119" s="49" t="str">
        <f ca="1">IFERROR(__xludf.DUMMYFUNCTION("""COMPUTED_VALUE"""),"Atención Psicopedagógica Infantil")</f>
        <v>Atención Psicopedagógica Infantil</v>
      </c>
      <c r="F11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9" s="49" t="str">
        <f ca="1">IFERROR(__xludf.DUMMYFUNCTION("""COMPUTED_VALUE"""),"HOM Agosto")</f>
        <v>HOM Agosto</v>
      </c>
      <c r="I119" s="49" t="str">
        <f ca="1">IFERROR(__xludf.DUMMYFUNCTION("""COMPUTED_VALUE"""),"Agosto")</f>
        <v>Agosto</v>
      </c>
      <c r="J119" s="49" t="str">
        <f ca="1">IFERROR(__xludf.DUMMYFUNCTION("""COMPUTED_VALUE"""),"HOM")</f>
        <v>HOM</v>
      </c>
      <c r="K119" s="50"/>
      <c r="L119" s="49" t="str">
        <f ca="1">IFERROR(__xludf.DUMMYFUNCTION("""COMPUTED_VALUE"""),"TRIMESTRE 3")</f>
        <v>TRIMESTRE 3</v>
      </c>
      <c r="M119" s="49" t="str">
        <f ca="1">IFERROR(__xludf.DUMMYFUNCTION("""COMPUTED_VALUE"""),"HOMBRES ADULTOS")</f>
        <v>HOMBRES ADULTOS</v>
      </c>
    </row>
    <row r="120" spans="1:13">
      <c r="A120" s="49" t="str">
        <f ca="1">IFERROR(__xludf.DUMMYFUNCTION("""COMPUTED_VALUE"""),"5.1.2.0")</f>
        <v>5.1.2.0</v>
      </c>
      <c r="B12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0" s="49" t="str">
        <f ca="1">IFERROR(__xludf.DUMMYFUNCTION("""COMPUTED_VALUE"""),"5. Inclusión")</f>
        <v>5. Inclusión</v>
      </c>
      <c r="D120" s="49" t="str">
        <f ca="1">IFERROR(__xludf.DUMMYFUNCTION("""COMPUTED_VALUE"""),"Guadalajara bien educada")</f>
        <v>Guadalajara bien educada</v>
      </c>
      <c r="E120" s="49" t="str">
        <f ca="1">IFERROR(__xludf.DUMMYFUNCTION("""COMPUTED_VALUE"""),"Atención Psicopedagógica Infantil")</f>
        <v>Atención Psicopedagógica Infantil</v>
      </c>
      <c r="F12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2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20" s="49" t="str">
        <f ca="1">IFERROR(__xludf.DUMMYFUNCTION("""COMPUTED_VALUE"""),"AMM Agosto")</f>
        <v>AMM Agosto</v>
      </c>
      <c r="I120" s="49" t="str">
        <f ca="1">IFERROR(__xludf.DUMMYFUNCTION("""COMPUTED_VALUE"""),"Agosto")</f>
        <v>Agosto</v>
      </c>
      <c r="J120" s="49" t="str">
        <f ca="1">IFERROR(__xludf.DUMMYFUNCTION("""COMPUTED_VALUE"""),"AMM")</f>
        <v>AMM</v>
      </c>
      <c r="K120" s="50"/>
      <c r="L120" s="49" t="str">
        <f ca="1">IFERROR(__xludf.DUMMYFUNCTION("""COMPUTED_VALUE"""),"TRIMESTRE 3")</f>
        <v>TRIMESTRE 3</v>
      </c>
      <c r="M120" s="49" t="str">
        <f ca="1">IFERROR(__xludf.DUMMYFUNCTION("""COMPUTED_VALUE"""),"ADULTA MAYOR MUJER")</f>
        <v>ADULTA MAYOR MUJER</v>
      </c>
    </row>
    <row r="121" spans="1:13">
      <c r="A121" s="49" t="str">
        <f ca="1">IFERROR(__xludf.DUMMYFUNCTION("""COMPUTED_VALUE"""),"5.1.2.0")</f>
        <v>5.1.2.0</v>
      </c>
      <c r="B12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1" s="49" t="str">
        <f ca="1">IFERROR(__xludf.DUMMYFUNCTION("""COMPUTED_VALUE"""),"5. Inclusión")</f>
        <v>5. Inclusión</v>
      </c>
      <c r="D121" s="49" t="str">
        <f ca="1">IFERROR(__xludf.DUMMYFUNCTION("""COMPUTED_VALUE"""),"Guadalajara bien educada")</f>
        <v>Guadalajara bien educada</v>
      </c>
      <c r="E121" s="49" t="str">
        <f ca="1">IFERROR(__xludf.DUMMYFUNCTION("""COMPUTED_VALUE"""),"Atención Psicopedagógica Infantil")</f>
        <v>Atención Psicopedagógica Infantil</v>
      </c>
      <c r="F12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2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21" s="49" t="str">
        <f ca="1">IFERROR(__xludf.DUMMYFUNCTION("""COMPUTED_VALUE"""),"AMH Agosto")</f>
        <v>AMH Agosto</v>
      </c>
      <c r="I121" s="49" t="str">
        <f ca="1">IFERROR(__xludf.DUMMYFUNCTION("""COMPUTED_VALUE"""),"Agosto")</f>
        <v>Agosto</v>
      </c>
      <c r="J121" s="49" t="str">
        <f ca="1">IFERROR(__xludf.DUMMYFUNCTION("""COMPUTED_VALUE"""),"AMH")</f>
        <v>AMH</v>
      </c>
      <c r="K121" s="50"/>
      <c r="L121" s="49" t="str">
        <f ca="1">IFERROR(__xludf.DUMMYFUNCTION("""COMPUTED_VALUE"""),"TRIMESTRE 3")</f>
        <v>TRIMESTRE 3</v>
      </c>
      <c r="M121" s="49" t="str">
        <f ca="1">IFERROR(__xludf.DUMMYFUNCTION("""COMPUTED_VALUE"""),"ADULTO MAYOR HOMBRE")</f>
        <v>ADULTO MAYOR HOMBRE</v>
      </c>
    </row>
    <row r="122" spans="1:13">
      <c r="A122" s="49" t="str">
        <f ca="1">IFERROR(__xludf.DUMMYFUNCTION("""COMPUTED_VALUE"""),"5.1.2.1")</f>
        <v>5.1.2.1</v>
      </c>
      <c r="B12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2" s="49" t="str">
        <f ca="1">IFERROR(__xludf.DUMMYFUNCTION("""COMPUTED_VALUE"""),"5. Inclusión")</f>
        <v>5. Inclusión</v>
      </c>
      <c r="D122" s="49" t="str">
        <f ca="1">IFERROR(__xludf.DUMMYFUNCTION("""COMPUTED_VALUE"""),"Guadalajara bien educada")</f>
        <v>Guadalajara bien educada</v>
      </c>
      <c r="E122" s="49" t="str">
        <f ca="1">IFERROR(__xludf.DUMMYFUNCTION("""COMPUTED_VALUE"""),"Atención Psicopedagógica Infantil")</f>
        <v>Atención Psicopedagógica Infantil</v>
      </c>
      <c r="F12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2" s="49" t="str">
        <f ca="1">IFERROR(__xludf.DUMMYFUNCTION("""COMPUTED_VALUE"""),"NAS Agosto")</f>
        <v>NAS Agosto</v>
      </c>
      <c r="I122" s="49" t="str">
        <f ca="1">IFERROR(__xludf.DUMMYFUNCTION("""COMPUTED_VALUE"""),"Agosto")</f>
        <v>Agosto</v>
      </c>
      <c r="J122" s="49" t="str">
        <f ca="1">IFERROR(__xludf.DUMMYFUNCTION("""COMPUTED_VALUE"""),"NAS")</f>
        <v>NAS</v>
      </c>
      <c r="K122" s="50">
        <f ca="1">IFERROR(__xludf.DUMMYFUNCTION("""COMPUTED_VALUE"""),12)</f>
        <v>12</v>
      </c>
      <c r="L122" s="49" t="str">
        <f ca="1">IFERROR(__xludf.DUMMYFUNCTION("""COMPUTED_VALUE"""),"TRIMESTRE 3")</f>
        <v>TRIMESTRE 3</v>
      </c>
      <c r="M122" s="49" t="str">
        <f ca="1">IFERROR(__xludf.DUMMYFUNCTION("""COMPUTED_VALUE"""),"NIÑAS")</f>
        <v>NIÑAS</v>
      </c>
    </row>
    <row r="123" spans="1:13">
      <c r="A123" s="49" t="str">
        <f ca="1">IFERROR(__xludf.DUMMYFUNCTION("""COMPUTED_VALUE"""),"5.1.2.1")</f>
        <v>5.1.2.1</v>
      </c>
      <c r="B12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3" s="49" t="str">
        <f ca="1">IFERROR(__xludf.DUMMYFUNCTION("""COMPUTED_VALUE"""),"5. Inclusión")</f>
        <v>5. Inclusión</v>
      </c>
      <c r="D123" s="49" t="str">
        <f ca="1">IFERROR(__xludf.DUMMYFUNCTION("""COMPUTED_VALUE"""),"Guadalajara bien educada")</f>
        <v>Guadalajara bien educada</v>
      </c>
      <c r="E123" s="49" t="str">
        <f ca="1">IFERROR(__xludf.DUMMYFUNCTION("""COMPUTED_VALUE"""),"Atención Psicopedagógica Infantil")</f>
        <v>Atención Psicopedagógica Infantil</v>
      </c>
      <c r="F12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3" s="49" t="str">
        <f ca="1">IFERROR(__xludf.DUMMYFUNCTION("""COMPUTED_VALUE"""),"NOS Agosto")</f>
        <v>NOS Agosto</v>
      </c>
      <c r="I123" s="49" t="str">
        <f ca="1">IFERROR(__xludf.DUMMYFUNCTION("""COMPUTED_VALUE"""),"Agosto")</f>
        <v>Agosto</v>
      </c>
      <c r="J123" s="49" t="str">
        <f ca="1">IFERROR(__xludf.DUMMYFUNCTION("""COMPUTED_VALUE"""),"NOS")</f>
        <v>NOS</v>
      </c>
      <c r="K123" s="50">
        <f ca="1">IFERROR(__xludf.DUMMYFUNCTION("""COMPUTED_VALUE"""),52)</f>
        <v>52</v>
      </c>
      <c r="L123" s="49" t="str">
        <f ca="1">IFERROR(__xludf.DUMMYFUNCTION("""COMPUTED_VALUE"""),"TRIMESTRE 3")</f>
        <v>TRIMESTRE 3</v>
      </c>
      <c r="M123" s="49" t="str">
        <f ca="1">IFERROR(__xludf.DUMMYFUNCTION("""COMPUTED_VALUE"""),"NIÑOS")</f>
        <v>NIÑOS</v>
      </c>
    </row>
    <row r="124" spans="1:13">
      <c r="A124" s="49" t="str">
        <f ca="1">IFERROR(__xludf.DUMMYFUNCTION("""COMPUTED_VALUE"""),"5.1.2.1")</f>
        <v>5.1.2.1</v>
      </c>
      <c r="B12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4" s="49" t="str">
        <f ca="1">IFERROR(__xludf.DUMMYFUNCTION("""COMPUTED_VALUE"""),"5. Inclusión")</f>
        <v>5. Inclusión</v>
      </c>
      <c r="D124" s="49" t="str">
        <f ca="1">IFERROR(__xludf.DUMMYFUNCTION("""COMPUTED_VALUE"""),"Guadalajara bien educada")</f>
        <v>Guadalajara bien educada</v>
      </c>
      <c r="E124" s="49" t="str">
        <f ca="1">IFERROR(__xludf.DUMMYFUNCTION("""COMPUTED_VALUE"""),"Atención Psicopedagógica Infantil")</f>
        <v>Atención Psicopedagógica Infantil</v>
      </c>
      <c r="F12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4" s="49" t="str">
        <f ca="1">IFERROR(__xludf.DUMMYFUNCTION("""COMPUTED_VALUE"""),"AM AGOSTO")</f>
        <v>AM AGOSTO</v>
      </c>
      <c r="I124" s="49" t="str">
        <f ca="1">IFERROR(__xludf.DUMMYFUNCTION("""COMPUTED_VALUE"""),"Agosto")</f>
        <v>Agosto</v>
      </c>
      <c r="J124" s="49" t="str">
        <f ca="1">IFERROR(__xludf.DUMMYFUNCTION("""COMPUTED_VALUE"""),"AM")</f>
        <v>AM</v>
      </c>
      <c r="K124" s="50"/>
      <c r="L124" s="49" t="str">
        <f ca="1">IFERROR(__xludf.DUMMYFUNCTION("""COMPUTED_VALUE"""),"TRIMESTRE 3")</f>
        <v>TRIMESTRE 3</v>
      </c>
      <c r="M124" s="49" t="str">
        <f ca="1">IFERROR(__xludf.DUMMYFUNCTION("""COMPUTED_VALUE"""),"ADOLESCENTES MUJERES")</f>
        <v>ADOLESCENTES MUJERES</v>
      </c>
    </row>
    <row r="125" spans="1:13">
      <c r="A125" s="49" t="str">
        <f ca="1">IFERROR(__xludf.DUMMYFUNCTION("""COMPUTED_VALUE"""),"5.1.2.1")</f>
        <v>5.1.2.1</v>
      </c>
      <c r="B12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5" s="49" t="str">
        <f ca="1">IFERROR(__xludf.DUMMYFUNCTION("""COMPUTED_VALUE"""),"5. Inclusión")</f>
        <v>5. Inclusión</v>
      </c>
      <c r="D125" s="49" t="str">
        <f ca="1">IFERROR(__xludf.DUMMYFUNCTION("""COMPUTED_VALUE"""),"Guadalajara bien educada")</f>
        <v>Guadalajara bien educada</v>
      </c>
      <c r="E125" s="49" t="str">
        <f ca="1">IFERROR(__xludf.DUMMYFUNCTION("""COMPUTED_VALUE"""),"Atención Psicopedagógica Infantil")</f>
        <v>Atención Psicopedagógica Infantil</v>
      </c>
      <c r="F12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5" s="49" t="str">
        <f ca="1">IFERROR(__xludf.DUMMYFUNCTION("""COMPUTED_VALUE"""),"AH AGOSTO")</f>
        <v>AH AGOSTO</v>
      </c>
      <c r="I125" s="49" t="str">
        <f ca="1">IFERROR(__xludf.DUMMYFUNCTION("""COMPUTED_VALUE"""),"Agosto")</f>
        <v>Agosto</v>
      </c>
      <c r="J125" s="49" t="str">
        <f ca="1">IFERROR(__xludf.DUMMYFUNCTION("""COMPUTED_VALUE"""),"AH")</f>
        <v>AH</v>
      </c>
      <c r="K125" s="50"/>
      <c r="L125" s="49" t="str">
        <f ca="1">IFERROR(__xludf.DUMMYFUNCTION("""COMPUTED_VALUE"""),"TRIMESTRE 3")</f>
        <v>TRIMESTRE 3</v>
      </c>
      <c r="M125" s="49" t="str">
        <f ca="1">IFERROR(__xludf.DUMMYFUNCTION("""COMPUTED_VALUE"""),"ADOLESCENTES HOMBRES")</f>
        <v>ADOLESCENTES HOMBRES</v>
      </c>
    </row>
    <row r="126" spans="1:13">
      <c r="A126" s="49" t="str">
        <f ca="1">IFERROR(__xludf.DUMMYFUNCTION("""COMPUTED_VALUE"""),"5.1.2.1")</f>
        <v>5.1.2.1</v>
      </c>
      <c r="B12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6" s="49" t="str">
        <f ca="1">IFERROR(__xludf.DUMMYFUNCTION("""COMPUTED_VALUE"""),"5. Inclusión")</f>
        <v>5. Inclusión</v>
      </c>
      <c r="D126" s="49" t="str">
        <f ca="1">IFERROR(__xludf.DUMMYFUNCTION("""COMPUTED_VALUE"""),"Guadalajara bien educada")</f>
        <v>Guadalajara bien educada</v>
      </c>
      <c r="E126" s="49" t="str">
        <f ca="1">IFERROR(__xludf.DUMMYFUNCTION("""COMPUTED_VALUE"""),"Atención Psicopedagógica Infantil")</f>
        <v>Atención Psicopedagógica Infantil</v>
      </c>
      <c r="F12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6" s="49" t="str">
        <f ca="1">IFERROR(__xludf.DUMMYFUNCTION("""COMPUTED_VALUE"""),"MUJ Agosto")</f>
        <v>MUJ Agosto</v>
      </c>
      <c r="I126" s="49" t="str">
        <f ca="1">IFERROR(__xludf.DUMMYFUNCTION("""COMPUTED_VALUE"""),"Agosto")</f>
        <v>Agosto</v>
      </c>
      <c r="J126" s="49" t="str">
        <f ca="1">IFERROR(__xludf.DUMMYFUNCTION("""COMPUTED_VALUE"""),"MUJ")</f>
        <v>MUJ</v>
      </c>
      <c r="K126" s="50"/>
      <c r="L126" s="49" t="str">
        <f ca="1">IFERROR(__xludf.DUMMYFUNCTION("""COMPUTED_VALUE"""),"TRIMESTRE 3")</f>
        <v>TRIMESTRE 3</v>
      </c>
      <c r="M126" s="49" t="str">
        <f ca="1">IFERROR(__xludf.DUMMYFUNCTION("""COMPUTED_VALUE"""),"MUJERES ADULTAS")</f>
        <v>MUJERES ADULTAS</v>
      </c>
    </row>
    <row r="127" spans="1:13">
      <c r="A127" s="49" t="str">
        <f ca="1">IFERROR(__xludf.DUMMYFUNCTION("""COMPUTED_VALUE"""),"5.1.2.1")</f>
        <v>5.1.2.1</v>
      </c>
      <c r="B12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7" s="49" t="str">
        <f ca="1">IFERROR(__xludf.DUMMYFUNCTION("""COMPUTED_VALUE"""),"5. Inclusión")</f>
        <v>5. Inclusión</v>
      </c>
      <c r="D127" s="49" t="str">
        <f ca="1">IFERROR(__xludf.DUMMYFUNCTION("""COMPUTED_VALUE"""),"Guadalajara bien educada")</f>
        <v>Guadalajara bien educada</v>
      </c>
      <c r="E127" s="49" t="str">
        <f ca="1">IFERROR(__xludf.DUMMYFUNCTION("""COMPUTED_VALUE"""),"Atención Psicopedagógica Infantil")</f>
        <v>Atención Psicopedagógica Infantil</v>
      </c>
      <c r="F12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7" s="49" t="str">
        <f ca="1">IFERROR(__xludf.DUMMYFUNCTION("""COMPUTED_VALUE"""),"HOM Agosto")</f>
        <v>HOM Agosto</v>
      </c>
      <c r="I127" s="49" t="str">
        <f ca="1">IFERROR(__xludf.DUMMYFUNCTION("""COMPUTED_VALUE"""),"Agosto")</f>
        <v>Agosto</v>
      </c>
      <c r="J127" s="49" t="str">
        <f ca="1">IFERROR(__xludf.DUMMYFUNCTION("""COMPUTED_VALUE"""),"HOM")</f>
        <v>HOM</v>
      </c>
      <c r="K127" s="50"/>
      <c r="L127" s="49" t="str">
        <f ca="1">IFERROR(__xludf.DUMMYFUNCTION("""COMPUTED_VALUE"""),"TRIMESTRE 3")</f>
        <v>TRIMESTRE 3</v>
      </c>
      <c r="M127" s="49" t="str">
        <f ca="1">IFERROR(__xludf.DUMMYFUNCTION("""COMPUTED_VALUE"""),"HOMBRES ADULTOS")</f>
        <v>HOMBRES ADULTOS</v>
      </c>
    </row>
    <row r="128" spans="1:13">
      <c r="A128" s="49" t="str">
        <f ca="1">IFERROR(__xludf.DUMMYFUNCTION("""COMPUTED_VALUE"""),"5.1.2.1")</f>
        <v>5.1.2.1</v>
      </c>
      <c r="B12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8" s="49" t="str">
        <f ca="1">IFERROR(__xludf.DUMMYFUNCTION("""COMPUTED_VALUE"""),"5. Inclusión")</f>
        <v>5. Inclusión</v>
      </c>
      <c r="D128" s="49" t="str">
        <f ca="1">IFERROR(__xludf.DUMMYFUNCTION("""COMPUTED_VALUE"""),"Guadalajara bien educada")</f>
        <v>Guadalajara bien educada</v>
      </c>
      <c r="E128" s="49" t="str">
        <f ca="1">IFERROR(__xludf.DUMMYFUNCTION("""COMPUTED_VALUE"""),"Atención Psicopedagógica Infantil")</f>
        <v>Atención Psicopedagógica Infantil</v>
      </c>
      <c r="F12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8" s="49" t="str">
        <f ca="1">IFERROR(__xludf.DUMMYFUNCTION("""COMPUTED_VALUE"""),"AMM Agosto")</f>
        <v>AMM Agosto</v>
      </c>
      <c r="I128" s="49" t="str">
        <f ca="1">IFERROR(__xludf.DUMMYFUNCTION("""COMPUTED_VALUE"""),"Agosto")</f>
        <v>Agosto</v>
      </c>
      <c r="J128" s="49" t="str">
        <f ca="1">IFERROR(__xludf.DUMMYFUNCTION("""COMPUTED_VALUE"""),"AMM")</f>
        <v>AMM</v>
      </c>
      <c r="K128" s="50"/>
      <c r="L128" s="49" t="str">
        <f ca="1">IFERROR(__xludf.DUMMYFUNCTION("""COMPUTED_VALUE"""),"TRIMESTRE 3")</f>
        <v>TRIMESTRE 3</v>
      </c>
      <c r="M128" s="49" t="str">
        <f ca="1">IFERROR(__xludf.DUMMYFUNCTION("""COMPUTED_VALUE"""),"ADULTA MAYOR MUJER")</f>
        <v>ADULTA MAYOR MUJER</v>
      </c>
    </row>
    <row r="129" spans="1:13">
      <c r="A129" s="49" t="str">
        <f ca="1">IFERROR(__xludf.DUMMYFUNCTION("""COMPUTED_VALUE"""),"5.1.2.1")</f>
        <v>5.1.2.1</v>
      </c>
      <c r="B12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9" s="49" t="str">
        <f ca="1">IFERROR(__xludf.DUMMYFUNCTION("""COMPUTED_VALUE"""),"5. Inclusión")</f>
        <v>5. Inclusión</v>
      </c>
      <c r="D129" s="49" t="str">
        <f ca="1">IFERROR(__xludf.DUMMYFUNCTION("""COMPUTED_VALUE"""),"Guadalajara bien educada")</f>
        <v>Guadalajara bien educada</v>
      </c>
      <c r="E129" s="49" t="str">
        <f ca="1">IFERROR(__xludf.DUMMYFUNCTION("""COMPUTED_VALUE"""),"Atención Psicopedagógica Infantil")</f>
        <v>Atención Psicopedagógica Infantil</v>
      </c>
      <c r="F12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9" s="49" t="str">
        <f ca="1">IFERROR(__xludf.DUMMYFUNCTION("""COMPUTED_VALUE"""),"AMH Agosto")</f>
        <v>AMH Agosto</v>
      </c>
      <c r="I129" s="49" t="str">
        <f ca="1">IFERROR(__xludf.DUMMYFUNCTION("""COMPUTED_VALUE"""),"Agosto")</f>
        <v>Agosto</v>
      </c>
      <c r="J129" s="49" t="str">
        <f ca="1">IFERROR(__xludf.DUMMYFUNCTION("""COMPUTED_VALUE"""),"AMH")</f>
        <v>AMH</v>
      </c>
      <c r="K129" s="50"/>
      <c r="L129" s="49" t="str">
        <f ca="1">IFERROR(__xludf.DUMMYFUNCTION("""COMPUTED_VALUE"""),"TRIMESTRE 3")</f>
        <v>TRIMESTRE 3</v>
      </c>
      <c r="M129" s="49" t="str">
        <f ca="1">IFERROR(__xludf.DUMMYFUNCTION("""COMPUTED_VALUE"""),"ADULTO MAYOR HOMBRE")</f>
        <v>ADULTO MAYOR HOMBRE</v>
      </c>
    </row>
    <row r="130" spans="1:13">
      <c r="A130" s="49" t="str">
        <f ca="1">IFERROR(__xludf.DUMMYFUNCTION("""COMPUTED_VALUE"""),"5.1.2.0")</f>
        <v>5.1.2.0</v>
      </c>
      <c r="B13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0" s="49" t="str">
        <f ca="1">IFERROR(__xludf.DUMMYFUNCTION("""COMPUTED_VALUE"""),"5. Inclusión")</f>
        <v>5. Inclusión</v>
      </c>
      <c r="D130" s="49" t="str">
        <f ca="1">IFERROR(__xludf.DUMMYFUNCTION("""COMPUTED_VALUE"""),"Guadalajara bien educada")</f>
        <v>Guadalajara bien educada</v>
      </c>
      <c r="E130" s="49" t="str">
        <f ca="1">IFERROR(__xludf.DUMMYFUNCTION("""COMPUTED_VALUE"""),"Atención Psicopedagógica Infantil")</f>
        <v>Atención Psicopedagógica Infantil</v>
      </c>
      <c r="F13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0" s="49" t="str">
        <f ca="1">IFERROR(__xludf.DUMMYFUNCTION("""COMPUTED_VALUE"""),"NAS Septiembre")</f>
        <v>NAS Septiembre</v>
      </c>
      <c r="I130" s="49" t="str">
        <f ca="1">IFERROR(__xludf.DUMMYFUNCTION("""COMPUTED_VALUE"""),"Septiembre")</f>
        <v>Septiembre</v>
      </c>
      <c r="J130" s="49" t="str">
        <f ca="1">IFERROR(__xludf.DUMMYFUNCTION("""COMPUTED_VALUE"""),"NAS")</f>
        <v>NAS</v>
      </c>
      <c r="K130" s="50">
        <f ca="1">IFERROR(__xludf.DUMMYFUNCTION("""COMPUTED_VALUE"""),60)</f>
        <v>60</v>
      </c>
      <c r="L130" s="49" t="str">
        <f ca="1">IFERROR(__xludf.DUMMYFUNCTION("""COMPUTED_VALUE"""),"TRIMESTRE 3")</f>
        <v>TRIMESTRE 3</v>
      </c>
      <c r="M130" s="49" t="str">
        <f ca="1">IFERROR(__xludf.DUMMYFUNCTION("""COMPUTED_VALUE"""),"NIÑAS")</f>
        <v>NIÑAS</v>
      </c>
    </row>
    <row r="131" spans="1:13">
      <c r="A131" s="49" t="str">
        <f ca="1">IFERROR(__xludf.DUMMYFUNCTION("""COMPUTED_VALUE"""),"5.1.2.0")</f>
        <v>5.1.2.0</v>
      </c>
      <c r="B13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1" s="49" t="str">
        <f ca="1">IFERROR(__xludf.DUMMYFUNCTION("""COMPUTED_VALUE"""),"5. Inclusión")</f>
        <v>5. Inclusión</v>
      </c>
      <c r="D131" s="49" t="str">
        <f ca="1">IFERROR(__xludf.DUMMYFUNCTION("""COMPUTED_VALUE"""),"Guadalajara bien educada")</f>
        <v>Guadalajara bien educada</v>
      </c>
      <c r="E131" s="49" t="str">
        <f ca="1">IFERROR(__xludf.DUMMYFUNCTION("""COMPUTED_VALUE"""),"Atención Psicopedagógica Infantil")</f>
        <v>Atención Psicopedagógica Infantil</v>
      </c>
      <c r="F13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1" s="49" t="str">
        <f ca="1">IFERROR(__xludf.DUMMYFUNCTION("""COMPUTED_VALUE"""),"NOS Septiembre")</f>
        <v>NOS Septiembre</v>
      </c>
      <c r="I131" s="49" t="str">
        <f ca="1">IFERROR(__xludf.DUMMYFUNCTION("""COMPUTED_VALUE"""),"Septiembre")</f>
        <v>Septiembre</v>
      </c>
      <c r="J131" s="49" t="str">
        <f ca="1">IFERROR(__xludf.DUMMYFUNCTION("""COMPUTED_VALUE"""),"NOS")</f>
        <v>NOS</v>
      </c>
      <c r="K131" s="50">
        <f ca="1">IFERROR(__xludf.DUMMYFUNCTION("""COMPUTED_VALUE"""),115)</f>
        <v>115</v>
      </c>
      <c r="L131" s="49" t="str">
        <f ca="1">IFERROR(__xludf.DUMMYFUNCTION("""COMPUTED_VALUE"""),"TRIMESTRE 3")</f>
        <v>TRIMESTRE 3</v>
      </c>
      <c r="M131" s="49" t="str">
        <f ca="1">IFERROR(__xludf.DUMMYFUNCTION("""COMPUTED_VALUE"""),"NIÑOS")</f>
        <v>NIÑOS</v>
      </c>
    </row>
    <row r="132" spans="1:13">
      <c r="A132" s="49" t="str">
        <f ca="1">IFERROR(__xludf.DUMMYFUNCTION("""COMPUTED_VALUE"""),"5.1.2.0")</f>
        <v>5.1.2.0</v>
      </c>
      <c r="B13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2" s="49" t="str">
        <f ca="1">IFERROR(__xludf.DUMMYFUNCTION("""COMPUTED_VALUE"""),"5. Inclusión")</f>
        <v>5. Inclusión</v>
      </c>
      <c r="D132" s="49" t="str">
        <f ca="1">IFERROR(__xludf.DUMMYFUNCTION("""COMPUTED_VALUE"""),"Guadalajara bien educada")</f>
        <v>Guadalajara bien educada</v>
      </c>
      <c r="E132" s="49" t="str">
        <f ca="1">IFERROR(__xludf.DUMMYFUNCTION("""COMPUTED_VALUE"""),"Atención Psicopedagógica Infantil")</f>
        <v>Atención Psicopedagógica Infantil</v>
      </c>
      <c r="F13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2" s="49" t="str">
        <f ca="1">IFERROR(__xludf.DUMMYFUNCTION("""COMPUTED_VALUE"""),"AM SEPTIEMBRE")</f>
        <v>AM SEPTIEMBRE</v>
      </c>
      <c r="I132" s="49" t="str">
        <f ca="1">IFERROR(__xludf.DUMMYFUNCTION("""COMPUTED_VALUE"""),"Septiembre")</f>
        <v>Septiembre</v>
      </c>
      <c r="J132" s="49" t="str">
        <f ca="1">IFERROR(__xludf.DUMMYFUNCTION("""COMPUTED_VALUE"""),"AM")</f>
        <v>AM</v>
      </c>
      <c r="K132" s="50"/>
      <c r="L132" s="49" t="str">
        <f ca="1">IFERROR(__xludf.DUMMYFUNCTION("""COMPUTED_VALUE"""),"TRIMESTRE 3")</f>
        <v>TRIMESTRE 3</v>
      </c>
      <c r="M132" s="49" t="str">
        <f ca="1">IFERROR(__xludf.DUMMYFUNCTION("""COMPUTED_VALUE"""),"ADOLESCENTES MUJERES")</f>
        <v>ADOLESCENTES MUJERES</v>
      </c>
    </row>
    <row r="133" spans="1:13">
      <c r="A133" s="49" t="str">
        <f ca="1">IFERROR(__xludf.DUMMYFUNCTION("""COMPUTED_VALUE"""),"5.1.2.0")</f>
        <v>5.1.2.0</v>
      </c>
      <c r="B13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3" s="49" t="str">
        <f ca="1">IFERROR(__xludf.DUMMYFUNCTION("""COMPUTED_VALUE"""),"5. Inclusión")</f>
        <v>5. Inclusión</v>
      </c>
      <c r="D133" s="49" t="str">
        <f ca="1">IFERROR(__xludf.DUMMYFUNCTION("""COMPUTED_VALUE"""),"Guadalajara bien educada")</f>
        <v>Guadalajara bien educada</v>
      </c>
      <c r="E133" s="49" t="str">
        <f ca="1">IFERROR(__xludf.DUMMYFUNCTION("""COMPUTED_VALUE"""),"Atención Psicopedagógica Infantil")</f>
        <v>Atención Psicopedagógica Infantil</v>
      </c>
      <c r="F13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3" s="49" t="str">
        <f ca="1">IFERROR(__xludf.DUMMYFUNCTION("""COMPUTED_VALUE"""),"AH SEPTIEMBRE")</f>
        <v>AH SEPTIEMBRE</v>
      </c>
      <c r="I133" s="49" t="str">
        <f ca="1">IFERROR(__xludf.DUMMYFUNCTION("""COMPUTED_VALUE"""),"Septiembre")</f>
        <v>Septiembre</v>
      </c>
      <c r="J133" s="49" t="str">
        <f ca="1">IFERROR(__xludf.DUMMYFUNCTION("""COMPUTED_VALUE"""),"AH")</f>
        <v>AH</v>
      </c>
      <c r="K133" s="50"/>
      <c r="L133" s="49" t="str">
        <f ca="1">IFERROR(__xludf.DUMMYFUNCTION("""COMPUTED_VALUE"""),"TRIMESTRE 3")</f>
        <v>TRIMESTRE 3</v>
      </c>
      <c r="M133" s="49" t="str">
        <f ca="1">IFERROR(__xludf.DUMMYFUNCTION("""COMPUTED_VALUE"""),"ADOLESCENTES HOMBRES")</f>
        <v>ADOLESCENTES HOMBRES</v>
      </c>
    </row>
    <row r="134" spans="1:13">
      <c r="A134" s="49" t="str">
        <f ca="1">IFERROR(__xludf.DUMMYFUNCTION("""COMPUTED_VALUE"""),"5.1.2.0")</f>
        <v>5.1.2.0</v>
      </c>
      <c r="B13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4" s="49" t="str">
        <f ca="1">IFERROR(__xludf.DUMMYFUNCTION("""COMPUTED_VALUE"""),"5. Inclusión")</f>
        <v>5. Inclusión</v>
      </c>
      <c r="D134" s="49" t="str">
        <f ca="1">IFERROR(__xludf.DUMMYFUNCTION("""COMPUTED_VALUE"""),"Guadalajara bien educada")</f>
        <v>Guadalajara bien educada</v>
      </c>
      <c r="E134" s="49" t="str">
        <f ca="1">IFERROR(__xludf.DUMMYFUNCTION("""COMPUTED_VALUE"""),"Atención Psicopedagógica Infantil")</f>
        <v>Atención Psicopedagógica Infantil</v>
      </c>
      <c r="F13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4" s="49" t="str">
        <f ca="1">IFERROR(__xludf.DUMMYFUNCTION("""COMPUTED_VALUE"""),"MUJ Septiembre")</f>
        <v>MUJ Septiembre</v>
      </c>
      <c r="I134" s="49" t="str">
        <f ca="1">IFERROR(__xludf.DUMMYFUNCTION("""COMPUTED_VALUE"""),"Septiembre")</f>
        <v>Septiembre</v>
      </c>
      <c r="J134" s="49" t="str">
        <f ca="1">IFERROR(__xludf.DUMMYFUNCTION("""COMPUTED_VALUE"""),"MUJ")</f>
        <v>MUJ</v>
      </c>
      <c r="K134" s="50"/>
      <c r="L134" s="49" t="str">
        <f ca="1">IFERROR(__xludf.DUMMYFUNCTION("""COMPUTED_VALUE"""),"TRIMESTRE 3")</f>
        <v>TRIMESTRE 3</v>
      </c>
      <c r="M134" s="49" t="str">
        <f ca="1">IFERROR(__xludf.DUMMYFUNCTION("""COMPUTED_VALUE"""),"MUJERES ADULTAS")</f>
        <v>MUJERES ADULTAS</v>
      </c>
    </row>
    <row r="135" spans="1:13">
      <c r="A135" s="49" t="str">
        <f ca="1">IFERROR(__xludf.DUMMYFUNCTION("""COMPUTED_VALUE"""),"5.1.2.0")</f>
        <v>5.1.2.0</v>
      </c>
      <c r="B13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5" s="49" t="str">
        <f ca="1">IFERROR(__xludf.DUMMYFUNCTION("""COMPUTED_VALUE"""),"5. Inclusión")</f>
        <v>5. Inclusión</v>
      </c>
      <c r="D135" s="49" t="str">
        <f ca="1">IFERROR(__xludf.DUMMYFUNCTION("""COMPUTED_VALUE"""),"Guadalajara bien educada")</f>
        <v>Guadalajara bien educada</v>
      </c>
      <c r="E135" s="49" t="str">
        <f ca="1">IFERROR(__xludf.DUMMYFUNCTION("""COMPUTED_VALUE"""),"Atención Psicopedagógica Infantil")</f>
        <v>Atención Psicopedagógica Infantil</v>
      </c>
      <c r="F13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5" s="49" t="str">
        <f ca="1">IFERROR(__xludf.DUMMYFUNCTION("""COMPUTED_VALUE"""),"HOM Septiembre")</f>
        <v>HOM Septiembre</v>
      </c>
      <c r="I135" s="49" t="str">
        <f ca="1">IFERROR(__xludf.DUMMYFUNCTION("""COMPUTED_VALUE"""),"Septiembre")</f>
        <v>Septiembre</v>
      </c>
      <c r="J135" s="49" t="str">
        <f ca="1">IFERROR(__xludf.DUMMYFUNCTION("""COMPUTED_VALUE"""),"HOM")</f>
        <v>HOM</v>
      </c>
      <c r="K135" s="50"/>
      <c r="L135" s="49" t="str">
        <f ca="1">IFERROR(__xludf.DUMMYFUNCTION("""COMPUTED_VALUE"""),"TRIMESTRE 3")</f>
        <v>TRIMESTRE 3</v>
      </c>
      <c r="M135" s="49" t="str">
        <f ca="1">IFERROR(__xludf.DUMMYFUNCTION("""COMPUTED_VALUE"""),"HOMBRES ADULTOS")</f>
        <v>HOMBRES ADULTOS</v>
      </c>
    </row>
    <row r="136" spans="1:13">
      <c r="A136" s="49" t="str">
        <f ca="1">IFERROR(__xludf.DUMMYFUNCTION("""COMPUTED_VALUE"""),"5.1.2.0")</f>
        <v>5.1.2.0</v>
      </c>
      <c r="B13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6" s="49" t="str">
        <f ca="1">IFERROR(__xludf.DUMMYFUNCTION("""COMPUTED_VALUE"""),"5. Inclusión")</f>
        <v>5. Inclusión</v>
      </c>
      <c r="D136" s="49" t="str">
        <f ca="1">IFERROR(__xludf.DUMMYFUNCTION("""COMPUTED_VALUE"""),"Guadalajara bien educada")</f>
        <v>Guadalajara bien educada</v>
      </c>
      <c r="E136" s="49" t="str">
        <f ca="1">IFERROR(__xludf.DUMMYFUNCTION("""COMPUTED_VALUE"""),"Atención Psicopedagógica Infantil")</f>
        <v>Atención Psicopedagógica Infantil</v>
      </c>
      <c r="F13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6" s="49" t="str">
        <f ca="1">IFERROR(__xludf.DUMMYFUNCTION("""COMPUTED_VALUE"""),"AMM Septiembre")</f>
        <v>AMM Septiembre</v>
      </c>
      <c r="I136" s="49" t="str">
        <f ca="1">IFERROR(__xludf.DUMMYFUNCTION("""COMPUTED_VALUE"""),"Septiembre")</f>
        <v>Septiembre</v>
      </c>
      <c r="J136" s="49" t="str">
        <f ca="1">IFERROR(__xludf.DUMMYFUNCTION("""COMPUTED_VALUE"""),"AMM")</f>
        <v>AMM</v>
      </c>
      <c r="K136" s="50"/>
      <c r="L136" s="49" t="str">
        <f ca="1">IFERROR(__xludf.DUMMYFUNCTION("""COMPUTED_VALUE"""),"TRIMESTRE 3")</f>
        <v>TRIMESTRE 3</v>
      </c>
      <c r="M136" s="49" t="str">
        <f ca="1">IFERROR(__xludf.DUMMYFUNCTION("""COMPUTED_VALUE"""),"ADULTA MAYOR MUJER")</f>
        <v>ADULTA MAYOR MUJER</v>
      </c>
    </row>
    <row r="137" spans="1:13">
      <c r="A137" s="49" t="str">
        <f ca="1">IFERROR(__xludf.DUMMYFUNCTION("""COMPUTED_VALUE"""),"5.1.2.0")</f>
        <v>5.1.2.0</v>
      </c>
      <c r="B13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7" s="49" t="str">
        <f ca="1">IFERROR(__xludf.DUMMYFUNCTION("""COMPUTED_VALUE"""),"5. Inclusión")</f>
        <v>5. Inclusión</v>
      </c>
      <c r="D137" s="49" t="str">
        <f ca="1">IFERROR(__xludf.DUMMYFUNCTION("""COMPUTED_VALUE"""),"Guadalajara bien educada")</f>
        <v>Guadalajara bien educada</v>
      </c>
      <c r="E137" s="49" t="str">
        <f ca="1">IFERROR(__xludf.DUMMYFUNCTION("""COMPUTED_VALUE"""),"Atención Psicopedagógica Infantil")</f>
        <v>Atención Psicopedagógica Infantil</v>
      </c>
      <c r="F13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7" s="49" t="str">
        <f ca="1">IFERROR(__xludf.DUMMYFUNCTION("""COMPUTED_VALUE"""),"AMH Septiembre")</f>
        <v>AMH Septiembre</v>
      </c>
      <c r="I137" s="49" t="str">
        <f ca="1">IFERROR(__xludf.DUMMYFUNCTION("""COMPUTED_VALUE"""),"Septiembre")</f>
        <v>Septiembre</v>
      </c>
      <c r="J137" s="49" t="str">
        <f ca="1">IFERROR(__xludf.DUMMYFUNCTION("""COMPUTED_VALUE"""),"AMH")</f>
        <v>AMH</v>
      </c>
      <c r="K137" s="50"/>
      <c r="L137" s="49" t="str">
        <f ca="1">IFERROR(__xludf.DUMMYFUNCTION("""COMPUTED_VALUE"""),"TRIMESTRE 3")</f>
        <v>TRIMESTRE 3</v>
      </c>
      <c r="M137" s="49" t="str">
        <f ca="1">IFERROR(__xludf.DUMMYFUNCTION("""COMPUTED_VALUE"""),"ADULTO MAYOR HOMBRE")</f>
        <v>ADULTO MAYOR HOMBRE</v>
      </c>
    </row>
    <row r="138" spans="1:13">
      <c r="A138" s="49" t="str">
        <f ca="1">IFERROR(__xludf.DUMMYFUNCTION("""COMPUTED_VALUE"""),"5.1.2.1")</f>
        <v>5.1.2.1</v>
      </c>
      <c r="B13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8" s="49" t="str">
        <f ca="1">IFERROR(__xludf.DUMMYFUNCTION("""COMPUTED_VALUE"""),"5. Inclusión")</f>
        <v>5. Inclusión</v>
      </c>
      <c r="D138" s="49" t="str">
        <f ca="1">IFERROR(__xludf.DUMMYFUNCTION("""COMPUTED_VALUE"""),"Guadalajara bien educada")</f>
        <v>Guadalajara bien educada</v>
      </c>
      <c r="E138" s="49" t="str">
        <f ca="1">IFERROR(__xludf.DUMMYFUNCTION("""COMPUTED_VALUE"""),"Atención Psicopedagógica Infantil")</f>
        <v>Atención Psicopedagógica Infantil</v>
      </c>
      <c r="F13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3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38" s="49" t="str">
        <f ca="1">IFERROR(__xludf.DUMMYFUNCTION("""COMPUTED_VALUE"""),"NAS Septiembre")</f>
        <v>NAS Septiembre</v>
      </c>
      <c r="I138" s="49" t="str">
        <f ca="1">IFERROR(__xludf.DUMMYFUNCTION("""COMPUTED_VALUE"""),"Septiembre")</f>
        <v>Septiembre</v>
      </c>
      <c r="J138" s="49" t="str">
        <f ca="1">IFERROR(__xludf.DUMMYFUNCTION("""COMPUTED_VALUE"""),"NAS")</f>
        <v>NAS</v>
      </c>
      <c r="K138" s="50">
        <f ca="1">IFERROR(__xludf.DUMMYFUNCTION("""COMPUTED_VALUE"""),1)</f>
        <v>1</v>
      </c>
      <c r="L138" s="49" t="str">
        <f ca="1">IFERROR(__xludf.DUMMYFUNCTION("""COMPUTED_VALUE"""),"TRIMESTRE 3")</f>
        <v>TRIMESTRE 3</v>
      </c>
      <c r="M138" s="49" t="str">
        <f ca="1">IFERROR(__xludf.DUMMYFUNCTION("""COMPUTED_VALUE"""),"NIÑAS")</f>
        <v>NIÑAS</v>
      </c>
    </row>
    <row r="139" spans="1:13">
      <c r="A139" s="49" t="str">
        <f ca="1">IFERROR(__xludf.DUMMYFUNCTION("""COMPUTED_VALUE"""),"5.1.2.1")</f>
        <v>5.1.2.1</v>
      </c>
      <c r="B13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9" s="49" t="str">
        <f ca="1">IFERROR(__xludf.DUMMYFUNCTION("""COMPUTED_VALUE"""),"5. Inclusión")</f>
        <v>5. Inclusión</v>
      </c>
      <c r="D139" s="49" t="str">
        <f ca="1">IFERROR(__xludf.DUMMYFUNCTION("""COMPUTED_VALUE"""),"Guadalajara bien educada")</f>
        <v>Guadalajara bien educada</v>
      </c>
      <c r="E139" s="49" t="str">
        <f ca="1">IFERROR(__xludf.DUMMYFUNCTION("""COMPUTED_VALUE"""),"Atención Psicopedagógica Infantil")</f>
        <v>Atención Psicopedagógica Infantil</v>
      </c>
      <c r="F13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3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39" s="49" t="str">
        <f ca="1">IFERROR(__xludf.DUMMYFUNCTION("""COMPUTED_VALUE"""),"NOS Septiembre")</f>
        <v>NOS Septiembre</v>
      </c>
      <c r="I139" s="49" t="str">
        <f ca="1">IFERROR(__xludf.DUMMYFUNCTION("""COMPUTED_VALUE"""),"Septiembre")</f>
        <v>Septiembre</v>
      </c>
      <c r="J139" s="49" t="str">
        <f ca="1">IFERROR(__xludf.DUMMYFUNCTION("""COMPUTED_VALUE"""),"NOS")</f>
        <v>NOS</v>
      </c>
      <c r="K139" s="50">
        <f ca="1">IFERROR(__xludf.DUMMYFUNCTION("""COMPUTED_VALUE"""),6)</f>
        <v>6</v>
      </c>
      <c r="L139" s="49" t="str">
        <f ca="1">IFERROR(__xludf.DUMMYFUNCTION("""COMPUTED_VALUE"""),"TRIMESTRE 3")</f>
        <v>TRIMESTRE 3</v>
      </c>
      <c r="M139" s="49" t="str">
        <f ca="1">IFERROR(__xludf.DUMMYFUNCTION("""COMPUTED_VALUE"""),"NIÑOS")</f>
        <v>NIÑOS</v>
      </c>
    </row>
    <row r="140" spans="1:13">
      <c r="A140" s="49" t="str">
        <f ca="1">IFERROR(__xludf.DUMMYFUNCTION("""COMPUTED_VALUE"""),"5.1.2.1")</f>
        <v>5.1.2.1</v>
      </c>
      <c r="B14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0" s="49" t="str">
        <f ca="1">IFERROR(__xludf.DUMMYFUNCTION("""COMPUTED_VALUE"""),"5. Inclusión")</f>
        <v>5. Inclusión</v>
      </c>
      <c r="D140" s="49" t="str">
        <f ca="1">IFERROR(__xludf.DUMMYFUNCTION("""COMPUTED_VALUE"""),"Guadalajara bien educada")</f>
        <v>Guadalajara bien educada</v>
      </c>
      <c r="E140" s="49" t="str">
        <f ca="1">IFERROR(__xludf.DUMMYFUNCTION("""COMPUTED_VALUE"""),"Atención Psicopedagógica Infantil")</f>
        <v>Atención Psicopedagógica Infantil</v>
      </c>
      <c r="F14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0" s="49" t="str">
        <f ca="1">IFERROR(__xludf.DUMMYFUNCTION("""COMPUTED_VALUE"""),"AM SEPTIEMBRE")</f>
        <v>AM SEPTIEMBRE</v>
      </c>
      <c r="I140" s="49" t="str">
        <f ca="1">IFERROR(__xludf.DUMMYFUNCTION("""COMPUTED_VALUE"""),"Septiembre")</f>
        <v>Septiembre</v>
      </c>
      <c r="J140" s="49" t="str">
        <f ca="1">IFERROR(__xludf.DUMMYFUNCTION("""COMPUTED_VALUE"""),"AM")</f>
        <v>AM</v>
      </c>
      <c r="K140" s="50"/>
      <c r="L140" s="49" t="str">
        <f ca="1">IFERROR(__xludf.DUMMYFUNCTION("""COMPUTED_VALUE"""),"TRIMESTRE 3")</f>
        <v>TRIMESTRE 3</v>
      </c>
      <c r="M140" s="49" t="str">
        <f ca="1">IFERROR(__xludf.DUMMYFUNCTION("""COMPUTED_VALUE"""),"ADOLESCENTES MUJERES")</f>
        <v>ADOLESCENTES MUJERES</v>
      </c>
    </row>
    <row r="141" spans="1:13">
      <c r="A141" s="49" t="str">
        <f ca="1">IFERROR(__xludf.DUMMYFUNCTION("""COMPUTED_VALUE"""),"5.1.2.1")</f>
        <v>5.1.2.1</v>
      </c>
      <c r="B14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1" s="49" t="str">
        <f ca="1">IFERROR(__xludf.DUMMYFUNCTION("""COMPUTED_VALUE"""),"5. Inclusión")</f>
        <v>5. Inclusión</v>
      </c>
      <c r="D141" s="49" t="str">
        <f ca="1">IFERROR(__xludf.DUMMYFUNCTION("""COMPUTED_VALUE"""),"Guadalajara bien educada")</f>
        <v>Guadalajara bien educada</v>
      </c>
      <c r="E141" s="49" t="str">
        <f ca="1">IFERROR(__xludf.DUMMYFUNCTION("""COMPUTED_VALUE"""),"Atención Psicopedagógica Infantil")</f>
        <v>Atención Psicopedagógica Infantil</v>
      </c>
      <c r="F14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1" s="49" t="str">
        <f ca="1">IFERROR(__xludf.DUMMYFUNCTION("""COMPUTED_VALUE"""),"AH SEPTIEMBRE")</f>
        <v>AH SEPTIEMBRE</v>
      </c>
      <c r="I141" s="49" t="str">
        <f ca="1">IFERROR(__xludf.DUMMYFUNCTION("""COMPUTED_VALUE"""),"Septiembre")</f>
        <v>Septiembre</v>
      </c>
      <c r="J141" s="49" t="str">
        <f ca="1">IFERROR(__xludf.DUMMYFUNCTION("""COMPUTED_VALUE"""),"AH")</f>
        <v>AH</v>
      </c>
      <c r="K141" s="50"/>
      <c r="L141" s="49" t="str">
        <f ca="1">IFERROR(__xludf.DUMMYFUNCTION("""COMPUTED_VALUE"""),"TRIMESTRE 3")</f>
        <v>TRIMESTRE 3</v>
      </c>
      <c r="M141" s="49" t="str">
        <f ca="1">IFERROR(__xludf.DUMMYFUNCTION("""COMPUTED_VALUE"""),"ADOLESCENTES HOMBRES")</f>
        <v>ADOLESCENTES HOMBRES</v>
      </c>
    </row>
    <row r="142" spans="1:13">
      <c r="A142" s="49" t="str">
        <f ca="1">IFERROR(__xludf.DUMMYFUNCTION("""COMPUTED_VALUE"""),"5.1.2.1")</f>
        <v>5.1.2.1</v>
      </c>
      <c r="B14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2" s="49" t="str">
        <f ca="1">IFERROR(__xludf.DUMMYFUNCTION("""COMPUTED_VALUE"""),"5. Inclusión")</f>
        <v>5. Inclusión</v>
      </c>
      <c r="D142" s="49" t="str">
        <f ca="1">IFERROR(__xludf.DUMMYFUNCTION("""COMPUTED_VALUE"""),"Guadalajara bien educada")</f>
        <v>Guadalajara bien educada</v>
      </c>
      <c r="E142" s="49" t="str">
        <f ca="1">IFERROR(__xludf.DUMMYFUNCTION("""COMPUTED_VALUE"""),"Atención Psicopedagógica Infantil")</f>
        <v>Atención Psicopedagógica Infantil</v>
      </c>
      <c r="F14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2" s="49" t="str">
        <f ca="1">IFERROR(__xludf.DUMMYFUNCTION("""COMPUTED_VALUE"""),"MUJ Septiembre")</f>
        <v>MUJ Septiembre</v>
      </c>
      <c r="I142" s="49" t="str">
        <f ca="1">IFERROR(__xludf.DUMMYFUNCTION("""COMPUTED_VALUE"""),"Septiembre")</f>
        <v>Septiembre</v>
      </c>
      <c r="J142" s="49" t="str">
        <f ca="1">IFERROR(__xludf.DUMMYFUNCTION("""COMPUTED_VALUE"""),"MUJ")</f>
        <v>MUJ</v>
      </c>
      <c r="K142" s="50"/>
      <c r="L142" s="49" t="str">
        <f ca="1">IFERROR(__xludf.DUMMYFUNCTION("""COMPUTED_VALUE"""),"TRIMESTRE 3")</f>
        <v>TRIMESTRE 3</v>
      </c>
      <c r="M142" s="49" t="str">
        <f ca="1">IFERROR(__xludf.DUMMYFUNCTION("""COMPUTED_VALUE"""),"MUJERES ADULTAS")</f>
        <v>MUJERES ADULTAS</v>
      </c>
    </row>
    <row r="143" spans="1:13">
      <c r="A143" s="49" t="str">
        <f ca="1">IFERROR(__xludf.DUMMYFUNCTION("""COMPUTED_VALUE"""),"5.1.2.1")</f>
        <v>5.1.2.1</v>
      </c>
      <c r="B14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3" s="49" t="str">
        <f ca="1">IFERROR(__xludf.DUMMYFUNCTION("""COMPUTED_VALUE"""),"5. Inclusión")</f>
        <v>5. Inclusión</v>
      </c>
      <c r="D143" s="49" t="str">
        <f ca="1">IFERROR(__xludf.DUMMYFUNCTION("""COMPUTED_VALUE"""),"Guadalajara bien educada")</f>
        <v>Guadalajara bien educada</v>
      </c>
      <c r="E143" s="49" t="str">
        <f ca="1">IFERROR(__xludf.DUMMYFUNCTION("""COMPUTED_VALUE"""),"Atención Psicopedagógica Infantil")</f>
        <v>Atención Psicopedagógica Infantil</v>
      </c>
      <c r="F14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3" s="49" t="str">
        <f ca="1">IFERROR(__xludf.DUMMYFUNCTION("""COMPUTED_VALUE"""),"HOM Septiembre")</f>
        <v>HOM Septiembre</v>
      </c>
      <c r="I143" s="49" t="str">
        <f ca="1">IFERROR(__xludf.DUMMYFUNCTION("""COMPUTED_VALUE"""),"Septiembre")</f>
        <v>Septiembre</v>
      </c>
      <c r="J143" s="49" t="str">
        <f ca="1">IFERROR(__xludf.DUMMYFUNCTION("""COMPUTED_VALUE"""),"HOM")</f>
        <v>HOM</v>
      </c>
      <c r="K143" s="50"/>
      <c r="L143" s="49" t="str">
        <f ca="1">IFERROR(__xludf.DUMMYFUNCTION("""COMPUTED_VALUE"""),"TRIMESTRE 3")</f>
        <v>TRIMESTRE 3</v>
      </c>
      <c r="M143" s="49" t="str">
        <f ca="1">IFERROR(__xludf.DUMMYFUNCTION("""COMPUTED_VALUE"""),"HOMBRES ADULTOS")</f>
        <v>HOMBRES ADULTOS</v>
      </c>
    </row>
    <row r="144" spans="1:13">
      <c r="A144" s="49" t="str">
        <f ca="1">IFERROR(__xludf.DUMMYFUNCTION("""COMPUTED_VALUE"""),"5.1.2.1")</f>
        <v>5.1.2.1</v>
      </c>
      <c r="B14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4" s="49" t="str">
        <f ca="1">IFERROR(__xludf.DUMMYFUNCTION("""COMPUTED_VALUE"""),"5. Inclusión")</f>
        <v>5. Inclusión</v>
      </c>
      <c r="D144" s="49" t="str">
        <f ca="1">IFERROR(__xludf.DUMMYFUNCTION("""COMPUTED_VALUE"""),"Guadalajara bien educada")</f>
        <v>Guadalajara bien educada</v>
      </c>
      <c r="E144" s="49" t="str">
        <f ca="1">IFERROR(__xludf.DUMMYFUNCTION("""COMPUTED_VALUE"""),"Atención Psicopedagógica Infantil")</f>
        <v>Atención Psicopedagógica Infantil</v>
      </c>
      <c r="F14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4" s="49" t="str">
        <f ca="1">IFERROR(__xludf.DUMMYFUNCTION("""COMPUTED_VALUE"""),"AMM Septiembre")</f>
        <v>AMM Septiembre</v>
      </c>
      <c r="I144" s="49" t="str">
        <f ca="1">IFERROR(__xludf.DUMMYFUNCTION("""COMPUTED_VALUE"""),"Septiembre")</f>
        <v>Septiembre</v>
      </c>
      <c r="J144" s="49" t="str">
        <f ca="1">IFERROR(__xludf.DUMMYFUNCTION("""COMPUTED_VALUE"""),"AMM")</f>
        <v>AMM</v>
      </c>
      <c r="K144" s="50"/>
      <c r="L144" s="49" t="str">
        <f ca="1">IFERROR(__xludf.DUMMYFUNCTION("""COMPUTED_VALUE"""),"TRIMESTRE 3")</f>
        <v>TRIMESTRE 3</v>
      </c>
      <c r="M144" s="49" t="str">
        <f ca="1">IFERROR(__xludf.DUMMYFUNCTION("""COMPUTED_VALUE"""),"ADULTA MAYOR MUJER")</f>
        <v>ADULTA MAYOR MUJER</v>
      </c>
    </row>
    <row r="145" spans="1:13">
      <c r="A145" s="49" t="str">
        <f ca="1">IFERROR(__xludf.DUMMYFUNCTION("""COMPUTED_VALUE"""),"5.1.2.1")</f>
        <v>5.1.2.1</v>
      </c>
      <c r="B14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5" s="49" t="str">
        <f ca="1">IFERROR(__xludf.DUMMYFUNCTION("""COMPUTED_VALUE"""),"5. Inclusión")</f>
        <v>5. Inclusión</v>
      </c>
      <c r="D145" s="49" t="str">
        <f ca="1">IFERROR(__xludf.DUMMYFUNCTION("""COMPUTED_VALUE"""),"Guadalajara bien educada")</f>
        <v>Guadalajara bien educada</v>
      </c>
      <c r="E145" s="49" t="str">
        <f ca="1">IFERROR(__xludf.DUMMYFUNCTION("""COMPUTED_VALUE"""),"Atención Psicopedagógica Infantil")</f>
        <v>Atención Psicopedagógica Infantil</v>
      </c>
      <c r="F14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5" s="49" t="str">
        <f ca="1">IFERROR(__xludf.DUMMYFUNCTION("""COMPUTED_VALUE"""),"AMH Septiembre")</f>
        <v>AMH Septiembre</v>
      </c>
      <c r="I145" s="49" t="str">
        <f ca="1">IFERROR(__xludf.DUMMYFUNCTION("""COMPUTED_VALUE"""),"Septiembre")</f>
        <v>Septiembre</v>
      </c>
      <c r="J145" s="49" t="str">
        <f ca="1">IFERROR(__xludf.DUMMYFUNCTION("""COMPUTED_VALUE"""),"AMH")</f>
        <v>AMH</v>
      </c>
      <c r="K145" s="50"/>
      <c r="L145" s="49" t="str">
        <f ca="1">IFERROR(__xludf.DUMMYFUNCTION("""COMPUTED_VALUE"""),"TRIMESTRE 3")</f>
        <v>TRIMESTRE 3</v>
      </c>
      <c r="M145" s="49" t="str">
        <f ca="1">IFERROR(__xludf.DUMMYFUNCTION("""COMPUTED_VALUE"""),"ADULTO MAYOR HOMBRE")</f>
        <v>ADULTO MAYOR HOMBRE</v>
      </c>
    </row>
    <row r="146" spans="1:13">
      <c r="A146" s="49" t="str">
        <f ca="1">IFERROR(__xludf.DUMMYFUNCTION("""COMPUTED_VALUE"""),"5.1.2.0")</f>
        <v>5.1.2.0</v>
      </c>
      <c r="B14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6" s="49" t="str">
        <f ca="1">IFERROR(__xludf.DUMMYFUNCTION("""COMPUTED_VALUE"""),"5. Inclusión")</f>
        <v>5. Inclusión</v>
      </c>
      <c r="D146" s="49" t="str">
        <f ca="1">IFERROR(__xludf.DUMMYFUNCTION("""COMPUTED_VALUE"""),"Guadalajara bien educada")</f>
        <v>Guadalajara bien educada</v>
      </c>
      <c r="E146" s="49" t="str">
        <f ca="1">IFERROR(__xludf.DUMMYFUNCTION("""COMPUTED_VALUE"""),"Atención Psicopedagógica Infantil")</f>
        <v>Atención Psicopedagógica Infantil</v>
      </c>
      <c r="F14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6" s="49" t="str">
        <f ca="1">IFERROR(__xludf.DUMMYFUNCTION("""COMPUTED_VALUE"""),"NAS Octubre")</f>
        <v>NAS Octubre</v>
      </c>
      <c r="I146" s="49" t="str">
        <f ca="1">IFERROR(__xludf.DUMMYFUNCTION("""COMPUTED_VALUE"""),"Octubre")</f>
        <v>Octubre</v>
      </c>
      <c r="J146" s="49" t="str">
        <f ca="1">IFERROR(__xludf.DUMMYFUNCTION("""COMPUTED_VALUE"""),"NAS")</f>
        <v>NAS</v>
      </c>
      <c r="K146" s="50">
        <f ca="1">IFERROR(__xludf.DUMMYFUNCTION("""COMPUTED_VALUE"""),58)</f>
        <v>58</v>
      </c>
      <c r="L146" s="49" t="str">
        <f ca="1">IFERROR(__xludf.DUMMYFUNCTION("""COMPUTED_VALUE"""),"TRIMESTRE 4")</f>
        <v>TRIMESTRE 4</v>
      </c>
      <c r="M146" s="49" t="str">
        <f ca="1">IFERROR(__xludf.DUMMYFUNCTION("""COMPUTED_VALUE"""),"NIÑAS")</f>
        <v>NIÑAS</v>
      </c>
    </row>
    <row r="147" spans="1:13">
      <c r="A147" s="49" t="str">
        <f ca="1">IFERROR(__xludf.DUMMYFUNCTION("""COMPUTED_VALUE"""),"5.1.2.0")</f>
        <v>5.1.2.0</v>
      </c>
      <c r="B14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7" s="49" t="str">
        <f ca="1">IFERROR(__xludf.DUMMYFUNCTION("""COMPUTED_VALUE"""),"5. Inclusión")</f>
        <v>5. Inclusión</v>
      </c>
      <c r="D147" s="49" t="str">
        <f ca="1">IFERROR(__xludf.DUMMYFUNCTION("""COMPUTED_VALUE"""),"Guadalajara bien educada")</f>
        <v>Guadalajara bien educada</v>
      </c>
      <c r="E147" s="49" t="str">
        <f ca="1">IFERROR(__xludf.DUMMYFUNCTION("""COMPUTED_VALUE"""),"Atención Psicopedagógica Infantil")</f>
        <v>Atención Psicopedagógica Infantil</v>
      </c>
      <c r="F14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7" s="49" t="str">
        <f ca="1">IFERROR(__xludf.DUMMYFUNCTION("""COMPUTED_VALUE"""),"NOS Octubre")</f>
        <v>NOS Octubre</v>
      </c>
      <c r="I147" s="49" t="str">
        <f ca="1">IFERROR(__xludf.DUMMYFUNCTION("""COMPUTED_VALUE"""),"Octubre")</f>
        <v>Octubre</v>
      </c>
      <c r="J147" s="49" t="str">
        <f ca="1">IFERROR(__xludf.DUMMYFUNCTION("""COMPUTED_VALUE"""),"NOS")</f>
        <v>NOS</v>
      </c>
      <c r="K147" s="50">
        <f ca="1">IFERROR(__xludf.DUMMYFUNCTION("""COMPUTED_VALUE"""),113)</f>
        <v>113</v>
      </c>
      <c r="L147" s="49" t="str">
        <f ca="1">IFERROR(__xludf.DUMMYFUNCTION("""COMPUTED_VALUE"""),"TRIMESTRE 4")</f>
        <v>TRIMESTRE 4</v>
      </c>
      <c r="M147" s="49" t="str">
        <f ca="1">IFERROR(__xludf.DUMMYFUNCTION("""COMPUTED_VALUE"""),"NIÑOS")</f>
        <v>NIÑOS</v>
      </c>
    </row>
    <row r="148" spans="1:13">
      <c r="A148" s="49" t="str">
        <f ca="1">IFERROR(__xludf.DUMMYFUNCTION("""COMPUTED_VALUE"""),"5.1.2.0")</f>
        <v>5.1.2.0</v>
      </c>
      <c r="B14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8" s="49" t="str">
        <f ca="1">IFERROR(__xludf.DUMMYFUNCTION("""COMPUTED_VALUE"""),"5. Inclusión")</f>
        <v>5. Inclusión</v>
      </c>
      <c r="D148" s="49" t="str">
        <f ca="1">IFERROR(__xludf.DUMMYFUNCTION("""COMPUTED_VALUE"""),"Guadalajara bien educada")</f>
        <v>Guadalajara bien educada</v>
      </c>
      <c r="E148" s="49" t="str">
        <f ca="1">IFERROR(__xludf.DUMMYFUNCTION("""COMPUTED_VALUE"""),"Atención Psicopedagógica Infantil")</f>
        <v>Atención Psicopedagógica Infantil</v>
      </c>
      <c r="F14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8" s="49" t="str">
        <f ca="1">IFERROR(__xludf.DUMMYFUNCTION("""COMPUTED_VALUE"""),"AM OCTUBRE")</f>
        <v>AM OCTUBRE</v>
      </c>
      <c r="I148" s="49" t="str">
        <f ca="1">IFERROR(__xludf.DUMMYFUNCTION("""COMPUTED_VALUE"""),"Octubre")</f>
        <v>Octubre</v>
      </c>
      <c r="J148" s="49" t="str">
        <f ca="1">IFERROR(__xludf.DUMMYFUNCTION("""COMPUTED_VALUE"""),"AM")</f>
        <v>AM</v>
      </c>
      <c r="K148" s="50"/>
      <c r="L148" s="49" t="str">
        <f ca="1">IFERROR(__xludf.DUMMYFUNCTION("""COMPUTED_VALUE"""),"TRIMESTRE 4")</f>
        <v>TRIMESTRE 4</v>
      </c>
      <c r="M148" s="49" t="str">
        <f ca="1">IFERROR(__xludf.DUMMYFUNCTION("""COMPUTED_VALUE"""),"ADOLESCENTES MUJERES")</f>
        <v>ADOLESCENTES MUJERES</v>
      </c>
    </row>
    <row r="149" spans="1:13">
      <c r="A149" s="49" t="str">
        <f ca="1">IFERROR(__xludf.DUMMYFUNCTION("""COMPUTED_VALUE"""),"5.1.2.0")</f>
        <v>5.1.2.0</v>
      </c>
      <c r="B14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9" s="49" t="str">
        <f ca="1">IFERROR(__xludf.DUMMYFUNCTION("""COMPUTED_VALUE"""),"5. Inclusión")</f>
        <v>5. Inclusión</v>
      </c>
      <c r="D149" s="49" t="str">
        <f ca="1">IFERROR(__xludf.DUMMYFUNCTION("""COMPUTED_VALUE"""),"Guadalajara bien educada")</f>
        <v>Guadalajara bien educada</v>
      </c>
      <c r="E149" s="49" t="str">
        <f ca="1">IFERROR(__xludf.DUMMYFUNCTION("""COMPUTED_VALUE"""),"Atención Psicopedagógica Infantil")</f>
        <v>Atención Psicopedagógica Infantil</v>
      </c>
      <c r="F14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9" s="49" t="str">
        <f ca="1">IFERROR(__xludf.DUMMYFUNCTION("""COMPUTED_VALUE"""),"AH OCTUBRE")</f>
        <v>AH OCTUBRE</v>
      </c>
      <c r="I149" s="49" t="str">
        <f ca="1">IFERROR(__xludf.DUMMYFUNCTION("""COMPUTED_VALUE"""),"Octubre")</f>
        <v>Octubre</v>
      </c>
      <c r="J149" s="49" t="str">
        <f ca="1">IFERROR(__xludf.DUMMYFUNCTION("""COMPUTED_VALUE"""),"AH")</f>
        <v>AH</v>
      </c>
      <c r="K149" s="50"/>
      <c r="L149" s="49" t="str">
        <f ca="1">IFERROR(__xludf.DUMMYFUNCTION("""COMPUTED_VALUE"""),"TRIMESTRE 4")</f>
        <v>TRIMESTRE 4</v>
      </c>
      <c r="M149" s="49" t="str">
        <f ca="1">IFERROR(__xludf.DUMMYFUNCTION("""COMPUTED_VALUE"""),"ADOLESCENTES HOMBRES")</f>
        <v>ADOLESCENTES HOMBRES</v>
      </c>
    </row>
    <row r="150" spans="1:13">
      <c r="A150" s="49" t="str">
        <f ca="1">IFERROR(__xludf.DUMMYFUNCTION("""COMPUTED_VALUE"""),"5.1.2.0")</f>
        <v>5.1.2.0</v>
      </c>
      <c r="B15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0" s="49" t="str">
        <f ca="1">IFERROR(__xludf.DUMMYFUNCTION("""COMPUTED_VALUE"""),"5. Inclusión")</f>
        <v>5. Inclusión</v>
      </c>
      <c r="D150" s="49" t="str">
        <f ca="1">IFERROR(__xludf.DUMMYFUNCTION("""COMPUTED_VALUE"""),"Guadalajara bien educada")</f>
        <v>Guadalajara bien educada</v>
      </c>
      <c r="E150" s="49" t="str">
        <f ca="1">IFERROR(__xludf.DUMMYFUNCTION("""COMPUTED_VALUE"""),"Atención Psicopedagógica Infantil")</f>
        <v>Atención Psicopedagógica Infantil</v>
      </c>
      <c r="F15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0" s="49" t="str">
        <f ca="1">IFERROR(__xludf.DUMMYFUNCTION("""COMPUTED_VALUE"""),"MUJ Octubre")</f>
        <v>MUJ Octubre</v>
      </c>
      <c r="I150" s="49" t="str">
        <f ca="1">IFERROR(__xludf.DUMMYFUNCTION("""COMPUTED_VALUE"""),"Octubre")</f>
        <v>Octubre</v>
      </c>
      <c r="J150" s="49" t="str">
        <f ca="1">IFERROR(__xludf.DUMMYFUNCTION("""COMPUTED_VALUE"""),"MUJ")</f>
        <v>MUJ</v>
      </c>
      <c r="K150" s="50"/>
      <c r="L150" s="49" t="str">
        <f ca="1">IFERROR(__xludf.DUMMYFUNCTION("""COMPUTED_VALUE"""),"TRIMESTRE 4")</f>
        <v>TRIMESTRE 4</v>
      </c>
      <c r="M150" s="49" t="str">
        <f ca="1">IFERROR(__xludf.DUMMYFUNCTION("""COMPUTED_VALUE"""),"MUJERES ADULTAS")</f>
        <v>MUJERES ADULTAS</v>
      </c>
    </row>
    <row r="151" spans="1:13">
      <c r="A151" s="49" t="str">
        <f ca="1">IFERROR(__xludf.DUMMYFUNCTION("""COMPUTED_VALUE"""),"5.1.2.0")</f>
        <v>5.1.2.0</v>
      </c>
      <c r="B15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1" s="49" t="str">
        <f ca="1">IFERROR(__xludf.DUMMYFUNCTION("""COMPUTED_VALUE"""),"5. Inclusión")</f>
        <v>5. Inclusión</v>
      </c>
      <c r="D151" s="49" t="str">
        <f ca="1">IFERROR(__xludf.DUMMYFUNCTION("""COMPUTED_VALUE"""),"Guadalajara bien educada")</f>
        <v>Guadalajara bien educada</v>
      </c>
      <c r="E151" s="49" t="str">
        <f ca="1">IFERROR(__xludf.DUMMYFUNCTION("""COMPUTED_VALUE"""),"Atención Psicopedagógica Infantil")</f>
        <v>Atención Psicopedagógica Infantil</v>
      </c>
      <c r="F15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1" s="49" t="str">
        <f ca="1">IFERROR(__xludf.DUMMYFUNCTION("""COMPUTED_VALUE"""),"HOM Octubre")</f>
        <v>HOM Octubre</v>
      </c>
      <c r="I151" s="49" t="str">
        <f ca="1">IFERROR(__xludf.DUMMYFUNCTION("""COMPUTED_VALUE"""),"Octubre")</f>
        <v>Octubre</v>
      </c>
      <c r="J151" s="49" t="str">
        <f ca="1">IFERROR(__xludf.DUMMYFUNCTION("""COMPUTED_VALUE"""),"HOM")</f>
        <v>HOM</v>
      </c>
      <c r="K151" s="50"/>
      <c r="L151" s="49" t="str">
        <f ca="1">IFERROR(__xludf.DUMMYFUNCTION("""COMPUTED_VALUE"""),"TRIMESTRE 4")</f>
        <v>TRIMESTRE 4</v>
      </c>
      <c r="M151" s="49" t="str">
        <f ca="1">IFERROR(__xludf.DUMMYFUNCTION("""COMPUTED_VALUE"""),"HOMBRES ADULTOS")</f>
        <v>HOMBRES ADULTOS</v>
      </c>
    </row>
    <row r="152" spans="1:13">
      <c r="A152" s="49" t="str">
        <f ca="1">IFERROR(__xludf.DUMMYFUNCTION("""COMPUTED_VALUE"""),"5.1.2.0")</f>
        <v>5.1.2.0</v>
      </c>
      <c r="B15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2" s="49" t="str">
        <f ca="1">IFERROR(__xludf.DUMMYFUNCTION("""COMPUTED_VALUE"""),"5. Inclusión")</f>
        <v>5. Inclusión</v>
      </c>
      <c r="D152" s="49" t="str">
        <f ca="1">IFERROR(__xludf.DUMMYFUNCTION("""COMPUTED_VALUE"""),"Guadalajara bien educada")</f>
        <v>Guadalajara bien educada</v>
      </c>
      <c r="E152" s="49" t="str">
        <f ca="1">IFERROR(__xludf.DUMMYFUNCTION("""COMPUTED_VALUE"""),"Atención Psicopedagógica Infantil")</f>
        <v>Atención Psicopedagógica Infantil</v>
      </c>
      <c r="F15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2" s="49" t="str">
        <f ca="1">IFERROR(__xludf.DUMMYFUNCTION("""COMPUTED_VALUE"""),"AMM Octubre")</f>
        <v>AMM Octubre</v>
      </c>
      <c r="I152" s="49" t="str">
        <f ca="1">IFERROR(__xludf.DUMMYFUNCTION("""COMPUTED_VALUE"""),"Octubre")</f>
        <v>Octubre</v>
      </c>
      <c r="J152" s="49" t="str">
        <f ca="1">IFERROR(__xludf.DUMMYFUNCTION("""COMPUTED_VALUE"""),"AMM")</f>
        <v>AMM</v>
      </c>
      <c r="K152" s="50"/>
      <c r="L152" s="49" t="str">
        <f ca="1">IFERROR(__xludf.DUMMYFUNCTION("""COMPUTED_VALUE"""),"TRIMESTRE 4")</f>
        <v>TRIMESTRE 4</v>
      </c>
      <c r="M152" s="49" t="str">
        <f ca="1">IFERROR(__xludf.DUMMYFUNCTION("""COMPUTED_VALUE"""),"ADULTA MAYOR MUJER")</f>
        <v>ADULTA MAYOR MUJER</v>
      </c>
    </row>
    <row r="153" spans="1:13">
      <c r="A153" s="49" t="str">
        <f ca="1">IFERROR(__xludf.DUMMYFUNCTION("""COMPUTED_VALUE"""),"5.1.2.0")</f>
        <v>5.1.2.0</v>
      </c>
      <c r="B15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3" s="49" t="str">
        <f ca="1">IFERROR(__xludf.DUMMYFUNCTION("""COMPUTED_VALUE"""),"5. Inclusión")</f>
        <v>5. Inclusión</v>
      </c>
      <c r="D153" s="49" t="str">
        <f ca="1">IFERROR(__xludf.DUMMYFUNCTION("""COMPUTED_VALUE"""),"Guadalajara bien educada")</f>
        <v>Guadalajara bien educada</v>
      </c>
      <c r="E153" s="49" t="str">
        <f ca="1">IFERROR(__xludf.DUMMYFUNCTION("""COMPUTED_VALUE"""),"Atención Psicopedagógica Infantil")</f>
        <v>Atención Psicopedagógica Infantil</v>
      </c>
      <c r="F15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3" s="49" t="str">
        <f ca="1">IFERROR(__xludf.DUMMYFUNCTION("""COMPUTED_VALUE"""),"AMH Octubre")</f>
        <v>AMH Octubre</v>
      </c>
      <c r="I153" s="49" t="str">
        <f ca="1">IFERROR(__xludf.DUMMYFUNCTION("""COMPUTED_VALUE"""),"Octubre")</f>
        <v>Octubre</v>
      </c>
      <c r="J153" s="49" t="str">
        <f ca="1">IFERROR(__xludf.DUMMYFUNCTION("""COMPUTED_VALUE"""),"AMH")</f>
        <v>AMH</v>
      </c>
      <c r="K153" s="50"/>
      <c r="L153" s="49" t="str">
        <f ca="1">IFERROR(__xludf.DUMMYFUNCTION("""COMPUTED_VALUE"""),"TRIMESTRE 4")</f>
        <v>TRIMESTRE 4</v>
      </c>
      <c r="M153" s="49" t="str">
        <f ca="1">IFERROR(__xludf.DUMMYFUNCTION("""COMPUTED_VALUE"""),"ADULTO MAYOR HOMBRE")</f>
        <v>ADULTO MAYOR HOMBRE</v>
      </c>
    </row>
    <row r="154" spans="1:13">
      <c r="A154" s="49" t="str">
        <f ca="1">IFERROR(__xludf.DUMMYFUNCTION("""COMPUTED_VALUE"""),"5.1.2.1")</f>
        <v>5.1.2.1</v>
      </c>
      <c r="B15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4" s="49" t="str">
        <f ca="1">IFERROR(__xludf.DUMMYFUNCTION("""COMPUTED_VALUE"""),"5. Inclusión")</f>
        <v>5. Inclusión</v>
      </c>
      <c r="D154" s="49" t="str">
        <f ca="1">IFERROR(__xludf.DUMMYFUNCTION("""COMPUTED_VALUE"""),"Guadalajara bien educada")</f>
        <v>Guadalajara bien educada</v>
      </c>
      <c r="E154" s="49" t="str">
        <f ca="1">IFERROR(__xludf.DUMMYFUNCTION("""COMPUTED_VALUE"""),"Atención Psicopedagógica Infantil")</f>
        <v>Atención Psicopedagógica Infantil</v>
      </c>
      <c r="F15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4" s="49" t="str">
        <f ca="1">IFERROR(__xludf.DUMMYFUNCTION("""COMPUTED_VALUE"""),"NAS Octubre")</f>
        <v>NAS Octubre</v>
      </c>
      <c r="I154" s="49" t="str">
        <f ca="1">IFERROR(__xludf.DUMMYFUNCTION("""COMPUTED_VALUE"""),"Octubre")</f>
        <v>Octubre</v>
      </c>
      <c r="J154" s="49" t="str">
        <f ca="1">IFERROR(__xludf.DUMMYFUNCTION("""COMPUTED_VALUE"""),"NAS")</f>
        <v>NAS</v>
      </c>
      <c r="K154" s="50">
        <f ca="1">IFERROR(__xludf.DUMMYFUNCTION("""COMPUTED_VALUE"""),3)</f>
        <v>3</v>
      </c>
      <c r="L154" s="49" t="str">
        <f ca="1">IFERROR(__xludf.DUMMYFUNCTION("""COMPUTED_VALUE"""),"TRIMESTRE 4")</f>
        <v>TRIMESTRE 4</v>
      </c>
      <c r="M154" s="49" t="str">
        <f ca="1">IFERROR(__xludf.DUMMYFUNCTION("""COMPUTED_VALUE"""),"NIÑAS")</f>
        <v>NIÑAS</v>
      </c>
    </row>
    <row r="155" spans="1:13">
      <c r="A155" s="49" t="str">
        <f ca="1">IFERROR(__xludf.DUMMYFUNCTION("""COMPUTED_VALUE"""),"5.1.2.1")</f>
        <v>5.1.2.1</v>
      </c>
      <c r="B15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5" s="49" t="str">
        <f ca="1">IFERROR(__xludf.DUMMYFUNCTION("""COMPUTED_VALUE"""),"5. Inclusión")</f>
        <v>5. Inclusión</v>
      </c>
      <c r="D155" s="49" t="str">
        <f ca="1">IFERROR(__xludf.DUMMYFUNCTION("""COMPUTED_VALUE"""),"Guadalajara bien educada")</f>
        <v>Guadalajara bien educada</v>
      </c>
      <c r="E155" s="49" t="str">
        <f ca="1">IFERROR(__xludf.DUMMYFUNCTION("""COMPUTED_VALUE"""),"Atención Psicopedagógica Infantil")</f>
        <v>Atención Psicopedagógica Infantil</v>
      </c>
      <c r="F15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5" s="49" t="str">
        <f ca="1">IFERROR(__xludf.DUMMYFUNCTION("""COMPUTED_VALUE"""),"NOS Octubre")</f>
        <v>NOS Octubre</v>
      </c>
      <c r="I155" s="49" t="str">
        <f ca="1">IFERROR(__xludf.DUMMYFUNCTION("""COMPUTED_VALUE"""),"Octubre")</f>
        <v>Octubre</v>
      </c>
      <c r="J155" s="49" t="str">
        <f ca="1">IFERROR(__xludf.DUMMYFUNCTION("""COMPUTED_VALUE"""),"NOS")</f>
        <v>NOS</v>
      </c>
      <c r="K155" s="50">
        <f ca="1">IFERROR(__xludf.DUMMYFUNCTION("""COMPUTED_VALUE"""),8)</f>
        <v>8</v>
      </c>
      <c r="L155" s="49" t="str">
        <f ca="1">IFERROR(__xludf.DUMMYFUNCTION("""COMPUTED_VALUE"""),"TRIMESTRE 4")</f>
        <v>TRIMESTRE 4</v>
      </c>
      <c r="M155" s="49" t="str">
        <f ca="1">IFERROR(__xludf.DUMMYFUNCTION("""COMPUTED_VALUE"""),"NIÑOS")</f>
        <v>NIÑOS</v>
      </c>
    </row>
    <row r="156" spans="1:13">
      <c r="A156" s="49" t="str">
        <f ca="1">IFERROR(__xludf.DUMMYFUNCTION("""COMPUTED_VALUE"""),"5.1.2.1")</f>
        <v>5.1.2.1</v>
      </c>
      <c r="B15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6" s="49" t="str">
        <f ca="1">IFERROR(__xludf.DUMMYFUNCTION("""COMPUTED_VALUE"""),"5. Inclusión")</f>
        <v>5. Inclusión</v>
      </c>
      <c r="D156" s="49" t="str">
        <f ca="1">IFERROR(__xludf.DUMMYFUNCTION("""COMPUTED_VALUE"""),"Guadalajara bien educada")</f>
        <v>Guadalajara bien educada</v>
      </c>
      <c r="E156" s="49" t="str">
        <f ca="1">IFERROR(__xludf.DUMMYFUNCTION("""COMPUTED_VALUE"""),"Atención Psicopedagógica Infantil")</f>
        <v>Atención Psicopedagógica Infantil</v>
      </c>
      <c r="F15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6" s="49" t="str">
        <f ca="1">IFERROR(__xludf.DUMMYFUNCTION("""COMPUTED_VALUE"""),"AM OCTUBRE")</f>
        <v>AM OCTUBRE</v>
      </c>
      <c r="I156" s="49" t="str">
        <f ca="1">IFERROR(__xludf.DUMMYFUNCTION("""COMPUTED_VALUE"""),"Octubre")</f>
        <v>Octubre</v>
      </c>
      <c r="J156" s="49" t="str">
        <f ca="1">IFERROR(__xludf.DUMMYFUNCTION("""COMPUTED_VALUE"""),"AM")</f>
        <v>AM</v>
      </c>
      <c r="K156" s="50"/>
      <c r="L156" s="49" t="str">
        <f ca="1">IFERROR(__xludf.DUMMYFUNCTION("""COMPUTED_VALUE"""),"TRIMESTRE 4")</f>
        <v>TRIMESTRE 4</v>
      </c>
      <c r="M156" s="49" t="str">
        <f ca="1">IFERROR(__xludf.DUMMYFUNCTION("""COMPUTED_VALUE"""),"ADOLESCENTES MUJERES")</f>
        <v>ADOLESCENTES MUJERES</v>
      </c>
    </row>
    <row r="157" spans="1:13">
      <c r="A157" s="49" t="str">
        <f ca="1">IFERROR(__xludf.DUMMYFUNCTION("""COMPUTED_VALUE"""),"5.1.2.1")</f>
        <v>5.1.2.1</v>
      </c>
      <c r="B15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7" s="49" t="str">
        <f ca="1">IFERROR(__xludf.DUMMYFUNCTION("""COMPUTED_VALUE"""),"5. Inclusión")</f>
        <v>5. Inclusión</v>
      </c>
      <c r="D157" s="49" t="str">
        <f ca="1">IFERROR(__xludf.DUMMYFUNCTION("""COMPUTED_VALUE"""),"Guadalajara bien educada")</f>
        <v>Guadalajara bien educada</v>
      </c>
      <c r="E157" s="49" t="str">
        <f ca="1">IFERROR(__xludf.DUMMYFUNCTION("""COMPUTED_VALUE"""),"Atención Psicopedagógica Infantil")</f>
        <v>Atención Psicopedagógica Infantil</v>
      </c>
      <c r="F15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7" s="49" t="str">
        <f ca="1">IFERROR(__xludf.DUMMYFUNCTION("""COMPUTED_VALUE"""),"AH OCTUBRE")</f>
        <v>AH OCTUBRE</v>
      </c>
      <c r="I157" s="49" t="str">
        <f ca="1">IFERROR(__xludf.DUMMYFUNCTION("""COMPUTED_VALUE"""),"Octubre")</f>
        <v>Octubre</v>
      </c>
      <c r="J157" s="49" t="str">
        <f ca="1">IFERROR(__xludf.DUMMYFUNCTION("""COMPUTED_VALUE"""),"AH")</f>
        <v>AH</v>
      </c>
      <c r="K157" s="50"/>
      <c r="L157" s="49" t="str">
        <f ca="1">IFERROR(__xludf.DUMMYFUNCTION("""COMPUTED_VALUE"""),"TRIMESTRE 4")</f>
        <v>TRIMESTRE 4</v>
      </c>
      <c r="M157" s="49" t="str">
        <f ca="1">IFERROR(__xludf.DUMMYFUNCTION("""COMPUTED_VALUE"""),"ADOLESCENTES HOMBRES")</f>
        <v>ADOLESCENTES HOMBRES</v>
      </c>
    </row>
    <row r="158" spans="1:13">
      <c r="A158" s="49" t="str">
        <f ca="1">IFERROR(__xludf.DUMMYFUNCTION("""COMPUTED_VALUE"""),"5.1.2.1")</f>
        <v>5.1.2.1</v>
      </c>
      <c r="B15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8" s="49" t="str">
        <f ca="1">IFERROR(__xludf.DUMMYFUNCTION("""COMPUTED_VALUE"""),"5. Inclusión")</f>
        <v>5. Inclusión</v>
      </c>
      <c r="D158" s="49" t="str">
        <f ca="1">IFERROR(__xludf.DUMMYFUNCTION("""COMPUTED_VALUE"""),"Guadalajara bien educada")</f>
        <v>Guadalajara bien educada</v>
      </c>
      <c r="E158" s="49" t="str">
        <f ca="1">IFERROR(__xludf.DUMMYFUNCTION("""COMPUTED_VALUE"""),"Atención Psicopedagógica Infantil")</f>
        <v>Atención Psicopedagógica Infantil</v>
      </c>
      <c r="F15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8" s="49" t="str">
        <f ca="1">IFERROR(__xludf.DUMMYFUNCTION("""COMPUTED_VALUE"""),"MUJ Octubre")</f>
        <v>MUJ Octubre</v>
      </c>
      <c r="I158" s="49" t="str">
        <f ca="1">IFERROR(__xludf.DUMMYFUNCTION("""COMPUTED_VALUE"""),"Octubre")</f>
        <v>Octubre</v>
      </c>
      <c r="J158" s="49" t="str">
        <f ca="1">IFERROR(__xludf.DUMMYFUNCTION("""COMPUTED_VALUE"""),"MUJ")</f>
        <v>MUJ</v>
      </c>
      <c r="K158" s="50"/>
      <c r="L158" s="49" t="str">
        <f ca="1">IFERROR(__xludf.DUMMYFUNCTION("""COMPUTED_VALUE"""),"TRIMESTRE 4")</f>
        <v>TRIMESTRE 4</v>
      </c>
      <c r="M158" s="49" t="str">
        <f ca="1">IFERROR(__xludf.DUMMYFUNCTION("""COMPUTED_VALUE"""),"MUJERES ADULTAS")</f>
        <v>MUJERES ADULTAS</v>
      </c>
    </row>
    <row r="159" spans="1:13">
      <c r="A159" s="49" t="str">
        <f ca="1">IFERROR(__xludf.DUMMYFUNCTION("""COMPUTED_VALUE"""),"5.1.2.1")</f>
        <v>5.1.2.1</v>
      </c>
      <c r="B15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9" s="49" t="str">
        <f ca="1">IFERROR(__xludf.DUMMYFUNCTION("""COMPUTED_VALUE"""),"5. Inclusión")</f>
        <v>5. Inclusión</v>
      </c>
      <c r="D159" s="49" t="str">
        <f ca="1">IFERROR(__xludf.DUMMYFUNCTION("""COMPUTED_VALUE"""),"Guadalajara bien educada")</f>
        <v>Guadalajara bien educada</v>
      </c>
      <c r="E159" s="49" t="str">
        <f ca="1">IFERROR(__xludf.DUMMYFUNCTION("""COMPUTED_VALUE"""),"Atención Psicopedagógica Infantil")</f>
        <v>Atención Psicopedagógica Infantil</v>
      </c>
      <c r="F15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9" s="49" t="str">
        <f ca="1">IFERROR(__xludf.DUMMYFUNCTION("""COMPUTED_VALUE"""),"HOM Octubre")</f>
        <v>HOM Octubre</v>
      </c>
      <c r="I159" s="49" t="str">
        <f ca="1">IFERROR(__xludf.DUMMYFUNCTION("""COMPUTED_VALUE"""),"Octubre")</f>
        <v>Octubre</v>
      </c>
      <c r="J159" s="49" t="str">
        <f ca="1">IFERROR(__xludf.DUMMYFUNCTION("""COMPUTED_VALUE"""),"HOM")</f>
        <v>HOM</v>
      </c>
      <c r="K159" s="50"/>
      <c r="L159" s="49" t="str">
        <f ca="1">IFERROR(__xludf.DUMMYFUNCTION("""COMPUTED_VALUE"""),"TRIMESTRE 4")</f>
        <v>TRIMESTRE 4</v>
      </c>
      <c r="M159" s="49" t="str">
        <f ca="1">IFERROR(__xludf.DUMMYFUNCTION("""COMPUTED_VALUE"""),"HOMBRES ADULTOS")</f>
        <v>HOMBRES ADULTOS</v>
      </c>
    </row>
    <row r="160" spans="1:13">
      <c r="A160" s="49" t="str">
        <f ca="1">IFERROR(__xludf.DUMMYFUNCTION("""COMPUTED_VALUE"""),"5.1.2.1")</f>
        <v>5.1.2.1</v>
      </c>
      <c r="B16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0" s="49" t="str">
        <f ca="1">IFERROR(__xludf.DUMMYFUNCTION("""COMPUTED_VALUE"""),"5. Inclusión")</f>
        <v>5. Inclusión</v>
      </c>
      <c r="D160" s="49" t="str">
        <f ca="1">IFERROR(__xludf.DUMMYFUNCTION("""COMPUTED_VALUE"""),"Guadalajara bien educada")</f>
        <v>Guadalajara bien educada</v>
      </c>
      <c r="E160" s="49" t="str">
        <f ca="1">IFERROR(__xludf.DUMMYFUNCTION("""COMPUTED_VALUE"""),"Atención Psicopedagógica Infantil")</f>
        <v>Atención Psicopedagógica Infantil</v>
      </c>
      <c r="F16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6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60" s="49" t="str">
        <f ca="1">IFERROR(__xludf.DUMMYFUNCTION("""COMPUTED_VALUE"""),"AMM Octubre")</f>
        <v>AMM Octubre</v>
      </c>
      <c r="I160" s="49" t="str">
        <f ca="1">IFERROR(__xludf.DUMMYFUNCTION("""COMPUTED_VALUE"""),"Octubre")</f>
        <v>Octubre</v>
      </c>
      <c r="J160" s="49" t="str">
        <f ca="1">IFERROR(__xludf.DUMMYFUNCTION("""COMPUTED_VALUE"""),"AMM")</f>
        <v>AMM</v>
      </c>
      <c r="K160" s="50"/>
      <c r="L160" s="49" t="str">
        <f ca="1">IFERROR(__xludf.DUMMYFUNCTION("""COMPUTED_VALUE"""),"TRIMESTRE 4")</f>
        <v>TRIMESTRE 4</v>
      </c>
      <c r="M160" s="49" t="str">
        <f ca="1">IFERROR(__xludf.DUMMYFUNCTION("""COMPUTED_VALUE"""),"ADULTA MAYOR MUJER")</f>
        <v>ADULTA MAYOR MUJER</v>
      </c>
    </row>
    <row r="161" spans="1:13">
      <c r="A161" s="49" t="str">
        <f ca="1">IFERROR(__xludf.DUMMYFUNCTION("""COMPUTED_VALUE"""),"5.1.2.1")</f>
        <v>5.1.2.1</v>
      </c>
      <c r="B16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1" s="49" t="str">
        <f ca="1">IFERROR(__xludf.DUMMYFUNCTION("""COMPUTED_VALUE"""),"5. Inclusión")</f>
        <v>5. Inclusión</v>
      </c>
      <c r="D161" s="49" t="str">
        <f ca="1">IFERROR(__xludf.DUMMYFUNCTION("""COMPUTED_VALUE"""),"Guadalajara bien educada")</f>
        <v>Guadalajara bien educada</v>
      </c>
      <c r="E161" s="49" t="str">
        <f ca="1">IFERROR(__xludf.DUMMYFUNCTION("""COMPUTED_VALUE"""),"Atención Psicopedagógica Infantil")</f>
        <v>Atención Psicopedagógica Infantil</v>
      </c>
      <c r="F16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6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61" s="49" t="str">
        <f ca="1">IFERROR(__xludf.DUMMYFUNCTION("""COMPUTED_VALUE"""),"AMH Octubre")</f>
        <v>AMH Octubre</v>
      </c>
      <c r="I161" s="49" t="str">
        <f ca="1">IFERROR(__xludf.DUMMYFUNCTION("""COMPUTED_VALUE"""),"Octubre")</f>
        <v>Octubre</v>
      </c>
      <c r="J161" s="49" t="str">
        <f ca="1">IFERROR(__xludf.DUMMYFUNCTION("""COMPUTED_VALUE"""),"AMH")</f>
        <v>AMH</v>
      </c>
      <c r="K161" s="50"/>
      <c r="L161" s="49" t="str">
        <f ca="1">IFERROR(__xludf.DUMMYFUNCTION("""COMPUTED_VALUE"""),"TRIMESTRE 4")</f>
        <v>TRIMESTRE 4</v>
      </c>
      <c r="M161" s="49" t="str">
        <f ca="1">IFERROR(__xludf.DUMMYFUNCTION("""COMPUTED_VALUE"""),"ADULTO MAYOR HOMBRE")</f>
        <v>ADULTO MAYOR HOMBRE</v>
      </c>
    </row>
    <row r="162" spans="1:13">
      <c r="A162" s="49" t="str">
        <f ca="1">IFERROR(__xludf.DUMMYFUNCTION("""COMPUTED_VALUE"""),"5.1.2.0")</f>
        <v>5.1.2.0</v>
      </c>
      <c r="B16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2" s="49" t="str">
        <f ca="1">IFERROR(__xludf.DUMMYFUNCTION("""COMPUTED_VALUE"""),"5. Inclusión")</f>
        <v>5. Inclusión</v>
      </c>
      <c r="D162" s="49" t="str">
        <f ca="1">IFERROR(__xludf.DUMMYFUNCTION("""COMPUTED_VALUE"""),"Guadalajara bien educada")</f>
        <v>Guadalajara bien educada</v>
      </c>
      <c r="E162" s="49" t="str">
        <f ca="1">IFERROR(__xludf.DUMMYFUNCTION("""COMPUTED_VALUE"""),"Atención Psicopedagógica Infantil")</f>
        <v>Atención Psicopedagógica Infantil</v>
      </c>
      <c r="F16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2" s="49" t="str">
        <f ca="1">IFERROR(__xludf.DUMMYFUNCTION("""COMPUTED_VALUE"""),"NAS Noviembre")</f>
        <v>NAS Noviembre</v>
      </c>
      <c r="I162" s="49" t="str">
        <f ca="1">IFERROR(__xludf.DUMMYFUNCTION("""COMPUTED_VALUE"""),"Noviembre")</f>
        <v>Noviembre</v>
      </c>
      <c r="J162" s="49" t="str">
        <f ca="1">IFERROR(__xludf.DUMMYFUNCTION("""COMPUTED_VALUE"""),"NAS")</f>
        <v>NAS</v>
      </c>
      <c r="K162" s="50">
        <f ca="1">IFERROR(__xludf.DUMMYFUNCTION("""COMPUTED_VALUE"""),59)</f>
        <v>59</v>
      </c>
      <c r="L162" s="49" t="str">
        <f ca="1">IFERROR(__xludf.DUMMYFUNCTION("""COMPUTED_VALUE"""),"TRIMESTRE 4")</f>
        <v>TRIMESTRE 4</v>
      </c>
      <c r="M162" s="49" t="str">
        <f ca="1">IFERROR(__xludf.DUMMYFUNCTION("""COMPUTED_VALUE"""),"NIÑAS")</f>
        <v>NIÑAS</v>
      </c>
    </row>
    <row r="163" spans="1:13">
      <c r="A163" s="49" t="str">
        <f ca="1">IFERROR(__xludf.DUMMYFUNCTION("""COMPUTED_VALUE"""),"5.1.2.0")</f>
        <v>5.1.2.0</v>
      </c>
      <c r="B16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3" s="49" t="str">
        <f ca="1">IFERROR(__xludf.DUMMYFUNCTION("""COMPUTED_VALUE"""),"5. Inclusión")</f>
        <v>5. Inclusión</v>
      </c>
      <c r="D163" s="49" t="str">
        <f ca="1">IFERROR(__xludf.DUMMYFUNCTION("""COMPUTED_VALUE"""),"Guadalajara bien educada")</f>
        <v>Guadalajara bien educada</v>
      </c>
      <c r="E163" s="49" t="str">
        <f ca="1">IFERROR(__xludf.DUMMYFUNCTION("""COMPUTED_VALUE"""),"Atención Psicopedagógica Infantil")</f>
        <v>Atención Psicopedagógica Infantil</v>
      </c>
      <c r="F16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3" s="49" t="str">
        <f ca="1">IFERROR(__xludf.DUMMYFUNCTION("""COMPUTED_VALUE"""),"NOS Noviembre")</f>
        <v>NOS Noviembre</v>
      </c>
      <c r="I163" s="49" t="str">
        <f ca="1">IFERROR(__xludf.DUMMYFUNCTION("""COMPUTED_VALUE"""),"Noviembre")</f>
        <v>Noviembre</v>
      </c>
      <c r="J163" s="49" t="str">
        <f ca="1">IFERROR(__xludf.DUMMYFUNCTION("""COMPUTED_VALUE"""),"NOS")</f>
        <v>NOS</v>
      </c>
      <c r="K163" s="50">
        <f ca="1">IFERROR(__xludf.DUMMYFUNCTION("""COMPUTED_VALUE"""),112)</f>
        <v>112</v>
      </c>
      <c r="L163" s="49" t="str">
        <f ca="1">IFERROR(__xludf.DUMMYFUNCTION("""COMPUTED_VALUE"""),"TRIMESTRE 4")</f>
        <v>TRIMESTRE 4</v>
      </c>
      <c r="M163" s="49" t="str">
        <f ca="1">IFERROR(__xludf.DUMMYFUNCTION("""COMPUTED_VALUE"""),"NIÑOS")</f>
        <v>NIÑOS</v>
      </c>
    </row>
    <row r="164" spans="1:13">
      <c r="A164" s="49" t="str">
        <f ca="1">IFERROR(__xludf.DUMMYFUNCTION("""COMPUTED_VALUE"""),"5.1.2.0")</f>
        <v>5.1.2.0</v>
      </c>
      <c r="B16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4" s="49" t="str">
        <f ca="1">IFERROR(__xludf.DUMMYFUNCTION("""COMPUTED_VALUE"""),"5. Inclusión")</f>
        <v>5. Inclusión</v>
      </c>
      <c r="D164" s="49" t="str">
        <f ca="1">IFERROR(__xludf.DUMMYFUNCTION("""COMPUTED_VALUE"""),"Guadalajara bien educada")</f>
        <v>Guadalajara bien educada</v>
      </c>
      <c r="E164" s="49" t="str">
        <f ca="1">IFERROR(__xludf.DUMMYFUNCTION("""COMPUTED_VALUE"""),"Atención Psicopedagógica Infantil")</f>
        <v>Atención Psicopedagógica Infantil</v>
      </c>
      <c r="F16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4" s="49" t="str">
        <f ca="1">IFERROR(__xludf.DUMMYFUNCTION("""COMPUTED_VALUE"""),"AM NOVIEMBRE")</f>
        <v>AM NOVIEMBRE</v>
      </c>
      <c r="I164" s="49" t="str">
        <f ca="1">IFERROR(__xludf.DUMMYFUNCTION("""COMPUTED_VALUE"""),"Noviembre")</f>
        <v>Noviembre</v>
      </c>
      <c r="J164" s="49" t="str">
        <f ca="1">IFERROR(__xludf.DUMMYFUNCTION("""COMPUTED_VALUE"""),"AM")</f>
        <v>AM</v>
      </c>
      <c r="K164" s="50"/>
      <c r="L164" s="49" t="str">
        <f ca="1">IFERROR(__xludf.DUMMYFUNCTION("""COMPUTED_VALUE"""),"TRIMESTRE 4")</f>
        <v>TRIMESTRE 4</v>
      </c>
      <c r="M164" s="49" t="str">
        <f ca="1">IFERROR(__xludf.DUMMYFUNCTION("""COMPUTED_VALUE"""),"ADOLESCENTES MUJERES")</f>
        <v>ADOLESCENTES MUJERES</v>
      </c>
    </row>
    <row r="165" spans="1:13">
      <c r="A165" s="49" t="str">
        <f ca="1">IFERROR(__xludf.DUMMYFUNCTION("""COMPUTED_VALUE"""),"5.1.2.0")</f>
        <v>5.1.2.0</v>
      </c>
      <c r="B16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5" s="49" t="str">
        <f ca="1">IFERROR(__xludf.DUMMYFUNCTION("""COMPUTED_VALUE"""),"5. Inclusión")</f>
        <v>5. Inclusión</v>
      </c>
      <c r="D165" s="49" t="str">
        <f ca="1">IFERROR(__xludf.DUMMYFUNCTION("""COMPUTED_VALUE"""),"Guadalajara bien educada")</f>
        <v>Guadalajara bien educada</v>
      </c>
      <c r="E165" s="49" t="str">
        <f ca="1">IFERROR(__xludf.DUMMYFUNCTION("""COMPUTED_VALUE"""),"Atención Psicopedagógica Infantil")</f>
        <v>Atención Psicopedagógica Infantil</v>
      </c>
      <c r="F16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5" s="49" t="str">
        <f ca="1">IFERROR(__xludf.DUMMYFUNCTION("""COMPUTED_VALUE"""),"AH NOVIEMBRE")</f>
        <v>AH NOVIEMBRE</v>
      </c>
      <c r="I165" s="49" t="str">
        <f ca="1">IFERROR(__xludf.DUMMYFUNCTION("""COMPUTED_VALUE"""),"Noviembre")</f>
        <v>Noviembre</v>
      </c>
      <c r="J165" s="49" t="str">
        <f ca="1">IFERROR(__xludf.DUMMYFUNCTION("""COMPUTED_VALUE"""),"AH")</f>
        <v>AH</v>
      </c>
      <c r="K165" s="50"/>
      <c r="L165" s="49" t="str">
        <f ca="1">IFERROR(__xludf.DUMMYFUNCTION("""COMPUTED_VALUE"""),"TRIMESTRE 4")</f>
        <v>TRIMESTRE 4</v>
      </c>
      <c r="M165" s="49" t="str">
        <f ca="1">IFERROR(__xludf.DUMMYFUNCTION("""COMPUTED_VALUE"""),"ADOLESCENTES HOMBRES")</f>
        <v>ADOLESCENTES HOMBRES</v>
      </c>
    </row>
    <row r="166" spans="1:13">
      <c r="A166" s="49" t="str">
        <f ca="1">IFERROR(__xludf.DUMMYFUNCTION("""COMPUTED_VALUE"""),"5.1.2.0")</f>
        <v>5.1.2.0</v>
      </c>
      <c r="B16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6" s="49" t="str">
        <f ca="1">IFERROR(__xludf.DUMMYFUNCTION("""COMPUTED_VALUE"""),"5. Inclusión")</f>
        <v>5. Inclusión</v>
      </c>
      <c r="D166" s="49" t="str">
        <f ca="1">IFERROR(__xludf.DUMMYFUNCTION("""COMPUTED_VALUE"""),"Guadalajara bien educada")</f>
        <v>Guadalajara bien educada</v>
      </c>
      <c r="E166" s="49" t="str">
        <f ca="1">IFERROR(__xludf.DUMMYFUNCTION("""COMPUTED_VALUE"""),"Atención Psicopedagógica Infantil")</f>
        <v>Atención Psicopedagógica Infantil</v>
      </c>
      <c r="F166"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6"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6" s="49" t="str">
        <f ca="1">IFERROR(__xludf.DUMMYFUNCTION("""COMPUTED_VALUE"""),"MUJ Noviembre")</f>
        <v>MUJ Noviembre</v>
      </c>
      <c r="I166" s="49" t="str">
        <f ca="1">IFERROR(__xludf.DUMMYFUNCTION("""COMPUTED_VALUE"""),"Noviembre")</f>
        <v>Noviembre</v>
      </c>
      <c r="J166" s="49" t="str">
        <f ca="1">IFERROR(__xludf.DUMMYFUNCTION("""COMPUTED_VALUE"""),"MUJ")</f>
        <v>MUJ</v>
      </c>
      <c r="K166" s="50"/>
      <c r="L166" s="49" t="str">
        <f ca="1">IFERROR(__xludf.DUMMYFUNCTION("""COMPUTED_VALUE"""),"TRIMESTRE 4")</f>
        <v>TRIMESTRE 4</v>
      </c>
      <c r="M166" s="49" t="str">
        <f ca="1">IFERROR(__xludf.DUMMYFUNCTION("""COMPUTED_VALUE"""),"MUJERES ADULTAS")</f>
        <v>MUJERES ADULTAS</v>
      </c>
    </row>
    <row r="167" spans="1:13">
      <c r="A167" s="49" t="str">
        <f ca="1">IFERROR(__xludf.DUMMYFUNCTION("""COMPUTED_VALUE"""),"5.1.2.0")</f>
        <v>5.1.2.0</v>
      </c>
      <c r="B16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7" s="49" t="str">
        <f ca="1">IFERROR(__xludf.DUMMYFUNCTION("""COMPUTED_VALUE"""),"5. Inclusión")</f>
        <v>5. Inclusión</v>
      </c>
      <c r="D167" s="49" t="str">
        <f ca="1">IFERROR(__xludf.DUMMYFUNCTION("""COMPUTED_VALUE"""),"Guadalajara bien educada")</f>
        <v>Guadalajara bien educada</v>
      </c>
      <c r="E167" s="49" t="str">
        <f ca="1">IFERROR(__xludf.DUMMYFUNCTION("""COMPUTED_VALUE"""),"Atención Psicopedagógica Infantil")</f>
        <v>Atención Psicopedagógica Infantil</v>
      </c>
      <c r="F167"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7"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7" s="49" t="str">
        <f ca="1">IFERROR(__xludf.DUMMYFUNCTION("""COMPUTED_VALUE"""),"HOM Noviembre")</f>
        <v>HOM Noviembre</v>
      </c>
      <c r="I167" s="49" t="str">
        <f ca="1">IFERROR(__xludf.DUMMYFUNCTION("""COMPUTED_VALUE"""),"Noviembre")</f>
        <v>Noviembre</v>
      </c>
      <c r="J167" s="49" t="str">
        <f ca="1">IFERROR(__xludf.DUMMYFUNCTION("""COMPUTED_VALUE"""),"HOM")</f>
        <v>HOM</v>
      </c>
      <c r="K167" s="50"/>
      <c r="L167" s="49" t="str">
        <f ca="1">IFERROR(__xludf.DUMMYFUNCTION("""COMPUTED_VALUE"""),"TRIMESTRE 4")</f>
        <v>TRIMESTRE 4</v>
      </c>
      <c r="M167" s="49" t="str">
        <f ca="1">IFERROR(__xludf.DUMMYFUNCTION("""COMPUTED_VALUE"""),"HOMBRES ADULTOS")</f>
        <v>HOMBRES ADULTOS</v>
      </c>
    </row>
    <row r="168" spans="1:13">
      <c r="A168" s="49" t="str">
        <f ca="1">IFERROR(__xludf.DUMMYFUNCTION("""COMPUTED_VALUE"""),"5.1.2.0")</f>
        <v>5.1.2.0</v>
      </c>
      <c r="B16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8" s="49" t="str">
        <f ca="1">IFERROR(__xludf.DUMMYFUNCTION("""COMPUTED_VALUE"""),"5. Inclusión")</f>
        <v>5. Inclusión</v>
      </c>
      <c r="D168" s="49" t="str">
        <f ca="1">IFERROR(__xludf.DUMMYFUNCTION("""COMPUTED_VALUE"""),"Guadalajara bien educada")</f>
        <v>Guadalajara bien educada</v>
      </c>
      <c r="E168" s="49" t="str">
        <f ca="1">IFERROR(__xludf.DUMMYFUNCTION("""COMPUTED_VALUE"""),"Atención Psicopedagógica Infantil")</f>
        <v>Atención Psicopedagógica Infantil</v>
      </c>
      <c r="F16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8" s="49" t="str">
        <f ca="1">IFERROR(__xludf.DUMMYFUNCTION("""COMPUTED_VALUE"""),"AMM Noviembre")</f>
        <v>AMM Noviembre</v>
      </c>
      <c r="I168" s="49" t="str">
        <f ca="1">IFERROR(__xludf.DUMMYFUNCTION("""COMPUTED_VALUE"""),"Noviembre")</f>
        <v>Noviembre</v>
      </c>
      <c r="J168" s="49" t="str">
        <f ca="1">IFERROR(__xludf.DUMMYFUNCTION("""COMPUTED_VALUE"""),"AMM")</f>
        <v>AMM</v>
      </c>
      <c r="K168" s="50"/>
      <c r="L168" s="49" t="str">
        <f ca="1">IFERROR(__xludf.DUMMYFUNCTION("""COMPUTED_VALUE"""),"TRIMESTRE 4")</f>
        <v>TRIMESTRE 4</v>
      </c>
      <c r="M168" s="49" t="str">
        <f ca="1">IFERROR(__xludf.DUMMYFUNCTION("""COMPUTED_VALUE"""),"ADULTA MAYOR MUJER")</f>
        <v>ADULTA MAYOR MUJER</v>
      </c>
    </row>
    <row r="169" spans="1:13">
      <c r="A169" s="49" t="str">
        <f ca="1">IFERROR(__xludf.DUMMYFUNCTION("""COMPUTED_VALUE"""),"5.1.2.0")</f>
        <v>5.1.2.0</v>
      </c>
      <c r="B16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9" s="49" t="str">
        <f ca="1">IFERROR(__xludf.DUMMYFUNCTION("""COMPUTED_VALUE"""),"5. Inclusión")</f>
        <v>5. Inclusión</v>
      </c>
      <c r="D169" s="49" t="str">
        <f ca="1">IFERROR(__xludf.DUMMYFUNCTION("""COMPUTED_VALUE"""),"Guadalajara bien educada")</f>
        <v>Guadalajara bien educada</v>
      </c>
      <c r="E169" s="49" t="str">
        <f ca="1">IFERROR(__xludf.DUMMYFUNCTION("""COMPUTED_VALUE"""),"Atención Psicopedagógica Infantil")</f>
        <v>Atención Psicopedagógica Infantil</v>
      </c>
      <c r="F16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9" s="49" t="str">
        <f ca="1">IFERROR(__xludf.DUMMYFUNCTION("""COMPUTED_VALUE"""),"AMH Noviembre")</f>
        <v>AMH Noviembre</v>
      </c>
      <c r="I169" s="49" t="str">
        <f ca="1">IFERROR(__xludf.DUMMYFUNCTION("""COMPUTED_VALUE"""),"Noviembre")</f>
        <v>Noviembre</v>
      </c>
      <c r="J169" s="49" t="str">
        <f ca="1">IFERROR(__xludf.DUMMYFUNCTION("""COMPUTED_VALUE"""),"AMH")</f>
        <v>AMH</v>
      </c>
      <c r="K169" s="50"/>
      <c r="L169" s="49" t="str">
        <f ca="1">IFERROR(__xludf.DUMMYFUNCTION("""COMPUTED_VALUE"""),"TRIMESTRE 4")</f>
        <v>TRIMESTRE 4</v>
      </c>
      <c r="M169" s="49" t="str">
        <f ca="1">IFERROR(__xludf.DUMMYFUNCTION("""COMPUTED_VALUE"""),"ADULTO MAYOR HOMBRE")</f>
        <v>ADULTO MAYOR HOMBRE</v>
      </c>
    </row>
    <row r="170" spans="1:13">
      <c r="A170" s="49" t="str">
        <f ca="1">IFERROR(__xludf.DUMMYFUNCTION("""COMPUTED_VALUE"""),"5.1.2.1")</f>
        <v>5.1.2.1</v>
      </c>
      <c r="B17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0" s="49" t="str">
        <f ca="1">IFERROR(__xludf.DUMMYFUNCTION("""COMPUTED_VALUE"""),"5. Inclusión")</f>
        <v>5. Inclusión</v>
      </c>
      <c r="D170" s="49" t="str">
        <f ca="1">IFERROR(__xludf.DUMMYFUNCTION("""COMPUTED_VALUE"""),"Guadalajara bien educada")</f>
        <v>Guadalajara bien educada</v>
      </c>
      <c r="E170" s="49" t="str">
        <f ca="1">IFERROR(__xludf.DUMMYFUNCTION("""COMPUTED_VALUE"""),"Atención Psicopedagógica Infantil")</f>
        <v>Atención Psicopedagógica Infantil</v>
      </c>
      <c r="F17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0" s="49" t="str">
        <f ca="1">IFERROR(__xludf.DUMMYFUNCTION("""COMPUTED_VALUE"""),"NAS Noviembre")</f>
        <v>NAS Noviembre</v>
      </c>
      <c r="I170" s="49" t="str">
        <f ca="1">IFERROR(__xludf.DUMMYFUNCTION("""COMPUTED_VALUE"""),"Noviembre")</f>
        <v>Noviembre</v>
      </c>
      <c r="J170" s="49" t="str">
        <f ca="1">IFERROR(__xludf.DUMMYFUNCTION("""COMPUTED_VALUE"""),"NAS")</f>
        <v>NAS</v>
      </c>
      <c r="K170" s="50">
        <f ca="1">IFERROR(__xludf.DUMMYFUNCTION("""COMPUTED_VALUE"""),3)</f>
        <v>3</v>
      </c>
      <c r="L170" s="49" t="str">
        <f ca="1">IFERROR(__xludf.DUMMYFUNCTION("""COMPUTED_VALUE"""),"TRIMESTRE 4")</f>
        <v>TRIMESTRE 4</v>
      </c>
      <c r="M170" s="49" t="str">
        <f ca="1">IFERROR(__xludf.DUMMYFUNCTION("""COMPUTED_VALUE"""),"NIÑAS")</f>
        <v>NIÑAS</v>
      </c>
    </row>
    <row r="171" spans="1:13">
      <c r="A171" s="49" t="str">
        <f ca="1">IFERROR(__xludf.DUMMYFUNCTION("""COMPUTED_VALUE"""),"5.1.2.1")</f>
        <v>5.1.2.1</v>
      </c>
      <c r="B17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1" s="49" t="str">
        <f ca="1">IFERROR(__xludf.DUMMYFUNCTION("""COMPUTED_VALUE"""),"5. Inclusión")</f>
        <v>5. Inclusión</v>
      </c>
      <c r="D171" s="49" t="str">
        <f ca="1">IFERROR(__xludf.DUMMYFUNCTION("""COMPUTED_VALUE"""),"Guadalajara bien educada")</f>
        <v>Guadalajara bien educada</v>
      </c>
      <c r="E171" s="49" t="str">
        <f ca="1">IFERROR(__xludf.DUMMYFUNCTION("""COMPUTED_VALUE"""),"Atención Psicopedagógica Infantil")</f>
        <v>Atención Psicopedagógica Infantil</v>
      </c>
      <c r="F17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1" s="49" t="str">
        <f ca="1">IFERROR(__xludf.DUMMYFUNCTION("""COMPUTED_VALUE"""),"NOS Noviembre")</f>
        <v>NOS Noviembre</v>
      </c>
      <c r="I171" s="49" t="str">
        <f ca="1">IFERROR(__xludf.DUMMYFUNCTION("""COMPUTED_VALUE"""),"Noviembre")</f>
        <v>Noviembre</v>
      </c>
      <c r="J171" s="49" t="str">
        <f ca="1">IFERROR(__xludf.DUMMYFUNCTION("""COMPUTED_VALUE"""),"NOS")</f>
        <v>NOS</v>
      </c>
      <c r="K171" s="50">
        <f ca="1">IFERROR(__xludf.DUMMYFUNCTION("""COMPUTED_VALUE"""),5)</f>
        <v>5</v>
      </c>
      <c r="L171" s="49" t="str">
        <f ca="1">IFERROR(__xludf.DUMMYFUNCTION("""COMPUTED_VALUE"""),"TRIMESTRE 4")</f>
        <v>TRIMESTRE 4</v>
      </c>
      <c r="M171" s="49" t="str">
        <f ca="1">IFERROR(__xludf.DUMMYFUNCTION("""COMPUTED_VALUE"""),"NIÑOS")</f>
        <v>NIÑOS</v>
      </c>
    </row>
    <row r="172" spans="1:13">
      <c r="A172" s="49" t="str">
        <f ca="1">IFERROR(__xludf.DUMMYFUNCTION("""COMPUTED_VALUE"""),"5.1.2.1")</f>
        <v>5.1.2.1</v>
      </c>
      <c r="B17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2" s="49" t="str">
        <f ca="1">IFERROR(__xludf.DUMMYFUNCTION("""COMPUTED_VALUE"""),"5. Inclusión")</f>
        <v>5. Inclusión</v>
      </c>
      <c r="D172" s="49" t="str">
        <f ca="1">IFERROR(__xludf.DUMMYFUNCTION("""COMPUTED_VALUE"""),"Guadalajara bien educada")</f>
        <v>Guadalajara bien educada</v>
      </c>
      <c r="E172" s="49" t="str">
        <f ca="1">IFERROR(__xludf.DUMMYFUNCTION("""COMPUTED_VALUE"""),"Atención Psicopedagógica Infantil")</f>
        <v>Atención Psicopedagógica Infantil</v>
      </c>
      <c r="F17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2" s="49" t="str">
        <f ca="1">IFERROR(__xludf.DUMMYFUNCTION("""COMPUTED_VALUE"""),"AM NOVIEMBRE")</f>
        <v>AM NOVIEMBRE</v>
      </c>
      <c r="I172" s="49" t="str">
        <f ca="1">IFERROR(__xludf.DUMMYFUNCTION("""COMPUTED_VALUE"""),"Noviembre")</f>
        <v>Noviembre</v>
      </c>
      <c r="J172" s="49" t="str">
        <f ca="1">IFERROR(__xludf.DUMMYFUNCTION("""COMPUTED_VALUE"""),"AM")</f>
        <v>AM</v>
      </c>
      <c r="K172" s="50"/>
      <c r="L172" s="49" t="str">
        <f ca="1">IFERROR(__xludf.DUMMYFUNCTION("""COMPUTED_VALUE"""),"TRIMESTRE 4")</f>
        <v>TRIMESTRE 4</v>
      </c>
      <c r="M172" s="49" t="str">
        <f ca="1">IFERROR(__xludf.DUMMYFUNCTION("""COMPUTED_VALUE"""),"ADOLESCENTES MUJERES")</f>
        <v>ADOLESCENTES MUJERES</v>
      </c>
    </row>
    <row r="173" spans="1:13">
      <c r="A173" s="49" t="str">
        <f ca="1">IFERROR(__xludf.DUMMYFUNCTION("""COMPUTED_VALUE"""),"5.1.2.1")</f>
        <v>5.1.2.1</v>
      </c>
      <c r="B17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3" s="49" t="str">
        <f ca="1">IFERROR(__xludf.DUMMYFUNCTION("""COMPUTED_VALUE"""),"5. Inclusión")</f>
        <v>5. Inclusión</v>
      </c>
      <c r="D173" s="49" t="str">
        <f ca="1">IFERROR(__xludf.DUMMYFUNCTION("""COMPUTED_VALUE"""),"Guadalajara bien educada")</f>
        <v>Guadalajara bien educada</v>
      </c>
      <c r="E173" s="49" t="str">
        <f ca="1">IFERROR(__xludf.DUMMYFUNCTION("""COMPUTED_VALUE"""),"Atención Psicopedagógica Infantil")</f>
        <v>Atención Psicopedagógica Infantil</v>
      </c>
      <c r="F17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3" s="49" t="str">
        <f ca="1">IFERROR(__xludf.DUMMYFUNCTION("""COMPUTED_VALUE"""),"AH NOVIEMBRE")</f>
        <v>AH NOVIEMBRE</v>
      </c>
      <c r="I173" s="49" t="str">
        <f ca="1">IFERROR(__xludf.DUMMYFUNCTION("""COMPUTED_VALUE"""),"Noviembre")</f>
        <v>Noviembre</v>
      </c>
      <c r="J173" s="49" t="str">
        <f ca="1">IFERROR(__xludf.DUMMYFUNCTION("""COMPUTED_VALUE"""),"AH")</f>
        <v>AH</v>
      </c>
      <c r="K173" s="50"/>
      <c r="L173" s="49" t="str">
        <f ca="1">IFERROR(__xludf.DUMMYFUNCTION("""COMPUTED_VALUE"""),"TRIMESTRE 4")</f>
        <v>TRIMESTRE 4</v>
      </c>
      <c r="M173" s="49" t="str">
        <f ca="1">IFERROR(__xludf.DUMMYFUNCTION("""COMPUTED_VALUE"""),"ADOLESCENTES HOMBRES")</f>
        <v>ADOLESCENTES HOMBRES</v>
      </c>
    </row>
    <row r="174" spans="1:13">
      <c r="A174" s="49" t="str">
        <f ca="1">IFERROR(__xludf.DUMMYFUNCTION("""COMPUTED_VALUE"""),"5.1.2.1")</f>
        <v>5.1.2.1</v>
      </c>
      <c r="B17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4" s="49" t="str">
        <f ca="1">IFERROR(__xludf.DUMMYFUNCTION("""COMPUTED_VALUE"""),"5. Inclusión")</f>
        <v>5. Inclusión</v>
      </c>
      <c r="D174" s="49" t="str">
        <f ca="1">IFERROR(__xludf.DUMMYFUNCTION("""COMPUTED_VALUE"""),"Guadalajara bien educada")</f>
        <v>Guadalajara bien educada</v>
      </c>
      <c r="E174" s="49" t="str">
        <f ca="1">IFERROR(__xludf.DUMMYFUNCTION("""COMPUTED_VALUE"""),"Atención Psicopedagógica Infantil")</f>
        <v>Atención Psicopedagógica Infantil</v>
      </c>
      <c r="F174"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4"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4" s="49" t="str">
        <f ca="1">IFERROR(__xludf.DUMMYFUNCTION("""COMPUTED_VALUE"""),"MUJ Noviembre")</f>
        <v>MUJ Noviembre</v>
      </c>
      <c r="I174" s="49" t="str">
        <f ca="1">IFERROR(__xludf.DUMMYFUNCTION("""COMPUTED_VALUE"""),"Noviembre")</f>
        <v>Noviembre</v>
      </c>
      <c r="J174" s="49" t="str">
        <f ca="1">IFERROR(__xludf.DUMMYFUNCTION("""COMPUTED_VALUE"""),"MUJ")</f>
        <v>MUJ</v>
      </c>
      <c r="K174" s="50"/>
      <c r="L174" s="49" t="str">
        <f ca="1">IFERROR(__xludf.DUMMYFUNCTION("""COMPUTED_VALUE"""),"TRIMESTRE 4")</f>
        <v>TRIMESTRE 4</v>
      </c>
      <c r="M174" s="49" t="str">
        <f ca="1">IFERROR(__xludf.DUMMYFUNCTION("""COMPUTED_VALUE"""),"MUJERES ADULTAS")</f>
        <v>MUJERES ADULTAS</v>
      </c>
    </row>
    <row r="175" spans="1:13">
      <c r="A175" s="49" t="str">
        <f ca="1">IFERROR(__xludf.DUMMYFUNCTION("""COMPUTED_VALUE"""),"5.1.2.1")</f>
        <v>5.1.2.1</v>
      </c>
      <c r="B17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5" s="49" t="str">
        <f ca="1">IFERROR(__xludf.DUMMYFUNCTION("""COMPUTED_VALUE"""),"5. Inclusión")</f>
        <v>5. Inclusión</v>
      </c>
      <c r="D175" s="49" t="str">
        <f ca="1">IFERROR(__xludf.DUMMYFUNCTION("""COMPUTED_VALUE"""),"Guadalajara bien educada")</f>
        <v>Guadalajara bien educada</v>
      </c>
      <c r="E175" s="49" t="str">
        <f ca="1">IFERROR(__xludf.DUMMYFUNCTION("""COMPUTED_VALUE"""),"Atención Psicopedagógica Infantil")</f>
        <v>Atención Psicopedagógica Infantil</v>
      </c>
      <c r="F175"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5"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5" s="49" t="str">
        <f ca="1">IFERROR(__xludf.DUMMYFUNCTION("""COMPUTED_VALUE"""),"HOM Noviembre")</f>
        <v>HOM Noviembre</v>
      </c>
      <c r="I175" s="49" t="str">
        <f ca="1">IFERROR(__xludf.DUMMYFUNCTION("""COMPUTED_VALUE"""),"Noviembre")</f>
        <v>Noviembre</v>
      </c>
      <c r="J175" s="49" t="str">
        <f ca="1">IFERROR(__xludf.DUMMYFUNCTION("""COMPUTED_VALUE"""),"HOM")</f>
        <v>HOM</v>
      </c>
      <c r="K175" s="50"/>
      <c r="L175" s="49" t="str">
        <f ca="1">IFERROR(__xludf.DUMMYFUNCTION("""COMPUTED_VALUE"""),"TRIMESTRE 4")</f>
        <v>TRIMESTRE 4</v>
      </c>
      <c r="M175" s="49" t="str">
        <f ca="1">IFERROR(__xludf.DUMMYFUNCTION("""COMPUTED_VALUE"""),"HOMBRES ADULTOS")</f>
        <v>HOMBRES ADULTOS</v>
      </c>
    </row>
    <row r="176" spans="1:13">
      <c r="A176" s="49" t="str">
        <f ca="1">IFERROR(__xludf.DUMMYFUNCTION("""COMPUTED_VALUE"""),"5.1.2.1")</f>
        <v>5.1.2.1</v>
      </c>
      <c r="B17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6" s="49" t="str">
        <f ca="1">IFERROR(__xludf.DUMMYFUNCTION("""COMPUTED_VALUE"""),"5. Inclusión")</f>
        <v>5. Inclusión</v>
      </c>
      <c r="D176" s="49" t="str">
        <f ca="1">IFERROR(__xludf.DUMMYFUNCTION("""COMPUTED_VALUE"""),"Guadalajara bien educada")</f>
        <v>Guadalajara bien educada</v>
      </c>
      <c r="E176" s="49" t="str">
        <f ca="1">IFERROR(__xludf.DUMMYFUNCTION("""COMPUTED_VALUE"""),"Atención Psicopedagógica Infantil")</f>
        <v>Atención Psicopedagógica Infantil</v>
      </c>
      <c r="F17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6" s="49" t="str">
        <f ca="1">IFERROR(__xludf.DUMMYFUNCTION("""COMPUTED_VALUE"""),"AMM Noviembre")</f>
        <v>AMM Noviembre</v>
      </c>
      <c r="I176" s="49" t="str">
        <f ca="1">IFERROR(__xludf.DUMMYFUNCTION("""COMPUTED_VALUE"""),"Noviembre")</f>
        <v>Noviembre</v>
      </c>
      <c r="J176" s="49" t="str">
        <f ca="1">IFERROR(__xludf.DUMMYFUNCTION("""COMPUTED_VALUE"""),"AMM")</f>
        <v>AMM</v>
      </c>
      <c r="K176" s="50"/>
      <c r="L176" s="49" t="str">
        <f ca="1">IFERROR(__xludf.DUMMYFUNCTION("""COMPUTED_VALUE"""),"TRIMESTRE 4")</f>
        <v>TRIMESTRE 4</v>
      </c>
      <c r="M176" s="49" t="str">
        <f ca="1">IFERROR(__xludf.DUMMYFUNCTION("""COMPUTED_VALUE"""),"ADULTA MAYOR MUJER")</f>
        <v>ADULTA MAYOR MUJER</v>
      </c>
    </row>
    <row r="177" spans="1:13">
      <c r="A177" s="49" t="str">
        <f ca="1">IFERROR(__xludf.DUMMYFUNCTION("""COMPUTED_VALUE"""),"5.1.2.1")</f>
        <v>5.1.2.1</v>
      </c>
      <c r="B17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7" s="49" t="str">
        <f ca="1">IFERROR(__xludf.DUMMYFUNCTION("""COMPUTED_VALUE"""),"5. Inclusión")</f>
        <v>5. Inclusión</v>
      </c>
      <c r="D177" s="49" t="str">
        <f ca="1">IFERROR(__xludf.DUMMYFUNCTION("""COMPUTED_VALUE"""),"Guadalajara bien educada")</f>
        <v>Guadalajara bien educada</v>
      </c>
      <c r="E177" s="49" t="str">
        <f ca="1">IFERROR(__xludf.DUMMYFUNCTION("""COMPUTED_VALUE"""),"Atención Psicopedagógica Infantil")</f>
        <v>Atención Psicopedagógica Infantil</v>
      </c>
      <c r="F17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7" s="49" t="str">
        <f ca="1">IFERROR(__xludf.DUMMYFUNCTION("""COMPUTED_VALUE"""),"AMH Noviembre")</f>
        <v>AMH Noviembre</v>
      </c>
      <c r="I177" s="49" t="str">
        <f ca="1">IFERROR(__xludf.DUMMYFUNCTION("""COMPUTED_VALUE"""),"Noviembre")</f>
        <v>Noviembre</v>
      </c>
      <c r="J177" s="49" t="str">
        <f ca="1">IFERROR(__xludf.DUMMYFUNCTION("""COMPUTED_VALUE"""),"AMH")</f>
        <v>AMH</v>
      </c>
      <c r="K177" s="50"/>
      <c r="L177" s="49" t="str">
        <f ca="1">IFERROR(__xludf.DUMMYFUNCTION("""COMPUTED_VALUE"""),"TRIMESTRE 4")</f>
        <v>TRIMESTRE 4</v>
      </c>
      <c r="M177" s="49" t="str">
        <f ca="1">IFERROR(__xludf.DUMMYFUNCTION("""COMPUTED_VALUE"""),"ADULTO MAYOR HOMBRE")</f>
        <v>ADULTO MAYOR HOMBRE</v>
      </c>
    </row>
    <row r="178" spans="1:13">
      <c r="A178" s="49" t="str">
        <f ca="1">IFERROR(__xludf.DUMMYFUNCTION("""COMPUTED_VALUE"""),"5.1.2.0")</f>
        <v>5.1.2.0</v>
      </c>
      <c r="B17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8" s="49" t="str">
        <f ca="1">IFERROR(__xludf.DUMMYFUNCTION("""COMPUTED_VALUE"""),"5. Inclusión")</f>
        <v>5. Inclusión</v>
      </c>
      <c r="D178" s="49" t="str">
        <f ca="1">IFERROR(__xludf.DUMMYFUNCTION("""COMPUTED_VALUE"""),"Guadalajara bien educada")</f>
        <v>Guadalajara bien educada</v>
      </c>
      <c r="E178" s="49" t="str">
        <f ca="1">IFERROR(__xludf.DUMMYFUNCTION("""COMPUTED_VALUE"""),"Atención Psicopedagógica Infantil")</f>
        <v>Atención Psicopedagógica Infantil</v>
      </c>
      <c r="F178"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78"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78" s="49" t="str">
        <f ca="1">IFERROR(__xludf.DUMMYFUNCTION("""COMPUTED_VALUE"""),"NAS Diciembre")</f>
        <v>NAS Diciembre</v>
      </c>
      <c r="I178" s="49" t="str">
        <f ca="1">IFERROR(__xludf.DUMMYFUNCTION("""COMPUTED_VALUE"""),"Diciembre")</f>
        <v>Diciembre</v>
      </c>
      <c r="J178" s="49" t="str">
        <f ca="1">IFERROR(__xludf.DUMMYFUNCTION("""COMPUTED_VALUE"""),"NAS")</f>
        <v>NAS</v>
      </c>
      <c r="K178" s="50">
        <f ca="1">IFERROR(__xludf.DUMMYFUNCTION("""COMPUTED_VALUE"""),56)</f>
        <v>56</v>
      </c>
      <c r="L178" s="49" t="str">
        <f ca="1">IFERROR(__xludf.DUMMYFUNCTION("""COMPUTED_VALUE"""),"TRIMESTRE 4")</f>
        <v>TRIMESTRE 4</v>
      </c>
      <c r="M178" s="49" t="str">
        <f ca="1">IFERROR(__xludf.DUMMYFUNCTION("""COMPUTED_VALUE"""),"NIÑAS")</f>
        <v>NIÑAS</v>
      </c>
    </row>
    <row r="179" spans="1:13">
      <c r="A179" s="49" t="str">
        <f ca="1">IFERROR(__xludf.DUMMYFUNCTION("""COMPUTED_VALUE"""),"5.1.2.0")</f>
        <v>5.1.2.0</v>
      </c>
      <c r="B17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9" s="49" t="str">
        <f ca="1">IFERROR(__xludf.DUMMYFUNCTION("""COMPUTED_VALUE"""),"5. Inclusión")</f>
        <v>5. Inclusión</v>
      </c>
      <c r="D179" s="49" t="str">
        <f ca="1">IFERROR(__xludf.DUMMYFUNCTION("""COMPUTED_VALUE"""),"Guadalajara bien educada")</f>
        <v>Guadalajara bien educada</v>
      </c>
      <c r="E179" s="49" t="str">
        <f ca="1">IFERROR(__xludf.DUMMYFUNCTION("""COMPUTED_VALUE"""),"Atención Psicopedagógica Infantil")</f>
        <v>Atención Psicopedagógica Infantil</v>
      </c>
      <c r="F179"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79"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79" s="49" t="str">
        <f ca="1">IFERROR(__xludf.DUMMYFUNCTION("""COMPUTED_VALUE"""),"NOS Diciembre")</f>
        <v>NOS Diciembre</v>
      </c>
      <c r="I179" s="49" t="str">
        <f ca="1">IFERROR(__xludf.DUMMYFUNCTION("""COMPUTED_VALUE"""),"Diciembre")</f>
        <v>Diciembre</v>
      </c>
      <c r="J179" s="49" t="str">
        <f ca="1">IFERROR(__xludf.DUMMYFUNCTION("""COMPUTED_VALUE"""),"NOS")</f>
        <v>NOS</v>
      </c>
      <c r="K179" s="50">
        <f ca="1">IFERROR(__xludf.DUMMYFUNCTION("""COMPUTED_VALUE"""),104)</f>
        <v>104</v>
      </c>
      <c r="L179" s="49" t="str">
        <f ca="1">IFERROR(__xludf.DUMMYFUNCTION("""COMPUTED_VALUE"""),"TRIMESTRE 4")</f>
        <v>TRIMESTRE 4</v>
      </c>
      <c r="M179" s="49" t="str">
        <f ca="1">IFERROR(__xludf.DUMMYFUNCTION("""COMPUTED_VALUE"""),"NIÑOS")</f>
        <v>NIÑOS</v>
      </c>
    </row>
    <row r="180" spans="1:13">
      <c r="A180" s="49" t="str">
        <f ca="1">IFERROR(__xludf.DUMMYFUNCTION("""COMPUTED_VALUE"""),"5.1.2.0")</f>
        <v>5.1.2.0</v>
      </c>
      <c r="B18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0" s="49" t="str">
        <f ca="1">IFERROR(__xludf.DUMMYFUNCTION("""COMPUTED_VALUE"""),"5. Inclusión")</f>
        <v>5. Inclusión</v>
      </c>
      <c r="D180" s="49" t="str">
        <f ca="1">IFERROR(__xludf.DUMMYFUNCTION("""COMPUTED_VALUE"""),"Guadalajara bien educada")</f>
        <v>Guadalajara bien educada</v>
      </c>
      <c r="E180" s="49" t="str">
        <f ca="1">IFERROR(__xludf.DUMMYFUNCTION("""COMPUTED_VALUE"""),"Atención Psicopedagógica Infantil")</f>
        <v>Atención Psicopedagógica Infantil</v>
      </c>
      <c r="F180"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0"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0" s="49" t="str">
        <f ca="1">IFERROR(__xludf.DUMMYFUNCTION("""COMPUTED_VALUE"""),"AM DICIEMBRE")</f>
        <v>AM DICIEMBRE</v>
      </c>
      <c r="I180" s="49" t="str">
        <f ca="1">IFERROR(__xludf.DUMMYFUNCTION("""COMPUTED_VALUE"""),"Diciembre")</f>
        <v>Diciembre</v>
      </c>
      <c r="J180" s="49" t="str">
        <f ca="1">IFERROR(__xludf.DUMMYFUNCTION("""COMPUTED_VALUE"""),"AM")</f>
        <v>AM</v>
      </c>
      <c r="K180" s="50"/>
      <c r="L180" s="49" t="str">
        <f ca="1">IFERROR(__xludf.DUMMYFUNCTION("""COMPUTED_VALUE"""),"TRIMESTRE 4")</f>
        <v>TRIMESTRE 4</v>
      </c>
      <c r="M180" s="49" t="str">
        <f ca="1">IFERROR(__xludf.DUMMYFUNCTION("""COMPUTED_VALUE"""),"ADOLESCENTES MUJERES")</f>
        <v>ADOLESCENTES MUJERES</v>
      </c>
    </row>
    <row r="181" spans="1:13">
      <c r="A181" s="49" t="str">
        <f ca="1">IFERROR(__xludf.DUMMYFUNCTION("""COMPUTED_VALUE"""),"5.1.2.0")</f>
        <v>5.1.2.0</v>
      </c>
      <c r="B18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1" s="49" t="str">
        <f ca="1">IFERROR(__xludf.DUMMYFUNCTION("""COMPUTED_VALUE"""),"5. Inclusión")</f>
        <v>5. Inclusión</v>
      </c>
      <c r="D181" s="49" t="str">
        <f ca="1">IFERROR(__xludf.DUMMYFUNCTION("""COMPUTED_VALUE"""),"Guadalajara bien educada")</f>
        <v>Guadalajara bien educada</v>
      </c>
      <c r="E181" s="49" t="str">
        <f ca="1">IFERROR(__xludf.DUMMYFUNCTION("""COMPUTED_VALUE"""),"Atención Psicopedagógica Infantil")</f>
        <v>Atención Psicopedagógica Infantil</v>
      </c>
      <c r="F181"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1"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1" s="49" t="str">
        <f ca="1">IFERROR(__xludf.DUMMYFUNCTION("""COMPUTED_VALUE"""),"AH DICIEMBRE")</f>
        <v>AH DICIEMBRE</v>
      </c>
      <c r="I181" s="49" t="str">
        <f ca="1">IFERROR(__xludf.DUMMYFUNCTION("""COMPUTED_VALUE"""),"Diciembre")</f>
        <v>Diciembre</v>
      </c>
      <c r="J181" s="49" t="str">
        <f ca="1">IFERROR(__xludf.DUMMYFUNCTION("""COMPUTED_VALUE"""),"AH")</f>
        <v>AH</v>
      </c>
      <c r="K181" s="50"/>
      <c r="L181" s="49" t="str">
        <f ca="1">IFERROR(__xludf.DUMMYFUNCTION("""COMPUTED_VALUE"""),"TRIMESTRE 4")</f>
        <v>TRIMESTRE 4</v>
      </c>
      <c r="M181" s="49" t="str">
        <f ca="1">IFERROR(__xludf.DUMMYFUNCTION("""COMPUTED_VALUE"""),"ADOLESCENTES HOMBRES")</f>
        <v>ADOLESCENTES HOMBRES</v>
      </c>
    </row>
    <row r="182" spans="1:13">
      <c r="A182" s="49" t="str">
        <f ca="1">IFERROR(__xludf.DUMMYFUNCTION("""COMPUTED_VALUE"""),"5.1.2.0")</f>
        <v>5.1.2.0</v>
      </c>
      <c r="B18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2" s="49" t="str">
        <f ca="1">IFERROR(__xludf.DUMMYFUNCTION("""COMPUTED_VALUE"""),"5. Inclusión")</f>
        <v>5. Inclusión</v>
      </c>
      <c r="D182" s="49" t="str">
        <f ca="1">IFERROR(__xludf.DUMMYFUNCTION("""COMPUTED_VALUE"""),"Guadalajara bien educada")</f>
        <v>Guadalajara bien educada</v>
      </c>
      <c r="E182" s="49" t="str">
        <f ca="1">IFERROR(__xludf.DUMMYFUNCTION("""COMPUTED_VALUE"""),"Atención Psicopedagógica Infantil")</f>
        <v>Atención Psicopedagógica Infantil</v>
      </c>
      <c r="F182"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2"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2" s="49" t="str">
        <f ca="1">IFERROR(__xludf.DUMMYFUNCTION("""COMPUTED_VALUE"""),"MUJ Diciembre")</f>
        <v>MUJ Diciembre</v>
      </c>
      <c r="I182" s="49" t="str">
        <f ca="1">IFERROR(__xludf.DUMMYFUNCTION("""COMPUTED_VALUE"""),"Diciembre")</f>
        <v>Diciembre</v>
      </c>
      <c r="J182" s="49" t="str">
        <f ca="1">IFERROR(__xludf.DUMMYFUNCTION("""COMPUTED_VALUE"""),"MUJ")</f>
        <v>MUJ</v>
      </c>
      <c r="K182" s="50"/>
      <c r="L182" s="49" t="str">
        <f ca="1">IFERROR(__xludf.DUMMYFUNCTION("""COMPUTED_VALUE"""),"TRIMESTRE 4")</f>
        <v>TRIMESTRE 4</v>
      </c>
      <c r="M182" s="49" t="str">
        <f ca="1">IFERROR(__xludf.DUMMYFUNCTION("""COMPUTED_VALUE"""),"MUJERES ADULTAS")</f>
        <v>MUJERES ADULTAS</v>
      </c>
    </row>
    <row r="183" spans="1:13">
      <c r="A183" s="49" t="str">
        <f ca="1">IFERROR(__xludf.DUMMYFUNCTION("""COMPUTED_VALUE"""),"5.1.2.0")</f>
        <v>5.1.2.0</v>
      </c>
      <c r="B18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3" s="49" t="str">
        <f ca="1">IFERROR(__xludf.DUMMYFUNCTION("""COMPUTED_VALUE"""),"5. Inclusión")</f>
        <v>5. Inclusión</v>
      </c>
      <c r="D183" s="49" t="str">
        <f ca="1">IFERROR(__xludf.DUMMYFUNCTION("""COMPUTED_VALUE"""),"Guadalajara bien educada")</f>
        <v>Guadalajara bien educada</v>
      </c>
      <c r="E183" s="49" t="str">
        <f ca="1">IFERROR(__xludf.DUMMYFUNCTION("""COMPUTED_VALUE"""),"Atención Psicopedagógica Infantil")</f>
        <v>Atención Psicopedagógica Infantil</v>
      </c>
      <c r="F183"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3"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3" s="49" t="str">
        <f ca="1">IFERROR(__xludf.DUMMYFUNCTION("""COMPUTED_VALUE"""),"HOM Diciembre")</f>
        <v>HOM Diciembre</v>
      </c>
      <c r="I183" s="49" t="str">
        <f ca="1">IFERROR(__xludf.DUMMYFUNCTION("""COMPUTED_VALUE"""),"Diciembre")</f>
        <v>Diciembre</v>
      </c>
      <c r="J183" s="49" t="str">
        <f ca="1">IFERROR(__xludf.DUMMYFUNCTION("""COMPUTED_VALUE"""),"HOM")</f>
        <v>HOM</v>
      </c>
      <c r="K183" s="50"/>
      <c r="L183" s="49" t="str">
        <f ca="1">IFERROR(__xludf.DUMMYFUNCTION("""COMPUTED_VALUE"""),"TRIMESTRE 4")</f>
        <v>TRIMESTRE 4</v>
      </c>
      <c r="M183" s="49" t="str">
        <f ca="1">IFERROR(__xludf.DUMMYFUNCTION("""COMPUTED_VALUE"""),"HOMBRES ADULTOS")</f>
        <v>HOMBRES ADULTOS</v>
      </c>
    </row>
    <row r="184" spans="1:13">
      <c r="A184" s="49" t="str">
        <f ca="1">IFERROR(__xludf.DUMMYFUNCTION("""COMPUTED_VALUE"""),"5.1.2.0")</f>
        <v>5.1.2.0</v>
      </c>
      <c r="B18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4" s="49" t="str">
        <f ca="1">IFERROR(__xludf.DUMMYFUNCTION("""COMPUTED_VALUE"""),"5. Inclusión")</f>
        <v>5. Inclusión</v>
      </c>
      <c r="D184" s="49" t="str">
        <f ca="1">IFERROR(__xludf.DUMMYFUNCTION("""COMPUTED_VALUE"""),"Guadalajara bien educada")</f>
        <v>Guadalajara bien educada</v>
      </c>
      <c r="E184" s="49" t="str">
        <f ca="1">IFERROR(__xludf.DUMMYFUNCTION("""COMPUTED_VALUE"""),"Atención Psicopedagógica Infantil")</f>
        <v>Atención Psicopedagógica Infantil</v>
      </c>
      <c r="F184"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4"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4" s="49" t="str">
        <f ca="1">IFERROR(__xludf.DUMMYFUNCTION("""COMPUTED_VALUE"""),"AMM Diciembre")</f>
        <v>AMM Diciembre</v>
      </c>
      <c r="I184" s="49" t="str">
        <f ca="1">IFERROR(__xludf.DUMMYFUNCTION("""COMPUTED_VALUE"""),"Diciembre")</f>
        <v>Diciembre</v>
      </c>
      <c r="J184" s="49" t="str">
        <f ca="1">IFERROR(__xludf.DUMMYFUNCTION("""COMPUTED_VALUE"""),"AMM")</f>
        <v>AMM</v>
      </c>
      <c r="K184" s="50"/>
      <c r="L184" s="49" t="str">
        <f ca="1">IFERROR(__xludf.DUMMYFUNCTION("""COMPUTED_VALUE"""),"TRIMESTRE 4")</f>
        <v>TRIMESTRE 4</v>
      </c>
      <c r="M184" s="49" t="str">
        <f ca="1">IFERROR(__xludf.DUMMYFUNCTION("""COMPUTED_VALUE"""),"ADULTA MAYOR MUJER")</f>
        <v>ADULTA MAYOR MUJER</v>
      </c>
    </row>
    <row r="185" spans="1:13">
      <c r="A185" s="49" t="str">
        <f ca="1">IFERROR(__xludf.DUMMYFUNCTION("""COMPUTED_VALUE"""),"5.1.2.0")</f>
        <v>5.1.2.0</v>
      </c>
      <c r="B18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5" s="49" t="str">
        <f ca="1">IFERROR(__xludf.DUMMYFUNCTION("""COMPUTED_VALUE"""),"5. Inclusión")</f>
        <v>5. Inclusión</v>
      </c>
      <c r="D185" s="49" t="str">
        <f ca="1">IFERROR(__xludf.DUMMYFUNCTION("""COMPUTED_VALUE"""),"Guadalajara bien educada")</f>
        <v>Guadalajara bien educada</v>
      </c>
      <c r="E185" s="49" t="str">
        <f ca="1">IFERROR(__xludf.DUMMYFUNCTION("""COMPUTED_VALUE"""),"Atención Psicopedagógica Infantil")</f>
        <v>Atención Psicopedagógica Infantil</v>
      </c>
      <c r="F185" s="49"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5" s="49"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5" s="49" t="str">
        <f ca="1">IFERROR(__xludf.DUMMYFUNCTION("""COMPUTED_VALUE"""),"AMH Diciembre")</f>
        <v>AMH Diciembre</v>
      </c>
      <c r="I185" s="49" t="str">
        <f ca="1">IFERROR(__xludf.DUMMYFUNCTION("""COMPUTED_VALUE"""),"Diciembre")</f>
        <v>Diciembre</v>
      </c>
      <c r="J185" s="49" t="str">
        <f ca="1">IFERROR(__xludf.DUMMYFUNCTION("""COMPUTED_VALUE"""),"AMH")</f>
        <v>AMH</v>
      </c>
      <c r="K185" s="50"/>
      <c r="L185" s="49" t="str">
        <f ca="1">IFERROR(__xludf.DUMMYFUNCTION("""COMPUTED_VALUE"""),"TRIMESTRE 4")</f>
        <v>TRIMESTRE 4</v>
      </c>
      <c r="M185" s="49" t="str">
        <f ca="1">IFERROR(__xludf.DUMMYFUNCTION("""COMPUTED_VALUE"""),"ADULTO MAYOR HOMBRE")</f>
        <v>ADULTO MAYOR HOMBRE</v>
      </c>
    </row>
    <row r="186" spans="1:13">
      <c r="A186" s="49" t="str">
        <f ca="1">IFERROR(__xludf.DUMMYFUNCTION("""COMPUTED_VALUE"""),"5.1.2.1")</f>
        <v>5.1.2.1</v>
      </c>
      <c r="B18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6" s="49" t="str">
        <f ca="1">IFERROR(__xludf.DUMMYFUNCTION("""COMPUTED_VALUE"""),"5. Inclusión")</f>
        <v>5. Inclusión</v>
      </c>
      <c r="D186" s="49" t="str">
        <f ca="1">IFERROR(__xludf.DUMMYFUNCTION("""COMPUTED_VALUE"""),"Guadalajara bien educada")</f>
        <v>Guadalajara bien educada</v>
      </c>
      <c r="E186" s="49" t="str">
        <f ca="1">IFERROR(__xludf.DUMMYFUNCTION("""COMPUTED_VALUE"""),"Atención Psicopedagógica Infantil")</f>
        <v>Atención Psicopedagógica Infantil</v>
      </c>
      <c r="F186"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6"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6" s="49" t="str">
        <f ca="1">IFERROR(__xludf.DUMMYFUNCTION("""COMPUTED_VALUE"""),"NAS Diciembre")</f>
        <v>NAS Diciembre</v>
      </c>
      <c r="I186" s="49" t="str">
        <f ca="1">IFERROR(__xludf.DUMMYFUNCTION("""COMPUTED_VALUE"""),"Diciembre")</f>
        <v>Diciembre</v>
      </c>
      <c r="J186" s="49" t="str">
        <f ca="1">IFERROR(__xludf.DUMMYFUNCTION("""COMPUTED_VALUE"""),"NAS")</f>
        <v>NAS</v>
      </c>
      <c r="K186" s="50">
        <f ca="1">IFERROR(__xludf.DUMMYFUNCTION("""COMPUTED_VALUE"""),1)</f>
        <v>1</v>
      </c>
      <c r="L186" s="49" t="str">
        <f ca="1">IFERROR(__xludf.DUMMYFUNCTION("""COMPUTED_VALUE"""),"TRIMESTRE 4")</f>
        <v>TRIMESTRE 4</v>
      </c>
      <c r="M186" s="49" t="str">
        <f ca="1">IFERROR(__xludf.DUMMYFUNCTION("""COMPUTED_VALUE"""),"NIÑAS")</f>
        <v>NIÑAS</v>
      </c>
    </row>
    <row r="187" spans="1:13">
      <c r="A187" s="49" t="str">
        <f ca="1">IFERROR(__xludf.DUMMYFUNCTION("""COMPUTED_VALUE"""),"5.1.2.1")</f>
        <v>5.1.2.1</v>
      </c>
      <c r="B18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7" s="49" t="str">
        <f ca="1">IFERROR(__xludf.DUMMYFUNCTION("""COMPUTED_VALUE"""),"5. Inclusión")</f>
        <v>5. Inclusión</v>
      </c>
      <c r="D187" s="49" t="str">
        <f ca="1">IFERROR(__xludf.DUMMYFUNCTION("""COMPUTED_VALUE"""),"Guadalajara bien educada")</f>
        <v>Guadalajara bien educada</v>
      </c>
      <c r="E187" s="49" t="str">
        <f ca="1">IFERROR(__xludf.DUMMYFUNCTION("""COMPUTED_VALUE"""),"Atención Psicopedagógica Infantil")</f>
        <v>Atención Psicopedagógica Infantil</v>
      </c>
      <c r="F187"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7"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7" s="49" t="str">
        <f ca="1">IFERROR(__xludf.DUMMYFUNCTION("""COMPUTED_VALUE"""),"NOS Diciembre")</f>
        <v>NOS Diciembre</v>
      </c>
      <c r="I187" s="49" t="str">
        <f ca="1">IFERROR(__xludf.DUMMYFUNCTION("""COMPUTED_VALUE"""),"Diciembre")</f>
        <v>Diciembre</v>
      </c>
      <c r="J187" s="49" t="str">
        <f ca="1">IFERROR(__xludf.DUMMYFUNCTION("""COMPUTED_VALUE"""),"NOS")</f>
        <v>NOS</v>
      </c>
      <c r="K187" s="50">
        <f ca="1">IFERROR(__xludf.DUMMYFUNCTION("""COMPUTED_VALUE"""),1)</f>
        <v>1</v>
      </c>
      <c r="L187" s="49" t="str">
        <f ca="1">IFERROR(__xludf.DUMMYFUNCTION("""COMPUTED_VALUE"""),"TRIMESTRE 4")</f>
        <v>TRIMESTRE 4</v>
      </c>
      <c r="M187" s="49" t="str">
        <f ca="1">IFERROR(__xludf.DUMMYFUNCTION("""COMPUTED_VALUE"""),"NIÑOS")</f>
        <v>NIÑOS</v>
      </c>
    </row>
    <row r="188" spans="1:13">
      <c r="A188" s="49" t="str">
        <f ca="1">IFERROR(__xludf.DUMMYFUNCTION("""COMPUTED_VALUE"""),"5.1.2.1")</f>
        <v>5.1.2.1</v>
      </c>
      <c r="B18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8" s="49" t="str">
        <f ca="1">IFERROR(__xludf.DUMMYFUNCTION("""COMPUTED_VALUE"""),"5. Inclusión")</f>
        <v>5. Inclusión</v>
      </c>
      <c r="D188" s="49" t="str">
        <f ca="1">IFERROR(__xludf.DUMMYFUNCTION("""COMPUTED_VALUE"""),"Guadalajara bien educada")</f>
        <v>Guadalajara bien educada</v>
      </c>
      <c r="E188" s="49" t="str">
        <f ca="1">IFERROR(__xludf.DUMMYFUNCTION("""COMPUTED_VALUE"""),"Atención Psicopedagógica Infantil")</f>
        <v>Atención Psicopedagógica Infantil</v>
      </c>
      <c r="F188"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8"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8" s="49" t="str">
        <f ca="1">IFERROR(__xludf.DUMMYFUNCTION("""COMPUTED_VALUE"""),"AM DICIEMBRE")</f>
        <v>AM DICIEMBRE</v>
      </c>
      <c r="I188" s="49" t="str">
        <f ca="1">IFERROR(__xludf.DUMMYFUNCTION("""COMPUTED_VALUE"""),"Diciembre")</f>
        <v>Diciembre</v>
      </c>
      <c r="J188" s="49" t="str">
        <f ca="1">IFERROR(__xludf.DUMMYFUNCTION("""COMPUTED_VALUE"""),"AM")</f>
        <v>AM</v>
      </c>
      <c r="K188" s="50"/>
      <c r="L188" s="49" t="str">
        <f ca="1">IFERROR(__xludf.DUMMYFUNCTION("""COMPUTED_VALUE"""),"TRIMESTRE 4")</f>
        <v>TRIMESTRE 4</v>
      </c>
      <c r="M188" s="49" t="str">
        <f ca="1">IFERROR(__xludf.DUMMYFUNCTION("""COMPUTED_VALUE"""),"ADOLESCENTES MUJERES")</f>
        <v>ADOLESCENTES MUJERES</v>
      </c>
    </row>
    <row r="189" spans="1:13">
      <c r="A189" s="49" t="str">
        <f ca="1">IFERROR(__xludf.DUMMYFUNCTION("""COMPUTED_VALUE"""),"5.1.2.1")</f>
        <v>5.1.2.1</v>
      </c>
      <c r="B18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9" s="49" t="str">
        <f ca="1">IFERROR(__xludf.DUMMYFUNCTION("""COMPUTED_VALUE"""),"5. Inclusión")</f>
        <v>5. Inclusión</v>
      </c>
      <c r="D189" s="49" t="str">
        <f ca="1">IFERROR(__xludf.DUMMYFUNCTION("""COMPUTED_VALUE"""),"Guadalajara bien educada")</f>
        <v>Guadalajara bien educada</v>
      </c>
      <c r="E189" s="49" t="str">
        <f ca="1">IFERROR(__xludf.DUMMYFUNCTION("""COMPUTED_VALUE"""),"Atención Psicopedagógica Infantil")</f>
        <v>Atención Psicopedagógica Infantil</v>
      </c>
      <c r="F189"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9"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9" s="49" t="str">
        <f ca="1">IFERROR(__xludf.DUMMYFUNCTION("""COMPUTED_VALUE"""),"AH DICIEMBRE")</f>
        <v>AH DICIEMBRE</v>
      </c>
      <c r="I189" s="49" t="str">
        <f ca="1">IFERROR(__xludf.DUMMYFUNCTION("""COMPUTED_VALUE"""),"Diciembre")</f>
        <v>Diciembre</v>
      </c>
      <c r="J189" s="49" t="str">
        <f ca="1">IFERROR(__xludf.DUMMYFUNCTION("""COMPUTED_VALUE"""),"AH")</f>
        <v>AH</v>
      </c>
      <c r="K189" s="50"/>
      <c r="L189" s="49" t="str">
        <f ca="1">IFERROR(__xludf.DUMMYFUNCTION("""COMPUTED_VALUE"""),"TRIMESTRE 4")</f>
        <v>TRIMESTRE 4</v>
      </c>
      <c r="M189" s="49" t="str">
        <f ca="1">IFERROR(__xludf.DUMMYFUNCTION("""COMPUTED_VALUE"""),"ADOLESCENTES HOMBRES")</f>
        <v>ADOLESCENTES HOMBRES</v>
      </c>
    </row>
    <row r="190" spans="1:13">
      <c r="A190" s="49" t="str">
        <f ca="1">IFERROR(__xludf.DUMMYFUNCTION("""COMPUTED_VALUE"""),"5.1.2.1")</f>
        <v>5.1.2.1</v>
      </c>
      <c r="B19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0" s="49" t="str">
        <f ca="1">IFERROR(__xludf.DUMMYFUNCTION("""COMPUTED_VALUE"""),"5. Inclusión")</f>
        <v>5. Inclusión</v>
      </c>
      <c r="D190" s="49" t="str">
        <f ca="1">IFERROR(__xludf.DUMMYFUNCTION("""COMPUTED_VALUE"""),"Guadalajara bien educada")</f>
        <v>Guadalajara bien educada</v>
      </c>
      <c r="E190" s="49" t="str">
        <f ca="1">IFERROR(__xludf.DUMMYFUNCTION("""COMPUTED_VALUE"""),"Atención Psicopedagógica Infantil")</f>
        <v>Atención Psicopedagógica Infantil</v>
      </c>
      <c r="F190"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0"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0" s="49" t="str">
        <f ca="1">IFERROR(__xludf.DUMMYFUNCTION("""COMPUTED_VALUE"""),"MUJ Diciembre")</f>
        <v>MUJ Diciembre</v>
      </c>
      <c r="I190" s="49" t="str">
        <f ca="1">IFERROR(__xludf.DUMMYFUNCTION("""COMPUTED_VALUE"""),"Diciembre")</f>
        <v>Diciembre</v>
      </c>
      <c r="J190" s="49" t="str">
        <f ca="1">IFERROR(__xludf.DUMMYFUNCTION("""COMPUTED_VALUE"""),"MUJ")</f>
        <v>MUJ</v>
      </c>
      <c r="K190" s="50"/>
      <c r="L190" s="49" t="str">
        <f ca="1">IFERROR(__xludf.DUMMYFUNCTION("""COMPUTED_VALUE"""),"TRIMESTRE 4")</f>
        <v>TRIMESTRE 4</v>
      </c>
      <c r="M190" s="49" t="str">
        <f ca="1">IFERROR(__xludf.DUMMYFUNCTION("""COMPUTED_VALUE"""),"MUJERES ADULTAS")</f>
        <v>MUJERES ADULTAS</v>
      </c>
    </row>
    <row r="191" spans="1:13">
      <c r="A191" s="49" t="str">
        <f ca="1">IFERROR(__xludf.DUMMYFUNCTION("""COMPUTED_VALUE"""),"5.1.2.1")</f>
        <v>5.1.2.1</v>
      </c>
      <c r="B19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1" s="49" t="str">
        <f ca="1">IFERROR(__xludf.DUMMYFUNCTION("""COMPUTED_VALUE"""),"5. Inclusión")</f>
        <v>5. Inclusión</v>
      </c>
      <c r="D191" s="49" t="str">
        <f ca="1">IFERROR(__xludf.DUMMYFUNCTION("""COMPUTED_VALUE"""),"Guadalajara bien educada")</f>
        <v>Guadalajara bien educada</v>
      </c>
      <c r="E191" s="49" t="str">
        <f ca="1">IFERROR(__xludf.DUMMYFUNCTION("""COMPUTED_VALUE"""),"Atención Psicopedagógica Infantil")</f>
        <v>Atención Psicopedagógica Infantil</v>
      </c>
      <c r="F191"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1"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1" s="49" t="str">
        <f ca="1">IFERROR(__xludf.DUMMYFUNCTION("""COMPUTED_VALUE"""),"HOM Diciembre")</f>
        <v>HOM Diciembre</v>
      </c>
      <c r="I191" s="49" t="str">
        <f ca="1">IFERROR(__xludf.DUMMYFUNCTION("""COMPUTED_VALUE"""),"Diciembre")</f>
        <v>Diciembre</v>
      </c>
      <c r="J191" s="49" t="str">
        <f ca="1">IFERROR(__xludf.DUMMYFUNCTION("""COMPUTED_VALUE"""),"HOM")</f>
        <v>HOM</v>
      </c>
      <c r="K191" s="50"/>
      <c r="L191" s="49" t="str">
        <f ca="1">IFERROR(__xludf.DUMMYFUNCTION("""COMPUTED_VALUE"""),"TRIMESTRE 4")</f>
        <v>TRIMESTRE 4</v>
      </c>
      <c r="M191" s="49" t="str">
        <f ca="1">IFERROR(__xludf.DUMMYFUNCTION("""COMPUTED_VALUE"""),"HOMBRES ADULTOS")</f>
        <v>HOMBRES ADULTOS</v>
      </c>
    </row>
    <row r="192" spans="1:13">
      <c r="A192" s="49" t="str">
        <f ca="1">IFERROR(__xludf.DUMMYFUNCTION("""COMPUTED_VALUE"""),"5.1.2.1")</f>
        <v>5.1.2.1</v>
      </c>
      <c r="B19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2" s="49" t="str">
        <f ca="1">IFERROR(__xludf.DUMMYFUNCTION("""COMPUTED_VALUE"""),"5. Inclusión")</f>
        <v>5. Inclusión</v>
      </c>
      <c r="D192" s="49" t="str">
        <f ca="1">IFERROR(__xludf.DUMMYFUNCTION("""COMPUTED_VALUE"""),"Guadalajara bien educada")</f>
        <v>Guadalajara bien educada</v>
      </c>
      <c r="E192" s="49" t="str">
        <f ca="1">IFERROR(__xludf.DUMMYFUNCTION("""COMPUTED_VALUE"""),"Atención Psicopedagógica Infantil")</f>
        <v>Atención Psicopedagógica Infantil</v>
      </c>
      <c r="F192"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2"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2" s="49" t="str">
        <f ca="1">IFERROR(__xludf.DUMMYFUNCTION("""COMPUTED_VALUE"""),"AMM Diciembre")</f>
        <v>AMM Diciembre</v>
      </c>
      <c r="I192" s="49" t="str">
        <f ca="1">IFERROR(__xludf.DUMMYFUNCTION("""COMPUTED_VALUE"""),"Diciembre")</f>
        <v>Diciembre</v>
      </c>
      <c r="J192" s="49" t="str">
        <f ca="1">IFERROR(__xludf.DUMMYFUNCTION("""COMPUTED_VALUE"""),"AMM")</f>
        <v>AMM</v>
      </c>
      <c r="K192" s="50"/>
      <c r="L192" s="49" t="str">
        <f ca="1">IFERROR(__xludf.DUMMYFUNCTION("""COMPUTED_VALUE"""),"TRIMESTRE 4")</f>
        <v>TRIMESTRE 4</v>
      </c>
      <c r="M192" s="49" t="str">
        <f ca="1">IFERROR(__xludf.DUMMYFUNCTION("""COMPUTED_VALUE"""),"ADULTA MAYOR MUJER")</f>
        <v>ADULTA MAYOR MUJER</v>
      </c>
    </row>
    <row r="193" spans="1:13">
      <c r="A193" s="49" t="str">
        <f ca="1">IFERROR(__xludf.DUMMYFUNCTION("""COMPUTED_VALUE"""),"5.1.2.1")</f>
        <v>5.1.2.1</v>
      </c>
      <c r="B19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3" s="49" t="str">
        <f ca="1">IFERROR(__xludf.DUMMYFUNCTION("""COMPUTED_VALUE"""),"5. Inclusión")</f>
        <v>5. Inclusión</v>
      </c>
      <c r="D193" s="49" t="str">
        <f ca="1">IFERROR(__xludf.DUMMYFUNCTION("""COMPUTED_VALUE"""),"Guadalajara bien educada")</f>
        <v>Guadalajara bien educada</v>
      </c>
      <c r="E193" s="49" t="str">
        <f ca="1">IFERROR(__xludf.DUMMYFUNCTION("""COMPUTED_VALUE"""),"Atención Psicopedagógica Infantil")</f>
        <v>Atención Psicopedagógica Infantil</v>
      </c>
      <c r="F193" s="49"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3" s="49"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3" s="49" t="str">
        <f ca="1">IFERROR(__xludf.DUMMYFUNCTION("""COMPUTED_VALUE"""),"AMH Diciembre")</f>
        <v>AMH Diciembre</v>
      </c>
      <c r="I193" s="49" t="str">
        <f ca="1">IFERROR(__xludf.DUMMYFUNCTION("""COMPUTED_VALUE"""),"Diciembre")</f>
        <v>Diciembre</v>
      </c>
      <c r="J193" s="49" t="str">
        <f ca="1">IFERROR(__xludf.DUMMYFUNCTION("""COMPUTED_VALUE"""),"AMH")</f>
        <v>AMH</v>
      </c>
      <c r="K193" s="50"/>
      <c r="L193" s="49" t="str">
        <f ca="1">IFERROR(__xludf.DUMMYFUNCTION("""COMPUTED_VALUE"""),"TRIMESTRE 4")</f>
        <v>TRIMESTRE 4</v>
      </c>
      <c r="M193" s="49" t="str">
        <f ca="1">IFERROR(__xludf.DUMMYFUNCTION("""COMPUTED_VALUE"""),"ADULTO MAYOR HOMBRE")</f>
        <v>ADULTO MAYOR HOMBRE</v>
      </c>
    </row>
    <row r="194" spans="1:13">
      <c r="A194" s="49" t="str">
        <f ca="1">IFERROR(__xludf.DUMMYFUNCTION("""COMPUTED_VALUE"""),"5.1.1.0")</f>
        <v>5.1.1.0</v>
      </c>
      <c r="B19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4" s="49" t="str">
        <f ca="1">IFERROR(__xludf.DUMMYFUNCTION("""COMPUTED_VALUE"""),"3. Operación")</f>
        <v>3. Operación</v>
      </c>
      <c r="D194" s="49" t="str">
        <f ca="1">IFERROR(__xludf.DUMMYFUNCTION("""COMPUTED_VALUE"""),"Guadalajara bien educada")</f>
        <v>Guadalajara bien educada</v>
      </c>
      <c r="E194" s="49" t="str">
        <f ca="1">IFERROR(__xludf.DUMMYFUNCTION("""COMPUTED_VALUE"""),"Atención en Centros de Desarrollo Infantil")</f>
        <v>Atención en Centros de Desarrollo Infantil</v>
      </c>
      <c r="F19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4" s="49" t="str">
        <f ca="1">IFERROR(__xludf.DUMMYFUNCTION("""COMPUTED_VALUE"""),"NAS ENERO")</f>
        <v>NAS ENERO</v>
      </c>
      <c r="I194" s="49" t="str">
        <f ca="1">IFERROR(__xludf.DUMMYFUNCTION("""COMPUTED_VALUE"""),"Enero")</f>
        <v>Enero</v>
      </c>
      <c r="J194" s="49" t="str">
        <f ca="1">IFERROR(__xludf.DUMMYFUNCTION("""COMPUTED_VALUE"""),"NAS")</f>
        <v>NAS</v>
      </c>
      <c r="K194" s="50">
        <f ca="1">IFERROR(__xludf.DUMMYFUNCTION("""COMPUTED_VALUE"""),12)</f>
        <v>12</v>
      </c>
      <c r="L194" s="49" t="str">
        <f ca="1">IFERROR(__xludf.DUMMYFUNCTION("""COMPUTED_VALUE"""),"TRIMESTRE 1")</f>
        <v>TRIMESTRE 1</v>
      </c>
      <c r="M194" s="49" t="str">
        <f ca="1">IFERROR(__xludf.DUMMYFUNCTION("""COMPUTED_VALUE"""),"NIÑAS")</f>
        <v>NIÑAS</v>
      </c>
    </row>
    <row r="195" spans="1:13">
      <c r="A195" s="49" t="str">
        <f ca="1">IFERROR(__xludf.DUMMYFUNCTION("""COMPUTED_VALUE"""),"5.1.1.0")</f>
        <v>5.1.1.0</v>
      </c>
      <c r="B19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5" s="49" t="str">
        <f ca="1">IFERROR(__xludf.DUMMYFUNCTION("""COMPUTED_VALUE"""),"3. Operación")</f>
        <v>3. Operación</v>
      </c>
      <c r="D195" s="49" t="str">
        <f ca="1">IFERROR(__xludf.DUMMYFUNCTION("""COMPUTED_VALUE"""),"Guadalajara bien educada")</f>
        <v>Guadalajara bien educada</v>
      </c>
      <c r="E195" s="49" t="str">
        <f ca="1">IFERROR(__xludf.DUMMYFUNCTION("""COMPUTED_VALUE"""),"Atención en Centros de Desarrollo Infantil")</f>
        <v>Atención en Centros de Desarrollo Infantil</v>
      </c>
      <c r="F19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5" s="49" t="str">
        <f ca="1">IFERROR(__xludf.DUMMYFUNCTION("""COMPUTED_VALUE"""),"NOS ENERO")</f>
        <v>NOS ENERO</v>
      </c>
      <c r="I195" s="49" t="str">
        <f ca="1">IFERROR(__xludf.DUMMYFUNCTION("""COMPUTED_VALUE"""),"Enero")</f>
        <v>Enero</v>
      </c>
      <c r="J195" s="49" t="str">
        <f ca="1">IFERROR(__xludf.DUMMYFUNCTION("""COMPUTED_VALUE"""),"NOS")</f>
        <v>NOS</v>
      </c>
      <c r="K195" s="50">
        <f ca="1">IFERROR(__xludf.DUMMYFUNCTION("""COMPUTED_VALUE"""),23)</f>
        <v>23</v>
      </c>
      <c r="L195" s="49" t="str">
        <f ca="1">IFERROR(__xludf.DUMMYFUNCTION("""COMPUTED_VALUE"""),"TRIMESTRE 1")</f>
        <v>TRIMESTRE 1</v>
      </c>
      <c r="M195" s="49" t="str">
        <f ca="1">IFERROR(__xludf.DUMMYFUNCTION("""COMPUTED_VALUE"""),"NIÑOS")</f>
        <v>NIÑOS</v>
      </c>
    </row>
    <row r="196" spans="1:13">
      <c r="A196" s="49" t="str">
        <f ca="1">IFERROR(__xludf.DUMMYFUNCTION("""COMPUTED_VALUE"""),"5.1.1.0")</f>
        <v>5.1.1.0</v>
      </c>
      <c r="B19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6" s="49" t="str">
        <f ca="1">IFERROR(__xludf.DUMMYFUNCTION("""COMPUTED_VALUE"""),"3. Operación")</f>
        <v>3. Operación</v>
      </c>
      <c r="D196" s="49" t="str">
        <f ca="1">IFERROR(__xludf.DUMMYFUNCTION("""COMPUTED_VALUE"""),"Guadalajara bien educada")</f>
        <v>Guadalajara bien educada</v>
      </c>
      <c r="E196" s="49" t="str">
        <f ca="1">IFERROR(__xludf.DUMMYFUNCTION("""COMPUTED_VALUE"""),"Atención en Centros de Desarrollo Infantil")</f>
        <v>Atención en Centros de Desarrollo Infantil</v>
      </c>
      <c r="F19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6" s="49" t="str">
        <f ca="1">IFERROR(__xludf.DUMMYFUNCTION("""COMPUTED_VALUE"""),"AM ENERO")</f>
        <v>AM ENERO</v>
      </c>
      <c r="I196" s="49" t="str">
        <f ca="1">IFERROR(__xludf.DUMMYFUNCTION("""COMPUTED_VALUE"""),"Enero")</f>
        <v>Enero</v>
      </c>
      <c r="J196" s="49" t="str">
        <f ca="1">IFERROR(__xludf.DUMMYFUNCTION("""COMPUTED_VALUE"""),"AM")</f>
        <v>AM</v>
      </c>
      <c r="K196" s="50"/>
      <c r="L196" s="49" t="str">
        <f ca="1">IFERROR(__xludf.DUMMYFUNCTION("""COMPUTED_VALUE"""),"TRIMESTRE 1")</f>
        <v>TRIMESTRE 1</v>
      </c>
      <c r="M196" s="49" t="str">
        <f ca="1">IFERROR(__xludf.DUMMYFUNCTION("""COMPUTED_VALUE"""),"ADOLESCENTES MUJERES")</f>
        <v>ADOLESCENTES MUJERES</v>
      </c>
    </row>
    <row r="197" spans="1:13">
      <c r="A197" s="49" t="str">
        <f ca="1">IFERROR(__xludf.DUMMYFUNCTION("""COMPUTED_VALUE"""),"5.1.1.0")</f>
        <v>5.1.1.0</v>
      </c>
      <c r="B19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7" s="49" t="str">
        <f ca="1">IFERROR(__xludf.DUMMYFUNCTION("""COMPUTED_VALUE"""),"3. Operación")</f>
        <v>3. Operación</v>
      </c>
      <c r="D197" s="49" t="str">
        <f ca="1">IFERROR(__xludf.DUMMYFUNCTION("""COMPUTED_VALUE"""),"Guadalajara bien educada")</f>
        <v>Guadalajara bien educada</v>
      </c>
      <c r="E197" s="49" t="str">
        <f ca="1">IFERROR(__xludf.DUMMYFUNCTION("""COMPUTED_VALUE"""),"Atención en Centros de Desarrollo Infantil")</f>
        <v>Atención en Centros de Desarrollo Infantil</v>
      </c>
      <c r="F19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7" s="49" t="str">
        <f ca="1">IFERROR(__xludf.DUMMYFUNCTION("""COMPUTED_VALUE"""),"AH ENERO")</f>
        <v>AH ENERO</v>
      </c>
      <c r="I197" s="49" t="str">
        <f ca="1">IFERROR(__xludf.DUMMYFUNCTION("""COMPUTED_VALUE"""),"Enero")</f>
        <v>Enero</v>
      </c>
      <c r="J197" s="49" t="str">
        <f ca="1">IFERROR(__xludf.DUMMYFUNCTION("""COMPUTED_VALUE"""),"AH")</f>
        <v>AH</v>
      </c>
      <c r="K197" s="50"/>
      <c r="L197" s="49" t="str">
        <f ca="1">IFERROR(__xludf.DUMMYFUNCTION("""COMPUTED_VALUE"""),"TRIMESTRE 1")</f>
        <v>TRIMESTRE 1</v>
      </c>
      <c r="M197" s="49" t="str">
        <f ca="1">IFERROR(__xludf.DUMMYFUNCTION("""COMPUTED_VALUE"""),"ADOLESCENTES HOMBRES")</f>
        <v>ADOLESCENTES HOMBRES</v>
      </c>
    </row>
    <row r="198" spans="1:13">
      <c r="A198" s="49" t="str">
        <f ca="1">IFERROR(__xludf.DUMMYFUNCTION("""COMPUTED_VALUE"""),"5.1.1.0")</f>
        <v>5.1.1.0</v>
      </c>
      <c r="B19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8" s="49" t="str">
        <f ca="1">IFERROR(__xludf.DUMMYFUNCTION("""COMPUTED_VALUE"""),"3. Operación")</f>
        <v>3. Operación</v>
      </c>
      <c r="D198" s="49" t="str">
        <f ca="1">IFERROR(__xludf.DUMMYFUNCTION("""COMPUTED_VALUE"""),"Guadalajara bien educada")</f>
        <v>Guadalajara bien educada</v>
      </c>
      <c r="E198" s="49" t="str">
        <f ca="1">IFERROR(__xludf.DUMMYFUNCTION("""COMPUTED_VALUE"""),"Atención en Centros de Desarrollo Infantil")</f>
        <v>Atención en Centros de Desarrollo Infantil</v>
      </c>
      <c r="F19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8" s="49" t="str">
        <f ca="1">IFERROR(__xludf.DUMMYFUNCTION("""COMPUTED_VALUE"""),"MUJ ENERO")</f>
        <v>MUJ ENERO</v>
      </c>
      <c r="I198" s="49" t="str">
        <f ca="1">IFERROR(__xludf.DUMMYFUNCTION("""COMPUTED_VALUE"""),"Enero")</f>
        <v>Enero</v>
      </c>
      <c r="J198" s="49" t="str">
        <f ca="1">IFERROR(__xludf.DUMMYFUNCTION("""COMPUTED_VALUE"""),"MUJ")</f>
        <v>MUJ</v>
      </c>
      <c r="K198" s="50"/>
      <c r="L198" s="49" t="str">
        <f ca="1">IFERROR(__xludf.DUMMYFUNCTION("""COMPUTED_VALUE"""),"TRIMESTRE 1")</f>
        <v>TRIMESTRE 1</v>
      </c>
      <c r="M198" s="49" t="str">
        <f ca="1">IFERROR(__xludf.DUMMYFUNCTION("""COMPUTED_VALUE"""),"MUJERES ADULTAS")</f>
        <v>MUJERES ADULTAS</v>
      </c>
    </row>
    <row r="199" spans="1:13">
      <c r="A199" s="49" t="str">
        <f ca="1">IFERROR(__xludf.DUMMYFUNCTION("""COMPUTED_VALUE"""),"5.1.1.0")</f>
        <v>5.1.1.0</v>
      </c>
      <c r="B19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9" s="49" t="str">
        <f ca="1">IFERROR(__xludf.DUMMYFUNCTION("""COMPUTED_VALUE"""),"3. Operación")</f>
        <v>3. Operación</v>
      </c>
      <c r="D199" s="49" t="str">
        <f ca="1">IFERROR(__xludf.DUMMYFUNCTION("""COMPUTED_VALUE"""),"Guadalajara bien educada")</f>
        <v>Guadalajara bien educada</v>
      </c>
      <c r="E199" s="49" t="str">
        <f ca="1">IFERROR(__xludf.DUMMYFUNCTION("""COMPUTED_VALUE"""),"Atención en Centros de Desarrollo Infantil")</f>
        <v>Atención en Centros de Desarrollo Infantil</v>
      </c>
      <c r="F19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9" s="49" t="str">
        <f ca="1">IFERROR(__xludf.DUMMYFUNCTION("""COMPUTED_VALUE"""),"HOM ENERO")</f>
        <v>HOM ENERO</v>
      </c>
      <c r="I199" s="49" t="str">
        <f ca="1">IFERROR(__xludf.DUMMYFUNCTION("""COMPUTED_VALUE"""),"Enero")</f>
        <v>Enero</v>
      </c>
      <c r="J199" s="49" t="str">
        <f ca="1">IFERROR(__xludf.DUMMYFUNCTION("""COMPUTED_VALUE"""),"HOM")</f>
        <v>HOM</v>
      </c>
      <c r="K199" s="50"/>
      <c r="L199" s="49" t="str">
        <f ca="1">IFERROR(__xludf.DUMMYFUNCTION("""COMPUTED_VALUE"""),"TRIMESTRE 1")</f>
        <v>TRIMESTRE 1</v>
      </c>
      <c r="M199" s="49" t="str">
        <f ca="1">IFERROR(__xludf.DUMMYFUNCTION("""COMPUTED_VALUE"""),"HOMBRES ADULTOS")</f>
        <v>HOMBRES ADULTOS</v>
      </c>
    </row>
    <row r="200" spans="1:13">
      <c r="A200" s="49" t="str">
        <f ca="1">IFERROR(__xludf.DUMMYFUNCTION("""COMPUTED_VALUE"""),"5.1.1.0")</f>
        <v>5.1.1.0</v>
      </c>
      <c r="B20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0" s="49" t="str">
        <f ca="1">IFERROR(__xludf.DUMMYFUNCTION("""COMPUTED_VALUE"""),"3. Operación")</f>
        <v>3. Operación</v>
      </c>
      <c r="D200" s="49" t="str">
        <f ca="1">IFERROR(__xludf.DUMMYFUNCTION("""COMPUTED_VALUE"""),"Guadalajara bien educada")</f>
        <v>Guadalajara bien educada</v>
      </c>
      <c r="E200" s="49" t="str">
        <f ca="1">IFERROR(__xludf.DUMMYFUNCTION("""COMPUTED_VALUE"""),"Atención en Centros de Desarrollo Infantil")</f>
        <v>Atención en Centros de Desarrollo Infantil</v>
      </c>
      <c r="F20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0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00" s="49" t="str">
        <f ca="1">IFERROR(__xludf.DUMMYFUNCTION("""COMPUTED_VALUE"""),"AMM ENERO")</f>
        <v>AMM ENERO</v>
      </c>
      <c r="I200" s="49" t="str">
        <f ca="1">IFERROR(__xludf.DUMMYFUNCTION("""COMPUTED_VALUE"""),"Enero")</f>
        <v>Enero</v>
      </c>
      <c r="J200" s="49" t="str">
        <f ca="1">IFERROR(__xludf.DUMMYFUNCTION("""COMPUTED_VALUE"""),"AMM")</f>
        <v>AMM</v>
      </c>
      <c r="K200" s="50"/>
      <c r="L200" s="49" t="str">
        <f ca="1">IFERROR(__xludf.DUMMYFUNCTION("""COMPUTED_VALUE"""),"TRIMESTRE 1")</f>
        <v>TRIMESTRE 1</v>
      </c>
      <c r="M200" s="49" t="str">
        <f ca="1">IFERROR(__xludf.DUMMYFUNCTION("""COMPUTED_VALUE"""),"ADULTA MAYOR MUJER")</f>
        <v>ADULTA MAYOR MUJER</v>
      </c>
    </row>
    <row r="201" spans="1:13">
      <c r="A201" s="49" t="str">
        <f ca="1">IFERROR(__xludf.DUMMYFUNCTION("""COMPUTED_VALUE"""),"5.1.1.0")</f>
        <v>5.1.1.0</v>
      </c>
      <c r="B20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1" s="49" t="str">
        <f ca="1">IFERROR(__xludf.DUMMYFUNCTION("""COMPUTED_VALUE"""),"3. Operación")</f>
        <v>3. Operación</v>
      </c>
      <c r="D201" s="49" t="str">
        <f ca="1">IFERROR(__xludf.DUMMYFUNCTION("""COMPUTED_VALUE"""),"Guadalajara bien educada")</f>
        <v>Guadalajara bien educada</v>
      </c>
      <c r="E201" s="49" t="str">
        <f ca="1">IFERROR(__xludf.DUMMYFUNCTION("""COMPUTED_VALUE"""),"Atención en Centros de Desarrollo Infantil")</f>
        <v>Atención en Centros de Desarrollo Infantil</v>
      </c>
      <c r="F20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0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01" s="49" t="str">
        <f ca="1">IFERROR(__xludf.DUMMYFUNCTION("""COMPUTED_VALUE"""),"AMH ENERO")</f>
        <v>AMH ENERO</v>
      </c>
      <c r="I201" s="49" t="str">
        <f ca="1">IFERROR(__xludf.DUMMYFUNCTION("""COMPUTED_VALUE"""),"Enero")</f>
        <v>Enero</v>
      </c>
      <c r="J201" s="49" t="str">
        <f ca="1">IFERROR(__xludf.DUMMYFUNCTION("""COMPUTED_VALUE"""),"AMH")</f>
        <v>AMH</v>
      </c>
      <c r="K201" s="50"/>
      <c r="L201" s="49" t="str">
        <f ca="1">IFERROR(__xludf.DUMMYFUNCTION("""COMPUTED_VALUE"""),"TRIMESTRE 1")</f>
        <v>TRIMESTRE 1</v>
      </c>
      <c r="M201" s="49" t="str">
        <f ca="1">IFERROR(__xludf.DUMMYFUNCTION("""COMPUTED_VALUE"""),"ADULTO MAYOR HOMBRE")</f>
        <v>ADULTO MAYOR HOMBRE</v>
      </c>
    </row>
    <row r="202" spans="1:13">
      <c r="A202" s="49" t="str">
        <f ca="1">IFERROR(__xludf.DUMMYFUNCTION("""COMPUTED_VALUE"""),"5.1.1.1")</f>
        <v>5.1.1.1</v>
      </c>
      <c r="B20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2" s="49" t="str">
        <f ca="1">IFERROR(__xludf.DUMMYFUNCTION("""COMPUTED_VALUE"""),"3. Operación")</f>
        <v>3. Operación</v>
      </c>
      <c r="D202" s="49" t="str">
        <f ca="1">IFERROR(__xludf.DUMMYFUNCTION("""COMPUTED_VALUE"""),"Guadalajara bien educada")</f>
        <v>Guadalajara bien educada</v>
      </c>
      <c r="E202" s="49" t="str">
        <f ca="1">IFERROR(__xludf.DUMMYFUNCTION("""COMPUTED_VALUE"""),"Atención en Centros de Desarrollo Infantil")</f>
        <v>Atención en Centros de Desarrollo Infantil</v>
      </c>
      <c r="F202" s="49" t="str">
        <f ca="1">IFERROR(__xludf.DUMMYFUNCTION("""COMPUTED_VALUE"""),"A1C1. Procesos de formación brindados en CDI, CEDI y CAIC de educación inicial y preescolar ")</f>
        <v xml:space="preserve">A1C1. Procesos de formación brindados en CDI, CEDI y CAIC de educación inicial y preescolar </v>
      </c>
      <c r="G202" s="49" t="str">
        <f ca="1">IFERROR(__xludf.DUMMYFUNCTION("""COMPUTED_VALUE"""),"Porcentaje de Niñas y Niños que reciben en educación inicial y preescolar en CDI, CEDI y CAIC en 2023")</f>
        <v>Porcentaje de Niñas y Niños que reciben en educación inicial y preescolar en CDI, CEDI y CAIC en 2023</v>
      </c>
      <c r="H202" s="49" t="str">
        <f ca="1">IFERROR(__xludf.DUMMYFUNCTION("""COMPUTED_VALUE"""),"NAS ENERO")</f>
        <v>NAS ENERO</v>
      </c>
      <c r="I202" s="49" t="str">
        <f ca="1">IFERROR(__xludf.DUMMYFUNCTION("""COMPUTED_VALUE"""),"Enero")</f>
        <v>Enero</v>
      </c>
      <c r="J202" s="49" t="str">
        <f ca="1">IFERROR(__xludf.DUMMYFUNCTION("""COMPUTED_VALUE"""),"NAS")</f>
        <v>NAS</v>
      </c>
      <c r="K202" s="50">
        <f ca="1">IFERROR(__xludf.DUMMYFUNCTION("""COMPUTED_VALUE"""),509)</f>
        <v>509</v>
      </c>
      <c r="L202" s="49" t="str">
        <f ca="1">IFERROR(__xludf.DUMMYFUNCTION("""COMPUTED_VALUE"""),"TRIMESTRE 1")</f>
        <v>TRIMESTRE 1</v>
      </c>
      <c r="M202" s="49" t="str">
        <f ca="1">IFERROR(__xludf.DUMMYFUNCTION("""COMPUTED_VALUE"""),"NIÑAS")</f>
        <v>NIÑAS</v>
      </c>
    </row>
    <row r="203" spans="1:13">
      <c r="A203" s="49" t="str">
        <f ca="1">IFERROR(__xludf.DUMMYFUNCTION("""COMPUTED_VALUE"""),"5.1.1.1")</f>
        <v>5.1.1.1</v>
      </c>
      <c r="B20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3" s="49" t="str">
        <f ca="1">IFERROR(__xludf.DUMMYFUNCTION("""COMPUTED_VALUE"""),"3. Operación")</f>
        <v>3. Operación</v>
      </c>
      <c r="D203" s="49" t="str">
        <f ca="1">IFERROR(__xludf.DUMMYFUNCTION("""COMPUTED_VALUE"""),"Guadalajara bien educada")</f>
        <v>Guadalajara bien educada</v>
      </c>
      <c r="E203" s="49" t="str">
        <f ca="1">IFERROR(__xludf.DUMMYFUNCTION("""COMPUTED_VALUE"""),"Atención en Centros de Desarrollo Infantil")</f>
        <v>Atención en Centros de Desarrollo Infantil</v>
      </c>
      <c r="F203" s="49" t="str">
        <f ca="1">IFERROR(__xludf.DUMMYFUNCTION("""COMPUTED_VALUE"""),"A1C1. Procesos de formación brindados en CDI, CEDI y CAIC de educación inicial y preescolar ")</f>
        <v xml:space="preserve">A1C1. Procesos de formación brindados en CDI, CEDI y CAIC de educación inicial y preescolar </v>
      </c>
      <c r="G203" s="49" t="str">
        <f ca="1">IFERROR(__xludf.DUMMYFUNCTION("""COMPUTED_VALUE"""),"Porcentaje de Niñas y Niños que reciben en educación inicial y preescolar en CDI, CEDI y CAIC en 2023")</f>
        <v>Porcentaje de Niñas y Niños que reciben en educación inicial y preescolar en CDI, CEDI y CAIC en 2023</v>
      </c>
      <c r="H203" s="49" t="str">
        <f ca="1">IFERROR(__xludf.DUMMYFUNCTION("""COMPUTED_VALUE"""),"NOS ENERO")</f>
        <v>NOS ENERO</v>
      </c>
      <c r="I203" s="49" t="str">
        <f ca="1">IFERROR(__xludf.DUMMYFUNCTION("""COMPUTED_VALUE"""),"Enero")</f>
        <v>Enero</v>
      </c>
      <c r="J203" s="49" t="str">
        <f ca="1">IFERROR(__xludf.DUMMYFUNCTION("""COMPUTED_VALUE"""),"NOS")</f>
        <v>NOS</v>
      </c>
      <c r="K203" s="50">
        <f ca="1">IFERROR(__xludf.DUMMYFUNCTION("""COMPUTED_VALUE"""),541)</f>
        <v>541</v>
      </c>
      <c r="L203" s="49" t="str">
        <f ca="1">IFERROR(__xludf.DUMMYFUNCTION("""COMPUTED_VALUE"""),"TRIMESTRE 1")</f>
        <v>TRIMESTRE 1</v>
      </c>
      <c r="M203" s="49" t="str">
        <f ca="1">IFERROR(__xludf.DUMMYFUNCTION("""COMPUTED_VALUE"""),"NIÑOS")</f>
        <v>NIÑOS</v>
      </c>
    </row>
    <row r="204" spans="1:13">
      <c r="A204" s="49" t="str">
        <f ca="1">IFERROR(__xludf.DUMMYFUNCTION("""COMPUTED_VALUE"""),"5.1.1.1")</f>
        <v>5.1.1.1</v>
      </c>
      <c r="B20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4" s="49" t="str">
        <f ca="1">IFERROR(__xludf.DUMMYFUNCTION("""COMPUTED_VALUE"""),"3. Operación")</f>
        <v>3. Operación</v>
      </c>
      <c r="D204" s="49" t="str">
        <f ca="1">IFERROR(__xludf.DUMMYFUNCTION("""COMPUTED_VALUE"""),"Guadalajara bien educada")</f>
        <v>Guadalajara bien educada</v>
      </c>
      <c r="E204" s="49" t="str">
        <f ca="1">IFERROR(__xludf.DUMMYFUNCTION("""COMPUTED_VALUE"""),"Atención en Centros de Desarrollo Infantil")</f>
        <v>Atención en Centros de Desarrollo Infantil</v>
      </c>
      <c r="F204" s="49" t="str">
        <f ca="1">IFERROR(__xludf.DUMMYFUNCTION("""COMPUTED_VALUE"""),"A1C1. Procesos de formación brindados en CDI, CEDI y CAIC de educación inicial y preescolar ")</f>
        <v xml:space="preserve">A1C1. Procesos de formación brindados en CDI, CEDI y CAIC de educación inicial y preescolar </v>
      </c>
      <c r="G204" s="49" t="str">
        <f ca="1">IFERROR(__xludf.DUMMYFUNCTION("""COMPUTED_VALUE"""),"Porcentaje de Niñas y Niños que reciben en educación inicial y preescolar en CDI, CEDI y CAIC en 2023")</f>
        <v>Porcentaje de Niñas y Niños que reciben en educación inicial y preescolar en CDI, CEDI y CAIC en 2023</v>
      </c>
      <c r="H204" s="49" t="str">
        <f ca="1">IFERROR(__xludf.DUMMYFUNCTION("""COMPUTED_VALUE"""),"AM ENERO")</f>
        <v>AM ENERO</v>
      </c>
      <c r="I204" s="49" t="str">
        <f ca="1">IFERROR(__xludf.DUMMYFUNCTION("""COMPUTED_VALUE"""),"Enero")</f>
        <v>Enero</v>
      </c>
      <c r="J204" s="49" t="str">
        <f ca="1">IFERROR(__xludf.DUMMYFUNCTION("""COMPUTED_VALUE"""),"AM")</f>
        <v>AM</v>
      </c>
      <c r="K204" s="50"/>
      <c r="L204" s="49" t="str">
        <f ca="1">IFERROR(__xludf.DUMMYFUNCTION("""COMPUTED_VALUE"""),"TRIMESTRE 1")</f>
        <v>TRIMESTRE 1</v>
      </c>
      <c r="M204" s="49" t="str">
        <f ca="1">IFERROR(__xludf.DUMMYFUNCTION("""COMPUTED_VALUE"""),"ADOLESCENTES MUJERES")</f>
        <v>ADOLESCENTES MUJERES</v>
      </c>
    </row>
    <row r="205" spans="1:13">
      <c r="A205" s="49" t="str">
        <f ca="1">IFERROR(__xludf.DUMMYFUNCTION("""COMPUTED_VALUE"""),"5.1.1.1")</f>
        <v>5.1.1.1</v>
      </c>
      <c r="B20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5" s="49" t="str">
        <f ca="1">IFERROR(__xludf.DUMMYFUNCTION("""COMPUTED_VALUE"""),"3. Operación")</f>
        <v>3. Operación</v>
      </c>
      <c r="D205" s="49" t="str">
        <f ca="1">IFERROR(__xludf.DUMMYFUNCTION("""COMPUTED_VALUE"""),"Guadalajara bien educada")</f>
        <v>Guadalajara bien educada</v>
      </c>
      <c r="E205" s="49" t="str">
        <f ca="1">IFERROR(__xludf.DUMMYFUNCTION("""COMPUTED_VALUE"""),"Atención en Centros de Desarrollo Infantil")</f>
        <v>Atención en Centros de Desarrollo Infantil</v>
      </c>
      <c r="F205" s="49" t="str">
        <f ca="1">IFERROR(__xludf.DUMMYFUNCTION("""COMPUTED_VALUE"""),"A1C1. Procesos de formación brindados en CDI, CEDI y CAIC de educación inicial y preescolar ")</f>
        <v xml:space="preserve">A1C1. Procesos de formación brindados en CDI, CEDI y CAIC de educación inicial y preescolar </v>
      </c>
      <c r="G205" s="49" t="str">
        <f ca="1">IFERROR(__xludf.DUMMYFUNCTION("""COMPUTED_VALUE"""),"Porcentaje de Niñas y Niños que reciben en educación inicial y preescolar en CDI, CEDI y CAIC en 2023")</f>
        <v>Porcentaje de Niñas y Niños que reciben en educación inicial y preescolar en CDI, CEDI y CAIC en 2023</v>
      </c>
      <c r="H205" s="49" t="str">
        <f ca="1">IFERROR(__xludf.DUMMYFUNCTION("""COMPUTED_VALUE"""),"AH ENERO")</f>
        <v>AH ENERO</v>
      </c>
      <c r="I205" s="49" t="str">
        <f ca="1">IFERROR(__xludf.DUMMYFUNCTION("""COMPUTED_VALUE"""),"Enero")</f>
        <v>Enero</v>
      </c>
      <c r="J205" s="49" t="str">
        <f ca="1">IFERROR(__xludf.DUMMYFUNCTION("""COMPUTED_VALUE"""),"AH")</f>
        <v>AH</v>
      </c>
      <c r="K205" s="50"/>
      <c r="L205" s="49" t="str">
        <f ca="1">IFERROR(__xludf.DUMMYFUNCTION("""COMPUTED_VALUE"""),"TRIMESTRE 1")</f>
        <v>TRIMESTRE 1</v>
      </c>
      <c r="M205" s="49" t="str">
        <f ca="1">IFERROR(__xludf.DUMMYFUNCTION("""COMPUTED_VALUE"""),"ADOLESCENTES HOMBRES")</f>
        <v>ADOLESCENTES HOMBRES</v>
      </c>
    </row>
    <row r="206" spans="1:13">
      <c r="A206" s="49" t="str">
        <f ca="1">IFERROR(__xludf.DUMMYFUNCTION("""COMPUTED_VALUE"""),"5.1.1.1")</f>
        <v>5.1.1.1</v>
      </c>
      <c r="B20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6" s="49" t="str">
        <f ca="1">IFERROR(__xludf.DUMMYFUNCTION("""COMPUTED_VALUE"""),"3. Operación")</f>
        <v>3. Operación</v>
      </c>
      <c r="D206" s="49" t="str">
        <f ca="1">IFERROR(__xludf.DUMMYFUNCTION("""COMPUTED_VALUE"""),"Guadalajara bien educada")</f>
        <v>Guadalajara bien educada</v>
      </c>
      <c r="E206" s="49" t="str">
        <f ca="1">IFERROR(__xludf.DUMMYFUNCTION("""COMPUTED_VALUE"""),"Atención en Centros de Desarrollo Infantil")</f>
        <v>Atención en Centros de Desarrollo Infantil</v>
      </c>
      <c r="F206" s="49" t="str">
        <f ca="1">IFERROR(__xludf.DUMMYFUNCTION("""COMPUTED_VALUE"""),"A1C1. Procesos de formación brindados en CDI, CEDI y CAIC de educación inicial y preescolar ")</f>
        <v xml:space="preserve">A1C1. Procesos de formación brindados en CDI, CEDI y CAIC de educación inicial y preescolar </v>
      </c>
      <c r="G206" s="49" t="str">
        <f ca="1">IFERROR(__xludf.DUMMYFUNCTION("""COMPUTED_VALUE"""),"Porcentaje de Niñas y Niños que reciben en educación inicial y preescolar en CDI, CEDI y CAIC en 2023")</f>
        <v>Porcentaje de Niñas y Niños que reciben en educación inicial y preescolar en CDI, CEDI y CAIC en 2023</v>
      </c>
      <c r="H206" s="49" t="str">
        <f ca="1">IFERROR(__xludf.DUMMYFUNCTION("""COMPUTED_VALUE"""),"MUJ ENERO")</f>
        <v>MUJ ENERO</v>
      </c>
      <c r="I206" s="49" t="str">
        <f ca="1">IFERROR(__xludf.DUMMYFUNCTION("""COMPUTED_VALUE"""),"Enero")</f>
        <v>Enero</v>
      </c>
      <c r="J206" s="49" t="str">
        <f ca="1">IFERROR(__xludf.DUMMYFUNCTION("""COMPUTED_VALUE"""),"MUJ")</f>
        <v>MUJ</v>
      </c>
      <c r="K206" s="50"/>
      <c r="L206" s="49" t="str">
        <f ca="1">IFERROR(__xludf.DUMMYFUNCTION("""COMPUTED_VALUE"""),"TRIMESTRE 1")</f>
        <v>TRIMESTRE 1</v>
      </c>
      <c r="M206" s="49" t="str">
        <f ca="1">IFERROR(__xludf.DUMMYFUNCTION("""COMPUTED_VALUE"""),"MUJERES ADULTAS")</f>
        <v>MUJERES ADULTAS</v>
      </c>
    </row>
    <row r="207" spans="1:13">
      <c r="A207" s="49" t="str">
        <f ca="1">IFERROR(__xludf.DUMMYFUNCTION("""COMPUTED_VALUE"""),"5.1.1.1")</f>
        <v>5.1.1.1</v>
      </c>
      <c r="B20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7" s="49" t="str">
        <f ca="1">IFERROR(__xludf.DUMMYFUNCTION("""COMPUTED_VALUE"""),"3. Operación")</f>
        <v>3. Operación</v>
      </c>
      <c r="D207" s="49" t="str">
        <f ca="1">IFERROR(__xludf.DUMMYFUNCTION("""COMPUTED_VALUE"""),"Guadalajara bien educada")</f>
        <v>Guadalajara bien educada</v>
      </c>
      <c r="E207" s="49" t="str">
        <f ca="1">IFERROR(__xludf.DUMMYFUNCTION("""COMPUTED_VALUE"""),"Atención en Centros de Desarrollo Infantil")</f>
        <v>Atención en Centros de Desarrollo Infantil</v>
      </c>
      <c r="F207" s="49" t="str">
        <f ca="1">IFERROR(__xludf.DUMMYFUNCTION("""COMPUTED_VALUE"""),"A1C1. Procesos de formación brindados en CDI, CEDI y CAIC de educación inicial y preescolar ")</f>
        <v xml:space="preserve">A1C1. Procesos de formación brindados en CDI, CEDI y CAIC de educación inicial y preescolar </v>
      </c>
      <c r="G207" s="49" t="str">
        <f ca="1">IFERROR(__xludf.DUMMYFUNCTION("""COMPUTED_VALUE"""),"Porcentaje de Niñas y Niños que reciben en educación inicial y preescolar en CDI, CEDI y CAIC en 2023")</f>
        <v>Porcentaje de Niñas y Niños que reciben en educación inicial y preescolar en CDI, CEDI y CAIC en 2023</v>
      </c>
      <c r="H207" s="49" t="str">
        <f ca="1">IFERROR(__xludf.DUMMYFUNCTION("""COMPUTED_VALUE"""),"HOM ENERO")</f>
        <v>HOM ENERO</v>
      </c>
      <c r="I207" s="49" t="str">
        <f ca="1">IFERROR(__xludf.DUMMYFUNCTION("""COMPUTED_VALUE"""),"Enero")</f>
        <v>Enero</v>
      </c>
      <c r="J207" s="49" t="str">
        <f ca="1">IFERROR(__xludf.DUMMYFUNCTION("""COMPUTED_VALUE"""),"HOM")</f>
        <v>HOM</v>
      </c>
      <c r="K207" s="50"/>
      <c r="L207" s="49" t="str">
        <f ca="1">IFERROR(__xludf.DUMMYFUNCTION("""COMPUTED_VALUE"""),"TRIMESTRE 1")</f>
        <v>TRIMESTRE 1</v>
      </c>
      <c r="M207" s="49" t="str">
        <f ca="1">IFERROR(__xludf.DUMMYFUNCTION("""COMPUTED_VALUE"""),"HOMBRES ADULTOS")</f>
        <v>HOMBRES ADULTOS</v>
      </c>
    </row>
    <row r="208" spans="1:13">
      <c r="A208" s="49" t="str">
        <f ca="1">IFERROR(__xludf.DUMMYFUNCTION("""COMPUTED_VALUE"""),"5.1.1.1")</f>
        <v>5.1.1.1</v>
      </c>
      <c r="B20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8" s="49" t="str">
        <f ca="1">IFERROR(__xludf.DUMMYFUNCTION("""COMPUTED_VALUE"""),"3. Operación")</f>
        <v>3. Operación</v>
      </c>
      <c r="D208" s="49" t="str">
        <f ca="1">IFERROR(__xludf.DUMMYFUNCTION("""COMPUTED_VALUE"""),"Guadalajara bien educada")</f>
        <v>Guadalajara bien educada</v>
      </c>
      <c r="E208" s="49" t="str">
        <f ca="1">IFERROR(__xludf.DUMMYFUNCTION("""COMPUTED_VALUE"""),"Atención en Centros de Desarrollo Infantil")</f>
        <v>Atención en Centros de Desarrollo Infantil</v>
      </c>
      <c r="F208" s="49" t="str">
        <f ca="1">IFERROR(__xludf.DUMMYFUNCTION("""COMPUTED_VALUE"""),"A1C1. Procesos de formación brindados en CDI, CEDI y CAIC de educación inicial y preescolar ")</f>
        <v xml:space="preserve">A1C1. Procesos de formación brindados en CDI, CEDI y CAIC de educación inicial y preescolar </v>
      </c>
      <c r="G208" s="49" t="str">
        <f ca="1">IFERROR(__xludf.DUMMYFUNCTION("""COMPUTED_VALUE"""),"Porcentaje de Niñas y Niños que reciben en educación inicial y preescolar en CDI, CEDI y CAIC en 2023")</f>
        <v>Porcentaje de Niñas y Niños que reciben en educación inicial y preescolar en CDI, CEDI y CAIC en 2023</v>
      </c>
      <c r="H208" s="49" t="str">
        <f ca="1">IFERROR(__xludf.DUMMYFUNCTION("""COMPUTED_VALUE"""),"AMM ENERO")</f>
        <v>AMM ENERO</v>
      </c>
      <c r="I208" s="49" t="str">
        <f ca="1">IFERROR(__xludf.DUMMYFUNCTION("""COMPUTED_VALUE"""),"Enero")</f>
        <v>Enero</v>
      </c>
      <c r="J208" s="49" t="str">
        <f ca="1">IFERROR(__xludf.DUMMYFUNCTION("""COMPUTED_VALUE"""),"AMM")</f>
        <v>AMM</v>
      </c>
      <c r="K208" s="50"/>
      <c r="L208" s="49" t="str">
        <f ca="1">IFERROR(__xludf.DUMMYFUNCTION("""COMPUTED_VALUE"""),"TRIMESTRE 1")</f>
        <v>TRIMESTRE 1</v>
      </c>
      <c r="M208" s="49" t="str">
        <f ca="1">IFERROR(__xludf.DUMMYFUNCTION("""COMPUTED_VALUE"""),"ADULTA MAYOR MUJER")</f>
        <v>ADULTA MAYOR MUJER</v>
      </c>
    </row>
    <row r="209" spans="1:13">
      <c r="A209" s="49" t="str">
        <f ca="1">IFERROR(__xludf.DUMMYFUNCTION("""COMPUTED_VALUE"""),"5.1.1.1")</f>
        <v>5.1.1.1</v>
      </c>
      <c r="B20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9" s="49" t="str">
        <f ca="1">IFERROR(__xludf.DUMMYFUNCTION("""COMPUTED_VALUE"""),"3. Operación")</f>
        <v>3. Operación</v>
      </c>
      <c r="D209" s="49" t="str">
        <f ca="1">IFERROR(__xludf.DUMMYFUNCTION("""COMPUTED_VALUE"""),"Guadalajara bien educada")</f>
        <v>Guadalajara bien educada</v>
      </c>
      <c r="E209" s="49" t="str">
        <f ca="1">IFERROR(__xludf.DUMMYFUNCTION("""COMPUTED_VALUE"""),"Atención en Centros de Desarrollo Infantil")</f>
        <v>Atención en Centros de Desarrollo Infantil</v>
      </c>
      <c r="F209" s="49" t="str">
        <f ca="1">IFERROR(__xludf.DUMMYFUNCTION("""COMPUTED_VALUE"""),"A1C1. Procesos de formación brindados en CDI, CEDI y CAIC de educación inicial y preescolar ")</f>
        <v xml:space="preserve">A1C1. Procesos de formación brindados en CDI, CEDI y CAIC de educación inicial y preescolar </v>
      </c>
      <c r="G209" s="49" t="str">
        <f ca="1">IFERROR(__xludf.DUMMYFUNCTION("""COMPUTED_VALUE"""),"Porcentaje de Niñas y Niños que reciben en educación inicial y preescolar en CDI, CEDI y CAIC en 2023")</f>
        <v>Porcentaje de Niñas y Niños que reciben en educación inicial y preescolar en CDI, CEDI y CAIC en 2023</v>
      </c>
      <c r="H209" s="49" t="str">
        <f ca="1">IFERROR(__xludf.DUMMYFUNCTION("""COMPUTED_VALUE"""),"AMH ENERO")</f>
        <v>AMH ENERO</v>
      </c>
      <c r="I209" s="49" t="str">
        <f ca="1">IFERROR(__xludf.DUMMYFUNCTION("""COMPUTED_VALUE"""),"Enero")</f>
        <v>Enero</v>
      </c>
      <c r="J209" s="49" t="str">
        <f ca="1">IFERROR(__xludf.DUMMYFUNCTION("""COMPUTED_VALUE"""),"AMH")</f>
        <v>AMH</v>
      </c>
      <c r="K209" s="50"/>
      <c r="L209" s="49" t="str">
        <f ca="1">IFERROR(__xludf.DUMMYFUNCTION("""COMPUTED_VALUE"""),"TRIMESTRE 1")</f>
        <v>TRIMESTRE 1</v>
      </c>
      <c r="M209" s="49" t="str">
        <f ca="1">IFERROR(__xludf.DUMMYFUNCTION("""COMPUTED_VALUE"""),"ADULTO MAYOR HOMBRE")</f>
        <v>ADULTO MAYOR HOMBRE</v>
      </c>
    </row>
    <row r="210" spans="1:13">
      <c r="A210" s="49" t="str">
        <f ca="1">IFERROR(__xludf.DUMMYFUNCTION("""COMPUTED_VALUE"""),"5.1.1.0")</f>
        <v>5.1.1.0</v>
      </c>
      <c r="B21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0" s="49" t="str">
        <f ca="1">IFERROR(__xludf.DUMMYFUNCTION("""COMPUTED_VALUE"""),"3. Operación")</f>
        <v>3. Operación</v>
      </c>
      <c r="D210" s="49" t="str">
        <f ca="1">IFERROR(__xludf.DUMMYFUNCTION("""COMPUTED_VALUE"""),"Guadalajara bien educada")</f>
        <v>Guadalajara bien educada</v>
      </c>
      <c r="E210" s="49" t="str">
        <f ca="1">IFERROR(__xludf.DUMMYFUNCTION("""COMPUTED_VALUE"""),"Atención en Centros de Desarrollo Infantil")</f>
        <v>Atención en Centros de Desarrollo Infantil</v>
      </c>
      <c r="F21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0" s="49" t="str">
        <f ca="1">IFERROR(__xludf.DUMMYFUNCTION("""COMPUTED_VALUE"""),"NAS FEBRERO")</f>
        <v>NAS FEBRERO</v>
      </c>
      <c r="I210" s="49" t="str">
        <f ca="1">IFERROR(__xludf.DUMMYFUNCTION("""COMPUTED_VALUE"""),"Febrero")</f>
        <v>Febrero</v>
      </c>
      <c r="J210" s="49" t="str">
        <f ca="1">IFERROR(__xludf.DUMMYFUNCTION("""COMPUTED_VALUE"""),"NAS")</f>
        <v>NAS</v>
      </c>
      <c r="K210" s="50">
        <f ca="1">IFERROR(__xludf.DUMMYFUNCTION("""COMPUTED_VALUE"""),17)</f>
        <v>17</v>
      </c>
      <c r="L210" s="49" t="str">
        <f ca="1">IFERROR(__xludf.DUMMYFUNCTION("""COMPUTED_VALUE"""),"TRIMESTRE 1")</f>
        <v>TRIMESTRE 1</v>
      </c>
      <c r="M210" s="49" t="str">
        <f ca="1">IFERROR(__xludf.DUMMYFUNCTION("""COMPUTED_VALUE"""),"NIÑAS")</f>
        <v>NIÑAS</v>
      </c>
    </row>
    <row r="211" spans="1:13">
      <c r="A211" s="49" t="str">
        <f ca="1">IFERROR(__xludf.DUMMYFUNCTION("""COMPUTED_VALUE"""),"5.1.1.0")</f>
        <v>5.1.1.0</v>
      </c>
      <c r="B21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1" s="49" t="str">
        <f ca="1">IFERROR(__xludf.DUMMYFUNCTION("""COMPUTED_VALUE"""),"3. Operación")</f>
        <v>3. Operación</v>
      </c>
      <c r="D211" s="49" t="str">
        <f ca="1">IFERROR(__xludf.DUMMYFUNCTION("""COMPUTED_VALUE"""),"Guadalajara bien educada")</f>
        <v>Guadalajara bien educada</v>
      </c>
      <c r="E211" s="49" t="str">
        <f ca="1">IFERROR(__xludf.DUMMYFUNCTION("""COMPUTED_VALUE"""),"Atención en Centros de Desarrollo Infantil")</f>
        <v>Atención en Centros de Desarrollo Infantil</v>
      </c>
      <c r="F21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1" s="49" t="str">
        <f ca="1">IFERROR(__xludf.DUMMYFUNCTION("""COMPUTED_VALUE"""),"NOS FEBRERO")</f>
        <v>NOS FEBRERO</v>
      </c>
      <c r="I211" s="49" t="str">
        <f ca="1">IFERROR(__xludf.DUMMYFUNCTION("""COMPUTED_VALUE"""),"Febrero")</f>
        <v>Febrero</v>
      </c>
      <c r="J211" s="49" t="str">
        <f ca="1">IFERROR(__xludf.DUMMYFUNCTION("""COMPUTED_VALUE"""),"NOS")</f>
        <v>NOS</v>
      </c>
      <c r="K211" s="50">
        <f ca="1">IFERROR(__xludf.DUMMYFUNCTION("""COMPUTED_VALUE"""),12)</f>
        <v>12</v>
      </c>
      <c r="L211" s="49" t="str">
        <f ca="1">IFERROR(__xludf.DUMMYFUNCTION("""COMPUTED_VALUE"""),"TRIMESTRE 1")</f>
        <v>TRIMESTRE 1</v>
      </c>
      <c r="M211" s="49" t="str">
        <f ca="1">IFERROR(__xludf.DUMMYFUNCTION("""COMPUTED_VALUE"""),"NIÑOS")</f>
        <v>NIÑOS</v>
      </c>
    </row>
    <row r="212" spans="1:13">
      <c r="A212" s="49" t="str">
        <f ca="1">IFERROR(__xludf.DUMMYFUNCTION("""COMPUTED_VALUE"""),"5.1.1.0")</f>
        <v>5.1.1.0</v>
      </c>
      <c r="B21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2" s="49" t="str">
        <f ca="1">IFERROR(__xludf.DUMMYFUNCTION("""COMPUTED_VALUE"""),"3. Operación")</f>
        <v>3. Operación</v>
      </c>
      <c r="D212" s="49" t="str">
        <f ca="1">IFERROR(__xludf.DUMMYFUNCTION("""COMPUTED_VALUE"""),"Guadalajara bien educada")</f>
        <v>Guadalajara bien educada</v>
      </c>
      <c r="E212" s="49" t="str">
        <f ca="1">IFERROR(__xludf.DUMMYFUNCTION("""COMPUTED_VALUE"""),"Atención en Centros de Desarrollo Infantil")</f>
        <v>Atención en Centros de Desarrollo Infantil</v>
      </c>
      <c r="F21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2" s="49" t="str">
        <f ca="1">IFERROR(__xludf.DUMMYFUNCTION("""COMPUTED_VALUE"""),"AM FEBRERO")</f>
        <v>AM FEBRERO</v>
      </c>
      <c r="I212" s="49" t="str">
        <f ca="1">IFERROR(__xludf.DUMMYFUNCTION("""COMPUTED_VALUE"""),"Febrero")</f>
        <v>Febrero</v>
      </c>
      <c r="J212" s="49" t="str">
        <f ca="1">IFERROR(__xludf.DUMMYFUNCTION("""COMPUTED_VALUE"""),"AM")</f>
        <v>AM</v>
      </c>
      <c r="K212" s="50"/>
      <c r="L212" s="49" t="str">
        <f ca="1">IFERROR(__xludf.DUMMYFUNCTION("""COMPUTED_VALUE"""),"TRIMESTRE 1")</f>
        <v>TRIMESTRE 1</v>
      </c>
      <c r="M212" s="49" t="str">
        <f ca="1">IFERROR(__xludf.DUMMYFUNCTION("""COMPUTED_VALUE"""),"ADOLESCENTES MUJERES")</f>
        <v>ADOLESCENTES MUJERES</v>
      </c>
    </row>
    <row r="213" spans="1:13">
      <c r="A213" s="49" t="str">
        <f ca="1">IFERROR(__xludf.DUMMYFUNCTION("""COMPUTED_VALUE"""),"5.1.1.0")</f>
        <v>5.1.1.0</v>
      </c>
      <c r="B21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3" s="49" t="str">
        <f ca="1">IFERROR(__xludf.DUMMYFUNCTION("""COMPUTED_VALUE"""),"3. Operación")</f>
        <v>3. Operación</v>
      </c>
      <c r="D213" s="49" t="str">
        <f ca="1">IFERROR(__xludf.DUMMYFUNCTION("""COMPUTED_VALUE"""),"Guadalajara bien educada")</f>
        <v>Guadalajara bien educada</v>
      </c>
      <c r="E213" s="49" t="str">
        <f ca="1">IFERROR(__xludf.DUMMYFUNCTION("""COMPUTED_VALUE"""),"Atención en Centros de Desarrollo Infantil")</f>
        <v>Atención en Centros de Desarrollo Infantil</v>
      </c>
      <c r="F21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3" s="49" t="str">
        <f ca="1">IFERROR(__xludf.DUMMYFUNCTION("""COMPUTED_VALUE"""),"AH FEBRERO")</f>
        <v>AH FEBRERO</v>
      </c>
      <c r="I213" s="49" t="str">
        <f ca="1">IFERROR(__xludf.DUMMYFUNCTION("""COMPUTED_VALUE"""),"Febrero")</f>
        <v>Febrero</v>
      </c>
      <c r="J213" s="49" t="str">
        <f ca="1">IFERROR(__xludf.DUMMYFUNCTION("""COMPUTED_VALUE"""),"AH")</f>
        <v>AH</v>
      </c>
      <c r="K213" s="50"/>
      <c r="L213" s="49" t="str">
        <f ca="1">IFERROR(__xludf.DUMMYFUNCTION("""COMPUTED_VALUE"""),"TRIMESTRE 1")</f>
        <v>TRIMESTRE 1</v>
      </c>
      <c r="M213" s="49" t="str">
        <f ca="1">IFERROR(__xludf.DUMMYFUNCTION("""COMPUTED_VALUE"""),"ADOLESCENTES HOMBRES")</f>
        <v>ADOLESCENTES HOMBRES</v>
      </c>
    </row>
    <row r="214" spans="1:13">
      <c r="A214" s="49" t="str">
        <f ca="1">IFERROR(__xludf.DUMMYFUNCTION("""COMPUTED_VALUE"""),"5.1.1.0")</f>
        <v>5.1.1.0</v>
      </c>
      <c r="B21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4" s="49" t="str">
        <f ca="1">IFERROR(__xludf.DUMMYFUNCTION("""COMPUTED_VALUE"""),"3. Operación")</f>
        <v>3. Operación</v>
      </c>
      <c r="D214" s="49" t="str">
        <f ca="1">IFERROR(__xludf.DUMMYFUNCTION("""COMPUTED_VALUE"""),"Guadalajara bien educada")</f>
        <v>Guadalajara bien educada</v>
      </c>
      <c r="E214" s="49" t="str">
        <f ca="1">IFERROR(__xludf.DUMMYFUNCTION("""COMPUTED_VALUE"""),"Atención en Centros de Desarrollo Infantil")</f>
        <v>Atención en Centros de Desarrollo Infantil</v>
      </c>
      <c r="F21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4" s="49" t="str">
        <f ca="1">IFERROR(__xludf.DUMMYFUNCTION("""COMPUTED_VALUE"""),"MUJ FEBRERO")</f>
        <v>MUJ FEBRERO</v>
      </c>
      <c r="I214" s="49" t="str">
        <f ca="1">IFERROR(__xludf.DUMMYFUNCTION("""COMPUTED_VALUE"""),"Febrero")</f>
        <v>Febrero</v>
      </c>
      <c r="J214" s="49" t="str">
        <f ca="1">IFERROR(__xludf.DUMMYFUNCTION("""COMPUTED_VALUE"""),"MUJ")</f>
        <v>MUJ</v>
      </c>
      <c r="K214" s="50"/>
      <c r="L214" s="49" t="str">
        <f ca="1">IFERROR(__xludf.DUMMYFUNCTION("""COMPUTED_VALUE"""),"TRIMESTRE 1")</f>
        <v>TRIMESTRE 1</v>
      </c>
      <c r="M214" s="49" t="str">
        <f ca="1">IFERROR(__xludf.DUMMYFUNCTION("""COMPUTED_VALUE"""),"MUJERES ADULTAS")</f>
        <v>MUJERES ADULTAS</v>
      </c>
    </row>
    <row r="215" spans="1:13">
      <c r="A215" s="49" t="str">
        <f ca="1">IFERROR(__xludf.DUMMYFUNCTION("""COMPUTED_VALUE"""),"5.1.1.0")</f>
        <v>5.1.1.0</v>
      </c>
      <c r="B21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5" s="49" t="str">
        <f ca="1">IFERROR(__xludf.DUMMYFUNCTION("""COMPUTED_VALUE"""),"3. Operación")</f>
        <v>3. Operación</v>
      </c>
      <c r="D215" s="49" t="str">
        <f ca="1">IFERROR(__xludf.DUMMYFUNCTION("""COMPUTED_VALUE"""),"Guadalajara bien educada")</f>
        <v>Guadalajara bien educada</v>
      </c>
      <c r="E215" s="49" t="str">
        <f ca="1">IFERROR(__xludf.DUMMYFUNCTION("""COMPUTED_VALUE"""),"Atención en Centros de Desarrollo Infantil")</f>
        <v>Atención en Centros de Desarrollo Infantil</v>
      </c>
      <c r="F21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5" s="49" t="str">
        <f ca="1">IFERROR(__xludf.DUMMYFUNCTION("""COMPUTED_VALUE"""),"HOM FEBRERO")</f>
        <v>HOM FEBRERO</v>
      </c>
      <c r="I215" s="49" t="str">
        <f ca="1">IFERROR(__xludf.DUMMYFUNCTION("""COMPUTED_VALUE"""),"Febrero")</f>
        <v>Febrero</v>
      </c>
      <c r="J215" s="49" t="str">
        <f ca="1">IFERROR(__xludf.DUMMYFUNCTION("""COMPUTED_VALUE"""),"HOM")</f>
        <v>HOM</v>
      </c>
      <c r="K215" s="50"/>
      <c r="L215" s="49" t="str">
        <f ca="1">IFERROR(__xludf.DUMMYFUNCTION("""COMPUTED_VALUE"""),"TRIMESTRE 1")</f>
        <v>TRIMESTRE 1</v>
      </c>
      <c r="M215" s="49" t="str">
        <f ca="1">IFERROR(__xludf.DUMMYFUNCTION("""COMPUTED_VALUE"""),"HOMBRES ADULTOS")</f>
        <v>HOMBRES ADULTOS</v>
      </c>
    </row>
    <row r="216" spans="1:13">
      <c r="A216" s="49" t="str">
        <f ca="1">IFERROR(__xludf.DUMMYFUNCTION("""COMPUTED_VALUE"""),"5.1.1.0")</f>
        <v>5.1.1.0</v>
      </c>
      <c r="B21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6" s="49" t="str">
        <f ca="1">IFERROR(__xludf.DUMMYFUNCTION("""COMPUTED_VALUE"""),"3. Operación")</f>
        <v>3. Operación</v>
      </c>
      <c r="D216" s="49" t="str">
        <f ca="1">IFERROR(__xludf.DUMMYFUNCTION("""COMPUTED_VALUE"""),"Guadalajara bien educada")</f>
        <v>Guadalajara bien educada</v>
      </c>
      <c r="E216" s="49" t="str">
        <f ca="1">IFERROR(__xludf.DUMMYFUNCTION("""COMPUTED_VALUE"""),"Atención en Centros de Desarrollo Infantil")</f>
        <v>Atención en Centros de Desarrollo Infantil</v>
      </c>
      <c r="F21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6" s="49" t="str">
        <f ca="1">IFERROR(__xludf.DUMMYFUNCTION("""COMPUTED_VALUE"""),"AMM FEBRERO")</f>
        <v>AMM FEBRERO</v>
      </c>
      <c r="I216" s="49" t="str">
        <f ca="1">IFERROR(__xludf.DUMMYFUNCTION("""COMPUTED_VALUE"""),"Febrero")</f>
        <v>Febrero</v>
      </c>
      <c r="J216" s="49" t="str">
        <f ca="1">IFERROR(__xludf.DUMMYFUNCTION("""COMPUTED_VALUE"""),"AMM")</f>
        <v>AMM</v>
      </c>
      <c r="K216" s="50"/>
      <c r="L216" s="49" t="str">
        <f ca="1">IFERROR(__xludf.DUMMYFUNCTION("""COMPUTED_VALUE"""),"TRIMESTRE 1")</f>
        <v>TRIMESTRE 1</v>
      </c>
      <c r="M216" s="49" t="str">
        <f ca="1">IFERROR(__xludf.DUMMYFUNCTION("""COMPUTED_VALUE"""),"ADULTA MAYOR MUJER")</f>
        <v>ADULTA MAYOR MUJER</v>
      </c>
    </row>
    <row r="217" spans="1:13">
      <c r="A217" s="49" t="str">
        <f ca="1">IFERROR(__xludf.DUMMYFUNCTION("""COMPUTED_VALUE"""),"5.1.1.0")</f>
        <v>5.1.1.0</v>
      </c>
      <c r="B21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7" s="49" t="str">
        <f ca="1">IFERROR(__xludf.DUMMYFUNCTION("""COMPUTED_VALUE"""),"3. Operación")</f>
        <v>3. Operación</v>
      </c>
      <c r="D217" s="49" t="str">
        <f ca="1">IFERROR(__xludf.DUMMYFUNCTION("""COMPUTED_VALUE"""),"Guadalajara bien educada")</f>
        <v>Guadalajara bien educada</v>
      </c>
      <c r="E217" s="49" t="str">
        <f ca="1">IFERROR(__xludf.DUMMYFUNCTION("""COMPUTED_VALUE"""),"Atención en Centros de Desarrollo Infantil")</f>
        <v>Atención en Centros de Desarrollo Infantil</v>
      </c>
      <c r="F21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7" s="49" t="str">
        <f ca="1">IFERROR(__xludf.DUMMYFUNCTION("""COMPUTED_VALUE"""),"AMH FEBRERO")</f>
        <v>AMH FEBRERO</v>
      </c>
      <c r="I217" s="49" t="str">
        <f ca="1">IFERROR(__xludf.DUMMYFUNCTION("""COMPUTED_VALUE"""),"Febrero")</f>
        <v>Febrero</v>
      </c>
      <c r="J217" s="49" t="str">
        <f ca="1">IFERROR(__xludf.DUMMYFUNCTION("""COMPUTED_VALUE"""),"AMH")</f>
        <v>AMH</v>
      </c>
      <c r="K217" s="50"/>
      <c r="L217" s="49" t="str">
        <f ca="1">IFERROR(__xludf.DUMMYFUNCTION("""COMPUTED_VALUE"""),"TRIMESTRE 1")</f>
        <v>TRIMESTRE 1</v>
      </c>
      <c r="M217" s="49" t="str">
        <f ca="1">IFERROR(__xludf.DUMMYFUNCTION("""COMPUTED_VALUE"""),"ADULTO MAYOR HOMBRE")</f>
        <v>ADULTO MAYOR HOMBRE</v>
      </c>
    </row>
    <row r="218" spans="1:13">
      <c r="A218" s="49" t="str">
        <f ca="1">IFERROR(__xludf.DUMMYFUNCTION("""COMPUTED_VALUE"""),"5.1.1.1")</f>
        <v>5.1.1.1</v>
      </c>
      <c r="B21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8" s="49" t="str">
        <f ca="1">IFERROR(__xludf.DUMMYFUNCTION("""COMPUTED_VALUE"""),"3. Operación")</f>
        <v>3. Operación</v>
      </c>
      <c r="D218" s="49" t="str">
        <f ca="1">IFERROR(__xludf.DUMMYFUNCTION("""COMPUTED_VALUE"""),"Guadalajara bien educada")</f>
        <v>Guadalajara bien educada</v>
      </c>
      <c r="E218" s="49" t="str">
        <f ca="1">IFERROR(__xludf.DUMMYFUNCTION("""COMPUTED_VALUE"""),"Atención en Centros de Desarrollo Infantil")</f>
        <v>Atención en Centros de Desarrollo Infantil</v>
      </c>
      <c r="F218" s="49" t="str">
        <f ca="1">IFERROR(__xludf.DUMMYFUNCTION("""COMPUTED_VALUE"""),"A1C1. Procesos de formación brindados en CDI, CEDI y CAIC de educación inicial y preescolar ")</f>
        <v xml:space="preserve">A1C1. Procesos de formación brindados en CDI, CEDI y CAIC de educación inicial y preescolar </v>
      </c>
      <c r="G218" s="49" t="str">
        <f ca="1">IFERROR(__xludf.DUMMYFUNCTION("""COMPUTED_VALUE"""),"Porcentaje de Niñas y Niños que reciben en educación inicial y preescolar en CDI, CEDI y CAIC en 2023")</f>
        <v>Porcentaje de Niñas y Niños que reciben en educación inicial y preescolar en CDI, CEDI y CAIC en 2023</v>
      </c>
      <c r="H218" s="49" t="str">
        <f ca="1">IFERROR(__xludf.DUMMYFUNCTION("""COMPUTED_VALUE"""),"NAS FEBRERO")</f>
        <v>NAS FEBRERO</v>
      </c>
      <c r="I218" s="49" t="str">
        <f ca="1">IFERROR(__xludf.DUMMYFUNCTION("""COMPUTED_VALUE"""),"Febrero")</f>
        <v>Febrero</v>
      </c>
      <c r="J218" s="49" t="str">
        <f ca="1">IFERROR(__xludf.DUMMYFUNCTION("""COMPUTED_VALUE"""),"NAS")</f>
        <v>NAS</v>
      </c>
      <c r="K218" s="50">
        <f ca="1">IFERROR(__xludf.DUMMYFUNCTION("""COMPUTED_VALUE"""),17)</f>
        <v>17</v>
      </c>
      <c r="L218" s="49" t="str">
        <f ca="1">IFERROR(__xludf.DUMMYFUNCTION("""COMPUTED_VALUE"""),"TRIMESTRE 1")</f>
        <v>TRIMESTRE 1</v>
      </c>
      <c r="M218" s="49" t="str">
        <f ca="1">IFERROR(__xludf.DUMMYFUNCTION("""COMPUTED_VALUE"""),"NIÑAS")</f>
        <v>NIÑAS</v>
      </c>
    </row>
    <row r="219" spans="1:13">
      <c r="A219" s="49" t="str">
        <f ca="1">IFERROR(__xludf.DUMMYFUNCTION("""COMPUTED_VALUE"""),"5.1.1.1")</f>
        <v>5.1.1.1</v>
      </c>
      <c r="B21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9" s="49" t="str">
        <f ca="1">IFERROR(__xludf.DUMMYFUNCTION("""COMPUTED_VALUE"""),"3. Operación")</f>
        <v>3. Operación</v>
      </c>
      <c r="D219" s="49" t="str">
        <f ca="1">IFERROR(__xludf.DUMMYFUNCTION("""COMPUTED_VALUE"""),"Guadalajara bien educada")</f>
        <v>Guadalajara bien educada</v>
      </c>
      <c r="E219" s="49" t="str">
        <f ca="1">IFERROR(__xludf.DUMMYFUNCTION("""COMPUTED_VALUE"""),"Atención en Centros de Desarrollo Infantil")</f>
        <v>Atención en Centros de Desarrollo Infantil</v>
      </c>
      <c r="F219" s="49" t="str">
        <f ca="1">IFERROR(__xludf.DUMMYFUNCTION("""COMPUTED_VALUE"""),"A1C1. Procesos de formación brindados en CDI, CEDI y CAIC de educación inicial y preescolar ")</f>
        <v xml:space="preserve">A1C1. Procesos de formación brindados en CDI, CEDI y CAIC de educación inicial y preescolar </v>
      </c>
      <c r="G219" s="49" t="str">
        <f ca="1">IFERROR(__xludf.DUMMYFUNCTION("""COMPUTED_VALUE"""),"Porcentaje de Niñas y Niños que reciben en educación inicial y preescolar en CDI, CEDI y CAIC en 2023")</f>
        <v>Porcentaje de Niñas y Niños que reciben en educación inicial y preescolar en CDI, CEDI y CAIC en 2023</v>
      </c>
      <c r="H219" s="49" t="str">
        <f ca="1">IFERROR(__xludf.DUMMYFUNCTION("""COMPUTED_VALUE"""),"NOS FEBRERO")</f>
        <v>NOS FEBRERO</v>
      </c>
      <c r="I219" s="49" t="str">
        <f ca="1">IFERROR(__xludf.DUMMYFUNCTION("""COMPUTED_VALUE"""),"Febrero")</f>
        <v>Febrero</v>
      </c>
      <c r="J219" s="49" t="str">
        <f ca="1">IFERROR(__xludf.DUMMYFUNCTION("""COMPUTED_VALUE"""),"NOS")</f>
        <v>NOS</v>
      </c>
      <c r="K219" s="50">
        <f ca="1">IFERROR(__xludf.DUMMYFUNCTION("""COMPUTED_VALUE"""),12)</f>
        <v>12</v>
      </c>
      <c r="L219" s="49" t="str">
        <f ca="1">IFERROR(__xludf.DUMMYFUNCTION("""COMPUTED_VALUE"""),"TRIMESTRE 1")</f>
        <v>TRIMESTRE 1</v>
      </c>
      <c r="M219" s="49" t="str">
        <f ca="1">IFERROR(__xludf.DUMMYFUNCTION("""COMPUTED_VALUE"""),"NIÑOS")</f>
        <v>NIÑOS</v>
      </c>
    </row>
    <row r="220" spans="1:13">
      <c r="A220" s="49" t="str">
        <f ca="1">IFERROR(__xludf.DUMMYFUNCTION("""COMPUTED_VALUE"""),"5.1.1.1")</f>
        <v>5.1.1.1</v>
      </c>
      <c r="B22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0" s="49" t="str">
        <f ca="1">IFERROR(__xludf.DUMMYFUNCTION("""COMPUTED_VALUE"""),"3. Operación")</f>
        <v>3. Operación</v>
      </c>
      <c r="D220" s="49" t="str">
        <f ca="1">IFERROR(__xludf.DUMMYFUNCTION("""COMPUTED_VALUE"""),"Guadalajara bien educada")</f>
        <v>Guadalajara bien educada</v>
      </c>
      <c r="E220" s="49" t="str">
        <f ca="1">IFERROR(__xludf.DUMMYFUNCTION("""COMPUTED_VALUE"""),"Atención en Centros de Desarrollo Infantil")</f>
        <v>Atención en Centros de Desarrollo Infantil</v>
      </c>
      <c r="F220" s="49" t="str">
        <f ca="1">IFERROR(__xludf.DUMMYFUNCTION("""COMPUTED_VALUE"""),"A1C1. Procesos de formación brindados en CDI, CEDI y CAIC de educación inicial y preescolar ")</f>
        <v xml:space="preserve">A1C1. Procesos de formación brindados en CDI, CEDI y CAIC de educación inicial y preescolar </v>
      </c>
      <c r="G220" s="49" t="str">
        <f ca="1">IFERROR(__xludf.DUMMYFUNCTION("""COMPUTED_VALUE"""),"Porcentaje de Niñas y Niños que reciben en educación inicial y preescolar en CDI, CEDI y CAIC en 2023")</f>
        <v>Porcentaje de Niñas y Niños que reciben en educación inicial y preescolar en CDI, CEDI y CAIC en 2023</v>
      </c>
      <c r="H220" s="49" t="str">
        <f ca="1">IFERROR(__xludf.DUMMYFUNCTION("""COMPUTED_VALUE"""),"AM FEBRERO")</f>
        <v>AM FEBRERO</v>
      </c>
      <c r="I220" s="49" t="str">
        <f ca="1">IFERROR(__xludf.DUMMYFUNCTION("""COMPUTED_VALUE"""),"Febrero")</f>
        <v>Febrero</v>
      </c>
      <c r="J220" s="49" t="str">
        <f ca="1">IFERROR(__xludf.DUMMYFUNCTION("""COMPUTED_VALUE"""),"AM")</f>
        <v>AM</v>
      </c>
      <c r="K220" s="50"/>
      <c r="L220" s="49" t="str">
        <f ca="1">IFERROR(__xludf.DUMMYFUNCTION("""COMPUTED_VALUE"""),"TRIMESTRE 1")</f>
        <v>TRIMESTRE 1</v>
      </c>
      <c r="M220" s="49" t="str">
        <f ca="1">IFERROR(__xludf.DUMMYFUNCTION("""COMPUTED_VALUE"""),"ADOLESCENTES MUJERES")</f>
        <v>ADOLESCENTES MUJERES</v>
      </c>
    </row>
    <row r="221" spans="1:13">
      <c r="A221" s="49" t="str">
        <f ca="1">IFERROR(__xludf.DUMMYFUNCTION("""COMPUTED_VALUE"""),"5.1.1.1")</f>
        <v>5.1.1.1</v>
      </c>
      <c r="B22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1" s="49" t="str">
        <f ca="1">IFERROR(__xludf.DUMMYFUNCTION("""COMPUTED_VALUE"""),"3. Operación")</f>
        <v>3. Operación</v>
      </c>
      <c r="D221" s="49" t="str">
        <f ca="1">IFERROR(__xludf.DUMMYFUNCTION("""COMPUTED_VALUE"""),"Guadalajara bien educada")</f>
        <v>Guadalajara bien educada</v>
      </c>
      <c r="E221" s="49" t="str">
        <f ca="1">IFERROR(__xludf.DUMMYFUNCTION("""COMPUTED_VALUE"""),"Atención en Centros de Desarrollo Infantil")</f>
        <v>Atención en Centros de Desarrollo Infantil</v>
      </c>
      <c r="F221" s="49" t="str">
        <f ca="1">IFERROR(__xludf.DUMMYFUNCTION("""COMPUTED_VALUE"""),"A1C1. Procesos de formación brindados en CDI, CEDI y CAIC de educación inicial y preescolar ")</f>
        <v xml:space="preserve">A1C1. Procesos de formación brindados en CDI, CEDI y CAIC de educación inicial y preescolar </v>
      </c>
      <c r="G221" s="49" t="str">
        <f ca="1">IFERROR(__xludf.DUMMYFUNCTION("""COMPUTED_VALUE"""),"Porcentaje de Niñas y Niños que reciben en educación inicial y preescolar en CDI, CEDI y CAIC en 2023")</f>
        <v>Porcentaje de Niñas y Niños que reciben en educación inicial y preescolar en CDI, CEDI y CAIC en 2023</v>
      </c>
      <c r="H221" s="49" t="str">
        <f ca="1">IFERROR(__xludf.DUMMYFUNCTION("""COMPUTED_VALUE"""),"AH FEBRERO")</f>
        <v>AH FEBRERO</v>
      </c>
      <c r="I221" s="49" t="str">
        <f ca="1">IFERROR(__xludf.DUMMYFUNCTION("""COMPUTED_VALUE"""),"Febrero")</f>
        <v>Febrero</v>
      </c>
      <c r="J221" s="49" t="str">
        <f ca="1">IFERROR(__xludf.DUMMYFUNCTION("""COMPUTED_VALUE"""),"AH")</f>
        <v>AH</v>
      </c>
      <c r="K221" s="50"/>
      <c r="L221" s="49" t="str">
        <f ca="1">IFERROR(__xludf.DUMMYFUNCTION("""COMPUTED_VALUE"""),"TRIMESTRE 1")</f>
        <v>TRIMESTRE 1</v>
      </c>
      <c r="M221" s="49" t="str">
        <f ca="1">IFERROR(__xludf.DUMMYFUNCTION("""COMPUTED_VALUE"""),"ADOLESCENTES HOMBRES")</f>
        <v>ADOLESCENTES HOMBRES</v>
      </c>
    </row>
    <row r="222" spans="1:13">
      <c r="A222" s="49" t="str">
        <f ca="1">IFERROR(__xludf.DUMMYFUNCTION("""COMPUTED_VALUE"""),"5.1.1.1")</f>
        <v>5.1.1.1</v>
      </c>
      <c r="B22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2" s="49" t="str">
        <f ca="1">IFERROR(__xludf.DUMMYFUNCTION("""COMPUTED_VALUE"""),"3. Operación")</f>
        <v>3. Operación</v>
      </c>
      <c r="D222" s="49" t="str">
        <f ca="1">IFERROR(__xludf.DUMMYFUNCTION("""COMPUTED_VALUE"""),"Guadalajara bien educada")</f>
        <v>Guadalajara bien educada</v>
      </c>
      <c r="E222" s="49" t="str">
        <f ca="1">IFERROR(__xludf.DUMMYFUNCTION("""COMPUTED_VALUE"""),"Atención en Centros de Desarrollo Infantil")</f>
        <v>Atención en Centros de Desarrollo Infantil</v>
      </c>
      <c r="F222" s="49" t="str">
        <f ca="1">IFERROR(__xludf.DUMMYFUNCTION("""COMPUTED_VALUE"""),"A1C1. Procesos de formación brindados en CDI, CEDI y CAIC de educación inicial y preescolar ")</f>
        <v xml:space="preserve">A1C1. Procesos de formación brindados en CDI, CEDI y CAIC de educación inicial y preescolar </v>
      </c>
      <c r="G222" s="49" t="str">
        <f ca="1">IFERROR(__xludf.DUMMYFUNCTION("""COMPUTED_VALUE"""),"Porcentaje de Niñas y Niños que reciben en educación inicial y preescolar en CDI, CEDI y CAIC en 2023")</f>
        <v>Porcentaje de Niñas y Niños que reciben en educación inicial y preescolar en CDI, CEDI y CAIC en 2023</v>
      </c>
      <c r="H222" s="49" t="str">
        <f ca="1">IFERROR(__xludf.DUMMYFUNCTION("""COMPUTED_VALUE"""),"MUJ FEBRERO")</f>
        <v>MUJ FEBRERO</v>
      </c>
      <c r="I222" s="49" t="str">
        <f ca="1">IFERROR(__xludf.DUMMYFUNCTION("""COMPUTED_VALUE"""),"Febrero")</f>
        <v>Febrero</v>
      </c>
      <c r="J222" s="49" t="str">
        <f ca="1">IFERROR(__xludf.DUMMYFUNCTION("""COMPUTED_VALUE"""),"MUJ")</f>
        <v>MUJ</v>
      </c>
      <c r="K222" s="50"/>
      <c r="L222" s="49" t="str">
        <f ca="1">IFERROR(__xludf.DUMMYFUNCTION("""COMPUTED_VALUE"""),"TRIMESTRE 1")</f>
        <v>TRIMESTRE 1</v>
      </c>
      <c r="M222" s="49" t="str">
        <f ca="1">IFERROR(__xludf.DUMMYFUNCTION("""COMPUTED_VALUE"""),"MUJERES ADULTAS")</f>
        <v>MUJERES ADULTAS</v>
      </c>
    </row>
    <row r="223" spans="1:13">
      <c r="A223" s="49" t="str">
        <f ca="1">IFERROR(__xludf.DUMMYFUNCTION("""COMPUTED_VALUE"""),"5.1.1.1")</f>
        <v>5.1.1.1</v>
      </c>
      <c r="B22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3" s="49" t="str">
        <f ca="1">IFERROR(__xludf.DUMMYFUNCTION("""COMPUTED_VALUE"""),"3. Operación")</f>
        <v>3. Operación</v>
      </c>
      <c r="D223" s="49" t="str">
        <f ca="1">IFERROR(__xludf.DUMMYFUNCTION("""COMPUTED_VALUE"""),"Guadalajara bien educada")</f>
        <v>Guadalajara bien educada</v>
      </c>
      <c r="E223" s="49" t="str">
        <f ca="1">IFERROR(__xludf.DUMMYFUNCTION("""COMPUTED_VALUE"""),"Atención en Centros de Desarrollo Infantil")</f>
        <v>Atención en Centros de Desarrollo Infantil</v>
      </c>
      <c r="F223" s="49" t="str">
        <f ca="1">IFERROR(__xludf.DUMMYFUNCTION("""COMPUTED_VALUE"""),"A1C1. Procesos de formación brindados en CDI, CEDI y CAIC de educación inicial y preescolar ")</f>
        <v xml:space="preserve">A1C1. Procesos de formación brindados en CDI, CEDI y CAIC de educación inicial y preescolar </v>
      </c>
      <c r="G223" s="49" t="str">
        <f ca="1">IFERROR(__xludf.DUMMYFUNCTION("""COMPUTED_VALUE"""),"Porcentaje de Niñas y Niños que reciben en educación inicial y preescolar en CDI, CEDI y CAIC en 2023")</f>
        <v>Porcentaje de Niñas y Niños que reciben en educación inicial y preescolar en CDI, CEDI y CAIC en 2023</v>
      </c>
      <c r="H223" s="49" t="str">
        <f ca="1">IFERROR(__xludf.DUMMYFUNCTION("""COMPUTED_VALUE"""),"HOM FEBRERO")</f>
        <v>HOM FEBRERO</v>
      </c>
      <c r="I223" s="49" t="str">
        <f ca="1">IFERROR(__xludf.DUMMYFUNCTION("""COMPUTED_VALUE"""),"Febrero")</f>
        <v>Febrero</v>
      </c>
      <c r="J223" s="49" t="str">
        <f ca="1">IFERROR(__xludf.DUMMYFUNCTION("""COMPUTED_VALUE"""),"HOM")</f>
        <v>HOM</v>
      </c>
      <c r="K223" s="50"/>
      <c r="L223" s="49" t="str">
        <f ca="1">IFERROR(__xludf.DUMMYFUNCTION("""COMPUTED_VALUE"""),"TRIMESTRE 1")</f>
        <v>TRIMESTRE 1</v>
      </c>
      <c r="M223" s="49" t="str">
        <f ca="1">IFERROR(__xludf.DUMMYFUNCTION("""COMPUTED_VALUE"""),"HOMBRES ADULTOS")</f>
        <v>HOMBRES ADULTOS</v>
      </c>
    </row>
    <row r="224" spans="1:13">
      <c r="A224" s="49" t="str">
        <f ca="1">IFERROR(__xludf.DUMMYFUNCTION("""COMPUTED_VALUE"""),"5.1.1.1")</f>
        <v>5.1.1.1</v>
      </c>
      <c r="B22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4" s="49" t="str">
        <f ca="1">IFERROR(__xludf.DUMMYFUNCTION("""COMPUTED_VALUE"""),"3. Operación")</f>
        <v>3. Operación</v>
      </c>
      <c r="D224" s="49" t="str">
        <f ca="1">IFERROR(__xludf.DUMMYFUNCTION("""COMPUTED_VALUE"""),"Guadalajara bien educada")</f>
        <v>Guadalajara bien educada</v>
      </c>
      <c r="E224" s="49" t="str">
        <f ca="1">IFERROR(__xludf.DUMMYFUNCTION("""COMPUTED_VALUE"""),"Atención en Centros de Desarrollo Infantil")</f>
        <v>Atención en Centros de Desarrollo Infantil</v>
      </c>
      <c r="F224" s="49" t="str">
        <f ca="1">IFERROR(__xludf.DUMMYFUNCTION("""COMPUTED_VALUE"""),"A1C1. Procesos de formación brindados en CDI, CEDI y CAIC de educación inicial y preescolar ")</f>
        <v xml:space="preserve">A1C1. Procesos de formación brindados en CDI, CEDI y CAIC de educación inicial y preescolar </v>
      </c>
      <c r="G224" s="49" t="str">
        <f ca="1">IFERROR(__xludf.DUMMYFUNCTION("""COMPUTED_VALUE"""),"Porcentaje de Niñas y Niños que reciben en educación inicial y preescolar en CDI, CEDI y CAIC en 2023")</f>
        <v>Porcentaje de Niñas y Niños que reciben en educación inicial y preescolar en CDI, CEDI y CAIC en 2023</v>
      </c>
      <c r="H224" s="49" t="str">
        <f ca="1">IFERROR(__xludf.DUMMYFUNCTION("""COMPUTED_VALUE"""),"AMM FEBRERO")</f>
        <v>AMM FEBRERO</v>
      </c>
      <c r="I224" s="49" t="str">
        <f ca="1">IFERROR(__xludf.DUMMYFUNCTION("""COMPUTED_VALUE"""),"Febrero")</f>
        <v>Febrero</v>
      </c>
      <c r="J224" s="49" t="str">
        <f ca="1">IFERROR(__xludf.DUMMYFUNCTION("""COMPUTED_VALUE"""),"AMM")</f>
        <v>AMM</v>
      </c>
      <c r="K224" s="50"/>
      <c r="L224" s="49" t="str">
        <f ca="1">IFERROR(__xludf.DUMMYFUNCTION("""COMPUTED_VALUE"""),"TRIMESTRE 1")</f>
        <v>TRIMESTRE 1</v>
      </c>
      <c r="M224" s="49" t="str">
        <f ca="1">IFERROR(__xludf.DUMMYFUNCTION("""COMPUTED_VALUE"""),"ADULTA MAYOR MUJER")</f>
        <v>ADULTA MAYOR MUJER</v>
      </c>
    </row>
    <row r="225" spans="1:13">
      <c r="A225" s="49" t="str">
        <f ca="1">IFERROR(__xludf.DUMMYFUNCTION("""COMPUTED_VALUE"""),"5.1.1.1")</f>
        <v>5.1.1.1</v>
      </c>
      <c r="B22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5" s="49" t="str">
        <f ca="1">IFERROR(__xludf.DUMMYFUNCTION("""COMPUTED_VALUE"""),"3. Operación")</f>
        <v>3. Operación</v>
      </c>
      <c r="D225" s="49" t="str">
        <f ca="1">IFERROR(__xludf.DUMMYFUNCTION("""COMPUTED_VALUE"""),"Guadalajara bien educada")</f>
        <v>Guadalajara bien educada</v>
      </c>
      <c r="E225" s="49" t="str">
        <f ca="1">IFERROR(__xludf.DUMMYFUNCTION("""COMPUTED_VALUE"""),"Atención en Centros de Desarrollo Infantil")</f>
        <v>Atención en Centros de Desarrollo Infantil</v>
      </c>
      <c r="F225" s="49" t="str">
        <f ca="1">IFERROR(__xludf.DUMMYFUNCTION("""COMPUTED_VALUE"""),"A1C1. Procesos de formación brindados en CDI, CEDI y CAIC de educación inicial y preescolar ")</f>
        <v xml:space="preserve">A1C1. Procesos de formación brindados en CDI, CEDI y CAIC de educación inicial y preescolar </v>
      </c>
      <c r="G225" s="49" t="str">
        <f ca="1">IFERROR(__xludf.DUMMYFUNCTION("""COMPUTED_VALUE"""),"Porcentaje de Niñas y Niños que reciben en educación inicial y preescolar en CDI, CEDI y CAIC en 2023")</f>
        <v>Porcentaje de Niñas y Niños que reciben en educación inicial y preescolar en CDI, CEDI y CAIC en 2023</v>
      </c>
      <c r="H225" s="49" t="str">
        <f ca="1">IFERROR(__xludf.DUMMYFUNCTION("""COMPUTED_VALUE"""),"AMH FEBRERO")</f>
        <v>AMH FEBRERO</v>
      </c>
      <c r="I225" s="49" t="str">
        <f ca="1">IFERROR(__xludf.DUMMYFUNCTION("""COMPUTED_VALUE"""),"Febrero")</f>
        <v>Febrero</v>
      </c>
      <c r="J225" s="49" t="str">
        <f ca="1">IFERROR(__xludf.DUMMYFUNCTION("""COMPUTED_VALUE"""),"AMH")</f>
        <v>AMH</v>
      </c>
      <c r="K225" s="50"/>
      <c r="L225" s="49" t="str">
        <f ca="1">IFERROR(__xludf.DUMMYFUNCTION("""COMPUTED_VALUE"""),"TRIMESTRE 1")</f>
        <v>TRIMESTRE 1</v>
      </c>
      <c r="M225" s="49" t="str">
        <f ca="1">IFERROR(__xludf.DUMMYFUNCTION("""COMPUTED_VALUE"""),"ADULTO MAYOR HOMBRE")</f>
        <v>ADULTO MAYOR HOMBRE</v>
      </c>
    </row>
    <row r="226" spans="1:13">
      <c r="A226" s="49" t="str">
        <f ca="1">IFERROR(__xludf.DUMMYFUNCTION("""COMPUTED_VALUE"""),"5.1.1.0")</f>
        <v>5.1.1.0</v>
      </c>
      <c r="B22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6" s="49" t="str">
        <f ca="1">IFERROR(__xludf.DUMMYFUNCTION("""COMPUTED_VALUE"""),"3. Operación")</f>
        <v>3. Operación</v>
      </c>
      <c r="D226" s="49" t="str">
        <f ca="1">IFERROR(__xludf.DUMMYFUNCTION("""COMPUTED_VALUE"""),"Guadalajara bien educada")</f>
        <v>Guadalajara bien educada</v>
      </c>
      <c r="E226" s="49" t="str">
        <f ca="1">IFERROR(__xludf.DUMMYFUNCTION("""COMPUTED_VALUE"""),"Atención en Centros de Desarrollo Infantil")</f>
        <v>Atención en Centros de Desarrollo Infantil</v>
      </c>
      <c r="F22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6" s="49" t="str">
        <f ca="1">IFERROR(__xludf.DUMMYFUNCTION("""COMPUTED_VALUE"""),"NAS MARZO")</f>
        <v>NAS MARZO</v>
      </c>
      <c r="I226" s="49" t="str">
        <f ca="1">IFERROR(__xludf.DUMMYFUNCTION("""COMPUTED_VALUE"""),"Marzo")</f>
        <v>Marzo</v>
      </c>
      <c r="J226" s="49" t="str">
        <f ca="1">IFERROR(__xludf.DUMMYFUNCTION("""COMPUTED_VALUE"""),"NAS")</f>
        <v>NAS</v>
      </c>
      <c r="K226" s="50">
        <f ca="1">IFERROR(__xludf.DUMMYFUNCTION("""COMPUTED_VALUE"""),12)</f>
        <v>12</v>
      </c>
      <c r="L226" s="49" t="str">
        <f ca="1">IFERROR(__xludf.DUMMYFUNCTION("""COMPUTED_VALUE"""),"TRIMESTRE 1")</f>
        <v>TRIMESTRE 1</v>
      </c>
      <c r="M226" s="49" t="str">
        <f ca="1">IFERROR(__xludf.DUMMYFUNCTION("""COMPUTED_VALUE"""),"NIÑAS")</f>
        <v>NIÑAS</v>
      </c>
    </row>
    <row r="227" spans="1:13">
      <c r="A227" s="49" t="str">
        <f ca="1">IFERROR(__xludf.DUMMYFUNCTION("""COMPUTED_VALUE"""),"5.1.1.0")</f>
        <v>5.1.1.0</v>
      </c>
      <c r="B22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7" s="49" t="str">
        <f ca="1">IFERROR(__xludf.DUMMYFUNCTION("""COMPUTED_VALUE"""),"3. Operación")</f>
        <v>3. Operación</v>
      </c>
      <c r="D227" s="49" t="str">
        <f ca="1">IFERROR(__xludf.DUMMYFUNCTION("""COMPUTED_VALUE"""),"Guadalajara bien educada")</f>
        <v>Guadalajara bien educada</v>
      </c>
      <c r="E227" s="49" t="str">
        <f ca="1">IFERROR(__xludf.DUMMYFUNCTION("""COMPUTED_VALUE"""),"Atención en Centros de Desarrollo Infantil")</f>
        <v>Atención en Centros de Desarrollo Infantil</v>
      </c>
      <c r="F22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7" s="49" t="str">
        <f ca="1">IFERROR(__xludf.DUMMYFUNCTION("""COMPUTED_VALUE"""),"NOS MARZO")</f>
        <v>NOS MARZO</v>
      </c>
      <c r="I227" s="49" t="str">
        <f ca="1">IFERROR(__xludf.DUMMYFUNCTION("""COMPUTED_VALUE"""),"Marzo")</f>
        <v>Marzo</v>
      </c>
      <c r="J227" s="49" t="str">
        <f ca="1">IFERROR(__xludf.DUMMYFUNCTION("""COMPUTED_VALUE"""),"NOS")</f>
        <v>NOS</v>
      </c>
      <c r="K227" s="50">
        <f ca="1">IFERROR(__xludf.DUMMYFUNCTION("""COMPUTED_VALUE"""),23)</f>
        <v>23</v>
      </c>
      <c r="L227" s="49" t="str">
        <f ca="1">IFERROR(__xludf.DUMMYFUNCTION("""COMPUTED_VALUE"""),"TRIMESTRE 1")</f>
        <v>TRIMESTRE 1</v>
      </c>
      <c r="M227" s="49" t="str">
        <f ca="1">IFERROR(__xludf.DUMMYFUNCTION("""COMPUTED_VALUE"""),"NIÑOS")</f>
        <v>NIÑOS</v>
      </c>
    </row>
    <row r="228" spans="1:13">
      <c r="A228" s="49" t="str">
        <f ca="1">IFERROR(__xludf.DUMMYFUNCTION("""COMPUTED_VALUE"""),"5.1.1.0")</f>
        <v>5.1.1.0</v>
      </c>
      <c r="B22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8" s="49" t="str">
        <f ca="1">IFERROR(__xludf.DUMMYFUNCTION("""COMPUTED_VALUE"""),"3. Operación")</f>
        <v>3. Operación</v>
      </c>
      <c r="D228" s="49" t="str">
        <f ca="1">IFERROR(__xludf.DUMMYFUNCTION("""COMPUTED_VALUE"""),"Guadalajara bien educada")</f>
        <v>Guadalajara bien educada</v>
      </c>
      <c r="E228" s="49" t="str">
        <f ca="1">IFERROR(__xludf.DUMMYFUNCTION("""COMPUTED_VALUE"""),"Atención en Centros de Desarrollo Infantil")</f>
        <v>Atención en Centros de Desarrollo Infantil</v>
      </c>
      <c r="F22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8" s="49" t="str">
        <f ca="1">IFERROR(__xludf.DUMMYFUNCTION("""COMPUTED_VALUE"""),"AM MARZO")</f>
        <v>AM MARZO</v>
      </c>
      <c r="I228" s="49" t="str">
        <f ca="1">IFERROR(__xludf.DUMMYFUNCTION("""COMPUTED_VALUE"""),"Marzo")</f>
        <v>Marzo</v>
      </c>
      <c r="J228" s="49" t="str">
        <f ca="1">IFERROR(__xludf.DUMMYFUNCTION("""COMPUTED_VALUE"""),"AM")</f>
        <v>AM</v>
      </c>
      <c r="K228" s="50"/>
      <c r="L228" s="49" t="str">
        <f ca="1">IFERROR(__xludf.DUMMYFUNCTION("""COMPUTED_VALUE"""),"TRIMESTRE 1")</f>
        <v>TRIMESTRE 1</v>
      </c>
      <c r="M228" s="49" t="str">
        <f ca="1">IFERROR(__xludf.DUMMYFUNCTION("""COMPUTED_VALUE"""),"ADOLESCENTES MUJERES")</f>
        <v>ADOLESCENTES MUJERES</v>
      </c>
    </row>
    <row r="229" spans="1:13">
      <c r="A229" s="49" t="str">
        <f ca="1">IFERROR(__xludf.DUMMYFUNCTION("""COMPUTED_VALUE"""),"5.1.1.0")</f>
        <v>5.1.1.0</v>
      </c>
      <c r="B22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9" s="49" t="str">
        <f ca="1">IFERROR(__xludf.DUMMYFUNCTION("""COMPUTED_VALUE"""),"3. Operación")</f>
        <v>3. Operación</v>
      </c>
      <c r="D229" s="49" t="str">
        <f ca="1">IFERROR(__xludf.DUMMYFUNCTION("""COMPUTED_VALUE"""),"Guadalajara bien educada")</f>
        <v>Guadalajara bien educada</v>
      </c>
      <c r="E229" s="49" t="str">
        <f ca="1">IFERROR(__xludf.DUMMYFUNCTION("""COMPUTED_VALUE"""),"Atención en Centros de Desarrollo Infantil")</f>
        <v>Atención en Centros de Desarrollo Infantil</v>
      </c>
      <c r="F22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9" s="49" t="str">
        <f ca="1">IFERROR(__xludf.DUMMYFUNCTION("""COMPUTED_VALUE"""),"AH MARZO")</f>
        <v>AH MARZO</v>
      </c>
      <c r="I229" s="49" t="str">
        <f ca="1">IFERROR(__xludf.DUMMYFUNCTION("""COMPUTED_VALUE"""),"Marzo")</f>
        <v>Marzo</v>
      </c>
      <c r="J229" s="49" t="str">
        <f ca="1">IFERROR(__xludf.DUMMYFUNCTION("""COMPUTED_VALUE"""),"AH")</f>
        <v>AH</v>
      </c>
      <c r="K229" s="50"/>
      <c r="L229" s="49" t="str">
        <f ca="1">IFERROR(__xludf.DUMMYFUNCTION("""COMPUTED_VALUE"""),"TRIMESTRE 1")</f>
        <v>TRIMESTRE 1</v>
      </c>
      <c r="M229" s="49" t="str">
        <f ca="1">IFERROR(__xludf.DUMMYFUNCTION("""COMPUTED_VALUE"""),"ADOLESCENTES HOMBRES")</f>
        <v>ADOLESCENTES HOMBRES</v>
      </c>
    </row>
    <row r="230" spans="1:13">
      <c r="A230" s="49" t="str">
        <f ca="1">IFERROR(__xludf.DUMMYFUNCTION("""COMPUTED_VALUE"""),"5.1.1.0")</f>
        <v>5.1.1.0</v>
      </c>
      <c r="B23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0" s="49" t="str">
        <f ca="1">IFERROR(__xludf.DUMMYFUNCTION("""COMPUTED_VALUE"""),"3. Operación")</f>
        <v>3. Operación</v>
      </c>
      <c r="D230" s="49" t="str">
        <f ca="1">IFERROR(__xludf.DUMMYFUNCTION("""COMPUTED_VALUE"""),"Guadalajara bien educada")</f>
        <v>Guadalajara bien educada</v>
      </c>
      <c r="E230" s="49" t="str">
        <f ca="1">IFERROR(__xludf.DUMMYFUNCTION("""COMPUTED_VALUE"""),"Atención en Centros de Desarrollo Infantil")</f>
        <v>Atención en Centros de Desarrollo Infantil</v>
      </c>
      <c r="F23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0" s="49" t="str">
        <f ca="1">IFERROR(__xludf.DUMMYFUNCTION("""COMPUTED_VALUE"""),"MUJ MARZO")</f>
        <v>MUJ MARZO</v>
      </c>
      <c r="I230" s="49" t="str">
        <f ca="1">IFERROR(__xludf.DUMMYFUNCTION("""COMPUTED_VALUE"""),"Marzo")</f>
        <v>Marzo</v>
      </c>
      <c r="J230" s="49" t="str">
        <f ca="1">IFERROR(__xludf.DUMMYFUNCTION("""COMPUTED_VALUE"""),"MUJ")</f>
        <v>MUJ</v>
      </c>
      <c r="K230" s="50"/>
      <c r="L230" s="49" t="str">
        <f ca="1">IFERROR(__xludf.DUMMYFUNCTION("""COMPUTED_VALUE"""),"TRIMESTRE 1")</f>
        <v>TRIMESTRE 1</v>
      </c>
      <c r="M230" s="49" t="str">
        <f ca="1">IFERROR(__xludf.DUMMYFUNCTION("""COMPUTED_VALUE"""),"MUJERES ADULTAS")</f>
        <v>MUJERES ADULTAS</v>
      </c>
    </row>
    <row r="231" spans="1:13">
      <c r="A231" s="49" t="str">
        <f ca="1">IFERROR(__xludf.DUMMYFUNCTION("""COMPUTED_VALUE"""),"5.1.1.0")</f>
        <v>5.1.1.0</v>
      </c>
      <c r="B23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1" s="49" t="str">
        <f ca="1">IFERROR(__xludf.DUMMYFUNCTION("""COMPUTED_VALUE"""),"3. Operación")</f>
        <v>3. Operación</v>
      </c>
      <c r="D231" s="49" t="str">
        <f ca="1">IFERROR(__xludf.DUMMYFUNCTION("""COMPUTED_VALUE"""),"Guadalajara bien educada")</f>
        <v>Guadalajara bien educada</v>
      </c>
      <c r="E231" s="49" t="str">
        <f ca="1">IFERROR(__xludf.DUMMYFUNCTION("""COMPUTED_VALUE"""),"Atención en Centros de Desarrollo Infantil")</f>
        <v>Atención en Centros de Desarrollo Infantil</v>
      </c>
      <c r="F23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1" s="49" t="str">
        <f ca="1">IFERROR(__xludf.DUMMYFUNCTION("""COMPUTED_VALUE"""),"HOM MARZO")</f>
        <v>HOM MARZO</v>
      </c>
      <c r="I231" s="49" t="str">
        <f ca="1">IFERROR(__xludf.DUMMYFUNCTION("""COMPUTED_VALUE"""),"Marzo")</f>
        <v>Marzo</v>
      </c>
      <c r="J231" s="49" t="str">
        <f ca="1">IFERROR(__xludf.DUMMYFUNCTION("""COMPUTED_VALUE"""),"HOM")</f>
        <v>HOM</v>
      </c>
      <c r="K231" s="50"/>
      <c r="L231" s="49" t="str">
        <f ca="1">IFERROR(__xludf.DUMMYFUNCTION("""COMPUTED_VALUE"""),"TRIMESTRE 1")</f>
        <v>TRIMESTRE 1</v>
      </c>
      <c r="M231" s="49" t="str">
        <f ca="1">IFERROR(__xludf.DUMMYFUNCTION("""COMPUTED_VALUE"""),"HOMBRES ADULTOS")</f>
        <v>HOMBRES ADULTOS</v>
      </c>
    </row>
    <row r="232" spans="1:13">
      <c r="A232" s="49" t="str">
        <f ca="1">IFERROR(__xludf.DUMMYFUNCTION("""COMPUTED_VALUE"""),"5.1.1.0")</f>
        <v>5.1.1.0</v>
      </c>
      <c r="B23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2" s="49" t="str">
        <f ca="1">IFERROR(__xludf.DUMMYFUNCTION("""COMPUTED_VALUE"""),"3. Operación")</f>
        <v>3. Operación</v>
      </c>
      <c r="D232" s="49" t="str">
        <f ca="1">IFERROR(__xludf.DUMMYFUNCTION("""COMPUTED_VALUE"""),"Guadalajara bien educada")</f>
        <v>Guadalajara bien educada</v>
      </c>
      <c r="E232" s="49" t="str">
        <f ca="1">IFERROR(__xludf.DUMMYFUNCTION("""COMPUTED_VALUE"""),"Atención en Centros de Desarrollo Infantil")</f>
        <v>Atención en Centros de Desarrollo Infantil</v>
      </c>
      <c r="F23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2" s="49" t="str">
        <f ca="1">IFERROR(__xludf.DUMMYFUNCTION("""COMPUTED_VALUE"""),"AMM MARZO")</f>
        <v>AMM MARZO</v>
      </c>
      <c r="I232" s="49" t="str">
        <f ca="1">IFERROR(__xludf.DUMMYFUNCTION("""COMPUTED_VALUE"""),"Marzo")</f>
        <v>Marzo</v>
      </c>
      <c r="J232" s="49" t="str">
        <f ca="1">IFERROR(__xludf.DUMMYFUNCTION("""COMPUTED_VALUE"""),"AMM")</f>
        <v>AMM</v>
      </c>
      <c r="K232" s="50"/>
      <c r="L232" s="49" t="str">
        <f ca="1">IFERROR(__xludf.DUMMYFUNCTION("""COMPUTED_VALUE"""),"TRIMESTRE 1")</f>
        <v>TRIMESTRE 1</v>
      </c>
      <c r="M232" s="49" t="str">
        <f ca="1">IFERROR(__xludf.DUMMYFUNCTION("""COMPUTED_VALUE"""),"ADULTA MAYOR MUJER")</f>
        <v>ADULTA MAYOR MUJER</v>
      </c>
    </row>
    <row r="233" spans="1:13">
      <c r="A233" s="49" t="str">
        <f ca="1">IFERROR(__xludf.DUMMYFUNCTION("""COMPUTED_VALUE"""),"5.1.1.0")</f>
        <v>5.1.1.0</v>
      </c>
      <c r="B23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3" s="49" t="str">
        <f ca="1">IFERROR(__xludf.DUMMYFUNCTION("""COMPUTED_VALUE"""),"3. Operación")</f>
        <v>3. Operación</v>
      </c>
      <c r="D233" s="49" t="str">
        <f ca="1">IFERROR(__xludf.DUMMYFUNCTION("""COMPUTED_VALUE"""),"Guadalajara bien educada")</f>
        <v>Guadalajara bien educada</v>
      </c>
      <c r="E233" s="49" t="str">
        <f ca="1">IFERROR(__xludf.DUMMYFUNCTION("""COMPUTED_VALUE"""),"Atención en Centros de Desarrollo Infantil")</f>
        <v>Atención en Centros de Desarrollo Infantil</v>
      </c>
      <c r="F23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3" s="49" t="str">
        <f ca="1">IFERROR(__xludf.DUMMYFUNCTION("""COMPUTED_VALUE"""),"AMH MARZO")</f>
        <v>AMH MARZO</v>
      </c>
      <c r="I233" s="49" t="str">
        <f ca="1">IFERROR(__xludf.DUMMYFUNCTION("""COMPUTED_VALUE"""),"Marzo")</f>
        <v>Marzo</v>
      </c>
      <c r="J233" s="49" t="str">
        <f ca="1">IFERROR(__xludf.DUMMYFUNCTION("""COMPUTED_VALUE"""),"AMH")</f>
        <v>AMH</v>
      </c>
      <c r="K233" s="50"/>
      <c r="L233" s="49" t="str">
        <f ca="1">IFERROR(__xludf.DUMMYFUNCTION("""COMPUTED_VALUE"""),"TRIMESTRE 1")</f>
        <v>TRIMESTRE 1</v>
      </c>
      <c r="M233" s="49" t="str">
        <f ca="1">IFERROR(__xludf.DUMMYFUNCTION("""COMPUTED_VALUE"""),"ADULTO MAYOR HOMBRE")</f>
        <v>ADULTO MAYOR HOMBRE</v>
      </c>
    </row>
    <row r="234" spans="1:13">
      <c r="A234" s="49" t="str">
        <f ca="1">IFERROR(__xludf.DUMMYFUNCTION("""COMPUTED_VALUE"""),"5.1.1.1")</f>
        <v>5.1.1.1</v>
      </c>
      <c r="B23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4" s="49" t="str">
        <f ca="1">IFERROR(__xludf.DUMMYFUNCTION("""COMPUTED_VALUE"""),"3. Operación")</f>
        <v>3. Operación</v>
      </c>
      <c r="D234" s="49" t="str">
        <f ca="1">IFERROR(__xludf.DUMMYFUNCTION("""COMPUTED_VALUE"""),"Guadalajara bien educada")</f>
        <v>Guadalajara bien educada</v>
      </c>
      <c r="E234" s="49" t="str">
        <f ca="1">IFERROR(__xludf.DUMMYFUNCTION("""COMPUTED_VALUE"""),"Atención en Centros de Desarrollo Infantil")</f>
        <v>Atención en Centros de Desarrollo Infantil</v>
      </c>
      <c r="F234" s="49" t="str">
        <f ca="1">IFERROR(__xludf.DUMMYFUNCTION("""COMPUTED_VALUE"""),"A1C1. Procesos de formación brindados en CDI, CEDI y CAIC de educación inicial y preescolar ")</f>
        <v xml:space="preserve">A1C1. Procesos de formación brindados en CDI, CEDI y CAIC de educación inicial y preescolar </v>
      </c>
      <c r="G234" s="49" t="str">
        <f ca="1">IFERROR(__xludf.DUMMYFUNCTION("""COMPUTED_VALUE"""),"Porcentaje de Niñas y Niños que reciben en educación inicial y preescolar en CDI, CEDI y CAIC en 2023")</f>
        <v>Porcentaje de Niñas y Niños que reciben en educación inicial y preescolar en CDI, CEDI y CAIC en 2023</v>
      </c>
      <c r="H234" s="49" t="str">
        <f ca="1">IFERROR(__xludf.DUMMYFUNCTION("""COMPUTED_VALUE"""),"NAS MARZO")</f>
        <v>NAS MARZO</v>
      </c>
      <c r="I234" s="49" t="str">
        <f ca="1">IFERROR(__xludf.DUMMYFUNCTION("""COMPUTED_VALUE"""),"Marzo")</f>
        <v>Marzo</v>
      </c>
      <c r="J234" s="49" t="str">
        <f ca="1">IFERROR(__xludf.DUMMYFUNCTION("""COMPUTED_VALUE"""),"NAS")</f>
        <v>NAS</v>
      </c>
      <c r="K234" s="50">
        <f ca="1">IFERROR(__xludf.DUMMYFUNCTION("""COMPUTED_VALUE"""),12)</f>
        <v>12</v>
      </c>
      <c r="L234" s="49" t="str">
        <f ca="1">IFERROR(__xludf.DUMMYFUNCTION("""COMPUTED_VALUE"""),"TRIMESTRE 1")</f>
        <v>TRIMESTRE 1</v>
      </c>
      <c r="M234" s="49" t="str">
        <f ca="1">IFERROR(__xludf.DUMMYFUNCTION("""COMPUTED_VALUE"""),"NIÑAS")</f>
        <v>NIÑAS</v>
      </c>
    </row>
    <row r="235" spans="1:13">
      <c r="A235" s="49" t="str">
        <f ca="1">IFERROR(__xludf.DUMMYFUNCTION("""COMPUTED_VALUE"""),"5.1.1.1")</f>
        <v>5.1.1.1</v>
      </c>
      <c r="B23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5" s="49" t="str">
        <f ca="1">IFERROR(__xludf.DUMMYFUNCTION("""COMPUTED_VALUE"""),"3. Operación")</f>
        <v>3. Operación</v>
      </c>
      <c r="D235" s="49" t="str">
        <f ca="1">IFERROR(__xludf.DUMMYFUNCTION("""COMPUTED_VALUE"""),"Guadalajara bien educada")</f>
        <v>Guadalajara bien educada</v>
      </c>
      <c r="E235" s="49" t="str">
        <f ca="1">IFERROR(__xludf.DUMMYFUNCTION("""COMPUTED_VALUE"""),"Atención en Centros de Desarrollo Infantil")</f>
        <v>Atención en Centros de Desarrollo Infantil</v>
      </c>
      <c r="F235" s="49" t="str">
        <f ca="1">IFERROR(__xludf.DUMMYFUNCTION("""COMPUTED_VALUE"""),"A1C1. Procesos de formación brindados en CDI, CEDI y CAIC de educación inicial y preescolar ")</f>
        <v xml:space="preserve">A1C1. Procesos de formación brindados en CDI, CEDI y CAIC de educación inicial y preescolar </v>
      </c>
      <c r="G235" s="49" t="str">
        <f ca="1">IFERROR(__xludf.DUMMYFUNCTION("""COMPUTED_VALUE"""),"Porcentaje de Niñas y Niños que reciben en educación inicial y preescolar en CDI, CEDI y CAIC en 2023")</f>
        <v>Porcentaje de Niñas y Niños que reciben en educación inicial y preescolar en CDI, CEDI y CAIC en 2023</v>
      </c>
      <c r="H235" s="49" t="str">
        <f ca="1">IFERROR(__xludf.DUMMYFUNCTION("""COMPUTED_VALUE"""),"NOS MARZO")</f>
        <v>NOS MARZO</v>
      </c>
      <c r="I235" s="49" t="str">
        <f ca="1">IFERROR(__xludf.DUMMYFUNCTION("""COMPUTED_VALUE"""),"Marzo")</f>
        <v>Marzo</v>
      </c>
      <c r="J235" s="49" t="str">
        <f ca="1">IFERROR(__xludf.DUMMYFUNCTION("""COMPUTED_VALUE"""),"NOS")</f>
        <v>NOS</v>
      </c>
      <c r="K235" s="50">
        <f ca="1">IFERROR(__xludf.DUMMYFUNCTION("""COMPUTED_VALUE"""),23)</f>
        <v>23</v>
      </c>
      <c r="L235" s="49" t="str">
        <f ca="1">IFERROR(__xludf.DUMMYFUNCTION("""COMPUTED_VALUE"""),"TRIMESTRE 1")</f>
        <v>TRIMESTRE 1</v>
      </c>
      <c r="M235" s="49" t="str">
        <f ca="1">IFERROR(__xludf.DUMMYFUNCTION("""COMPUTED_VALUE"""),"NIÑOS")</f>
        <v>NIÑOS</v>
      </c>
    </row>
    <row r="236" spans="1:13">
      <c r="A236" s="49" t="str">
        <f ca="1">IFERROR(__xludf.DUMMYFUNCTION("""COMPUTED_VALUE"""),"5.1.1.1")</f>
        <v>5.1.1.1</v>
      </c>
      <c r="B23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6" s="49" t="str">
        <f ca="1">IFERROR(__xludf.DUMMYFUNCTION("""COMPUTED_VALUE"""),"3. Operación")</f>
        <v>3. Operación</v>
      </c>
      <c r="D236" s="49" t="str">
        <f ca="1">IFERROR(__xludf.DUMMYFUNCTION("""COMPUTED_VALUE"""),"Guadalajara bien educada")</f>
        <v>Guadalajara bien educada</v>
      </c>
      <c r="E236" s="49" t="str">
        <f ca="1">IFERROR(__xludf.DUMMYFUNCTION("""COMPUTED_VALUE"""),"Atención en Centros de Desarrollo Infantil")</f>
        <v>Atención en Centros de Desarrollo Infantil</v>
      </c>
      <c r="F236" s="49" t="str">
        <f ca="1">IFERROR(__xludf.DUMMYFUNCTION("""COMPUTED_VALUE"""),"A1C1. Procesos de formación brindados en CDI, CEDI y CAIC de educación inicial y preescolar ")</f>
        <v xml:space="preserve">A1C1. Procesos de formación brindados en CDI, CEDI y CAIC de educación inicial y preescolar </v>
      </c>
      <c r="G236" s="49" t="str">
        <f ca="1">IFERROR(__xludf.DUMMYFUNCTION("""COMPUTED_VALUE"""),"Porcentaje de Niñas y Niños que reciben en educación inicial y preescolar en CDI, CEDI y CAIC en 2023")</f>
        <v>Porcentaje de Niñas y Niños que reciben en educación inicial y preescolar en CDI, CEDI y CAIC en 2023</v>
      </c>
      <c r="H236" s="49" t="str">
        <f ca="1">IFERROR(__xludf.DUMMYFUNCTION("""COMPUTED_VALUE"""),"AM MARZO")</f>
        <v>AM MARZO</v>
      </c>
      <c r="I236" s="49" t="str">
        <f ca="1">IFERROR(__xludf.DUMMYFUNCTION("""COMPUTED_VALUE"""),"Marzo")</f>
        <v>Marzo</v>
      </c>
      <c r="J236" s="49" t="str">
        <f ca="1">IFERROR(__xludf.DUMMYFUNCTION("""COMPUTED_VALUE"""),"AM")</f>
        <v>AM</v>
      </c>
      <c r="K236" s="50"/>
      <c r="L236" s="49" t="str">
        <f ca="1">IFERROR(__xludf.DUMMYFUNCTION("""COMPUTED_VALUE"""),"TRIMESTRE 1")</f>
        <v>TRIMESTRE 1</v>
      </c>
      <c r="M236" s="49" t="str">
        <f ca="1">IFERROR(__xludf.DUMMYFUNCTION("""COMPUTED_VALUE"""),"ADOLESCENTES MUJERES")</f>
        <v>ADOLESCENTES MUJERES</v>
      </c>
    </row>
    <row r="237" spans="1:13">
      <c r="A237" s="49" t="str">
        <f ca="1">IFERROR(__xludf.DUMMYFUNCTION("""COMPUTED_VALUE"""),"5.1.1.1")</f>
        <v>5.1.1.1</v>
      </c>
      <c r="B23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7" s="49" t="str">
        <f ca="1">IFERROR(__xludf.DUMMYFUNCTION("""COMPUTED_VALUE"""),"3. Operación")</f>
        <v>3. Operación</v>
      </c>
      <c r="D237" s="49" t="str">
        <f ca="1">IFERROR(__xludf.DUMMYFUNCTION("""COMPUTED_VALUE"""),"Guadalajara bien educada")</f>
        <v>Guadalajara bien educada</v>
      </c>
      <c r="E237" s="49" t="str">
        <f ca="1">IFERROR(__xludf.DUMMYFUNCTION("""COMPUTED_VALUE"""),"Atención en Centros de Desarrollo Infantil")</f>
        <v>Atención en Centros de Desarrollo Infantil</v>
      </c>
      <c r="F237" s="49" t="str">
        <f ca="1">IFERROR(__xludf.DUMMYFUNCTION("""COMPUTED_VALUE"""),"A1C1. Procesos de formación brindados en CDI, CEDI y CAIC de educación inicial y preescolar ")</f>
        <v xml:space="preserve">A1C1. Procesos de formación brindados en CDI, CEDI y CAIC de educación inicial y preescolar </v>
      </c>
      <c r="G237" s="49" t="str">
        <f ca="1">IFERROR(__xludf.DUMMYFUNCTION("""COMPUTED_VALUE"""),"Porcentaje de Niñas y Niños que reciben en educación inicial y preescolar en CDI, CEDI y CAIC en 2023")</f>
        <v>Porcentaje de Niñas y Niños que reciben en educación inicial y preescolar en CDI, CEDI y CAIC en 2023</v>
      </c>
      <c r="H237" s="49" t="str">
        <f ca="1">IFERROR(__xludf.DUMMYFUNCTION("""COMPUTED_VALUE"""),"AH MARZO")</f>
        <v>AH MARZO</v>
      </c>
      <c r="I237" s="49" t="str">
        <f ca="1">IFERROR(__xludf.DUMMYFUNCTION("""COMPUTED_VALUE"""),"Marzo")</f>
        <v>Marzo</v>
      </c>
      <c r="J237" s="49" t="str">
        <f ca="1">IFERROR(__xludf.DUMMYFUNCTION("""COMPUTED_VALUE"""),"AH")</f>
        <v>AH</v>
      </c>
      <c r="K237" s="50"/>
      <c r="L237" s="49" t="str">
        <f ca="1">IFERROR(__xludf.DUMMYFUNCTION("""COMPUTED_VALUE"""),"TRIMESTRE 1")</f>
        <v>TRIMESTRE 1</v>
      </c>
      <c r="M237" s="49" t="str">
        <f ca="1">IFERROR(__xludf.DUMMYFUNCTION("""COMPUTED_VALUE"""),"ADOLESCENTES HOMBRES")</f>
        <v>ADOLESCENTES HOMBRES</v>
      </c>
    </row>
    <row r="238" spans="1:13">
      <c r="A238" s="49" t="str">
        <f ca="1">IFERROR(__xludf.DUMMYFUNCTION("""COMPUTED_VALUE"""),"5.1.1.1")</f>
        <v>5.1.1.1</v>
      </c>
      <c r="B23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8" s="49" t="str">
        <f ca="1">IFERROR(__xludf.DUMMYFUNCTION("""COMPUTED_VALUE"""),"3. Operación")</f>
        <v>3. Operación</v>
      </c>
      <c r="D238" s="49" t="str">
        <f ca="1">IFERROR(__xludf.DUMMYFUNCTION("""COMPUTED_VALUE"""),"Guadalajara bien educada")</f>
        <v>Guadalajara bien educada</v>
      </c>
      <c r="E238" s="49" t="str">
        <f ca="1">IFERROR(__xludf.DUMMYFUNCTION("""COMPUTED_VALUE"""),"Atención en Centros de Desarrollo Infantil")</f>
        <v>Atención en Centros de Desarrollo Infantil</v>
      </c>
      <c r="F238" s="49" t="str">
        <f ca="1">IFERROR(__xludf.DUMMYFUNCTION("""COMPUTED_VALUE"""),"A1C1. Procesos de formación brindados en CDI, CEDI y CAIC de educación inicial y preescolar ")</f>
        <v xml:space="preserve">A1C1. Procesos de formación brindados en CDI, CEDI y CAIC de educación inicial y preescolar </v>
      </c>
      <c r="G238" s="49" t="str">
        <f ca="1">IFERROR(__xludf.DUMMYFUNCTION("""COMPUTED_VALUE"""),"Porcentaje de Niñas y Niños que reciben en educación inicial y preescolar en CDI, CEDI y CAIC en 2023")</f>
        <v>Porcentaje de Niñas y Niños que reciben en educación inicial y preescolar en CDI, CEDI y CAIC en 2023</v>
      </c>
      <c r="H238" s="49" t="str">
        <f ca="1">IFERROR(__xludf.DUMMYFUNCTION("""COMPUTED_VALUE"""),"MUJ MARZO")</f>
        <v>MUJ MARZO</v>
      </c>
      <c r="I238" s="49" t="str">
        <f ca="1">IFERROR(__xludf.DUMMYFUNCTION("""COMPUTED_VALUE"""),"Marzo")</f>
        <v>Marzo</v>
      </c>
      <c r="J238" s="49" t="str">
        <f ca="1">IFERROR(__xludf.DUMMYFUNCTION("""COMPUTED_VALUE"""),"MUJ")</f>
        <v>MUJ</v>
      </c>
      <c r="K238" s="50"/>
      <c r="L238" s="49" t="str">
        <f ca="1">IFERROR(__xludf.DUMMYFUNCTION("""COMPUTED_VALUE"""),"TRIMESTRE 1")</f>
        <v>TRIMESTRE 1</v>
      </c>
      <c r="M238" s="49" t="str">
        <f ca="1">IFERROR(__xludf.DUMMYFUNCTION("""COMPUTED_VALUE"""),"MUJERES ADULTAS")</f>
        <v>MUJERES ADULTAS</v>
      </c>
    </row>
    <row r="239" spans="1:13">
      <c r="A239" s="49" t="str">
        <f ca="1">IFERROR(__xludf.DUMMYFUNCTION("""COMPUTED_VALUE"""),"5.1.1.1")</f>
        <v>5.1.1.1</v>
      </c>
      <c r="B23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9" s="49" t="str">
        <f ca="1">IFERROR(__xludf.DUMMYFUNCTION("""COMPUTED_VALUE"""),"3. Operación")</f>
        <v>3. Operación</v>
      </c>
      <c r="D239" s="49" t="str">
        <f ca="1">IFERROR(__xludf.DUMMYFUNCTION("""COMPUTED_VALUE"""),"Guadalajara bien educada")</f>
        <v>Guadalajara bien educada</v>
      </c>
      <c r="E239" s="49" t="str">
        <f ca="1">IFERROR(__xludf.DUMMYFUNCTION("""COMPUTED_VALUE"""),"Atención en Centros de Desarrollo Infantil")</f>
        <v>Atención en Centros de Desarrollo Infantil</v>
      </c>
      <c r="F239" s="49" t="str">
        <f ca="1">IFERROR(__xludf.DUMMYFUNCTION("""COMPUTED_VALUE"""),"A1C1. Procesos de formación brindados en CDI, CEDI y CAIC de educación inicial y preescolar ")</f>
        <v xml:space="preserve">A1C1. Procesos de formación brindados en CDI, CEDI y CAIC de educación inicial y preescolar </v>
      </c>
      <c r="G239" s="49" t="str">
        <f ca="1">IFERROR(__xludf.DUMMYFUNCTION("""COMPUTED_VALUE"""),"Porcentaje de Niñas y Niños que reciben en educación inicial y preescolar en CDI, CEDI y CAIC en 2023")</f>
        <v>Porcentaje de Niñas y Niños que reciben en educación inicial y preescolar en CDI, CEDI y CAIC en 2023</v>
      </c>
      <c r="H239" s="49" t="str">
        <f ca="1">IFERROR(__xludf.DUMMYFUNCTION("""COMPUTED_VALUE"""),"HOM MARZO")</f>
        <v>HOM MARZO</v>
      </c>
      <c r="I239" s="49" t="str">
        <f ca="1">IFERROR(__xludf.DUMMYFUNCTION("""COMPUTED_VALUE"""),"Marzo")</f>
        <v>Marzo</v>
      </c>
      <c r="J239" s="49" t="str">
        <f ca="1">IFERROR(__xludf.DUMMYFUNCTION("""COMPUTED_VALUE"""),"HOM")</f>
        <v>HOM</v>
      </c>
      <c r="K239" s="50"/>
      <c r="L239" s="49" t="str">
        <f ca="1">IFERROR(__xludf.DUMMYFUNCTION("""COMPUTED_VALUE"""),"TRIMESTRE 1")</f>
        <v>TRIMESTRE 1</v>
      </c>
      <c r="M239" s="49" t="str">
        <f ca="1">IFERROR(__xludf.DUMMYFUNCTION("""COMPUTED_VALUE"""),"HOMBRES ADULTOS")</f>
        <v>HOMBRES ADULTOS</v>
      </c>
    </row>
    <row r="240" spans="1:13">
      <c r="A240" s="49" t="str">
        <f ca="1">IFERROR(__xludf.DUMMYFUNCTION("""COMPUTED_VALUE"""),"5.1.1.1")</f>
        <v>5.1.1.1</v>
      </c>
      <c r="B24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0" s="49" t="str">
        <f ca="1">IFERROR(__xludf.DUMMYFUNCTION("""COMPUTED_VALUE"""),"3. Operación")</f>
        <v>3. Operación</v>
      </c>
      <c r="D240" s="49" t="str">
        <f ca="1">IFERROR(__xludf.DUMMYFUNCTION("""COMPUTED_VALUE"""),"Guadalajara bien educada")</f>
        <v>Guadalajara bien educada</v>
      </c>
      <c r="E240" s="49" t="str">
        <f ca="1">IFERROR(__xludf.DUMMYFUNCTION("""COMPUTED_VALUE"""),"Atención en Centros de Desarrollo Infantil")</f>
        <v>Atención en Centros de Desarrollo Infantil</v>
      </c>
      <c r="F240" s="49" t="str">
        <f ca="1">IFERROR(__xludf.DUMMYFUNCTION("""COMPUTED_VALUE"""),"A1C1. Procesos de formación brindados en CDI, CEDI y CAIC de educación inicial y preescolar ")</f>
        <v xml:space="preserve">A1C1. Procesos de formación brindados en CDI, CEDI y CAIC de educación inicial y preescolar </v>
      </c>
      <c r="G240" s="49" t="str">
        <f ca="1">IFERROR(__xludf.DUMMYFUNCTION("""COMPUTED_VALUE"""),"Porcentaje de Niñas y Niños que reciben en educación inicial y preescolar en CDI, CEDI y CAIC en 2023")</f>
        <v>Porcentaje de Niñas y Niños que reciben en educación inicial y preescolar en CDI, CEDI y CAIC en 2023</v>
      </c>
      <c r="H240" s="49" t="str">
        <f ca="1">IFERROR(__xludf.DUMMYFUNCTION("""COMPUTED_VALUE"""),"AMM MARZO")</f>
        <v>AMM MARZO</v>
      </c>
      <c r="I240" s="49" t="str">
        <f ca="1">IFERROR(__xludf.DUMMYFUNCTION("""COMPUTED_VALUE"""),"Marzo")</f>
        <v>Marzo</v>
      </c>
      <c r="J240" s="49" t="str">
        <f ca="1">IFERROR(__xludf.DUMMYFUNCTION("""COMPUTED_VALUE"""),"AMM")</f>
        <v>AMM</v>
      </c>
      <c r="K240" s="50"/>
      <c r="L240" s="49" t="str">
        <f ca="1">IFERROR(__xludf.DUMMYFUNCTION("""COMPUTED_VALUE"""),"TRIMESTRE 1")</f>
        <v>TRIMESTRE 1</v>
      </c>
      <c r="M240" s="49" t="str">
        <f ca="1">IFERROR(__xludf.DUMMYFUNCTION("""COMPUTED_VALUE"""),"ADULTA MAYOR MUJER")</f>
        <v>ADULTA MAYOR MUJER</v>
      </c>
    </row>
    <row r="241" spans="1:13">
      <c r="A241" s="49" t="str">
        <f ca="1">IFERROR(__xludf.DUMMYFUNCTION("""COMPUTED_VALUE"""),"5.1.1.1")</f>
        <v>5.1.1.1</v>
      </c>
      <c r="B24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1" s="49" t="str">
        <f ca="1">IFERROR(__xludf.DUMMYFUNCTION("""COMPUTED_VALUE"""),"3. Operación")</f>
        <v>3. Operación</v>
      </c>
      <c r="D241" s="49" t="str">
        <f ca="1">IFERROR(__xludf.DUMMYFUNCTION("""COMPUTED_VALUE"""),"Guadalajara bien educada")</f>
        <v>Guadalajara bien educada</v>
      </c>
      <c r="E241" s="49" t="str">
        <f ca="1">IFERROR(__xludf.DUMMYFUNCTION("""COMPUTED_VALUE"""),"Atención en Centros de Desarrollo Infantil")</f>
        <v>Atención en Centros de Desarrollo Infantil</v>
      </c>
      <c r="F241" s="49" t="str">
        <f ca="1">IFERROR(__xludf.DUMMYFUNCTION("""COMPUTED_VALUE"""),"A1C1. Procesos de formación brindados en CDI, CEDI y CAIC de educación inicial y preescolar ")</f>
        <v xml:space="preserve">A1C1. Procesos de formación brindados en CDI, CEDI y CAIC de educación inicial y preescolar </v>
      </c>
      <c r="G241" s="49" t="str">
        <f ca="1">IFERROR(__xludf.DUMMYFUNCTION("""COMPUTED_VALUE"""),"Porcentaje de Niñas y Niños que reciben en educación inicial y preescolar en CDI, CEDI y CAIC en 2023")</f>
        <v>Porcentaje de Niñas y Niños que reciben en educación inicial y preescolar en CDI, CEDI y CAIC en 2023</v>
      </c>
      <c r="H241" s="49" t="str">
        <f ca="1">IFERROR(__xludf.DUMMYFUNCTION("""COMPUTED_VALUE"""),"AMH MARZO")</f>
        <v>AMH MARZO</v>
      </c>
      <c r="I241" s="49" t="str">
        <f ca="1">IFERROR(__xludf.DUMMYFUNCTION("""COMPUTED_VALUE"""),"Marzo")</f>
        <v>Marzo</v>
      </c>
      <c r="J241" s="49" t="str">
        <f ca="1">IFERROR(__xludf.DUMMYFUNCTION("""COMPUTED_VALUE"""),"AMH")</f>
        <v>AMH</v>
      </c>
      <c r="K241" s="50"/>
      <c r="L241" s="49" t="str">
        <f ca="1">IFERROR(__xludf.DUMMYFUNCTION("""COMPUTED_VALUE"""),"TRIMESTRE 1")</f>
        <v>TRIMESTRE 1</v>
      </c>
      <c r="M241" s="49" t="str">
        <f ca="1">IFERROR(__xludf.DUMMYFUNCTION("""COMPUTED_VALUE"""),"ADULTO MAYOR HOMBRE")</f>
        <v>ADULTO MAYOR HOMBRE</v>
      </c>
    </row>
    <row r="242" spans="1:13">
      <c r="A242" s="49" t="str">
        <f ca="1">IFERROR(__xludf.DUMMYFUNCTION("""COMPUTED_VALUE"""),"5.1.1.0")</f>
        <v>5.1.1.0</v>
      </c>
      <c r="B24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2" s="49" t="str">
        <f ca="1">IFERROR(__xludf.DUMMYFUNCTION("""COMPUTED_VALUE"""),"3. Operación")</f>
        <v>3. Operación</v>
      </c>
      <c r="D242" s="49" t="str">
        <f ca="1">IFERROR(__xludf.DUMMYFUNCTION("""COMPUTED_VALUE"""),"Guadalajara bien educada")</f>
        <v>Guadalajara bien educada</v>
      </c>
      <c r="E242" s="49" t="str">
        <f ca="1">IFERROR(__xludf.DUMMYFUNCTION("""COMPUTED_VALUE"""),"Atención en Centros de Desarrollo Infantil")</f>
        <v>Atención en Centros de Desarrollo Infantil</v>
      </c>
      <c r="F24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2" s="49" t="str">
        <f ca="1">IFERROR(__xludf.DUMMYFUNCTION("""COMPUTED_VALUE"""),"NAS ABRIL")</f>
        <v>NAS ABRIL</v>
      </c>
      <c r="I242" s="49" t="str">
        <f ca="1">IFERROR(__xludf.DUMMYFUNCTION("""COMPUTED_VALUE"""),"Abril")</f>
        <v>Abril</v>
      </c>
      <c r="J242" s="49" t="str">
        <f ca="1">IFERROR(__xludf.DUMMYFUNCTION("""COMPUTED_VALUE"""),"NAS")</f>
        <v>NAS</v>
      </c>
      <c r="K242" s="50">
        <f ca="1">IFERROR(__xludf.DUMMYFUNCTION("""COMPUTED_VALUE"""),4)</f>
        <v>4</v>
      </c>
      <c r="L242" s="49" t="str">
        <f ca="1">IFERROR(__xludf.DUMMYFUNCTION("""COMPUTED_VALUE"""),"TRIMESTRE 2")</f>
        <v>TRIMESTRE 2</v>
      </c>
      <c r="M242" s="49" t="str">
        <f ca="1">IFERROR(__xludf.DUMMYFUNCTION("""COMPUTED_VALUE"""),"NIÑAS")</f>
        <v>NIÑAS</v>
      </c>
    </row>
    <row r="243" spans="1:13">
      <c r="A243" s="49" t="str">
        <f ca="1">IFERROR(__xludf.DUMMYFUNCTION("""COMPUTED_VALUE"""),"5.1.1.0")</f>
        <v>5.1.1.0</v>
      </c>
      <c r="B24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3" s="49" t="str">
        <f ca="1">IFERROR(__xludf.DUMMYFUNCTION("""COMPUTED_VALUE"""),"3. Operación")</f>
        <v>3. Operación</v>
      </c>
      <c r="D243" s="49" t="str">
        <f ca="1">IFERROR(__xludf.DUMMYFUNCTION("""COMPUTED_VALUE"""),"Guadalajara bien educada")</f>
        <v>Guadalajara bien educada</v>
      </c>
      <c r="E243" s="49" t="str">
        <f ca="1">IFERROR(__xludf.DUMMYFUNCTION("""COMPUTED_VALUE"""),"Atención en Centros de Desarrollo Infantil")</f>
        <v>Atención en Centros de Desarrollo Infantil</v>
      </c>
      <c r="F24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3" s="49" t="str">
        <f ca="1">IFERROR(__xludf.DUMMYFUNCTION("""COMPUTED_VALUE"""),"NOS ABRIL")</f>
        <v>NOS ABRIL</v>
      </c>
      <c r="I243" s="49" t="str">
        <f ca="1">IFERROR(__xludf.DUMMYFUNCTION("""COMPUTED_VALUE"""),"Abril")</f>
        <v>Abril</v>
      </c>
      <c r="J243" s="49" t="str">
        <f ca="1">IFERROR(__xludf.DUMMYFUNCTION("""COMPUTED_VALUE"""),"NOS")</f>
        <v>NOS</v>
      </c>
      <c r="K243" s="50">
        <f ca="1">IFERROR(__xludf.DUMMYFUNCTION("""COMPUTED_VALUE"""),10)</f>
        <v>10</v>
      </c>
      <c r="L243" s="49" t="str">
        <f ca="1">IFERROR(__xludf.DUMMYFUNCTION("""COMPUTED_VALUE"""),"TRIMESTRE 2")</f>
        <v>TRIMESTRE 2</v>
      </c>
      <c r="M243" s="49" t="str">
        <f ca="1">IFERROR(__xludf.DUMMYFUNCTION("""COMPUTED_VALUE"""),"NIÑOS")</f>
        <v>NIÑOS</v>
      </c>
    </row>
    <row r="244" spans="1:13">
      <c r="A244" s="49" t="str">
        <f ca="1">IFERROR(__xludf.DUMMYFUNCTION("""COMPUTED_VALUE"""),"5.1.1.0")</f>
        <v>5.1.1.0</v>
      </c>
      <c r="B24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4" s="49" t="str">
        <f ca="1">IFERROR(__xludf.DUMMYFUNCTION("""COMPUTED_VALUE"""),"3. Operación")</f>
        <v>3. Operación</v>
      </c>
      <c r="D244" s="49" t="str">
        <f ca="1">IFERROR(__xludf.DUMMYFUNCTION("""COMPUTED_VALUE"""),"Guadalajara bien educada")</f>
        <v>Guadalajara bien educada</v>
      </c>
      <c r="E244" s="49" t="str">
        <f ca="1">IFERROR(__xludf.DUMMYFUNCTION("""COMPUTED_VALUE"""),"Atención en Centros de Desarrollo Infantil")</f>
        <v>Atención en Centros de Desarrollo Infantil</v>
      </c>
      <c r="F24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4" s="49" t="str">
        <f ca="1">IFERROR(__xludf.DUMMYFUNCTION("""COMPUTED_VALUE"""),"AM ABRIL")</f>
        <v>AM ABRIL</v>
      </c>
      <c r="I244" s="49" t="str">
        <f ca="1">IFERROR(__xludf.DUMMYFUNCTION("""COMPUTED_VALUE"""),"Abril")</f>
        <v>Abril</v>
      </c>
      <c r="J244" s="49" t="str">
        <f ca="1">IFERROR(__xludf.DUMMYFUNCTION("""COMPUTED_VALUE"""),"AM")</f>
        <v>AM</v>
      </c>
      <c r="K244" s="50"/>
      <c r="L244" s="49" t="str">
        <f ca="1">IFERROR(__xludf.DUMMYFUNCTION("""COMPUTED_VALUE"""),"TRIMESTRE 2")</f>
        <v>TRIMESTRE 2</v>
      </c>
      <c r="M244" s="49" t="str">
        <f ca="1">IFERROR(__xludf.DUMMYFUNCTION("""COMPUTED_VALUE"""),"ADOLESCENTES MUJERES")</f>
        <v>ADOLESCENTES MUJERES</v>
      </c>
    </row>
    <row r="245" spans="1:13">
      <c r="A245" s="49" t="str">
        <f ca="1">IFERROR(__xludf.DUMMYFUNCTION("""COMPUTED_VALUE"""),"5.1.1.0")</f>
        <v>5.1.1.0</v>
      </c>
      <c r="B24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5" s="49" t="str">
        <f ca="1">IFERROR(__xludf.DUMMYFUNCTION("""COMPUTED_VALUE"""),"3. Operación")</f>
        <v>3. Operación</v>
      </c>
      <c r="D245" s="49" t="str">
        <f ca="1">IFERROR(__xludf.DUMMYFUNCTION("""COMPUTED_VALUE"""),"Guadalajara bien educada")</f>
        <v>Guadalajara bien educada</v>
      </c>
      <c r="E245" s="49" t="str">
        <f ca="1">IFERROR(__xludf.DUMMYFUNCTION("""COMPUTED_VALUE"""),"Atención en Centros de Desarrollo Infantil")</f>
        <v>Atención en Centros de Desarrollo Infantil</v>
      </c>
      <c r="F24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5" s="49" t="str">
        <f ca="1">IFERROR(__xludf.DUMMYFUNCTION("""COMPUTED_VALUE"""),"AH ABRIL")</f>
        <v>AH ABRIL</v>
      </c>
      <c r="I245" s="49" t="str">
        <f ca="1">IFERROR(__xludf.DUMMYFUNCTION("""COMPUTED_VALUE"""),"Abril")</f>
        <v>Abril</v>
      </c>
      <c r="J245" s="49" t="str">
        <f ca="1">IFERROR(__xludf.DUMMYFUNCTION("""COMPUTED_VALUE"""),"AH")</f>
        <v>AH</v>
      </c>
      <c r="K245" s="50"/>
      <c r="L245" s="49" t="str">
        <f ca="1">IFERROR(__xludf.DUMMYFUNCTION("""COMPUTED_VALUE"""),"TRIMESTRE 2")</f>
        <v>TRIMESTRE 2</v>
      </c>
      <c r="M245" s="49" t="str">
        <f ca="1">IFERROR(__xludf.DUMMYFUNCTION("""COMPUTED_VALUE"""),"ADOLESCENTES HOMBRES")</f>
        <v>ADOLESCENTES HOMBRES</v>
      </c>
    </row>
    <row r="246" spans="1:13">
      <c r="A246" s="49" t="str">
        <f ca="1">IFERROR(__xludf.DUMMYFUNCTION("""COMPUTED_VALUE"""),"5.1.1.0")</f>
        <v>5.1.1.0</v>
      </c>
      <c r="B24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6" s="49" t="str">
        <f ca="1">IFERROR(__xludf.DUMMYFUNCTION("""COMPUTED_VALUE"""),"3. Operación")</f>
        <v>3. Operación</v>
      </c>
      <c r="D246" s="49" t="str">
        <f ca="1">IFERROR(__xludf.DUMMYFUNCTION("""COMPUTED_VALUE"""),"Guadalajara bien educada")</f>
        <v>Guadalajara bien educada</v>
      </c>
      <c r="E246" s="49" t="str">
        <f ca="1">IFERROR(__xludf.DUMMYFUNCTION("""COMPUTED_VALUE"""),"Atención en Centros de Desarrollo Infantil")</f>
        <v>Atención en Centros de Desarrollo Infantil</v>
      </c>
      <c r="F24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6" s="49" t="str">
        <f ca="1">IFERROR(__xludf.DUMMYFUNCTION("""COMPUTED_VALUE"""),"MUJ ABRIL")</f>
        <v>MUJ ABRIL</v>
      </c>
      <c r="I246" s="49" t="str">
        <f ca="1">IFERROR(__xludf.DUMMYFUNCTION("""COMPUTED_VALUE"""),"Abril")</f>
        <v>Abril</v>
      </c>
      <c r="J246" s="49" t="str">
        <f ca="1">IFERROR(__xludf.DUMMYFUNCTION("""COMPUTED_VALUE"""),"MUJ")</f>
        <v>MUJ</v>
      </c>
      <c r="K246" s="50"/>
      <c r="L246" s="49" t="str">
        <f ca="1">IFERROR(__xludf.DUMMYFUNCTION("""COMPUTED_VALUE"""),"TRIMESTRE 2")</f>
        <v>TRIMESTRE 2</v>
      </c>
      <c r="M246" s="49" t="str">
        <f ca="1">IFERROR(__xludf.DUMMYFUNCTION("""COMPUTED_VALUE"""),"MUJERES ADULTAS")</f>
        <v>MUJERES ADULTAS</v>
      </c>
    </row>
    <row r="247" spans="1:13">
      <c r="A247" s="49" t="str">
        <f ca="1">IFERROR(__xludf.DUMMYFUNCTION("""COMPUTED_VALUE"""),"5.1.1.0")</f>
        <v>5.1.1.0</v>
      </c>
      <c r="B24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7" s="49" t="str">
        <f ca="1">IFERROR(__xludf.DUMMYFUNCTION("""COMPUTED_VALUE"""),"3. Operación")</f>
        <v>3. Operación</v>
      </c>
      <c r="D247" s="49" t="str">
        <f ca="1">IFERROR(__xludf.DUMMYFUNCTION("""COMPUTED_VALUE"""),"Guadalajara bien educada")</f>
        <v>Guadalajara bien educada</v>
      </c>
      <c r="E247" s="49" t="str">
        <f ca="1">IFERROR(__xludf.DUMMYFUNCTION("""COMPUTED_VALUE"""),"Atención en Centros de Desarrollo Infantil")</f>
        <v>Atención en Centros de Desarrollo Infantil</v>
      </c>
      <c r="F24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7" s="49" t="str">
        <f ca="1">IFERROR(__xludf.DUMMYFUNCTION("""COMPUTED_VALUE"""),"HOM ABRIL")</f>
        <v>HOM ABRIL</v>
      </c>
      <c r="I247" s="49" t="str">
        <f ca="1">IFERROR(__xludf.DUMMYFUNCTION("""COMPUTED_VALUE"""),"Abril")</f>
        <v>Abril</v>
      </c>
      <c r="J247" s="49" t="str">
        <f ca="1">IFERROR(__xludf.DUMMYFUNCTION("""COMPUTED_VALUE"""),"HOM")</f>
        <v>HOM</v>
      </c>
      <c r="K247" s="50"/>
      <c r="L247" s="49" t="str">
        <f ca="1">IFERROR(__xludf.DUMMYFUNCTION("""COMPUTED_VALUE"""),"TRIMESTRE 2")</f>
        <v>TRIMESTRE 2</v>
      </c>
      <c r="M247" s="49" t="str">
        <f ca="1">IFERROR(__xludf.DUMMYFUNCTION("""COMPUTED_VALUE"""),"HOMBRES ADULTOS")</f>
        <v>HOMBRES ADULTOS</v>
      </c>
    </row>
    <row r="248" spans="1:13">
      <c r="A248" s="49" t="str">
        <f ca="1">IFERROR(__xludf.DUMMYFUNCTION("""COMPUTED_VALUE"""),"5.1.1.0")</f>
        <v>5.1.1.0</v>
      </c>
      <c r="B24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8" s="49" t="str">
        <f ca="1">IFERROR(__xludf.DUMMYFUNCTION("""COMPUTED_VALUE"""),"3. Operación")</f>
        <v>3. Operación</v>
      </c>
      <c r="D248" s="49" t="str">
        <f ca="1">IFERROR(__xludf.DUMMYFUNCTION("""COMPUTED_VALUE"""),"Guadalajara bien educada")</f>
        <v>Guadalajara bien educada</v>
      </c>
      <c r="E248" s="49" t="str">
        <f ca="1">IFERROR(__xludf.DUMMYFUNCTION("""COMPUTED_VALUE"""),"Atención en Centros de Desarrollo Infantil")</f>
        <v>Atención en Centros de Desarrollo Infantil</v>
      </c>
      <c r="F24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8" s="49" t="str">
        <f ca="1">IFERROR(__xludf.DUMMYFUNCTION("""COMPUTED_VALUE"""),"AMM ABRIL")</f>
        <v>AMM ABRIL</v>
      </c>
      <c r="I248" s="49" t="str">
        <f ca="1">IFERROR(__xludf.DUMMYFUNCTION("""COMPUTED_VALUE"""),"Abril")</f>
        <v>Abril</v>
      </c>
      <c r="J248" s="49" t="str">
        <f ca="1">IFERROR(__xludf.DUMMYFUNCTION("""COMPUTED_VALUE"""),"AMM")</f>
        <v>AMM</v>
      </c>
      <c r="K248" s="50"/>
      <c r="L248" s="49" t="str">
        <f ca="1">IFERROR(__xludf.DUMMYFUNCTION("""COMPUTED_VALUE"""),"TRIMESTRE 2")</f>
        <v>TRIMESTRE 2</v>
      </c>
      <c r="M248" s="49" t="str">
        <f ca="1">IFERROR(__xludf.DUMMYFUNCTION("""COMPUTED_VALUE"""),"ADULTA MAYOR MUJER")</f>
        <v>ADULTA MAYOR MUJER</v>
      </c>
    </row>
    <row r="249" spans="1:13">
      <c r="A249" s="49" t="str">
        <f ca="1">IFERROR(__xludf.DUMMYFUNCTION("""COMPUTED_VALUE"""),"5.1.1.0")</f>
        <v>5.1.1.0</v>
      </c>
      <c r="B24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9" s="49" t="str">
        <f ca="1">IFERROR(__xludf.DUMMYFUNCTION("""COMPUTED_VALUE"""),"3. Operación")</f>
        <v>3. Operación</v>
      </c>
      <c r="D249" s="49" t="str">
        <f ca="1">IFERROR(__xludf.DUMMYFUNCTION("""COMPUTED_VALUE"""),"Guadalajara bien educada")</f>
        <v>Guadalajara bien educada</v>
      </c>
      <c r="E249" s="49" t="str">
        <f ca="1">IFERROR(__xludf.DUMMYFUNCTION("""COMPUTED_VALUE"""),"Atención en Centros de Desarrollo Infantil")</f>
        <v>Atención en Centros de Desarrollo Infantil</v>
      </c>
      <c r="F24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9" s="49" t="str">
        <f ca="1">IFERROR(__xludf.DUMMYFUNCTION("""COMPUTED_VALUE"""),"AMH ABRIL")</f>
        <v>AMH ABRIL</v>
      </c>
      <c r="I249" s="49" t="str">
        <f ca="1">IFERROR(__xludf.DUMMYFUNCTION("""COMPUTED_VALUE"""),"Abril")</f>
        <v>Abril</v>
      </c>
      <c r="J249" s="49" t="str">
        <f ca="1">IFERROR(__xludf.DUMMYFUNCTION("""COMPUTED_VALUE"""),"AMH")</f>
        <v>AMH</v>
      </c>
      <c r="K249" s="50"/>
      <c r="L249" s="49" t="str">
        <f ca="1">IFERROR(__xludf.DUMMYFUNCTION("""COMPUTED_VALUE"""),"TRIMESTRE 2")</f>
        <v>TRIMESTRE 2</v>
      </c>
      <c r="M249" s="49" t="str">
        <f ca="1">IFERROR(__xludf.DUMMYFUNCTION("""COMPUTED_VALUE"""),"ADULTO MAYOR HOMBRE")</f>
        <v>ADULTO MAYOR HOMBRE</v>
      </c>
    </row>
    <row r="250" spans="1:13">
      <c r="A250" s="49" t="str">
        <f ca="1">IFERROR(__xludf.DUMMYFUNCTION("""COMPUTED_VALUE"""),"5.1.1.1")</f>
        <v>5.1.1.1</v>
      </c>
      <c r="B25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0" s="49" t="str">
        <f ca="1">IFERROR(__xludf.DUMMYFUNCTION("""COMPUTED_VALUE"""),"3. Operación")</f>
        <v>3. Operación</v>
      </c>
      <c r="D250" s="49" t="str">
        <f ca="1">IFERROR(__xludf.DUMMYFUNCTION("""COMPUTED_VALUE"""),"Guadalajara bien educada")</f>
        <v>Guadalajara bien educada</v>
      </c>
      <c r="E250" s="49" t="str">
        <f ca="1">IFERROR(__xludf.DUMMYFUNCTION("""COMPUTED_VALUE"""),"Atención en Centros de Desarrollo Infantil")</f>
        <v>Atención en Centros de Desarrollo Infantil</v>
      </c>
      <c r="F250" s="49" t="str">
        <f ca="1">IFERROR(__xludf.DUMMYFUNCTION("""COMPUTED_VALUE"""),"A1C1. Procesos de formación brindados en CDI, CEDI y CAIC de educación inicial y preescolar ")</f>
        <v xml:space="preserve">A1C1. Procesos de formación brindados en CDI, CEDI y CAIC de educación inicial y preescolar </v>
      </c>
      <c r="G250" s="49" t="str">
        <f ca="1">IFERROR(__xludf.DUMMYFUNCTION("""COMPUTED_VALUE"""),"Porcentaje de Niñas y Niños que reciben en educación inicial y preescolar en CDI, CEDI y CAIC en 2023")</f>
        <v>Porcentaje de Niñas y Niños que reciben en educación inicial y preescolar en CDI, CEDI y CAIC en 2023</v>
      </c>
      <c r="H250" s="49" t="str">
        <f ca="1">IFERROR(__xludf.DUMMYFUNCTION("""COMPUTED_VALUE"""),"NAS ABRIL")</f>
        <v>NAS ABRIL</v>
      </c>
      <c r="I250" s="49" t="str">
        <f ca="1">IFERROR(__xludf.DUMMYFUNCTION("""COMPUTED_VALUE"""),"Abril")</f>
        <v>Abril</v>
      </c>
      <c r="J250" s="49" t="str">
        <f ca="1">IFERROR(__xludf.DUMMYFUNCTION("""COMPUTED_VALUE"""),"NAS")</f>
        <v>NAS</v>
      </c>
      <c r="K250" s="50">
        <f ca="1">IFERROR(__xludf.DUMMYFUNCTION("""COMPUTED_VALUE"""),4)</f>
        <v>4</v>
      </c>
      <c r="L250" s="49" t="str">
        <f ca="1">IFERROR(__xludf.DUMMYFUNCTION("""COMPUTED_VALUE"""),"TRIMESTRE 2")</f>
        <v>TRIMESTRE 2</v>
      </c>
      <c r="M250" s="49" t="str">
        <f ca="1">IFERROR(__xludf.DUMMYFUNCTION("""COMPUTED_VALUE"""),"NIÑAS")</f>
        <v>NIÑAS</v>
      </c>
    </row>
    <row r="251" spans="1:13">
      <c r="A251" s="49" t="str">
        <f ca="1">IFERROR(__xludf.DUMMYFUNCTION("""COMPUTED_VALUE"""),"5.1.1.1")</f>
        <v>5.1.1.1</v>
      </c>
      <c r="B25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1" s="49" t="str">
        <f ca="1">IFERROR(__xludf.DUMMYFUNCTION("""COMPUTED_VALUE"""),"3. Operación")</f>
        <v>3. Operación</v>
      </c>
      <c r="D251" s="49" t="str">
        <f ca="1">IFERROR(__xludf.DUMMYFUNCTION("""COMPUTED_VALUE"""),"Guadalajara bien educada")</f>
        <v>Guadalajara bien educada</v>
      </c>
      <c r="E251" s="49" t="str">
        <f ca="1">IFERROR(__xludf.DUMMYFUNCTION("""COMPUTED_VALUE"""),"Atención en Centros de Desarrollo Infantil")</f>
        <v>Atención en Centros de Desarrollo Infantil</v>
      </c>
      <c r="F251" s="49" t="str">
        <f ca="1">IFERROR(__xludf.DUMMYFUNCTION("""COMPUTED_VALUE"""),"A1C1. Procesos de formación brindados en CDI, CEDI y CAIC de educación inicial y preescolar ")</f>
        <v xml:space="preserve">A1C1. Procesos de formación brindados en CDI, CEDI y CAIC de educación inicial y preescolar </v>
      </c>
      <c r="G251" s="49" t="str">
        <f ca="1">IFERROR(__xludf.DUMMYFUNCTION("""COMPUTED_VALUE"""),"Porcentaje de Niñas y Niños que reciben en educación inicial y preescolar en CDI, CEDI y CAIC en 2023")</f>
        <v>Porcentaje de Niñas y Niños que reciben en educación inicial y preescolar en CDI, CEDI y CAIC en 2023</v>
      </c>
      <c r="H251" s="49" t="str">
        <f ca="1">IFERROR(__xludf.DUMMYFUNCTION("""COMPUTED_VALUE"""),"NOS ABRIL")</f>
        <v>NOS ABRIL</v>
      </c>
      <c r="I251" s="49" t="str">
        <f ca="1">IFERROR(__xludf.DUMMYFUNCTION("""COMPUTED_VALUE"""),"Abril")</f>
        <v>Abril</v>
      </c>
      <c r="J251" s="49" t="str">
        <f ca="1">IFERROR(__xludf.DUMMYFUNCTION("""COMPUTED_VALUE"""),"NOS")</f>
        <v>NOS</v>
      </c>
      <c r="K251" s="50">
        <f ca="1">IFERROR(__xludf.DUMMYFUNCTION("""COMPUTED_VALUE"""),10)</f>
        <v>10</v>
      </c>
      <c r="L251" s="49" t="str">
        <f ca="1">IFERROR(__xludf.DUMMYFUNCTION("""COMPUTED_VALUE"""),"TRIMESTRE 2")</f>
        <v>TRIMESTRE 2</v>
      </c>
      <c r="M251" s="49" t="str">
        <f ca="1">IFERROR(__xludf.DUMMYFUNCTION("""COMPUTED_VALUE"""),"NIÑOS")</f>
        <v>NIÑOS</v>
      </c>
    </row>
    <row r="252" spans="1:13">
      <c r="A252" s="49" t="str">
        <f ca="1">IFERROR(__xludf.DUMMYFUNCTION("""COMPUTED_VALUE"""),"5.1.1.1")</f>
        <v>5.1.1.1</v>
      </c>
      <c r="B25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2" s="49" t="str">
        <f ca="1">IFERROR(__xludf.DUMMYFUNCTION("""COMPUTED_VALUE"""),"3. Operación")</f>
        <v>3. Operación</v>
      </c>
      <c r="D252" s="49" t="str">
        <f ca="1">IFERROR(__xludf.DUMMYFUNCTION("""COMPUTED_VALUE"""),"Guadalajara bien educada")</f>
        <v>Guadalajara bien educada</v>
      </c>
      <c r="E252" s="49" t="str">
        <f ca="1">IFERROR(__xludf.DUMMYFUNCTION("""COMPUTED_VALUE"""),"Atención en Centros de Desarrollo Infantil")</f>
        <v>Atención en Centros de Desarrollo Infantil</v>
      </c>
      <c r="F252" s="49" t="str">
        <f ca="1">IFERROR(__xludf.DUMMYFUNCTION("""COMPUTED_VALUE"""),"A1C1. Procesos de formación brindados en CDI, CEDI y CAIC de educación inicial y preescolar ")</f>
        <v xml:space="preserve">A1C1. Procesos de formación brindados en CDI, CEDI y CAIC de educación inicial y preescolar </v>
      </c>
      <c r="G252" s="49" t="str">
        <f ca="1">IFERROR(__xludf.DUMMYFUNCTION("""COMPUTED_VALUE"""),"Porcentaje de Niñas y Niños que reciben en educación inicial y preescolar en CDI, CEDI y CAIC en 2023")</f>
        <v>Porcentaje de Niñas y Niños que reciben en educación inicial y preescolar en CDI, CEDI y CAIC en 2023</v>
      </c>
      <c r="H252" s="49" t="str">
        <f ca="1">IFERROR(__xludf.DUMMYFUNCTION("""COMPUTED_VALUE"""),"AM ABRIL")</f>
        <v>AM ABRIL</v>
      </c>
      <c r="I252" s="49" t="str">
        <f ca="1">IFERROR(__xludf.DUMMYFUNCTION("""COMPUTED_VALUE"""),"Abril")</f>
        <v>Abril</v>
      </c>
      <c r="J252" s="49" t="str">
        <f ca="1">IFERROR(__xludf.DUMMYFUNCTION("""COMPUTED_VALUE"""),"AM")</f>
        <v>AM</v>
      </c>
      <c r="K252" s="50"/>
      <c r="L252" s="49" t="str">
        <f ca="1">IFERROR(__xludf.DUMMYFUNCTION("""COMPUTED_VALUE"""),"TRIMESTRE 2")</f>
        <v>TRIMESTRE 2</v>
      </c>
      <c r="M252" s="49" t="str">
        <f ca="1">IFERROR(__xludf.DUMMYFUNCTION("""COMPUTED_VALUE"""),"ADOLESCENTES MUJERES")</f>
        <v>ADOLESCENTES MUJERES</v>
      </c>
    </row>
    <row r="253" spans="1:13">
      <c r="A253" s="49" t="str">
        <f ca="1">IFERROR(__xludf.DUMMYFUNCTION("""COMPUTED_VALUE"""),"5.1.1.1")</f>
        <v>5.1.1.1</v>
      </c>
      <c r="B25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3" s="49" t="str">
        <f ca="1">IFERROR(__xludf.DUMMYFUNCTION("""COMPUTED_VALUE"""),"3. Operación")</f>
        <v>3. Operación</v>
      </c>
      <c r="D253" s="49" t="str">
        <f ca="1">IFERROR(__xludf.DUMMYFUNCTION("""COMPUTED_VALUE"""),"Guadalajara bien educada")</f>
        <v>Guadalajara bien educada</v>
      </c>
      <c r="E253" s="49" t="str">
        <f ca="1">IFERROR(__xludf.DUMMYFUNCTION("""COMPUTED_VALUE"""),"Atención en Centros de Desarrollo Infantil")</f>
        <v>Atención en Centros de Desarrollo Infantil</v>
      </c>
      <c r="F253" s="49" t="str">
        <f ca="1">IFERROR(__xludf.DUMMYFUNCTION("""COMPUTED_VALUE"""),"A1C1. Procesos de formación brindados en CDI, CEDI y CAIC de educación inicial y preescolar ")</f>
        <v xml:space="preserve">A1C1. Procesos de formación brindados en CDI, CEDI y CAIC de educación inicial y preescolar </v>
      </c>
      <c r="G253" s="49" t="str">
        <f ca="1">IFERROR(__xludf.DUMMYFUNCTION("""COMPUTED_VALUE"""),"Porcentaje de Niñas y Niños que reciben en educación inicial y preescolar en CDI, CEDI y CAIC en 2023")</f>
        <v>Porcentaje de Niñas y Niños que reciben en educación inicial y preescolar en CDI, CEDI y CAIC en 2023</v>
      </c>
      <c r="H253" s="49" t="str">
        <f ca="1">IFERROR(__xludf.DUMMYFUNCTION("""COMPUTED_VALUE"""),"AH ABRIL")</f>
        <v>AH ABRIL</v>
      </c>
      <c r="I253" s="49" t="str">
        <f ca="1">IFERROR(__xludf.DUMMYFUNCTION("""COMPUTED_VALUE"""),"Abril")</f>
        <v>Abril</v>
      </c>
      <c r="J253" s="49" t="str">
        <f ca="1">IFERROR(__xludf.DUMMYFUNCTION("""COMPUTED_VALUE"""),"AH")</f>
        <v>AH</v>
      </c>
      <c r="K253" s="50"/>
      <c r="L253" s="49" t="str">
        <f ca="1">IFERROR(__xludf.DUMMYFUNCTION("""COMPUTED_VALUE"""),"TRIMESTRE 2")</f>
        <v>TRIMESTRE 2</v>
      </c>
      <c r="M253" s="49" t="str">
        <f ca="1">IFERROR(__xludf.DUMMYFUNCTION("""COMPUTED_VALUE"""),"ADOLESCENTES HOMBRES")</f>
        <v>ADOLESCENTES HOMBRES</v>
      </c>
    </row>
    <row r="254" spans="1:13">
      <c r="A254" s="49" t="str">
        <f ca="1">IFERROR(__xludf.DUMMYFUNCTION("""COMPUTED_VALUE"""),"5.1.1.1")</f>
        <v>5.1.1.1</v>
      </c>
      <c r="B25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4" s="49" t="str">
        <f ca="1">IFERROR(__xludf.DUMMYFUNCTION("""COMPUTED_VALUE"""),"3. Operación")</f>
        <v>3. Operación</v>
      </c>
      <c r="D254" s="49" t="str">
        <f ca="1">IFERROR(__xludf.DUMMYFUNCTION("""COMPUTED_VALUE"""),"Guadalajara bien educada")</f>
        <v>Guadalajara bien educada</v>
      </c>
      <c r="E254" s="49" t="str">
        <f ca="1">IFERROR(__xludf.DUMMYFUNCTION("""COMPUTED_VALUE"""),"Atención en Centros de Desarrollo Infantil")</f>
        <v>Atención en Centros de Desarrollo Infantil</v>
      </c>
      <c r="F254" s="49" t="str">
        <f ca="1">IFERROR(__xludf.DUMMYFUNCTION("""COMPUTED_VALUE"""),"A1C1. Procesos de formación brindados en CDI, CEDI y CAIC de educación inicial y preescolar ")</f>
        <v xml:space="preserve">A1C1. Procesos de formación brindados en CDI, CEDI y CAIC de educación inicial y preescolar </v>
      </c>
      <c r="G254" s="49" t="str">
        <f ca="1">IFERROR(__xludf.DUMMYFUNCTION("""COMPUTED_VALUE"""),"Porcentaje de Niñas y Niños que reciben en educación inicial y preescolar en CDI, CEDI y CAIC en 2023")</f>
        <v>Porcentaje de Niñas y Niños que reciben en educación inicial y preescolar en CDI, CEDI y CAIC en 2023</v>
      </c>
      <c r="H254" s="49" t="str">
        <f ca="1">IFERROR(__xludf.DUMMYFUNCTION("""COMPUTED_VALUE"""),"MUJ ABRIL")</f>
        <v>MUJ ABRIL</v>
      </c>
      <c r="I254" s="49" t="str">
        <f ca="1">IFERROR(__xludf.DUMMYFUNCTION("""COMPUTED_VALUE"""),"Abril")</f>
        <v>Abril</v>
      </c>
      <c r="J254" s="49" t="str">
        <f ca="1">IFERROR(__xludf.DUMMYFUNCTION("""COMPUTED_VALUE"""),"MUJ")</f>
        <v>MUJ</v>
      </c>
      <c r="K254" s="50"/>
      <c r="L254" s="49" t="str">
        <f ca="1">IFERROR(__xludf.DUMMYFUNCTION("""COMPUTED_VALUE"""),"TRIMESTRE 2")</f>
        <v>TRIMESTRE 2</v>
      </c>
      <c r="M254" s="49" t="str">
        <f ca="1">IFERROR(__xludf.DUMMYFUNCTION("""COMPUTED_VALUE"""),"MUJERES ADULTAS")</f>
        <v>MUJERES ADULTAS</v>
      </c>
    </row>
    <row r="255" spans="1:13">
      <c r="A255" s="49" t="str">
        <f ca="1">IFERROR(__xludf.DUMMYFUNCTION("""COMPUTED_VALUE"""),"5.1.1.1")</f>
        <v>5.1.1.1</v>
      </c>
      <c r="B25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5" s="49" t="str">
        <f ca="1">IFERROR(__xludf.DUMMYFUNCTION("""COMPUTED_VALUE"""),"3. Operación")</f>
        <v>3. Operación</v>
      </c>
      <c r="D255" s="49" t="str">
        <f ca="1">IFERROR(__xludf.DUMMYFUNCTION("""COMPUTED_VALUE"""),"Guadalajara bien educada")</f>
        <v>Guadalajara bien educada</v>
      </c>
      <c r="E255" s="49" t="str">
        <f ca="1">IFERROR(__xludf.DUMMYFUNCTION("""COMPUTED_VALUE"""),"Atención en Centros de Desarrollo Infantil")</f>
        <v>Atención en Centros de Desarrollo Infantil</v>
      </c>
      <c r="F255" s="49" t="str">
        <f ca="1">IFERROR(__xludf.DUMMYFUNCTION("""COMPUTED_VALUE"""),"A1C1. Procesos de formación brindados en CDI, CEDI y CAIC de educación inicial y preescolar ")</f>
        <v xml:space="preserve">A1C1. Procesos de formación brindados en CDI, CEDI y CAIC de educación inicial y preescolar </v>
      </c>
      <c r="G255" s="49" t="str">
        <f ca="1">IFERROR(__xludf.DUMMYFUNCTION("""COMPUTED_VALUE"""),"Porcentaje de Niñas y Niños que reciben en educación inicial y preescolar en CDI, CEDI y CAIC en 2023")</f>
        <v>Porcentaje de Niñas y Niños que reciben en educación inicial y preescolar en CDI, CEDI y CAIC en 2023</v>
      </c>
      <c r="H255" s="49" t="str">
        <f ca="1">IFERROR(__xludf.DUMMYFUNCTION("""COMPUTED_VALUE"""),"HOM ABRIL")</f>
        <v>HOM ABRIL</v>
      </c>
      <c r="I255" s="49" t="str">
        <f ca="1">IFERROR(__xludf.DUMMYFUNCTION("""COMPUTED_VALUE"""),"Abril")</f>
        <v>Abril</v>
      </c>
      <c r="J255" s="49" t="str">
        <f ca="1">IFERROR(__xludf.DUMMYFUNCTION("""COMPUTED_VALUE"""),"HOM")</f>
        <v>HOM</v>
      </c>
      <c r="K255" s="50"/>
      <c r="L255" s="49" t="str">
        <f ca="1">IFERROR(__xludf.DUMMYFUNCTION("""COMPUTED_VALUE"""),"TRIMESTRE 2")</f>
        <v>TRIMESTRE 2</v>
      </c>
      <c r="M255" s="49" t="str">
        <f ca="1">IFERROR(__xludf.DUMMYFUNCTION("""COMPUTED_VALUE"""),"HOMBRES ADULTOS")</f>
        <v>HOMBRES ADULTOS</v>
      </c>
    </row>
    <row r="256" spans="1:13">
      <c r="A256" s="49" t="str">
        <f ca="1">IFERROR(__xludf.DUMMYFUNCTION("""COMPUTED_VALUE"""),"5.1.1.1")</f>
        <v>5.1.1.1</v>
      </c>
      <c r="B25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6" s="49" t="str">
        <f ca="1">IFERROR(__xludf.DUMMYFUNCTION("""COMPUTED_VALUE"""),"3. Operación")</f>
        <v>3. Operación</v>
      </c>
      <c r="D256" s="49" t="str">
        <f ca="1">IFERROR(__xludf.DUMMYFUNCTION("""COMPUTED_VALUE"""),"Guadalajara bien educada")</f>
        <v>Guadalajara bien educada</v>
      </c>
      <c r="E256" s="49" t="str">
        <f ca="1">IFERROR(__xludf.DUMMYFUNCTION("""COMPUTED_VALUE"""),"Atención en Centros de Desarrollo Infantil")</f>
        <v>Atención en Centros de Desarrollo Infantil</v>
      </c>
      <c r="F256" s="49" t="str">
        <f ca="1">IFERROR(__xludf.DUMMYFUNCTION("""COMPUTED_VALUE"""),"A1C1. Procesos de formación brindados en CDI, CEDI y CAIC de educación inicial y preescolar ")</f>
        <v xml:space="preserve">A1C1. Procesos de formación brindados en CDI, CEDI y CAIC de educación inicial y preescolar </v>
      </c>
      <c r="G256" s="49" t="str">
        <f ca="1">IFERROR(__xludf.DUMMYFUNCTION("""COMPUTED_VALUE"""),"Porcentaje de Niñas y Niños que reciben en educación inicial y preescolar en CDI, CEDI y CAIC en 2023")</f>
        <v>Porcentaje de Niñas y Niños que reciben en educación inicial y preescolar en CDI, CEDI y CAIC en 2023</v>
      </c>
      <c r="H256" s="49" t="str">
        <f ca="1">IFERROR(__xludf.DUMMYFUNCTION("""COMPUTED_VALUE"""),"AMM ABRIL")</f>
        <v>AMM ABRIL</v>
      </c>
      <c r="I256" s="49" t="str">
        <f ca="1">IFERROR(__xludf.DUMMYFUNCTION("""COMPUTED_VALUE"""),"Abril")</f>
        <v>Abril</v>
      </c>
      <c r="J256" s="49" t="str">
        <f ca="1">IFERROR(__xludf.DUMMYFUNCTION("""COMPUTED_VALUE"""),"AMM")</f>
        <v>AMM</v>
      </c>
      <c r="K256" s="50"/>
      <c r="L256" s="49" t="str">
        <f ca="1">IFERROR(__xludf.DUMMYFUNCTION("""COMPUTED_VALUE"""),"TRIMESTRE 2")</f>
        <v>TRIMESTRE 2</v>
      </c>
      <c r="M256" s="49" t="str">
        <f ca="1">IFERROR(__xludf.DUMMYFUNCTION("""COMPUTED_VALUE"""),"ADULTA MAYOR MUJER")</f>
        <v>ADULTA MAYOR MUJER</v>
      </c>
    </row>
    <row r="257" spans="1:13">
      <c r="A257" s="49" t="str">
        <f ca="1">IFERROR(__xludf.DUMMYFUNCTION("""COMPUTED_VALUE"""),"5.1.1.1")</f>
        <v>5.1.1.1</v>
      </c>
      <c r="B25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7" s="49" t="str">
        <f ca="1">IFERROR(__xludf.DUMMYFUNCTION("""COMPUTED_VALUE"""),"3. Operación")</f>
        <v>3. Operación</v>
      </c>
      <c r="D257" s="49" t="str">
        <f ca="1">IFERROR(__xludf.DUMMYFUNCTION("""COMPUTED_VALUE"""),"Guadalajara bien educada")</f>
        <v>Guadalajara bien educada</v>
      </c>
      <c r="E257" s="49" t="str">
        <f ca="1">IFERROR(__xludf.DUMMYFUNCTION("""COMPUTED_VALUE"""),"Atención en Centros de Desarrollo Infantil")</f>
        <v>Atención en Centros de Desarrollo Infantil</v>
      </c>
      <c r="F257" s="49" t="str">
        <f ca="1">IFERROR(__xludf.DUMMYFUNCTION("""COMPUTED_VALUE"""),"A1C1. Procesos de formación brindados en CDI, CEDI y CAIC de educación inicial y preescolar ")</f>
        <v xml:space="preserve">A1C1. Procesos de formación brindados en CDI, CEDI y CAIC de educación inicial y preescolar </v>
      </c>
      <c r="G257" s="49" t="str">
        <f ca="1">IFERROR(__xludf.DUMMYFUNCTION("""COMPUTED_VALUE"""),"Porcentaje de Niñas y Niños que reciben en educación inicial y preescolar en CDI, CEDI y CAIC en 2023")</f>
        <v>Porcentaje de Niñas y Niños que reciben en educación inicial y preescolar en CDI, CEDI y CAIC en 2023</v>
      </c>
      <c r="H257" s="49" t="str">
        <f ca="1">IFERROR(__xludf.DUMMYFUNCTION("""COMPUTED_VALUE"""),"AMH ABRIL")</f>
        <v>AMH ABRIL</v>
      </c>
      <c r="I257" s="49" t="str">
        <f ca="1">IFERROR(__xludf.DUMMYFUNCTION("""COMPUTED_VALUE"""),"Abril")</f>
        <v>Abril</v>
      </c>
      <c r="J257" s="49" t="str">
        <f ca="1">IFERROR(__xludf.DUMMYFUNCTION("""COMPUTED_VALUE"""),"AMH")</f>
        <v>AMH</v>
      </c>
      <c r="K257" s="50"/>
      <c r="L257" s="49" t="str">
        <f ca="1">IFERROR(__xludf.DUMMYFUNCTION("""COMPUTED_VALUE"""),"TRIMESTRE 2")</f>
        <v>TRIMESTRE 2</v>
      </c>
      <c r="M257" s="49" t="str">
        <f ca="1">IFERROR(__xludf.DUMMYFUNCTION("""COMPUTED_VALUE"""),"ADULTO MAYOR HOMBRE")</f>
        <v>ADULTO MAYOR HOMBRE</v>
      </c>
    </row>
    <row r="258" spans="1:13">
      <c r="A258" s="49" t="str">
        <f ca="1">IFERROR(__xludf.DUMMYFUNCTION("""COMPUTED_VALUE"""),"5.1.1.0")</f>
        <v>5.1.1.0</v>
      </c>
      <c r="B25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8" s="49" t="str">
        <f ca="1">IFERROR(__xludf.DUMMYFUNCTION("""COMPUTED_VALUE"""),"3. Operación")</f>
        <v>3. Operación</v>
      </c>
      <c r="D258" s="49" t="str">
        <f ca="1">IFERROR(__xludf.DUMMYFUNCTION("""COMPUTED_VALUE"""),"Guadalajara bien educada")</f>
        <v>Guadalajara bien educada</v>
      </c>
      <c r="E258" s="49" t="str">
        <f ca="1">IFERROR(__xludf.DUMMYFUNCTION("""COMPUTED_VALUE"""),"Atención en Centros de Desarrollo Infantil")</f>
        <v>Atención en Centros de Desarrollo Infantil</v>
      </c>
      <c r="F25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5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58" s="49" t="str">
        <f ca="1">IFERROR(__xludf.DUMMYFUNCTION("""COMPUTED_VALUE"""),"NAS MAYO")</f>
        <v>NAS MAYO</v>
      </c>
      <c r="I258" s="49" t="str">
        <f ca="1">IFERROR(__xludf.DUMMYFUNCTION("""COMPUTED_VALUE"""),"Mayo")</f>
        <v>Mayo</v>
      </c>
      <c r="J258" s="49" t="str">
        <f ca="1">IFERROR(__xludf.DUMMYFUNCTION("""COMPUTED_VALUE"""),"NAS")</f>
        <v>NAS</v>
      </c>
      <c r="K258" s="50">
        <f ca="1">IFERROR(__xludf.DUMMYFUNCTION("""COMPUTED_VALUE"""),11)</f>
        <v>11</v>
      </c>
      <c r="L258" s="49" t="str">
        <f ca="1">IFERROR(__xludf.DUMMYFUNCTION("""COMPUTED_VALUE"""),"TRIMESTRE 2")</f>
        <v>TRIMESTRE 2</v>
      </c>
      <c r="M258" s="49" t="str">
        <f ca="1">IFERROR(__xludf.DUMMYFUNCTION("""COMPUTED_VALUE"""),"NIÑAS")</f>
        <v>NIÑAS</v>
      </c>
    </row>
    <row r="259" spans="1:13">
      <c r="A259" s="49" t="str">
        <f ca="1">IFERROR(__xludf.DUMMYFUNCTION("""COMPUTED_VALUE"""),"5.1.1.0")</f>
        <v>5.1.1.0</v>
      </c>
      <c r="B25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9" s="49" t="str">
        <f ca="1">IFERROR(__xludf.DUMMYFUNCTION("""COMPUTED_VALUE"""),"3. Operación")</f>
        <v>3. Operación</v>
      </c>
      <c r="D259" s="49" t="str">
        <f ca="1">IFERROR(__xludf.DUMMYFUNCTION("""COMPUTED_VALUE"""),"Guadalajara bien educada")</f>
        <v>Guadalajara bien educada</v>
      </c>
      <c r="E259" s="49" t="str">
        <f ca="1">IFERROR(__xludf.DUMMYFUNCTION("""COMPUTED_VALUE"""),"Atención en Centros de Desarrollo Infantil")</f>
        <v>Atención en Centros de Desarrollo Infantil</v>
      </c>
      <c r="F25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5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59" s="49" t="str">
        <f ca="1">IFERROR(__xludf.DUMMYFUNCTION("""COMPUTED_VALUE"""),"NOS MAYO")</f>
        <v>NOS MAYO</v>
      </c>
      <c r="I259" s="49" t="str">
        <f ca="1">IFERROR(__xludf.DUMMYFUNCTION("""COMPUTED_VALUE"""),"Mayo")</f>
        <v>Mayo</v>
      </c>
      <c r="J259" s="49" t="str">
        <f ca="1">IFERROR(__xludf.DUMMYFUNCTION("""COMPUTED_VALUE"""),"NOS")</f>
        <v>NOS</v>
      </c>
      <c r="K259" s="50">
        <f ca="1">IFERROR(__xludf.DUMMYFUNCTION("""COMPUTED_VALUE"""),16)</f>
        <v>16</v>
      </c>
      <c r="L259" s="49" t="str">
        <f ca="1">IFERROR(__xludf.DUMMYFUNCTION("""COMPUTED_VALUE"""),"TRIMESTRE 2")</f>
        <v>TRIMESTRE 2</v>
      </c>
      <c r="M259" s="49" t="str">
        <f ca="1">IFERROR(__xludf.DUMMYFUNCTION("""COMPUTED_VALUE"""),"NIÑOS")</f>
        <v>NIÑOS</v>
      </c>
    </row>
    <row r="260" spans="1:13">
      <c r="A260" s="49" t="str">
        <f ca="1">IFERROR(__xludf.DUMMYFUNCTION("""COMPUTED_VALUE"""),"5.1.1.0")</f>
        <v>5.1.1.0</v>
      </c>
      <c r="B26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0" s="49" t="str">
        <f ca="1">IFERROR(__xludf.DUMMYFUNCTION("""COMPUTED_VALUE"""),"3. Operación")</f>
        <v>3. Operación</v>
      </c>
      <c r="D260" s="49" t="str">
        <f ca="1">IFERROR(__xludf.DUMMYFUNCTION("""COMPUTED_VALUE"""),"Guadalajara bien educada")</f>
        <v>Guadalajara bien educada</v>
      </c>
      <c r="E260" s="49" t="str">
        <f ca="1">IFERROR(__xludf.DUMMYFUNCTION("""COMPUTED_VALUE"""),"Atención en Centros de Desarrollo Infantil")</f>
        <v>Atención en Centros de Desarrollo Infantil</v>
      </c>
      <c r="F26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0" s="49" t="str">
        <f ca="1">IFERROR(__xludf.DUMMYFUNCTION("""COMPUTED_VALUE"""),"AM MAYO")</f>
        <v>AM MAYO</v>
      </c>
      <c r="I260" s="49" t="str">
        <f ca="1">IFERROR(__xludf.DUMMYFUNCTION("""COMPUTED_VALUE"""),"Mayo")</f>
        <v>Mayo</v>
      </c>
      <c r="J260" s="49" t="str">
        <f ca="1">IFERROR(__xludf.DUMMYFUNCTION("""COMPUTED_VALUE"""),"AM")</f>
        <v>AM</v>
      </c>
      <c r="K260" s="50"/>
      <c r="L260" s="49" t="str">
        <f ca="1">IFERROR(__xludf.DUMMYFUNCTION("""COMPUTED_VALUE"""),"TRIMESTRE 2")</f>
        <v>TRIMESTRE 2</v>
      </c>
      <c r="M260" s="49" t="str">
        <f ca="1">IFERROR(__xludf.DUMMYFUNCTION("""COMPUTED_VALUE"""),"ADOLESCENTES MUJERES")</f>
        <v>ADOLESCENTES MUJERES</v>
      </c>
    </row>
    <row r="261" spans="1:13">
      <c r="A261" s="49" t="str">
        <f ca="1">IFERROR(__xludf.DUMMYFUNCTION("""COMPUTED_VALUE"""),"5.1.1.0")</f>
        <v>5.1.1.0</v>
      </c>
      <c r="B26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1" s="49" t="str">
        <f ca="1">IFERROR(__xludf.DUMMYFUNCTION("""COMPUTED_VALUE"""),"3. Operación")</f>
        <v>3. Operación</v>
      </c>
      <c r="D261" s="49" t="str">
        <f ca="1">IFERROR(__xludf.DUMMYFUNCTION("""COMPUTED_VALUE"""),"Guadalajara bien educada")</f>
        <v>Guadalajara bien educada</v>
      </c>
      <c r="E261" s="49" t="str">
        <f ca="1">IFERROR(__xludf.DUMMYFUNCTION("""COMPUTED_VALUE"""),"Atención en Centros de Desarrollo Infantil")</f>
        <v>Atención en Centros de Desarrollo Infantil</v>
      </c>
      <c r="F26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1" s="49" t="str">
        <f ca="1">IFERROR(__xludf.DUMMYFUNCTION("""COMPUTED_VALUE"""),"AH MAYO")</f>
        <v>AH MAYO</v>
      </c>
      <c r="I261" s="49" t="str">
        <f ca="1">IFERROR(__xludf.DUMMYFUNCTION("""COMPUTED_VALUE"""),"Mayo")</f>
        <v>Mayo</v>
      </c>
      <c r="J261" s="49" t="str">
        <f ca="1">IFERROR(__xludf.DUMMYFUNCTION("""COMPUTED_VALUE"""),"AH")</f>
        <v>AH</v>
      </c>
      <c r="K261" s="50"/>
      <c r="L261" s="49" t="str">
        <f ca="1">IFERROR(__xludf.DUMMYFUNCTION("""COMPUTED_VALUE"""),"TRIMESTRE 2")</f>
        <v>TRIMESTRE 2</v>
      </c>
      <c r="M261" s="49" t="str">
        <f ca="1">IFERROR(__xludf.DUMMYFUNCTION("""COMPUTED_VALUE"""),"ADOLESCENTES HOMBRES")</f>
        <v>ADOLESCENTES HOMBRES</v>
      </c>
    </row>
    <row r="262" spans="1:13">
      <c r="A262" s="49" t="str">
        <f ca="1">IFERROR(__xludf.DUMMYFUNCTION("""COMPUTED_VALUE"""),"5.1.1.0")</f>
        <v>5.1.1.0</v>
      </c>
      <c r="B26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2" s="49" t="str">
        <f ca="1">IFERROR(__xludf.DUMMYFUNCTION("""COMPUTED_VALUE"""),"3. Operación")</f>
        <v>3. Operación</v>
      </c>
      <c r="D262" s="49" t="str">
        <f ca="1">IFERROR(__xludf.DUMMYFUNCTION("""COMPUTED_VALUE"""),"Guadalajara bien educada")</f>
        <v>Guadalajara bien educada</v>
      </c>
      <c r="E262" s="49" t="str">
        <f ca="1">IFERROR(__xludf.DUMMYFUNCTION("""COMPUTED_VALUE"""),"Atención en Centros de Desarrollo Infantil")</f>
        <v>Atención en Centros de Desarrollo Infantil</v>
      </c>
      <c r="F26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2" s="49" t="str">
        <f ca="1">IFERROR(__xludf.DUMMYFUNCTION("""COMPUTED_VALUE"""),"MUJ MAYO")</f>
        <v>MUJ MAYO</v>
      </c>
      <c r="I262" s="49" t="str">
        <f ca="1">IFERROR(__xludf.DUMMYFUNCTION("""COMPUTED_VALUE"""),"Mayo")</f>
        <v>Mayo</v>
      </c>
      <c r="J262" s="49" t="str">
        <f ca="1">IFERROR(__xludf.DUMMYFUNCTION("""COMPUTED_VALUE"""),"MUJ")</f>
        <v>MUJ</v>
      </c>
      <c r="K262" s="50"/>
      <c r="L262" s="49" t="str">
        <f ca="1">IFERROR(__xludf.DUMMYFUNCTION("""COMPUTED_VALUE"""),"TRIMESTRE 2")</f>
        <v>TRIMESTRE 2</v>
      </c>
      <c r="M262" s="49" t="str">
        <f ca="1">IFERROR(__xludf.DUMMYFUNCTION("""COMPUTED_VALUE"""),"MUJERES ADULTAS")</f>
        <v>MUJERES ADULTAS</v>
      </c>
    </row>
    <row r="263" spans="1:13">
      <c r="A263" s="49" t="str">
        <f ca="1">IFERROR(__xludf.DUMMYFUNCTION("""COMPUTED_VALUE"""),"5.1.1.0")</f>
        <v>5.1.1.0</v>
      </c>
      <c r="B26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3" s="49" t="str">
        <f ca="1">IFERROR(__xludf.DUMMYFUNCTION("""COMPUTED_VALUE"""),"3. Operación")</f>
        <v>3. Operación</v>
      </c>
      <c r="D263" s="49" t="str">
        <f ca="1">IFERROR(__xludf.DUMMYFUNCTION("""COMPUTED_VALUE"""),"Guadalajara bien educada")</f>
        <v>Guadalajara bien educada</v>
      </c>
      <c r="E263" s="49" t="str">
        <f ca="1">IFERROR(__xludf.DUMMYFUNCTION("""COMPUTED_VALUE"""),"Atención en Centros de Desarrollo Infantil")</f>
        <v>Atención en Centros de Desarrollo Infantil</v>
      </c>
      <c r="F26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3" s="49" t="str">
        <f ca="1">IFERROR(__xludf.DUMMYFUNCTION("""COMPUTED_VALUE"""),"HOM MAYO")</f>
        <v>HOM MAYO</v>
      </c>
      <c r="I263" s="49" t="str">
        <f ca="1">IFERROR(__xludf.DUMMYFUNCTION("""COMPUTED_VALUE"""),"Mayo")</f>
        <v>Mayo</v>
      </c>
      <c r="J263" s="49" t="str">
        <f ca="1">IFERROR(__xludf.DUMMYFUNCTION("""COMPUTED_VALUE"""),"HOM")</f>
        <v>HOM</v>
      </c>
      <c r="K263" s="50"/>
      <c r="L263" s="49" t="str">
        <f ca="1">IFERROR(__xludf.DUMMYFUNCTION("""COMPUTED_VALUE"""),"TRIMESTRE 2")</f>
        <v>TRIMESTRE 2</v>
      </c>
      <c r="M263" s="49" t="str">
        <f ca="1">IFERROR(__xludf.DUMMYFUNCTION("""COMPUTED_VALUE"""),"HOMBRES ADULTOS")</f>
        <v>HOMBRES ADULTOS</v>
      </c>
    </row>
    <row r="264" spans="1:13">
      <c r="A264" s="49" t="str">
        <f ca="1">IFERROR(__xludf.DUMMYFUNCTION("""COMPUTED_VALUE"""),"5.1.1.0")</f>
        <v>5.1.1.0</v>
      </c>
      <c r="B26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4" s="49" t="str">
        <f ca="1">IFERROR(__xludf.DUMMYFUNCTION("""COMPUTED_VALUE"""),"3. Operación")</f>
        <v>3. Operación</v>
      </c>
      <c r="D264" s="49" t="str">
        <f ca="1">IFERROR(__xludf.DUMMYFUNCTION("""COMPUTED_VALUE"""),"Guadalajara bien educada")</f>
        <v>Guadalajara bien educada</v>
      </c>
      <c r="E264" s="49" t="str">
        <f ca="1">IFERROR(__xludf.DUMMYFUNCTION("""COMPUTED_VALUE"""),"Atención en Centros de Desarrollo Infantil")</f>
        <v>Atención en Centros de Desarrollo Infantil</v>
      </c>
      <c r="F26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4" s="49" t="str">
        <f ca="1">IFERROR(__xludf.DUMMYFUNCTION("""COMPUTED_VALUE"""),"AMM MAYO")</f>
        <v>AMM MAYO</v>
      </c>
      <c r="I264" s="49" t="str">
        <f ca="1">IFERROR(__xludf.DUMMYFUNCTION("""COMPUTED_VALUE"""),"Mayo")</f>
        <v>Mayo</v>
      </c>
      <c r="J264" s="49" t="str">
        <f ca="1">IFERROR(__xludf.DUMMYFUNCTION("""COMPUTED_VALUE"""),"AMM")</f>
        <v>AMM</v>
      </c>
      <c r="K264" s="50"/>
      <c r="L264" s="49" t="str">
        <f ca="1">IFERROR(__xludf.DUMMYFUNCTION("""COMPUTED_VALUE"""),"TRIMESTRE 2")</f>
        <v>TRIMESTRE 2</v>
      </c>
      <c r="M264" s="49" t="str">
        <f ca="1">IFERROR(__xludf.DUMMYFUNCTION("""COMPUTED_VALUE"""),"ADULTA MAYOR MUJER")</f>
        <v>ADULTA MAYOR MUJER</v>
      </c>
    </row>
    <row r="265" spans="1:13">
      <c r="A265" s="49" t="str">
        <f ca="1">IFERROR(__xludf.DUMMYFUNCTION("""COMPUTED_VALUE"""),"5.1.1.0")</f>
        <v>5.1.1.0</v>
      </c>
      <c r="B26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5" s="49" t="str">
        <f ca="1">IFERROR(__xludf.DUMMYFUNCTION("""COMPUTED_VALUE"""),"3. Operación")</f>
        <v>3. Operación</v>
      </c>
      <c r="D265" s="49" t="str">
        <f ca="1">IFERROR(__xludf.DUMMYFUNCTION("""COMPUTED_VALUE"""),"Guadalajara bien educada")</f>
        <v>Guadalajara bien educada</v>
      </c>
      <c r="E265" s="49" t="str">
        <f ca="1">IFERROR(__xludf.DUMMYFUNCTION("""COMPUTED_VALUE"""),"Atención en Centros de Desarrollo Infantil")</f>
        <v>Atención en Centros de Desarrollo Infantil</v>
      </c>
      <c r="F26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5" s="49" t="str">
        <f ca="1">IFERROR(__xludf.DUMMYFUNCTION("""COMPUTED_VALUE"""),"AMH MAYO")</f>
        <v>AMH MAYO</v>
      </c>
      <c r="I265" s="49" t="str">
        <f ca="1">IFERROR(__xludf.DUMMYFUNCTION("""COMPUTED_VALUE"""),"Mayo")</f>
        <v>Mayo</v>
      </c>
      <c r="J265" s="49" t="str">
        <f ca="1">IFERROR(__xludf.DUMMYFUNCTION("""COMPUTED_VALUE"""),"AMH")</f>
        <v>AMH</v>
      </c>
      <c r="K265" s="50"/>
      <c r="L265" s="49" t="str">
        <f ca="1">IFERROR(__xludf.DUMMYFUNCTION("""COMPUTED_VALUE"""),"TRIMESTRE 2")</f>
        <v>TRIMESTRE 2</v>
      </c>
      <c r="M265" s="49" t="str">
        <f ca="1">IFERROR(__xludf.DUMMYFUNCTION("""COMPUTED_VALUE"""),"ADULTO MAYOR HOMBRE")</f>
        <v>ADULTO MAYOR HOMBRE</v>
      </c>
    </row>
    <row r="266" spans="1:13">
      <c r="A266" s="49" t="str">
        <f ca="1">IFERROR(__xludf.DUMMYFUNCTION("""COMPUTED_VALUE"""),"5.1.1.1")</f>
        <v>5.1.1.1</v>
      </c>
      <c r="B26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6" s="49" t="str">
        <f ca="1">IFERROR(__xludf.DUMMYFUNCTION("""COMPUTED_VALUE"""),"3. Operación")</f>
        <v>3. Operación</v>
      </c>
      <c r="D266" s="49" t="str">
        <f ca="1">IFERROR(__xludf.DUMMYFUNCTION("""COMPUTED_VALUE"""),"Guadalajara bien educada")</f>
        <v>Guadalajara bien educada</v>
      </c>
      <c r="E266" s="49" t="str">
        <f ca="1">IFERROR(__xludf.DUMMYFUNCTION("""COMPUTED_VALUE"""),"Atención en Centros de Desarrollo Infantil")</f>
        <v>Atención en Centros de Desarrollo Infantil</v>
      </c>
      <c r="F266" s="49" t="str">
        <f ca="1">IFERROR(__xludf.DUMMYFUNCTION("""COMPUTED_VALUE"""),"A1C1. Procesos de formación brindados en CDI, CEDI y CAIC de educación inicial y preescolar ")</f>
        <v xml:space="preserve">A1C1. Procesos de formación brindados en CDI, CEDI y CAIC de educación inicial y preescolar </v>
      </c>
      <c r="G266" s="49" t="str">
        <f ca="1">IFERROR(__xludf.DUMMYFUNCTION("""COMPUTED_VALUE"""),"Porcentaje de Niñas y Niños que reciben en educación inicial y preescolar en CDI, CEDI y CAIC en 2023")</f>
        <v>Porcentaje de Niñas y Niños que reciben en educación inicial y preescolar en CDI, CEDI y CAIC en 2023</v>
      </c>
      <c r="H266" s="49" t="str">
        <f ca="1">IFERROR(__xludf.DUMMYFUNCTION("""COMPUTED_VALUE"""),"NAS MAYO")</f>
        <v>NAS MAYO</v>
      </c>
      <c r="I266" s="49" t="str">
        <f ca="1">IFERROR(__xludf.DUMMYFUNCTION("""COMPUTED_VALUE"""),"Mayo")</f>
        <v>Mayo</v>
      </c>
      <c r="J266" s="49" t="str">
        <f ca="1">IFERROR(__xludf.DUMMYFUNCTION("""COMPUTED_VALUE"""),"NAS")</f>
        <v>NAS</v>
      </c>
      <c r="K266" s="50">
        <f ca="1">IFERROR(__xludf.DUMMYFUNCTION("""COMPUTED_VALUE"""),11)</f>
        <v>11</v>
      </c>
      <c r="L266" s="49" t="str">
        <f ca="1">IFERROR(__xludf.DUMMYFUNCTION("""COMPUTED_VALUE"""),"TRIMESTRE 2")</f>
        <v>TRIMESTRE 2</v>
      </c>
      <c r="M266" s="49" t="str">
        <f ca="1">IFERROR(__xludf.DUMMYFUNCTION("""COMPUTED_VALUE"""),"NIÑAS")</f>
        <v>NIÑAS</v>
      </c>
    </row>
    <row r="267" spans="1:13">
      <c r="A267" s="49" t="str">
        <f ca="1">IFERROR(__xludf.DUMMYFUNCTION("""COMPUTED_VALUE"""),"5.1.1.1")</f>
        <v>5.1.1.1</v>
      </c>
      <c r="B26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7" s="49" t="str">
        <f ca="1">IFERROR(__xludf.DUMMYFUNCTION("""COMPUTED_VALUE"""),"3. Operación")</f>
        <v>3. Operación</v>
      </c>
      <c r="D267" s="49" t="str">
        <f ca="1">IFERROR(__xludf.DUMMYFUNCTION("""COMPUTED_VALUE"""),"Guadalajara bien educada")</f>
        <v>Guadalajara bien educada</v>
      </c>
      <c r="E267" s="49" t="str">
        <f ca="1">IFERROR(__xludf.DUMMYFUNCTION("""COMPUTED_VALUE"""),"Atención en Centros de Desarrollo Infantil")</f>
        <v>Atención en Centros de Desarrollo Infantil</v>
      </c>
      <c r="F267" s="49" t="str">
        <f ca="1">IFERROR(__xludf.DUMMYFUNCTION("""COMPUTED_VALUE"""),"A1C1. Procesos de formación brindados en CDI, CEDI y CAIC de educación inicial y preescolar ")</f>
        <v xml:space="preserve">A1C1. Procesos de formación brindados en CDI, CEDI y CAIC de educación inicial y preescolar </v>
      </c>
      <c r="G267" s="49" t="str">
        <f ca="1">IFERROR(__xludf.DUMMYFUNCTION("""COMPUTED_VALUE"""),"Porcentaje de Niñas y Niños que reciben en educación inicial y preescolar en CDI, CEDI y CAIC en 2023")</f>
        <v>Porcentaje de Niñas y Niños que reciben en educación inicial y preescolar en CDI, CEDI y CAIC en 2023</v>
      </c>
      <c r="H267" s="49" t="str">
        <f ca="1">IFERROR(__xludf.DUMMYFUNCTION("""COMPUTED_VALUE"""),"NOS MAYO")</f>
        <v>NOS MAYO</v>
      </c>
      <c r="I267" s="49" t="str">
        <f ca="1">IFERROR(__xludf.DUMMYFUNCTION("""COMPUTED_VALUE"""),"Mayo")</f>
        <v>Mayo</v>
      </c>
      <c r="J267" s="49" t="str">
        <f ca="1">IFERROR(__xludf.DUMMYFUNCTION("""COMPUTED_VALUE"""),"NOS")</f>
        <v>NOS</v>
      </c>
      <c r="K267" s="50">
        <f ca="1">IFERROR(__xludf.DUMMYFUNCTION("""COMPUTED_VALUE"""),16)</f>
        <v>16</v>
      </c>
      <c r="L267" s="49" t="str">
        <f ca="1">IFERROR(__xludf.DUMMYFUNCTION("""COMPUTED_VALUE"""),"TRIMESTRE 2")</f>
        <v>TRIMESTRE 2</v>
      </c>
      <c r="M267" s="49" t="str">
        <f ca="1">IFERROR(__xludf.DUMMYFUNCTION("""COMPUTED_VALUE"""),"NIÑOS")</f>
        <v>NIÑOS</v>
      </c>
    </row>
    <row r="268" spans="1:13">
      <c r="A268" s="49" t="str">
        <f ca="1">IFERROR(__xludf.DUMMYFUNCTION("""COMPUTED_VALUE"""),"5.1.1.1")</f>
        <v>5.1.1.1</v>
      </c>
      <c r="B26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8" s="49" t="str">
        <f ca="1">IFERROR(__xludf.DUMMYFUNCTION("""COMPUTED_VALUE"""),"3. Operación")</f>
        <v>3. Operación</v>
      </c>
      <c r="D268" s="49" t="str">
        <f ca="1">IFERROR(__xludf.DUMMYFUNCTION("""COMPUTED_VALUE"""),"Guadalajara bien educada")</f>
        <v>Guadalajara bien educada</v>
      </c>
      <c r="E268" s="49" t="str">
        <f ca="1">IFERROR(__xludf.DUMMYFUNCTION("""COMPUTED_VALUE"""),"Atención en Centros de Desarrollo Infantil")</f>
        <v>Atención en Centros de Desarrollo Infantil</v>
      </c>
      <c r="F268" s="49" t="str">
        <f ca="1">IFERROR(__xludf.DUMMYFUNCTION("""COMPUTED_VALUE"""),"A1C1. Procesos de formación brindados en CDI, CEDI y CAIC de educación inicial y preescolar ")</f>
        <v xml:space="preserve">A1C1. Procesos de formación brindados en CDI, CEDI y CAIC de educación inicial y preescolar </v>
      </c>
      <c r="G268" s="49" t="str">
        <f ca="1">IFERROR(__xludf.DUMMYFUNCTION("""COMPUTED_VALUE"""),"Porcentaje de Niñas y Niños que reciben en educación inicial y preescolar en CDI, CEDI y CAIC en 2023")</f>
        <v>Porcentaje de Niñas y Niños que reciben en educación inicial y preescolar en CDI, CEDI y CAIC en 2023</v>
      </c>
      <c r="H268" s="49" t="str">
        <f ca="1">IFERROR(__xludf.DUMMYFUNCTION("""COMPUTED_VALUE"""),"AM MAYO")</f>
        <v>AM MAYO</v>
      </c>
      <c r="I268" s="49" t="str">
        <f ca="1">IFERROR(__xludf.DUMMYFUNCTION("""COMPUTED_VALUE"""),"Mayo")</f>
        <v>Mayo</v>
      </c>
      <c r="J268" s="49" t="str">
        <f ca="1">IFERROR(__xludf.DUMMYFUNCTION("""COMPUTED_VALUE"""),"AM")</f>
        <v>AM</v>
      </c>
      <c r="K268" s="50"/>
      <c r="L268" s="49" t="str">
        <f ca="1">IFERROR(__xludf.DUMMYFUNCTION("""COMPUTED_VALUE"""),"TRIMESTRE 2")</f>
        <v>TRIMESTRE 2</v>
      </c>
      <c r="M268" s="49" t="str">
        <f ca="1">IFERROR(__xludf.DUMMYFUNCTION("""COMPUTED_VALUE"""),"ADOLESCENTES MUJERES")</f>
        <v>ADOLESCENTES MUJERES</v>
      </c>
    </row>
    <row r="269" spans="1:13">
      <c r="A269" s="49" t="str">
        <f ca="1">IFERROR(__xludf.DUMMYFUNCTION("""COMPUTED_VALUE"""),"5.1.1.1")</f>
        <v>5.1.1.1</v>
      </c>
      <c r="B26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9" s="49" t="str">
        <f ca="1">IFERROR(__xludf.DUMMYFUNCTION("""COMPUTED_VALUE"""),"3. Operación")</f>
        <v>3. Operación</v>
      </c>
      <c r="D269" s="49" t="str">
        <f ca="1">IFERROR(__xludf.DUMMYFUNCTION("""COMPUTED_VALUE"""),"Guadalajara bien educada")</f>
        <v>Guadalajara bien educada</v>
      </c>
      <c r="E269" s="49" t="str">
        <f ca="1">IFERROR(__xludf.DUMMYFUNCTION("""COMPUTED_VALUE"""),"Atención en Centros de Desarrollo Infantil")</f>
        <v>Atención en Centros de Desarrollo Infantil</v>
      </c>
      <c r="F269" s="49" t="str">
        <f ca="1">IFERROR(__xludf.DUMMYFUNCTION("""COMPUTED_VALUE"""),"A1C1. Procesos de formación brindados en CDI, CEDI y CAIC de educación inicial y preescolar ")</f>
        <v xml:space="preserve">A1C1. Procesos de formación brindados en CDI, CEDI y CAIC de educación inicial y preescolar </v>
      </c>
      <c r="G269" s="49" t="str">
        <f ca="1">IFERROR(__xludf.DUMMYFUNCTION("""COMPUTED_VALUE"""),"Porcentaje de Niñas y Niños que reciben en educación inicial y preescolar en CDI, CEDI y CAIC en 2023")</f>
        <v>Porcentaje de Niñas y Niños que reciben en educación inicial y preescolar en CDI, CEDI y CAIC en 2023</v>
      </c>
      <c r="H269" s="49" t="str">
        <f ca="1">IFERROR(__xludf.DUMMYFUNCTION("""COMPUTED_VALUE"""),"AH MAYO")</f>
        <v>AH MAYO</v>
      </c>
      <c r="I269" s="49" t="str">
        <f ca="1">IFERROR(__xludf.DUMMYFUNCTION("""COMPUTED_VALUE"""),"Mayo")</f>
        <v>Mayo</v>
      </c>
      <c r="J269" s="49" t="str">
        <f ca="1">IFERROR(__xludf.DUMMYFUNCTION("""COMPUTED_VALUE"""),"AH")</f>
        <v>AH</v>
      </c>
      <c r="K269" s="50"/>
      <c r="L269" s="49" t="str">
        <f ca="1">IFERROR(__xludf.DUMMYFUNCTION("""COMPUTED_VALUE"""),"TRIMESTRE 2")</f>
        <v>TRIMESTRE 2</v>
      </c>
      <c r="M269" s="49" t="str">
        <f ca="1">IFERROR(__xludf.DUMMYFUNCTION("""COMPUTED_VALUE"""),"ADOLESCENTES HOMBRES")</f>
        <v>ADOLESCENTES HOMBRES</v>
      </c>
    </row>
    <row r="270" spans="1:13">
      <c r="A270" s="49" t="str">
        <f ca="1">IFERROR(__xludf.DUMMYFUNCTION("""COMPUTED_VALUE"""),"5.1.1.1")</f>
        <v>5.1.1.1</v>
      </c>
      <c r="B27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0" s="49" t="str">
        <f ca="1">IFERROR(__xludf.DUMMYFUNCTION("""COMPUTED_VALUE"""),"3. Operación")</f>
        <v>3. Operación</v>
      </c>
      <c r="D270" s="49" t="str">
        <f ca="1">IFERROR(__xludf.DUMMYFUNCTION("""COMPUTED_VALUE"""),"Guadalajara bien educada")</f>
        <v>Guadalajara bien educada</v>
      </c>
      <c r="E270" s="49" t="str">
        <f ca="1">IFERROR(__xludf.DUMMYFUNCTION("""COMPUTED_VALUE"""),"Atención en Centros de Desarrollo Infantil")</f>
        <v>Atención en Centros de Desarrollo Infantil</v>
      </c>
      <c r="F270" s="49" t="str">
        <f ca="1">IFERROR(__xludf.DUMMYFUNCTION("""COMPUTED_VALUE"""),"A1C1. Procesos de formación brindados en CDI, CEDI y CAIC de educación inicial y preescolar ")</f>
        <v xml:space="preserve">A1C1. Procesos de formación brindados en CDI, CEDI y CAIC de educación inicial y preescolar </v>
      </c>
      <c r="G270" s="49" t="str">
        <f ca="1">IFERROR(__xludf.DUMMYFUNCTION("""COMPUTED_VALUE"""),"Porcentaje de Niñas y Niños que reciben en educación inicial y preescolar en CDI, CEDI y CAIC en 2023")</f>
        <v>Porcentaje de Niñas y Niños que reciben en educación inicial y preescolar en CDI, CEDI y CAIC en 2023</v>
      </c>
      <c r="H270" s="49" t="str">
        <f ca="1">IFERROR(__xludf.DUMMYFUNCTION("""COMPUTED_VALUE"""),"MUJ MAYO")</f>
        <v>MUJ MAYO</v>
      </c>
      <c r="I270" s="49" t="str">
        <f ca="1">IFERROR(__xludf.DUMMYFUNCTION("""COMPUTED_VALUE"""),"Mayo")</f>
        <v>Mayo</v>
      </c>
      <c r="J270" s="49" t="str">
        <f ca="1">IFERROR(__xludf.DUMMYFUNCTION("""COMPUTED_VALUE"""),"MUJ")</f>
        <v>MUJ</v>
      </c>
      <c r="K270" s="50"/>
      <c r="L270" s="49" t="str">
        <f ca="1">IFERROR(__xludf.DUMMYFUNCTION("""COMPUTED_VALUE"""),"TRIMESTRE 2")</f>
        <v>TRIMESTRE 2</v>
      </c>
      <c r="M270" s="49" t="str">
        <f ca="1">IFERROR(__xludf.DUMMYFUNCTION("""COMPUTED_VALUE"""),"MUJERES ADULTAS")</f>
        <v>MUJERES ADULTAS</v>
      </c>
    </row>
    <row r="271" spans="1:13">
      <c r="A271" s="49" t="str">
        <f ca="1">IFERROR(__xludf.DUMMYFUNCTION("""COMPUTED_VALUE"""),"5.1.1.1")</f>
        <v>5.1.1.1</v>
      </c>
      <c r="B27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1" s="49" t="str">
        <f ca="1">IFERROR(__xludf.DUMMYFUNCTION("""COMPUTED_VALUE"""),"3. Operación")</f>
        <v>3. Operación</v>
      </c>
      <c r="D271" s="49" t="str">
        <f ca="1">IFERROR(__xludf.DUMMYFUNCTION("""COMPUTED_VALUE"""),"Guadalajara bien educada")</f>
        <v>Guadalajara bien educada</v>
      </c>
      <c r="E271" s="49" t="str">
        <f ca="1">IFERROR(__xludf.DUMMYFUNCTION("""COMPUTED_VALUE"""),"Atención en Centros de Desarrollo Infantil")</f>
        <v>Atención en Centros de Desarrollo Infantil</v>
      </c>
      <c r="F271" s="49" t="str">
        <f ca="1">IFERROR(__xludf.DUMMYFUNCTION("""COMPUTED_VALUE"""),"A1C1. Procesos de formación brindados en CDI, CEDI y CAIC de educación inicial y preescolar ")</f>
        <v xml:space="preserve">A1C1. Procesos de formación brindados en CDI, CEDI y CAIC de educación inicial y preescolar </v>
      </c>
      <c r="G271" s="49" t="str">
        <f ca="1">IFERROR(__xludf.DUMMYFUNCTION("""COMPUTED_VALUE"""),"Porcentaje de Niñas y Niños que reciben en educación inicial y preescolar en CDI, CEDI y CAIC en 2023")</f>
        <v>Porcentaje de Niñas y Niños que reciben en educación inicial y preescolar en CDI, CEDI y CAIC en 2023</v>
      </c>
      <c r="H271" s="49" t="str">
        <f ca="1">IFERROR(__xludf.DUMMYFUNCTION("""COMPUTED_VALUE"""),"HOM MAYO")</f>
        <v>HOM MAYO</v>
      </c>
      <c r="I271" s="49" t="str">
        <f ca="1">IFERROR(__xludf.DUMMYFUNCTION("""COMPUTED_VALUE"""),"Mayo")</f>
        <v>Mayo</v>
      </c>
      <c r="J271" s="49" t="str">
        <f ca="1">IFERROR(__xludf.DUMMYFUNCTION("""COMPUTED_VALUE"""),"HOM")</f>
        <v>HOM</v>
      </c>
      <c r="K271" s="50"/>
      <c r="L271" s="49" t="str">
        <f ca="1">IFERROR(__xludf.DUMMYFUNCTION("""COMPUTED_VALUE"""),"TRIMESTRE 2")</f>
        <v>TRIMESTRE 2</v>
      </c>
      <c r="M271" s="49" t="str">
        <f ca="1">IFERROR(__xludf.DUMMYFUNCTION("""COMPUTED_VALUE"""),"HOMBRES ADULTOS")</f>
        <v>HOMBRES ADULTOS</v>
      </c>
    </row>
    <row r="272" spans="1:13">
      <c r="A272" s="49" t="str">
        <f ca="1">IFERROR(__xludf.DUMMYFUNCTION("""COMPUTED_VALUE"""),"5.1.1.1")</f>
        <v>5.1.1.1</v>
      </c>
      <c r="B27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2" s="49" t="str">
        <f ca="1">IFERROR(__xludf.DUMMYFUNCTION("""COMPUTED_VALUE"""),"3. Operación")</f>
        <v>3. Operación</v>
      </c>
      <c r="D272" s="49" t="str">
        <f ca="1">IFERROR(__xludf.DUMMYFUNCTION("""COMPUTED_VALUE"""),"Guadalajara bien educada")</f>
        <v>Guadalajara bien educada</v>
      </c>
      <c r="E272" s="49" t="str">
        <f ca="1">IFERROR(__xludf.DUMMYFUNCTION("""COMPUTED_VALUE"""),"Atención en Centros de Desarrollo Infantil")</f>
        <v>Atención en Centros de Desarrollo Infantil</v>
      </c>
      <c r="F272" s="49" t="str">
        <f ca="1">IFERROR(__xludf.DUMMYFUNCTION("""COMPUTED_VALUE"""),"A1C1. Procesos de formación brindados en CDI, CEDI y CAIC de educación inicial y preescolar ")</f>
        <v xml:space="preserve">A1C1. Procesos de formación brindados en CDI, CEDI y CAIC de educación inicial y preescolar </v>
      </c>
      <c r="G272" s="49" t="str">
        <f ca="1">IFERROR(__xludf.DUMMYFUNCTION("""COMPUTED_VALUE"""),"Porcentaje de Niñas y Niños que reciben en educación inicial y preescolar en CDI, CEDI y CAIC en 2023")</f>
        <v>Porcentaje de Niñas y Niños que reciben en educación inicial y preescolar en CDI, CEDI y CAIC en 2023</v>
      </c>
      <c r="H272" s="49" t="str">
        <f ca="1">IFERROR(__xludf.DUMMYFUNCTION("""COMPUTED_VALUE"""),"AMM MAYO")</f>
        <v>AMM MAYO</v>
      </c>
      <c r="I272" s="49" t="str">
        <f ca="1">IFERROR(__xludf.DUMMYFUNCTION("""COMPUTED_VALUE"""),"Mayo")</f>
        <v>Mayo</v>
      </c>
      <c r="J272" s="49" t="str">
        <f ca="1">IFERROR(__xludf.DUMMYFUNCTION("""COMPUTED_VALUE"""),"AMM")</f>
        <v>AMM</v>
      </c>
      <c r="K272" s="50"/>
      <c r="L272" s="49" t="str">
        <f ca="1">IFERROR(__xludf.DUMMYFUNCTION("""COMPUTED_VALUE"""),"TRIMESTRE 2")</f>
        <v>TRIMESTRE 2</v>
      </c>
      <c r="M272" s="49" t="str">
        <f ca="1">IFERROR(__xludf.DUMMYFUNCTION("""COMPUTED_VALUE"""),"ADULTA MAYOR MUJER")</f>
        <v>ADULTA MAYOR MUJER</v>
      </c>
    </row>
    <row r="273" spans="1:13">
      <c r="A273" s="49" t="str">
        <f ca="1">IFERROR(__xludf.DUMMYFUNCTION("""COMPUTED_VALUE"""),"5.1.1.1")</f>
        <v>5.1.1.1</v>
      </c>
      <c r="B27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3" s="49" t="str">
        <f ca="1">IFERROR(__xludf.DUMMYFUNCTION("""COMPUTED_VALUE"""),"3. Operación")</f>
        <v>3. Operación</v>
      </c>
      <c r="D273" s="49" t="str">
        <f ca="1">IFERROR(__xludf.DUMMYFUNCTION("""COMPUTED_VALUE"""),"Guadalajara bien educada")</f>
        <v>Guadalajara bien educada</v>
      </c>
      <c r="E273" s="49" t="str">
        <f ca="1">IFERROR(__xludf.DUMMYFUNCTION("""COMPUTED_VALUE"""),"Atención en Centros de Desarrollo Infantil")</f>
        <v>Atención en Centros de Desarrollo Infantil</v>
      </c>
      <c r="F273" s="49" t="str">
        <f ca="1">IFERROR(__xludf.DUMMYFUNCTION("""COMPUTED_VALUE"""),"A1C1. Procesos de formación brindados en CDI, CEDI y CAIC de educación inicial y preescolar ")</f>
        <v xml:space="preserve">A1C1. Procesos de formación brindados en CDI, CEDI y CAIC de educación inicial y preescolar </v>
      </c>
      <c r="G273" s="49" t="str">
        <f ca="1">IFERROR(__xludf.DUMMYFUNCTION("""COMPUTED_VALUE"""),"Porcentaje de Niñas y Niños que reciben en educación inicial y preescolar en CDI, CEDI y CAIC en 2023")</f>
        <v>Porcentaje de Niñas y Niños que reciben en educación inicial y preescolar en CDI, CEDI y CAIC en 2023</v>
      </c>
      <c r="H273" s="49" t="str">
        <f ca="1">IFERROR(__xludf.DUMMYFUNCTION("""COMPUTED_VALUE"""),"AMH MAYO")</f>
        <v>AMH MAYO</v>
      </c>
      <c r="I273" s="49" t="str">
        <f ca="1">IFERROR(__xludf.DUMMYFUNCTION("""COMPUTED_VALUE"""),"Mayo")</f>
        <v>Mayo</v>
      </c>
      <c r="J273" s="49" t="str">
        <f ca="1">IFERROR(__xludf.DUMMYFUNCTION("""COMPUTED_VALUE"""),"AMH")</f>
        <v>AMH</v>
      </c>
      <c r="K273" s="50"/>
      <c r="L273" s="49" t="str">
        <f ca="1">IFERROR(__xludf.DUMMYFUNCTION("""COMPUTED_VALUE"""),"TRIMESTRE 2")</f>
        <v>TRIMESTRE 2</v>
      </c>
      <c r="M273" s="49" t="str">
        <f ca="1">IFERROR(__xludf.DUMMYFUNCTION("""COMPUTED_VALUE"""),"ADULTO MAYOR HOMBRE")</f>
        <v>ADULTO MAYOR HOMBRE</v>
      </c>
    </row>
    <row r="274" spans="1:13">
      <c r="A274" s="49" t="str">
        <f ca="1">IFERROR(__xludf.DUMMYFUNCTION("""COMPUTED_VALUE"""),"5.1.1.0")</f>
        <v>5.1.1.0</v>
      </c>
      <c r="B27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4" s="49" t="str">
        <f ca="1">IFERROR(__xludf.DUMMYFUNCTION("""COMPUTED_VALUE"""),"3. Operación")</f>
        <v>3. Operación</v>
      </c>
      <c r="D274" s="49" t="str">
        <f ca="1">IFERROR(__xludf.DUMMYFUNCTION("""COMPUTED_VALUE"""),"Guadalajara bien educada")</f>
        <v>Guadalajara bien educada</v>
      </c>
      <c r="E274" s="49" t="str">
        <f ca="1">IFERROR(__xludf.DUMMYFUNCTION("""COMPUTED_VALUE"""),"Atención en Centros de Desarrollo Infantil")</f>
        <v>Atención en Centros de Desarrollo Infantil</v>
      </c>
      <c r="F27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4" s="49" t="str">
        <f ca="1">IFERROR(__xludf.DUMMYFUNCTION("""COMPUTED_VALUE"""),"NAS JUNIO")</f>
        <v>NAS JUNIO</v>
      </c>
      <c r="I274" s="49" t="str">
        <f ca="1">IFERROR(__xludf.DUMMYFUNCTION("""COMPUTED_VALUE"""),"Junio")</f>
        <v>Junio</v>
      </c>
      <c r="J274" s="49" t="str">
        <f ca="1">IFERROR(__xludf.DUMMYFUNCTION("""COMPUTED_VALUE"""),"NAS")</f>
        <v>NAS</v>
      </c>
      <c r="K274" s="50">
        <f ca="1">IFERROR(__xludf.DUMMYFUNCTION("""COMPUTED_VALUE"""),17)</f>
        <v>17</v>
      </c>
      <c r="L274" s="49" t="str">
        <f ca="1">IFERROR(__xludf.DUMMYFUNCTION("""COMPUTED_VALUE"""),"TRIMESTRE 2")</f>
        <v>TRIMESTRE 2</v>
      </c>
      <c r="M274" s="49" t="str">
        <f ca="1">IFERROR(__xludf.DUMMYFUNCTION("""COMPUTED_VALUE"""),"NIÑAS")</f>
        <v>NIÑAS</v>
      </c>
    </row>
    <row r="275" spans="1:13">
      <c r="A275" s="49" t="str">
        <f ca="1">IFERROR(__xludf.DUMMYFUNCTION("""COMPUTED_VALUE"""),"5.1.1.0")</f>
        <v>5.1.1.0</v>
      </c>
      <c r="B27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5" s="49" t="str">
        <f ca="1">IFERROR(__xludf.DUMMYFUNCTION("""COMPUTED_VALUE"""),"3. Operación")</f>
        <v>3. Operación</v>
      </c>
      <c r="D275" s="49" t="str">
        <f ca="1">IFERROR(__xludf.DUMMYFUNCTION("""COMPUTED_VALUE"""),"Guadalajara bien educada")</f>
        <v>Guadalajara bien educada</v>
      </c>
      <c r="E275" s="49" t="str">
        <f ca="1">IFERROR(__xludf.DUMMYFUNCTION("""COMPUTED_VALUE"""),"Atención en Centros de Desarrollo Infantil")</f>
        <v>Atención en Centros de Desarrollo Infantil</v>
      </c>
      <c r="F27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5" s="49" t="str">
        <f ca="1">IFERROR(__xludf.DUMMYFUNCTION("""COMPUTED_VALUE"""),"NOS JUNIO")</f>
        <v>NOS JUNIO</v>
      </c>
      <c r="I275" s="49" t="str">
        <f ca="1">IFERROR(__xludf.DUMMYFUNCTION("""COMPUTED_VALUE"""),"Junio")</f>
        <v>Junio</v>
      </c>
      <c r="J275" s="49" t="str">
        <f ca="1">IFERROR(__xludf.DUMMYFUNCTION("""COMPUTED_VALUE"""),"NOS")</f>
        <v>NOS</v>
      </c>
      <c r="K275" s="50">
        <f ca="1">IFERROR(__xludf.DUMMYFUNCTION("""COMPUTED_VALUE"""),10)</f>
        <v>10</v>
      </c>
      <c r="L275" s="49" t="str">
        <f ca="1">IFERROR(__xludf.DUMMYFUNCTION("""COMPUTED_VALUE"""),"TRIMESTRE 2")</f>
        <v>TRIMESTRE 2</v>
      </c>
      <c r="M275" s="49" t="str">
        <f ca="1">IFERROR(__xludf.DUMMYFUNCTION("""COMPUTED_VALUE"""),"NIÑOS")</f>
        <v>NIÑOS</v>
      </c>
    </row>
    <row r="276" spans="1:13">
      <c r="A276" s="49" t="str">
        <f ca="1">IFERROR(__xludf.DUMMYFUNCTION("""COMPUTED_VALUE"""),"5.1.1.0")</f>
        <v>5.1.1.0</v>
      </c>
      <c r="B27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6" s="49" t="str">
        <f ca="1">IFERROR(__xludf.DUMMYFUNCTION("""COMPUTED_VALUE"""),"3. Operación")</f>
        <v>3. Operación</v>
      </c>
      <c r="D276" s="49" t="str">
        <f ca="1">IFERROR(__xludf.DUMMYFUNCTION("""COMPUTED_VALUE"""),"Guadalajara bien educada")</f>
        <v>Guadalajara bien educada</v>
      </c>
      <c r="E276" s="49" t="str">
        <f ca="1">IFERROR(__xludf.DUMMYFUNCTION("""COMPUTED_VALUE"""),"Atención en Centros de Desarrollo Infantil")</f>
        <v>Atención en Centros de Desarrollo Infantil</v>
      </c>
      <c r="F27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6" s="49" t="str">
        <f ca="1">IFERROR(__xludf.DUMMYFUNCTION("""COMPUTED_VALUE"""),"AM JUNIO")</f>
        <v>AM JUNIO</v>
      </c>
      <c r="I276" s="49" t="str">
        <f ca="1">IFERROR(__xludf.DUMMYFUNCTION("""COMPUTED_VALUE"""),"Junio")</f>
        <v>Junio</v>
      </c>
      <c r="J276" s="49" t="str">
        <f ca="1">IFERROR(__xludf.DUMMYFUNCTION("""COMPUTED_VALUE"""),"AM")</f>
        <v>AM</v>
      </c>
      <c r="K276" s="50"/>
      <c r="L276" s="49" t="str">
        <f ca="1">IFERROR(__xludf.DUMMYFUNCTION("""COMPUTED_VALUE"""),"TRIMESTRE 2")</f>
        <v>TRIMESTRE 2</v>
      </c>
      <c r="M276" s="49" t="str">
        <f ca="1">IFERROR(__xludf.DUMMYFUNCTION("""COMPUTED_VALUE"""),"ADOLESCENTES MUJERES")</f>
        <v>ADOLESCENTES MUJERES</v>
      </c>
    </row>
    <row r="277" spans="1:13">
      <c r="A277" s="49" t="str">
        <f ca="1">IFERROR(__xludf.DUMMYFUNCTION("""COMPUTED_VALUE"""),"5.1.1.0")</f>
        <v>5.1.1.0</v>
      </c>
      <c r="B27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7" s="49" t="str">
        <f ca="1">IFERROR(__xludf.DUMMYFUNCTION("""COMPUTED_VALUE"""),"3. Operación")</f>
        <v>3. Operación</v>
      </c>
      <c r="D277" s="49" t="str">
        <f ca="1">IFERROR(__xludf.DUMMYFUNCTION("""COMPUTED_VALUE"""),"Guadalajara bien educada")</f>
        <v>Guadalajara bien educada</v>
      </c>
      <c r="E277" s="49" t="str">
        <f ca="1">IFERROR(__xludf.DUMMYFUNCTION("""COMPUTED_VALUE"""),"Atención en Centros de Desarrollo Infantil")</f>
        <v>Atención en Centros de Desarrollo Infantil</v>
      </c>
      <c r="F27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7" s="49" t="str">
        <f ca="1">IFERROR(__xludf.DUMMYFUNCTION("""COMPUTED_VALUE"""),"AH JUNIO")</f>
        <v>AH JUNIO</v>
      </c>
      <c r="I277" s="49" t="str">
        <f ca="1">IFERROR(__xludf.DUMMYFUNCTION("""COMPUTED_VALUE"""),"Junio")</f>
        <v>Junio</v>
      </c>
      <c r="J277" s="49" t="str">
        <f ca="1">IFERROR(__xludf.DUMMYFUNCTION("""COMPUTED_VALUE"""),"AH")</f>
        <v>AH</v>
      </c>
      <c r="K277" s="50"/>
      <c r="L277" s="49" t="str">
        <f ca="1">IFERROR(__xludf.DUMMYFUNCTION("""COMPUTED_VALUE"""),"TRIMESTRE 2")</f>
        <v>TRIMESTRE 2</v>
      </c>
      <c r="M277" s="49" t="str">
        <f ca="1">IFERROR(__xludf.DUMMYFUNCTION("""COMPUTED_VALUE"""),"ADOLESCENTES HOMBRES")</f>
        <v>ADOLESCENTES HOMBRES</v>
      </c>
    </row>
    <row r="278" spans="1:13">
      <c r="A278" s="49" t="str">
        <f ca="1">IFERROR(__xludf.DUMMYFUNCTION("""COMPUTED_VALUE"""),"5.1.1.0")</f>
        <v>5.1.1.0</v>
      </c>
      <c r="B27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8" s="49" t="str">
        <f ca="1">IFERROR(__xludf.DUMMYFUNCTION("""COMPUTED_VALUE"""),"3. Operación")</f>
        <v>3. Operación</v>
      </c>
      <c r="D278" s="49" t="str">
        <f ca="1">IFERROR(__xludf.DUMMYFUNCTION("""COMPUTED_VALUE"""),"Guadalajara bien educada")</f>
        <v>Guadalajara bien educada</v>
      </c>
      <c r="E278" s="49" t="str">
        <f ca="1">IFERROR(__xludf.DUMMYFUNCTION("""COMPUTED_VALUE"""),"Atención en Centros de Desarrollo Infantil")</f>
        <v>Atención en Centros de Desarrollo Infantil</v>
      </c>
      <c r="F27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8" s="49" t="str">
        <f ca="1">IFERROR(__xludf.DUMMYFUNCTION("""COMPUTED_VALUE"""),"MUJ JUNIO")</f>
        <v>MUJ JUNIO</v>
      </c>
      <c r="I278" s="49" t="str">
        <f ca="1">IFERROR(__xludf.DUMMYFUNCTION("""COMPUTED_VALUE"""),"Junio")</f>
        <v>Junio</v>
      </c>
      <c r="J278" s="49" t="str">
        <f ca="1">IFERROR(__xludf.DUMMYFUNCTION("""COMPUTED_VALUE"""),"MUJ")</f>
        <v>MUJ</v>
      </c>
      <c r="K278" s="50"/>
      <c r="L278" s="49" t="str">
        <f ca="1">IFERROR(__xludf.DUMMYFUNCTION("""COMPUTED_VALUE"""),"TRIMESTRE 2")</f>
        <v>TRIMESTRE 2</v>
      </c>
      <c r="M278" s="49" t="str">
        <f ca="1">IFERROR(__xludf.DUMMYFUNCTION("""COMPUTED_VALUE"""),"MUJERES ADULTAS")</f>
        <v>MUJERES ADULTAS</v>
      </c>
    </row>
    <row r="279" spans="1:13">
      <c r="A279" s="49" t="str">
        <f ca="1">IFERROR(__xludf.DUMMYFUNCTION("""COMPUTED_VALUE"""),"5.1.1.0")</f>
        <v>5.1.1.0</v>
      </c>
      <c r="B27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9" s="49" t="str">
        <f ca="1">IFERROR(__xludf.DUMMYFUNCTION("""COMPUTED_VALUE"""),"3. Operación")</f>
        <v>3. Operación</v>
      </c>
      <c r="D279" s="49" t="str">
        <f ca="1">IFERROR(__xludf.DUMMYFUNCTION("""COMPUTED_VALUE"""),"Guadalajara bien educada")</f>
        <v>Guadalajara bien educada</v>
      </c>
      <c r="E279" s="49" t="str">
        <f ca="1">IFERROR(__xludf.DUMMYFUNCTION("""COMPUTED_VALUE"""),"Atención en Centros de Desarrollo Infantil")</f>
        <v>Atención en Centros de Desarrollo Infantil</v>
      </c>
      <c r="F27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9" s="49" t="str">
        <f ca="1">IFERROR(__xludf.DUMMYFUNCTION("""COMPUTED_VALUE"""),"HOM JUNIO")</f>
        <v>HOM JUNIO</v>
      </c>
      <c r="I279" s="49" t="str">
        <f ca="1">IFERROR(__xludf.DUMMYFUNCTION("""COMPUTED_VALUE"""),"Junio")</f>
        <v>Junio</v>
      </c>
      <c r="J279" s="49" t="str">
        <f ca="1">IFERROR(__xludf.DUMMYFUNCTION("""COMPUTED_VALUE"""),"HOM")</f>
        <v>HOM</v>
      </c>
      <c r="K279" s="50"/>
      <c r="L279" s="49" t="str">
        <f ca="1">IFERROR(__xludf.DUMMYFUNCTION("""COMPUTED_VALUE"""),"TRIMESTRE 2")</f>
        <v>TRIMESTRE 2</v>
      </c>
      <c r="M279" s="49" t="str">
        <f ca="1">IFERROR(__xludf.DUMMYFUNCTION("""COMPUTED_VALUE"""),"HOMBRES ADULTOS")</f>
        <v>HOMBRES ADULTOS</v>
      </c>
    </row>
    <row r="280" spans="1:13">
      <c r="A280" s="49" t="str">
        <f ca="1">IFERROR(__xludf.DUMMYFUNCTION("""COMPUTED_VALUE"""),"5.1.1.0")</f>
        <v>5.1.1.0</v>
      </c>
      <c r="B28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0" s="49" t="str">
        <f ca="1">IFERROR(__xludf.DUMMYFUNCTION("""COMPUTED_VALUE"""),"3. Operación")</f>
        <v>3. Operación</v>
      </c>
      <c r="D280" s="49" t="str">
        <f ca="1">IFERROR(__xludf.DUMMYFUNCTION("""COMPUTED_VALUE"""),"Guadalajara bien educada")</f>
        <v>Guadalajara bien educada</v>
      </c>
      <c r="E280" s="49" t="str">
        <f ca="1">IFERROR(__xludf.DUMMYFUNCTION("""COMPUTED_VALUE"""),"Atención en Centros de Desarrollo Infantil")</f>
        <v>Atención en Centros de Desarrollo Infantil</v>
      </c>
      <c r="F28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8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80" s="49" t="str">
        <f ca="1">IFERROR(__xludf.DUMMYFUNCTION("""COMPUTED_VALUE"""),"AMM JUNIO")</f>
        <v>AMM JUNIO</v>
      </c>
      <c r="I280" s="49" t="str">
        <f ca="1">IFERROR(__xludf.DUMMYFUNCTION("""COMPUTED_VALUE"""),"Junio")</f>
        <v>Junio</v>
      </c>
      <c r="J280" s="49" t="str">
        <f ca="1">IFERROR(__xludf.DUMMYFUNCTION("""COMPUTED_VALUE"""),"AMM")</f>
        <v>AMM</v>
      </c>
      <c r="K280" s="50"/>
      <c r="L280" s="49" t="str">
        <f ca="1">IFERROR(__xludf.DUMMYFUNCTION("""COMPUTED_VALUE"""),"TRIMESTRE 2")</f>
        <v>TRIMESTRE 2</v>
      </c>
      <c r="M280" s="49" t="str">
        <f ca="1">IFERROR(__xludf.DUMMYFUNCTION("""COMPUTED_VALUE"""),"ADULTA MAYOR MUJER")</f>
        <v>ADULTA MAYOR MUJER</v>
      </c>
    </row>
    <row r="281" spans="1:13">
      <c r="A281" s="49" t="str">
        <f ca="1">IFERROR(__xludf.DUMMYFUNCTION("""COMPUTED_VALUE"""),"5.1.1.0")</f>
        <v>5.1.1.0</v>
      </c>
      <c r="B28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1" s="49" t="str">
        <f ca="1">IFERROR(__xludf.DUMMYFUNCTION("""COMPUTED_VALUE"""),"3. Operación")</f>
        <v>3. Operación</v>
      </c>
      <c r="D281" s="49" t="str">
        <f ca="1">IFERROR(__xludf.DUMMYFUNCTION("""COMPUTED_VALUE"""),"Guadalajara bien educada")</f>
        <v>Guadalajara bien educada</v>
      </c>
      <c r="E281" s="49" t="str">
        <f ca="1">IFERROR(__xludf.DUMMYFUNCTION("""COMPUTED_VALUE"""),"Atención en Centros de Desarrollo Infantil")</f>
        <v>Atención en Centros de Desarrollo Infantil</v>
      </c>
      <c r="F28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8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81" s="49" t="str">
        <f ca="1">IFERROR(__xludf.DUMMYFUNCTION("""COMPUTED_VALUE"""),"AMH JUNIO")</f>
        <v>AMH JUNIO</v>
      </c>
      <c r="I281" s="49" t="str">
        <f ca="1">IFERROR(__xludf.DUMMYFUNCTION("""COMPUTED_VALUE"""),"Junio")</f>
        <v>Junio</v>
      </c>
      <c r="J281" s="49" t="str">
        <f ca="1">IFERROR(__xludf.DUMMYFUNCTION("""COMPUTED_VALUE"""),"AMH")</f>
        <v>AMH</v>
      </c>
      <c r="K281" s="50"/>
      <c r="L281" s="49" t="str">
        <f ca="1">IFERROR(__xludf.DUMMYFUNCTION("""COMPUTED_VALUE"""),"TRIMESTRE 2")</f>
        <v>TRIMESTRE 2</v>
      </c>
      <c r="M281" s="49" t="str">
        <f ca="1">IFERROR(__xludf.DUMMYFUNCTION("""COMPUTED_VALUE"""),"ADULTO MAYOR HOMBRE")</f>
        <v>ADULTO MAYOR HOMBRE</v>
      </c>
    </row>
    <row r="282" spans="1:13">
      <c r="A282" s="49" t="str">
        <f ca="1">IFERROR(__xludf.DUMMYFUNCTION("""COMPUTED_VALUE"""),"5.1.1.1")</f>
        <v>5.1.1.1</v>
      </c>
      <c r="B28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2" s="49" t="str">
        <f ca="1">IFERROR(__xludf.DUMMYFUNCTION("""COMPUTED_VALUE"""),"3. Operación")</f>
        <v>3. Operación</v>
      </c>
      <c r="D282" s="49" t="str">
        <f ca="1">IFERROR(__xludf.DUMMYFUNCTION("""COMPUTED_VALUE"""),"Guadalajara bien educada")</f>
        <v>Guadalajara bien educada</v>
      </c>
      <c r="E282" s="49" t="str">
        <f ca="1">IFERROR(__xludf.DUMMYFUNCTION("""COMPUTED_VALUE"""),"Atención en Centros de Desarrollo Infantil")</f>
        <v>Atención en Centros de Desarrollo Infantil</v>
      </c>
      <c r="F282" s="49" t="str">
        <f ca="1">IFERROR(__xludf.DUMMYFUNCTION("""COMPUTED_VALUE"""),"A1C1. Procesos de formación brindados en CDI, CEDI y CAIC de educación inicial y preescolar ")</f>
        <v xml:space="preserve">A1C1. Procesos de formación brindados en CDI, CEDI y CAIC de educación inicial y preescolar </v>
      </c>
      <c r="G282" s="49" t="str">
        <f ca="1">IFERROR(__xludf.DUMMYFUNCTION("""COMPUTED_VALUE"""),"Porcentaje de Niñas y Niños que reciben en educación inicial y preescolar en CDI, CEDI y CAIC en 2023")</f>
        <v>Porcentaje de Niñas y Niños que reciben en educación inicial y preescolar en CDI, CEDI y CAIC en 2023</v>
      </c>
      <c r="H282" s="49" t="str">
        <f ca="1">IFERROR(__xludf.DUMMYFUNCTION("""COMPUTED_VALUE"""),"NAS JUNIO")</f>
        <v>NAS JUNIO</v>
      </c>
      <c r="I282" s="49" t="str">
        <f ca="1">IFERROR(__xludf.DUMMYFUNCTION("""COMPUTED_VALUE"""),"Junio")</f>
        <v>Junio</v>
      </c>
      <c r="J282" s="49" t="str">
        <f ca="1">IFERROR(__xludf.DUMMYFUNCTION("""COMPUTED_VALUE"""),"NAS")</f>
        <v>NAS</v>
      </c>
      <c r="K282" s="50">
        <f ca="1">IFERROR(__xludf.DUMMYFUNCTION("""COMPUTED_VALUE"""),17)</f>
        <v>17</v>
      </c>
      <c r="L282" s="49" t="str">
        <f ca="1">IFERROR(__xludf.DUMMYFUNCTION("""COMPUTED_VALUE"""),"TRIMESTRE 2")</f>
        <v>TRIMESTRE 2</v>
      </c>
      <c r="M282" s="49" t="str">
        <f ca="1">IFERROR(__xludf.DUMMYFUNCTION("""COMPUTED_VALUE"""),"NIÑAS")</f>
        <v>NIÑAS</v>
      </c>
    </row>
    <row r="283" spans="1:13">
      <c r="A283" s="49" t="str">
        <f ca="1">IFERROR(__xludf.DUMMYFUNCTION("""COMPUTED_VALUE"""),"5.1.1.1")</f>
        <v>5.1.1.1</v>
      </c>
      <c r="B28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3" s="49" t="str">
        <f ca="1">IFERROR(__xludf.DUMMYFUNCTION("""COMPUTED_VALUE"""),"3. Operación")</f>
        <v>3. Operación</v>
      </c>
      <c r="D283" s="49" t="str">
        <f ca="1">IFERROR(__xludf.DUMMYFUNCTION("""COMPUTED_VALUE"""),"Guadalajara bien educada")</f>
        <v>Guadalajara bien educada</v>
      </c>
      <c r="E283" s="49" t="str">
        <f ca="1">IFERROR(__xludf.DUMMYFUNCTION("""COMPUTED_VALUE"""),"Atención en Centros de Desarrollo Infantil")</f>
        <v>Atención en Centros de Desarrollo Infantil</v>
      </c>
      <c r="F283" s="49" t="str">
        <f ca="1">IFERROR(__xludf.DUMMYFUNCTION("""COMPUTED_VALUE"""),"A1C1. Procesos de formación brindados en CDI, CEDI y CAIC de educación inicial y preescolar ")</f>
        <v xml:space="preserve">A1C1. Procesos de formación brindados en CDI, CEDI y CAIC de educación inicial y preescolar </v>
      </c>
      <c r="G283" s="49" t="str">
        <f ca="1">IFERROR(__xludf.DUMMYFUNCTION("""COMPUTED_VALUE"""),"Porcentaje de Niñas y Niños que reciben en educación inicial y preescolar en CDI, CEDI y CAIC en 2023")</f>
        <v>Porcentaje de Niñas y Niños que reciben en educación inicial y preescolar en CDI, CEDI y CAIC en 2023</v>
      </c>
      <c r="H283" s="49" t="str">
        <f ca="1">IFERROR(__xludf.DUMMYFUNCTION("""COMPUTED_VALUE"""),"NOS JUNIO")</f>
        <v>NOS JUNIO</v>
      </c>
      <c r="I283" s="49" t="str">
        <f ca="1">IFERROR(__xludf.DUMMYFUNCTION("""COMPUTED_VALUE"""),"Junio")</f>
        <v>Junio</v>
      </c>
      <c r="J283" s="49" t="str">
        <f ca="1">IFERROR(__xludf.DUMMYFUNCTION("""COMPUTED_VALUE"""),"NOS")</f>
        <v>NOS</v>
      </c>
      <c r="K283" s="50">
        <f ca="1">IFERROR(__xludf.DUMMYFUNCTION("""COMPUTED_VALUE"""),10)</f>
        <v>10</v>
      </c>
      <c r="L283" s="49" t="str">
        <f ca="1">IFERROR(__xludf.DUMMYFUNCTION("""COMPUTED_VALUE"""),"TRIMESTRE 2")</f>
        <v>TRIMESTRE 2</v>
      </c>
      <c r="M283" s="49" t="str">
        <f ca="1">IFERROR(__xludf.DUMMYFUNCTION("""COMPUTED_VALUE"""),"NIÑOS")</f>
        <v>NIÑOS</v>
      </c>
    </row>
    <row r="284" spans="1:13">
      <c r="A284" s="49" t="str">
        <f ca="1">IFERROR(__xludf.DUMMYFUNCTION("""COMPUTED_VALUE"""),"5.1.1.1")</f>
        <v>5.1.1.1</v>
      </c>
      <c r="B28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4" s="49" t="str">
        <f ca="1">IFERROR(__xludf.DUMMYFUNCTION("""COMPUTED_VALUE"""),"3. Operación")</f>
        <v>3. Operación</v>
      </c>
      <c r="D284" s="49" t="str">
        <f ca="1">IFERROR(__xludf.DUMMYFUNCTION("""COMPUTED_VALUE"""),"Guadalajara bien educada")</f>
        <v>Guadalajara bien educada</v>
      </c>
      <c r="E284" s="49" t="str">
        <f ca="1">IFERROR(__xludf.DUMMYFUNCTION("""COMPUTED_VALUE"""),"Atención en Centros de Desarrollo Infantil")</f>
        <v>Atención en Centros de Desarrollo Infantil</v>
      </c>
      <c r="F284" s="49" t="str">
        <f ca="1">IFERROR(__xludf.DUMMYFUNCTION("""COMPUTED_VALUE"""),"A1C1. Procesos de formación brindados en CDI, CEDI y CAIC de educación inicial y preescolar ")</f>
        <v xml:space="preserve">A1C1. Procesos de formación brindados en CDI, CEDI y CAIC de educación inicial y preescolar </v>
      </c>
      <c r="G284" s="49" t="str">
        <f ca="1">IFERROR(__xludf.DUMMYFUNCTION("""COMPUTED_VALUE"""),"Porcentaje de Niñas y Niños que reciben en educación inicial y preescolar en CDI, CEDI y CAIC en 2023")</f>
        <v>Porcentaje de Niñas y Niños que reciben en educación inicial y preescolar en CDI, CEDI y CAIC en 2023</v>
      </c>
      <c r="H284" s="49" t="str">
        <f ca="1">IFERROR(__xludf.DUMMYFUNCTION("""COMPUTED_VALUE"""),"AM JUNIO")</f>
        <v>AM JUNIO</v>
      </c>
      <c r="I284" s="49" t="str">
        <f ca="1">IFERROR(__xludf.DUMMYFUNCTION("""COMPUTED_VALUE"""),"Junio")</f>
        <v>Junio</v>
      </c>
      <c r="J284" s="49" t="str">
        <f ca="1">IFERROR(__xludf.DUMMYFUNCTION("""COMPUTED_VALUE"""),"AM")</f>
        <v>AM</v>
      </c>
      <c r="K284" s="50"/>
      <c r="L284" s="49" t="str">
        <f ca="1">IFERROR(__xludf.DUMMYFUNCTION("""COMPUTED_VALUE"""),"TRIMESTRE 2")</f>
        <v>TRIMESTRE 2</v>
      </c>
      <c r="M284" s="49" t="str">
        <f ca="1">IFERROR(__xludf.DUMMYFUNCTION("""COMPUTED_VALUE"""),"ADOLESCENTES MUJERES")</f>
        <v>ADOLESCENTES MUJERES</v>
      </c>
    </row>
    <row r="285" spans="1:13">
      <c r="A285" s="49" t="str">
        <f ca="1">IFERROR(__xludf.DUMMYFUNCTION("""COMPUTED_VALUE"""),"5.1.1.1")</f>
        <v>5.1.1.1</v>
      </c>
      <c r="B28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5" s="49" t="str">
        <f ca="1">IFERROR(__xludf.DUMMYFUNCTION("""COMPUTED_VALUE"""),"3. Operación")</f>
        <v>3. Operación</v>
      </c>
      <c r="D285" s="49" t="str">
        <f ca="1">IFERROR(__xludf.DUMMYFUNCTION("""COMPUTED_VALUE"""),"Guadalajara bien educada")</f>
        <v>Guadalajara bien educada</v>
      </c>
      <c r="E285" s="49" t="str">
        <f ca="1">IFERROR(__xludf.DUMMYFUNCTION("""COMPUTED_VALUE"""),"Atención en Centros de Desarrollo Infantil")</f>
        <v>Atención en Centros de Desarrollo Infantil</v>
      </c>
      <c r="F285" s="49" t="str">
        <f ca="1">IFERROR(__xludf.DUMMYFUNCTION("""COMPUTED_VALUE"""),"A1C1. Procesos de formación brindados en CDI, CEDI y CAIC de educación inicial y preescolar ")</f>
        <v xml:space="preserve">A1C1. Procesos de formación brindados en CDI, CEDI y CAIC de educación inicial y preescolar </v>
      </c>
      <c r="G285" s="49" t="str">
        <f ca="1">IFERROR(__xludf.DUMMYFUNCTION("""COMPUTED_VALUE"""),"Porcentaje de Niñas y Niños que reciben en educación inicial y preescolar en CDI, CEDI y CAIC en 2023")</f>
        <v>Porcentaje de Niñas y Niños que reciben en educación inicial y preescolar en CDI, CEDI y CAIC en 2023</v>
      </c>
      <c r="H285" s="49" t="str">
        <f ca="1">IFERROR(__xludf.DUMMYFUNCTION("""COMPUTED_VALUE"""),"AH JUNIO")</f>
        <v>AH JUNIO</v>
      </c>
      <c r="I285" s="49" t="str">
        <f ca="1">IFERROR(__xludf.DUMMYFUNCTION("""COMPUTED_VALUE"""),"Junio")</f>
        <v>Junio</v>
      </c>
      <c r="J285" s="49" t="str">
        <f ca="1">IFERROR(__xludf.DUMMYFUNCTION("""COMPUTED_VALUE"""),"AH")</f>
        <v>AH</v>
      </c>
      <c r="K285" s="50"/>
      <c r="L285" s="49" t="str">
        <f ca="1">IFERROR(__xludf.DUMMYFUNCTION("""COMPUTED_VALUE"""),"TRIMESTRE 2")</f>
        <v>TRIMESTRE 2</v>
      </c>
      <c r="M285" s="49" t="str">
        <f ca="1">IFERROR(__xludf.DUMMYFUNCTION("""COMPUTED_VALUE"""),"ADOLESCENTES HOMBRES")</f>
        <v>ADOLESCENTES HOMBRES</v>
      </c>
    </row>
    <row r="286" spans="1:13">
      <c r="A286" s="49" t="str">
        <f ca="1">IFERROR(__xludf.DUMMYFUNCTION("""COMPUTED_VALUE"""),"5.1.1.1")</f>
        <v>5.1.1.1</v>
      </c>
      <c r="B28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6" s="49" t="str">
        <f ca="1">IFERROR(__xludf.DUMMYFUNCTION("""COMPUTED_VALUE"""),"3. Operación")</f>
        <v>3. Operación</v>
      </c>
      <c r="D286" s="49" t="str">
        <f ca="1">IFERROR(__xludf.DUMMYFUNCTION("""COMPUTED_VALUE"""),"Guadalajara bien educada")</f>
        <v>Guadalajara bien educada</v>
      </c>
      <c r="E286" s="49" t="str">
        <f ca="1">IFERROR(__xludf.DUMMYFUNCTION("""COMPUTED_VALUE"""),"Atención en Centros de Desarrollo Infantil")</f>
        <v>Atención en Centros de Desarrollo Infantil</v>
      </c>
      <c r="F286" s="49" t="str">
        <f ca="1">IFERROR(__xludf.DUMMYFUNCTION("""COMPUTED_VALUE"""),"A1C1. Procesos de formación brindados en CDI, CEDI y CAIC de educación inicial y preescolar ")</f>
        <v xml:space="preserve">A1C1. Procesos de formación brindados en CDI, CEDI y CAIC de educación inicial y preescolar </v>
      </c>
      <c r="G286" s="49" t="str">
        <f ca="1">IFERROR(__xludf.DUMMYFUNCTION("""COMPUTED_VALUE"""),"Porcentaje de Niñas y Niños que reciben en educación inicial y preescolar en CDI, CEDI y CAIC en 2023")</f>
        <v>Porcentaje de Niñas y Niños que reciben en educación inicial y preescolar en CDI, CEDI y CAIC en 2023</v>
      </c>
      <c r="H286" s="49" t="str">
        <f ca="1">IFERROR(__xludf.DUMMYFUNCTION("""COMPUTED_VALUE"""),"MUJ JUNIO")</f>
        <v>MUJ JUNIO</v>
      </c>
      <c r="I286" s="49" t="str">
        <f ca="1">IFERROR(__xludf.DUMMYFUNCTION("""COMPUTED_VALUE"""),"Junio")</f>
        <v>Junio</v>
      </c>
      <c r="J286" s="49" t="str">
        <f ca="1">IFERROR(__xludf.DUMMYFUNCTION("""COMPUTED_VALUE"""),"MUJ")</f>
        <v>MUJ</v>
      </c>
      <c r="K286" s="50"/>
      <c r="L286" s="49" t="str">
        <f ca="1">IFERROR(__xludf.DUMMYFUNCTION("""COMPUTED_VALUE"""),"TRIMESTRE 2")</f>
        <v>TRIMESTRE 2</v>
      </c>
      <c r="M286" s="49" t="str">
        <f ca="1">IFERROR(__xludf.DUMMYFUNCTION("""COMPUTED_VALUE"""),"MUJERES ADULTAS")</f>
        <v>MUJERES ADULTAS</v>
      </c>
    </row>
    <row r="287" spans="1:13">
      <c r="A287" s="49" t="str">
        <f ca="1">IFERROR(__xludf.DUMMYFUNCTION("""COMPUTED_VALUE"""),"5.1.1.1")</f>
        <v>5.1.1.1</v>
      </c>
      <c r="B28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7" s="49" t="str">
        <f ca="1">IFERROR(__xludf.DUMMYFUNCTION("""COMPUTED_VALUE"""),"3. Operación")</f>
        <v>3. Operación</v>
      </c>
      <c r="D287" s="49" t="str">
        <f ca="1">IFERROR(__xludf.DUMMYFUNCTION("""COMPUTED_VALUE"""),"Guadalajara bien educada")</f>
        <v>Guadalajara bien educada</v>
      </c>
      <c r="E287" s="49" t="str">
        <f ca="1">IFERROR(__xludf.DUMMYFUNCTION("""COMPUTED_VALUE"""),"Atención en Centros de Desarrollo Infantil")</f>
        <v>Atención en Centros de Desarrollo Infantil</v>
      </c>
      <c r="F287" s="49" t="str">
        <f ca="1">IFERROR(__xludf.DUMMYFUNCTION("""COMPUTED_VALUE"""),"A1C1. Procesos de formación brindados en CDI, CEDI y CAIC de educación inicial y preescolar ")</f>
        <v xml:space="preserve">A1C1. Procesos de formación brindados en CDI, CEDI y CAIC de educación inicial y preescolar </v>
      </c>
      <c r="G287" s="49" t="str">
        <f ca="1">IFERROR(__xludf.DUMMYFUNCTION("""COMPUTED_VALUE"""),"Porcentaje de Niñas y Niños que reciben en educación inicial y preescolar en CDI, CEDI y CAIC en 2023")</f>
        <v>Porcentaje de Niñas y Niños que reciben en educación inicial y preescolar en CDI, CEDI y CAIC en 2023</v>
      </c>
      <c r="H287" s="49" t="str">
        <f ca="1">IFERROR(__xludf.DUMMYFUNCTION("""COMPUTED_VALUE"""),"HOM JUNIO")</f>
        <v>HOM JUNIO</v>
      </c>
      <c r="I287" s="49" t="str">
        <f ca="1">IFERROR(__xludf.DUMMYFUNCTION("""COMPUTED_VALUE"""),"Junio")</f>
        <v>Junio</v>
      </c>
      <c r="J287" s="49" t="str">
        <f ca="1">IFERROR(__xludf.DUMMYFUNCTION("""COMPUTED_VALUE"""),"HOM")</f>
        <v>HOM</v>
      </c>
      <c r="K287" s="50"/>
      <c r="L287" s="49" t="str">
        <f ca="1">IFERROR(__xludf.DUMMYFUNCTION("""COMPUTED_VALUE"""),"TRIMESTRE 2")</f>
        <v>TRIMESTRE 2</v>
      </c>
      <c r="M287" s="49" t="str">
        <f ca="1">IFERROR(__xludf.DUMMYFUNCTION("""COMPUTED_VALUE"""),"HOMBRES ADULTOS")</f>
        <v>HOMBRES ADULTOS</v>
      </c>
    </row>
    <row r="288" spans="1:13">
      <c r="A288" s="49" t="str">
        <f ca="1">IFERROR(__xludf.DUMMYFUNCTION("""COMPUTED_VALUE"""),"5.1.1.1")</f>
        <v>5.1.1.1</v>
      </c>
      <c r="B28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8" s="49" t="str">
        <f ca="1">IFERROR(__xludf.DUMMYFUNCTION("""COMPUTED_VALUE"""),"3. Operación")</f>
        <v>3. Operación</v>
      </c>
      <c r="D288" s="49" t="str">
        <f ca="1">IFERROR(__xludf.DUMMYFUNCTION("""COMPUTED_VALUE"""),"Guadalajara bien educada")</f>
        <v>Guadalajara bien educada</v>
      </c>
      <c r="E288" s="49" t="str">
        <f ca="1">IFERROR(__xludf.DUMMYFUNCTION("""COMPUTED_VALUE"""),"Atención en Centros de Desarrollo Infantil")</f>
        <v>Atención en Centros de Desarrollo Infantil</v>
      </c>
      <c r="F288" s="49" t="str">
        <f ca="1">IFERROR(__xludf.DUMMYFUNCTION("""COMPUTED_VALUE"""),"A1C1. Procesos de formación brindados en CDI, CEDI y CAIC de educación inicial y preescolar ")</f>
        <v xml:space="preserve">A1C1. Procesos de formación brindados en CDI, CEDI y CAIC de educación inicial y preescolar </v>
      </c>
      <c r="G288" s="49" t="str">
        <f ca="1">IFERROR(__xludf.DUMMYFUNCTION("""COMPUTED_VALUE"""),"Porcentaje de Niñas y Niños que reciben en educación inicial y preescolar en CDI, CEDI y CAIC en 2023")</f>
        <v>Porcentaje de Niñas y Niños que reciben en educación inicial y preescolar en CDI, CEDI y CAIC en 2023</v>
      </c>
      <c r="H288" s="49" t="str">
        <f ca="1">IFERROR(__xludf.DUMMYFUNCTION("""COMPUTED_VALUE"""),"AMM JUNIO")</f>
        <v>AMM JUNIO</v>
      </c>
      <c r="I288" s="49" t="str">
        <f ca="1">IFERROR(__xludf.DUMMYFUNCTION("""COMPUTED_VALUE"""),"Junio")</f>
        <v>Junio</v>
      </c>
      <c r="J288" s="49" t="str">
        <f ca="1">IFERROR(__xludf.DUMMYFUNCTION("""COMPUTED_VALUE"""),"AMM")</f>
        <v>AMM</v>
      </c>
      <c r="K288" s="50"/>
      <c r="L288" s="49" t="str">
        <f ca="1">IFERROR(__xludf.DUMMYFUNCTION("""COMPUTED_VALUE"""),"TRIMESTRE 2")</f>
        <v>TRIMESTRE 2</v>
      </c>
      <c r="M288" s="49" t="str">
        <f ca="1">IFERROR(__xludf.DUMMYFUNCTION("""COMPUTED_VALUE"""),"ADULTA MAYOR MUJER")</f>
        <v>ADULTA MAYOR MUJER</v>
      </c>
    </row>
    <row r="289" spans="1:13">
      <c r="A289" s="49" t="str">
        <f ca="1">IFERROR(__xludf.DUMMYFUNCTION("""COMPUTED_VALUE"""),"5.1.1.1")</f>
        <v>5.1.1.1</v>
      </c>
      <c r="B28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9" s="49" t="str">
        <f ca="1">IFERROR(__xludf.DUMMYFUNCTION("""COMPUTED_VALUE"""),"3. Operación")</f>
        <v>3. Operación</v>
      </c>
      <c r="D289" s="49" t="str">
        <f ca="1">IFERROR(__xludf.DUMMYFUNCTION("""COMPUTED_VALUE"""),"Guadalajara bien educada")</f>
        <v>Guadalajara bien educada</v>
      </c>
      <c r="E289" s="49" t="str">
        <f ca="1">IFERROR(__xludf.DUMMYFUNCTION("""COMPUTED_VALUE"""),"Atención en Centros de Desarrollo Infantil")</f>
        <v>Atención en Centros de Desarrollo Infantil</v>
      </c>
      <c r="F289" s="49" t="str">
        <f ca="1">IFERROR(__xludf.DUMMYFUNCTION("""COMPUTED_VALUE"""),"A1C1. Procesos de formación brindados en CDI, CEDI y CAIC de educación inicial y preescolar ")</f>
        <v xml:space="preserve">A1C1. Procesos de formación brindados en CDI, CEDI y CAIC de educación inicial y preescolar </v>
      </c>
      <c r="G289" s="49" t="str">
        <f ca="1">IFERROR(__xludf.DUMMYFUNCTION("""COMPUTED_VALUE"""),"Porcentaje de Niñas y Niños que reciben en educación inicial y preescolar en CDI, CEDI y CAIC en 2023")</f>
        <v>Porcentaje de Niñas y Niños que reciben en educación inicial y preescolar en CDI, CEDI y CAIC en 2023</v>
      </c>
      <c r="H289" s="49" t="str">
        <f ca="1">IFERROR(__xludf.DUMMYFUNCTION("""COMPUTED_VALUE"""),"AMH JUNIO")</f>
        <v>AMH JUNIO</v>
      </c>
      <c r="I289" s="49" t="str">
        <f ca="1">IFERROR(__xludf.DUMMYFUNCTION("""COMPUTED_VALUE"""),"Junio")</f>
        <v>Junio</v>
      </c>
      <c r="J289" s="49" t="str">
        <f ca="1">IFERROR(__xludf.DUMMYFUNCTION("""COMPUTED_VALUE"""),"AMH")</f>
        <v>AMH</v>
      </c>
      <c r="K289" s="50"/>
      <c r="L289" s="49" t="str">
        <f ca="1">IFERROR(__xludf.DUMMYFUNCTION("""COMPUTED_VALUE"""),"TRIMESTRE 2")</f>
        <v>TRIMESTRE 2</v>
      </c>
      <c r="M289" s="49" t="str">
        <f ca="1">IFERROR(__xludf.DUMMYFUNCTION("""COMPUTED_VALUE"""),"ADULTO MAYOR HOMBRE")</f>
        <v>ADULTO MAYOR HOMBRE</v>
      </c>
    </row>
    <row r="290" spans="1:13">
      <c r="A290" s="49" t="str">
        <f ca="1">IFERROR(__xludf.DUMMYFUNCTION("""COMPUTED_VALUE"""),"5.1.1.0")</f>
        <v>5.1.1.0</v>
      </c>
      <c r="B29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0" s="49" t="str">
        <f ca="1">IFERROR(__xludf.DUMMYFUNCTION("""COMPUTED_VALUE"""),"3. Operación")</f>
        <v>3. Operación</v>
      </c>
      <c r="D290" s="49" t="str">
        <f ca="1">IFERROR(__xludf.DUMMYFUNCTION("""COMPUTED_VALUE"""),"Guadalajara bien educada")</f>
        <v>Guadalajara bien educada</v>
      </c>
      <c r="E290" s="49" t="str">
        <f ca="1">IFERROR(__xludf.DUMMYFUNCTION("""COMPUTED_VALUE"""),"Atención en Centros de Desarrollo Infantil")</f>
        <v>Atención en Centros de Desarrollo Infantil</v>
      </c>
      <c r="F29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0" s="49" t="str">
        <f ca="1">IFERROR(__xludf.DUMMYFUNCTION("""COMPUTED_VALUE"""),"NAS JULIO")</f>
        <v>NAS JULIO</v>
      </c>
      <c r="I290" s="49" t="str">
        <f ca="1">IFERROR(__xludf.DUMMYFUNCTION("""COMPUTED_VALUE"""),"Julio")</f>
        <v>Julio</v>
      </c>
      <c r="J290" s="49" t="str">
        <f ca="1">IFERROR(__xludf.DUMMYFUNCTION("""COMPUTED_VALUE"""),"NAS")</f>
        <v>NAS</v>
      </c>
      <c r="K290" s="50">
        <f ca="1">IFERROR(__xludf.DUMMYFUNCTION("""COMPUTED_VALUE"""),11)</f>
        <v>11</v>
      </c>
      <c r="L290" s="49" t="str">
        <f ca="1">IFERROR(__xludf.DUMMYFUNCTION("""COMPUTED_VALUE"""),"TRIMESTRE 3")</f>
        <v>TRIMESTRE 3</v>
      </c>
      <c r="M290" s="49" t="str">
        <f ca="1">IFERROR(__xludf.DUMMYFUNCTION("""COMPUTED_VALUE"""),"NIÑAS")</f>
        <v>NIÑAS</v>
      </c>
    </row>
    <row r="291" spans="1:13">
      <c r="A291" s="49" t="str">
        <f ca="1">IFERROR(__xludf.DUMMYFUNCTION("""COMPUTED_VALUE"""),"5.1.1.0")</f>
        <v>5.1.1.0</v>
      </c>
      <c r="B29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1" s="49" t="str">
        <f ca="1">IFERROR(__xludf.DUMMYFUNCTION("""COMPUTED_VALUE"""),"3. Operación")</f>
        <v>3. Operación</v>
      </c>
      <c r="D291" s="49" t="str">
        <f ca="1">IFERROR(__xludf.DUMMYFUNCTION("""COMPUTED_VALUE"""),"Guadalajara bien educada")</f>
        <v>Guadalajara bien educada</v>
      </c>
      <c r="E291" s="49" t="str">
        <f ca="1">IFERROR(__xludf.DUMMYFUNCTION("""COMPUTED_VALUE"""),"Atención en Centros de Desarrollo Infantil")</f>
        <v>Atención en Centros de Desarrollo Infantil</v>
      </c>
      <c r="F29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1" s="49" t="str">
        <f ca="1">IFERROR(__xludf.DUMMYFUNCTION("""COMPUTED_VALUE"""),"NOS JULIO")</f>
        <v>NOS JULIO</v>
      </c>
      <c r="I291" s="49" t="str">
        <f ca="1">IFERROR(__xludf.DUMMYFUNCTION("""COMPUTED_VALUE"""),"Julio")</f>
        <v>Julio</v>
      </c>
      <c r="J291" s="49" t="str">
        <f ca="1">IFERROR(__xludf.DUMMYFUNCTION("""COMPUTED_VALUE"""),"NOS")</f>
        <v>NOS</v>
      </c>
      <c r="K291" s="50">
        <f ca="1">IFERROR(__xludf.DUMMYFUNCTION("""COMPUTED_VALUE"""),18)</f>
        <v>18</v>
      </c>
      <c r="L291" s="49" t="str">
        <f ca="1">IFERROR(__xludf.DUMMYFUNCTION("""COMPUTED_VALUE"""),"TRIMESTRE 3")</f>
        <v>TRIMESTRE 3</v>
      </c>
      <c r="M291" s="49" t="str">
        <f ca="1">IFERROR(__xludf.DUMMYFUNCTION("""COMPUTED_VALUE"""),"NIÑOS")</f>
        <v>NIÑOS</v>
      </c>
    </row>
    <row r="292" spans="1:13">
      <c r="A292" s="49" t="str">
        <f ca="1">IFERROR(__xludf.DUMMYFUNCTION("""COMPUTED_VALUE"""),"5.1.1.0")</f>
        <v>5.1.1.0</v>
      </c>
      <c r="B29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2" s="49" t="str">
        <f ca="1">IFERROR(__xludf.DUMMYFUNCTION("""COMPUTED_VALUE"""),"3. Operación")</f>
        <v>3. Operación</v>
      </c>
      <c r="D292" s="49" t="str">
        <f ca="1">IFERROR(__xludf.DUMMYFUNCTION("""COMPUTED_VALUE"""),"Guadalajara bien educada")</f>
        <v>Guadalajara bien educada</v>
      </c>
      <c r="E292" s="49" t="str">
        <f ca="1">IFERROR(__xludf.DUMMYFUNCTION("""COMPUTED_VALUE"""),"Atención en Centros de Desarrollo Infantil")</f>
        <v>Atención en Centros de Desarrollo Infantil</v>
      </c>
      <c r="F29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2" s="49" t="str">
        <f ca="1">IFERROR(__xludf.DUMMYFUNCTION("""COMPUTED_VALUE"""),"AM JULIO")</f>
        <v>AM JULIO</v>
      </c>
      <c r="I292" s="49" t="str">
        <f ca="1">IFERROR(__xludf.DUMMYFUNCTION("""COMPUTED_VALUE"""),"Julio")</f>
        <v>Julio</v>
      </c>
      <c r="J292" s="49" t="str">
        <f ca="1">IFERROR(__xludf.DUMMYFUNCTION("""COMPUTED_VALUE"""),"AM")</f>
        <v>AM</v>
      </c>
      <c r="K292" s="50">
        <f ca="1">IFERROR(__xludf.DUMMYFUNCTION("""COMPUTED_VALUE"""),0)</f>
        <v>0</v>
      </c>
      <c r="L292" s="49" t="str">
        <f ca="1">IFERROR(__xludf.DUMMYFUNCTION("""COMPUTED_VALUE"""),"TRIMESTRE 3")</f>
        <v>TRIMESTRE 3</v>
      </c>
      <c r="M292" s="49" t="str">
        <f ca="1">IFERROR(__xludf.DUMMYFUNCTION("""COMPUTED_VALUE"""),"ADOLESCENTES MUJERES")</f>
        <v>ADOLESCENTES MUJERES</v>
      </c>
    </row>
    <row r="293" spans="1:13">
      <c r="A293" s="49" t="str">
        <f ca="1">IFERROR(__xludf.DUMMYFUNCTION("""COMPUTED_VALUE"""),"5.1.1.0")</f>
        <v>5.1.1.0</v>
      </c>
      <c r="B29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3" s="49" t="str">
        <f ca="1">IFERROR(__xludf.DUMMYFUNCTION("""COMPUTED_VALUE"""),"3. Operación")</f>
        <v>3. Operación</v>
      </c>
      <c r="D293" s="49" t="str">
        <f ca="1">IFERROR(__xludf.DUMMYFUNCTION("""COMPUTED_VALUE"""),"Guadalajara bien educada")</f>
        <v>Guadalajara bien educada</v>
      </c>
      <c r="E293" s="49" t="str">
        <f ca="1">IFERROR(__xludf.DUMMYFUNCTION("""COMPUTED_VALUE"""),"Atención en Centros de Desarrollo Infantil")</f>
        <v>Atención en Centros de Desarrollo Infantil</v>
      </c>
      <c r="F29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3" s="49" t="str">
        <f ca="1">IFERROR(__xludf.DUMMYFUNCTION("""COMPUTED_VALUE"""),"AH JULIO")</f>
        <v>AH JULIO</v>
      </c>
      <c r="I293" s="49" t="str">
        <f ca="1">IFERROR(__xludf.DUMMYFUNCTION("""COMPUTED_VALUE"""),"Julio")</f>
        <v>Julio</v>
      </c>
      <c r="J293" s="49" t="str">
        <f ca="1">IFERROR(__xludf.DUMMYFUNCTION("""COMPUTED_VALUE"""),"AH")</f>
        <v>AH</v>
      </c>
      <c r="K293" s="50">
        <f ca="1">IFERROR(__xludf.DUMMYFUNCTION("""COMPUTED_VALUE"""),0)</f>
        <v>0</v>
      </c>
      <c r="L293" s="49" t="str">
        <f ca="1">IFERROR(__xludf.DUMMYFUNCTION("""COMPUTED_VALUE"""),"TRIMESTRE 3")</f>
        <v>TRIMESTRE 3</v>
      </c>
      <c r="M293" s="49" t="str">
        <f ca="1">IFERROR(__xludf.DUMMYFUNCTION("""COMPUTED_VALUE"""),"ADOLESCENTES HOMBRES")</f>
        <v>ADOLESCENTES HOMBRES</v>
      </c>
    </row>
    <row r="294" spans="1:13">
      <c r="A294" s="49" t="str">
        <f ca="1">IFERROR(__xludf.DUMMYFUNCTION("""COMPUTED_VALUE"""),"5.1.1.0")</f>
        <v>5.1.1.0</v>
      </c>
      <c r="B29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4" s="49" t="str">
        <f ca="1">IFERROR(__xludf.DUMMYFUNCTION("""COMPUTED_VALUE"""),"3. Operación")</f>
        <v>3. Operación</v>
      </c>
      <c r="D294" s="49" t="str">
        <f ca="1">IFERROR(__xludf.DUMMYFUNCTION("""COMPUTED_VALUE"""),"Guadalajara bien educada")</f>
        <v>Guadalajara bien educada</v>
      </c>
      <c r="E294" s="49" t="str">
        <f ca="1">IFERROR(__xludf.DUMMYFUNCTION("""COMPUTED_VALUE"""),"Atención en Centros de Desarrollo Infantil")</f>
        <v>Atención en Centros de Desarrollo Infantil</v>
      </c>
      <c r="F29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4" s="49" t="str">
        <f ca="1">IFERROR(__xludf.DUMMYFUNCTION("""COMPUTED_VALUE"""),"MUJ JULIO")</f>
        <v>MUJ JULIO</v>
      </c>
      <c r="I294" s="49" t="str">
        <f ca="1">IFERROR(__xludf.DUMMYFUNCTION("""COMPUTED_VALUE"""),"Julio")</f>
        <v>Julio</v>
      </c>
      <c r="J294" s="49" t="str">
        <f ca="1">IFERROR(__xludf.DUMMYFUNCTION("""COMPUTED_VALUE"""),"MUJ")</f>
        <v>MUJ</v>
      </c>
      <c r="K294" s="50">
        <f ca="1">IFERROR(__xludf.DUMMYFUNCTION("""COMPUTED_VALUE"""),0)</f>
        <v>0</v>
      </c>
      <c r="L294" s="49" t="str">
        <f ca="1">IFERROR(__xludf.DUMMYFUNCTION("""COMPUTED_VALUE"""),"TRIMESTRE 3")</f>
        <v>TRIMESTRE 3</v>
      </c>
      <c r="M294" s="49" t="str">
        <f ca="1">IFERROR(__xludf.DUMMYFUNCTION("""COMPUTED_VALUE"""),"MUJERES ADULTAS")</f>
        <v>MUJERES ADULTAS</v>
      </c>
    </row>
    <row r="295" spans="1:13">
      <c r="A295" s="49" t="str">
        <f ca="1">IFERROR(__xludf.DUMMYFUNCTION("""COMPUTED_VALUE"""),"5.1.1.0")</f>
        <v>5.1.1.0</v>
      </c>
      <c r="B29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5" s="49" t="str">
        <f ca="1">IFERROR(__xludf.DUMMYFUNCTION("""COMPUTED_VALUE"""),"3. Operación")</f>
        <v>3. Operación</v>
      </c>
      <c r="D295" s="49" t="str">
        <f ca="1">IFERROR(__xludf.DUMMYFUNCTION("""COMPUTED_VALUE"""),"Guadalajara bien educada")</f>
        <v>Guadalajara bien educada</v>
      </c>
      <c r="E295" s="49" t="str">
        <f ca="1">IFERROR(__xludf.DUMMYFUNCTION("""COMPUTED_VALUE"""),"Atención en Centros de Desarrollo Infantil")</f>
        <v>Atención en Centros de Desarrollo Infantil</v>
      </c>
      <c r="F29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5" s="49" t="str">
        <f ca="1">IFERROR(__xludf.DUMMYFUNCTION("""COMPUTED_VALUE"""),"HOM JULIO")</f>
        <v>HOM JULIO</v>
      </c>
      <c r="I295" s="49" t="str">
        <f ca="1">IFERROR(__xludf.DUMMYFUNCTION("""COMPUTED_VALUE"""),"Julio")</f>
        <v>Julio</v>
      </c>
      <c r="J295" s="49" t="str">
        <f ca="1">IFERROR(__xludf.DUMMYFUNCTION("""COMPUTED_VALUE"""),"HOM")</f>
        <v>HOM</v>
      </c>
      <c r="K295" s="50">
        <f ca="1">IFERROR(__xludf.DUMMYFUNCTION("""COMPUTED_VALUE"""),0)</f>
        <v>0</v>
      </c>
      <c r="L295" s="49" t="str">
        <f ca="1">IFERROR(__xludf.DUMMYFUNCTION("""COMPUTED_VALUE"""),"TRIMESTRE 3")</f>
        <v>TRIMESTRE 3</v>
      </c>
      <c r="M295" s="49" t="str">
        <f ca="1">IFERROR(__xludf.DUMMYFUNCTION("""COMPUTED_VALUE"""),"HOMBRES ADULTOS")</f>
        <v>HOMBRES ADULTOS</v>
      </c>
    </row>
    <row r="296" spans="1:13">
      <c r="A296" s="49" t="str">
        <f ca="1">IFERROR(__xludf.DUMMYFUNCTION("""COMPUTED_VALUE"""),"5.1.1.0")</f>
        <v>5.1.1.0</v>
      </c>
      <c r="B29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6" s="49" t="str">
        <f ca="1">IFERROR(__xludf.DUMMYFUNCTION("""COMPUTED_VALUE"""),"3. Operación")</f>
        <v>3. Operación</v>
      </c>
      <c r="D296" s="49" t="str">
        <f ca="1">IFERROR(__xludf.DUMMYFUNCTION("""COMPUTED_VALUE"""),"Guadalajara bien educada")</f>
        <v>Guadalajara bien educada</v>
      </c>
      <c r="E296" s="49" t="str">
        <f ca="1">IFERROR(__xludf.DUMMYFUNCTION("""COMPUTED_VALUE"""),"Atención en Centros de Desarrollo Infantil")</f>
        <v>Atención en Centros de Desarrollo Infantil</v>
      </c>
      <c r="F29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6" s="49" t="str">
        <f ca="1">IFERROR(__xludf.DUMMYFUNCTION("""COMPUTED_VALUE"""),"AMM JULIO")</f>
        <v>AMM JULIO</v>
      </c>
      <c r="I296" s="49" t="str">
        <f ca="1">IFERROR(__xludf.DUMMYFUNCTION("""COMPUTED_VALUE"""),"Julio")</f>
        <v>Julio</v>
      </c>
      <c r="J296" s="49" t="str">
        <f ca="1">IFERROR(__xludf.DUMMYFUNCTION("""COMPUTED_VALUE"""),"AMM")</f>
        <v>AMM</v>
      </c>
      <c r="K296" s="50">
        <f ca="1">IFERROR(__xludf.DUMMYFUNCTION("""COMPUTED_VALUE"""),0)</f>
        <v>0</v>
      </c>
      <c r="L296" s="49" t="str">
        <f ca="1">IFERROR(__xludf.DUMMYFUNCTION("""COMPUTED_VALUE"""),"TRIMESTRE 3")</f>
        <v>TRIMESTRE 3</v>
      </c>
      <c r="M296" s="49" t="str">
        <f ca="1">IFERROR(__xludf.DUMMYFUNCTION("""COMPUTED_VALUE"""),"ADULTA MAYOR MUJER")</f>
        <v>ADULTA MAYOR MUJER</v>
      </c>
    </row>
    <row r="297" spans="1:13">
      <c r="A297" s="49" t="str">
        <f ca="1">IFERROR(__xludf.DUMMYFUNCTION("""COMPUTED_VALUE"""),"5.1.1.0")</f>
        <v>5.1.1.0</v>
      </c>
      <c r="B29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7" s="49" t="str">
        <f ca="1">IFERROR(__xludf.DUMMYFUNCTION("""COMPUTED_VALUE"""),"3. Operación")</f>
        <v>3. Operación</v>
      </c>
      <c r="D297" s="49" t="str">
        <f ca="1">IFERROR(__xludf.DUMMYFUNCTION("""COMPUTED_VALUE"""),"Guadalajara bien educada")</f>
        <v>Guadalajara bien educada</v>
      </c>
      <c r="E297" s="49" t="str">
        <f ca="1">IFERROR(__xludf.DUMMYFUNCTION("""COMPUTED_VALUE"""),"Atención en Centros de Desarrollo Infantil")</f>
        <v>Atención en Centros de Desarrollo Infantil</v>
      </c>
      <c r="F29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7" s="49" t="str">
        <f ca="1">IFERROR(__xludf.DUMMYFUNCTION("""COMPUTED_VALUE"""),"AMH JULIO")</f>
        <v>AMH JULIO</v>
      </c>
      <c r="I297" s="49" t="str">
        <f ca="1">IFERROR(__xludf.DUMMYFUNCTION("""COMPUTED_VALUE"""),"Julio")</f>
        <v>Julio</v>
      </c>
      <c r="J297" s="49" t="str">
        <f ca="1">IFERROR(__xludf.DUMMYFUNCTION("""COMPUTED_VALUE"""),"AMH")</f>
        <v>AMH</v>
      </c>
      <c r="K297" s="50">
        <f ca="1">IFERROR(__xludf.DUMMYFUNCTION("""COMPUTED_VALUE"""),0)</f>
        <v>0</v>
      </c>
      <c r="L297" s="49" t="str">
        <f ca="1">IFERROR(__xludf.DUMMYFUNCTION("""COMPUTED_VALUE"""),"TRIMESTRE 3")</f>
        <v>TRIMESTRE 3</v>
      </c>
      <c r="M297" s="49" t="str">
        <f ca="1">IFERROR(__xludf.DUMMYFUNCTION("""COMPUTED_VALUE"""),"ADULTO MAYOR HOMBRE")</f>
        <v>ADULTO MAYOR HOMBRE</v>
      </c>
    </row>
    <row r="298" spans="1:13">
      <c r="A298" s="49" t="str">
        <f ca="1">IFERROR(__xludf.DUMMYFUNCTION("""COMPUTED_VALUE"""),"5.1.1.1")</f>
        <v>5.1.1.1</v>
      </c>
      <c r="B29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8" s="49" t="str">
        <f ca="1">IFERROR(__xludf.DUMMYFUNCTION("""COMPUTED_VALUE"""),"3. Operación")</f>
        <v>3. Operación</v>
      </c>
      <c r="D298" s="49" t="str">
        <f ca="1">IFERROR(__xludf.DUMMYFUNCTION("""COMPUTED_VALUE"""),"Guadalajara bien educada")</f>
        <v>Guadalajara bien educada</v>
      </c>
      <c r="E298" s="49" t="str">
        <f ca="1">IFERROR(__xludf.DUMMYFUNCTION("""COMPUTED_VALUE"""),"Atención en Centros de Desarrollo Infantil")</f>
        <v>Atención en Centros de Desarrollo Infantil</v>
      </c>
      <c r="F298" s="49" t="str">
        <f ca="1">IFERROR(__xludf.DUMMYFUNCTION("""COMPUTED_VALUE"""),"A1C1. Procesos de formación brindados en CDI, CEDI y CAIC de educación inicial y preescolar ")</f>
        <v xml:space="preserve">A1C1. Procesos de formación brindados en CDI, CEDI y CAIC de educación inicial y preescolar </v>
      </c>
      <c r="G298" s="49" t="str">
        <f ca="1">IFERROR(__xludf.DUMMYFUNCTION("""COMPUTED_VALUE"""),"Porcentaje de Niñas y Niños que reciben en educación inicial y preescolar en CDI, CEDI y CAIC en 2023")</f>
        <v>Porcentaje de Niñas y Niños que reciben en educación inicial y preescolar en CDI, CEDI y CAIC en 2023</v>
      </c>
      <c r="H298" s="49" t="str">
        <f ca="1">IFERROR(__xludf.DUMMYFUNCTION("""COMPUTED_VALUE"""),"NAS JULIO")</f>
        <v>NAS JULIO</v>
      </c>
      <c r="I298" s="49" t="str">
        <f ca="1">IFERROR(__xludf.DUMMYFUNCTION("""COMPUTED_VALUE"""),"Julio")</f>
        <v>Julio</v>
      </c>
      <c r="J298" s="49" t="str">
        <f ca="1">IFERROR(__xludf.DUMMYFUNCTION("""COMPUTED_VALUE"""),"NAS")</f>
        <v>NAS</v>
      </c>
      <c r="K298" s="50">
        <f ca="1">IFERROR(__xludf.DUMMYFUNCTION("""COMPUTED_VALUE"""),11)</f>
        <v>11</v>
      </c>
      <c r="L298" s="49" t="str">
        <f ca="1">IFERROR(__xludf.DUMMYFUNCTION("""COMPUTED_VALUE"""),"TRIMESTRE 3")</f>
        <v>TRIMESTRE 3</v>
      </c>
      <c r="M298" s="49" t="str">
        <f ca="1">IFERROR(__xludf.DUMMYFUNCTION("""COMPUTED_VALUE"""),"NIÑAS")</f>
        <v>NIÑAS</v>
      </c>
    </row>
    <row r="299" spans="1:13">
      <c r="A299" s="49" t="str">
        <f ca="1">IFERROR(__xludf.DUMMYFUNCTION("""COMPUTED_VALUE"""),"5.1.1.1")</f>
        <v>5.1.1.1</v>
      </c>
      <c r="B29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9" s="49" t="str">
        <f ca="1">IFERROR(__xludf.DUMMYFUNCTION("""COMPUTED_VALUE"""),"3. Operación")</f>
        <v>3. Operación</v>
      </c>
      <c r="D299" s="49" t="str">
        <f ca="1">IFERROR(__xludf.DUMMYFUNCTION("""COMPUTED_VALUE"""),"Guadalajara bien educada")</f>
        <v>Guadalajara bien educada</v>
      </c>
      <c r="E299" s="49" t="str">
        <f ca="1">IFERROR(__xludf.DUMMYFUNCTION("""COMPUTED_VALUE"""),"Atención en Centros de Desarrollo Infantil")</f>
        <v>Atención en Centros de Desarrollo Infantil</v>
      </c>
      <c r="F299" s="49" t="str">
        <f ca="1">IFERROR(__xludf.DUMMYFUNCTION("""COMPUTED_VALUE"""),"A1C1. Procesos de formación brindados en CDI, CEDI y CAIC de educación inicial y preescolar ")</f>
        <v xml:space="preserve">A1C1. Procesos de formación brindados en CDI, CEDI y CAIC de educación inicial y preescolar </v>
      </c>
      <c r="G299" s="49" t="str">
        <f ca="1">IFERROR(__xludf.DUMMYFUNCTION("""COMPUTED_VALUE"""),"Porcentaje de Niñas y Niños que reciben en educación inicial y preescolar en CDI, CEDI y CAIC en 2023")</f>
        <v>Porcentaje de Niñas y Niños que reciben en educación inicial y preescolar en CDI, CEDI y CAIC en 2023</v>
      </c>
      <c r="H299" s="49" t="str">
        <f ca="1">IFERROR(__xludf.DUMMYFUNCTION("""COMPUTED_VALUE"""),"NOS JULIO")</f>
        <v>NOS JULIO</v>
      </c>
      <c r="I299" s="49" t="str">
        <f ca="1">IFERROR(__xludf.DUMMYFUNCTION("""COMPUTED_VALUE"""),"Julio")</f>
        <v>Julio</v>
      </c>
      <c r="J299" s="49" t="str">
        <f ca="1">IFERROR(__xludf.DUMMYFUNCTION("""COMPUTED_VALUE"""),"NOS")</f>
        <v>NOS</v>
      </c>
      <c r="K299" s="50">
        <f ca="1">IFERROR(__xludf.DUMMYFUNCTION("""COMPUTED_VALUE"""),18)</f>
        <v>18</v>
      </c>
      <c r="L299" s="49" t="str">
        <f ca="1">IFERROR(__xludf.DUMMYFUNCTION("""COMPUTED_VALUE"""),"TRIMESTRE 3")</f>
        <v>TRIMESTRE 3</v>
      </c>
      <c r="M299" s="49" t="str">
        <f ca="1">IFERROR(__xludf.DUMMYFUNCTION("""COMPUTED_VALUE"""),"NIÑOS")</f>
        <v>NIÑOS</v>
      </c>
    </row>
    <row r="300" spans="1:13">
      <c r="A300" s="49" t="str">
        <f ca="1">IFERROR(__xludf.DUMMYFUNCTION("""COMPUTED_VALUE"""),"5.1.1.1")</f>
        <v>5.1.1.1</v>
      </c>
      <c r="B30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0" s="49" t="str">
        <f ca="1">IFERROR(__xludf.DUMMYFUNCTION("""COMPUTED_VALUE"""),"3. Operación")</f>
        <v>3. Operación</v>
      </c>
      <c r="D300" s="49" t="str">
        <f ca="1">IFERROR(__xludf.DUMMYFUNCTION("""COMPUTED_VALUE"""),"Guadalajara bien educada")</f>
        <v>Guadalajara bien educada</v>
      </c>
      <c r="E300" s="49" t="str">
        <f ca="1">IFERROR(__xludf.DUMMYFUNCTION("""COMPUTED_VALUE"""),"Atención en Centros de Desarrollo Infantil")</f>
        <v>Atención en Centros de Desarrollo Infantil</v>
      </c>
      <c r="F300" s="49" t="str">
        <f ca="1">IFERROR(__xludf.DUMMYFUNCTION("""COMPUTED_VALUE"""),"A1C1. Procesos de formación brindados en CDI, CEDI y CAIC de educación inicial y preescolar ")</f>
        <v xml:space="preserve">A1C1. Procesos de formación brindados en CDI, CEDI y CAIC de educación inicial y preescolar </v>
      </c>
      <c r="G300" s="49" t="str">
        <f ca="1">IFERROR(__xludf.DUMMYFUNCTION("""COMPUTED_VALUE"""),"Porcentaje de Niñas y Niños que reciben en educación inicial y preescolar en CDI, CEDI y CAIC en 2023")</f>
        <v>Porcentaje de Niñas y Niños que reciben en educación inicial y preescolar en CDI, CEDI y CAIC en 2023</v>
      </c>
      <c r="H300" s="49" t="str">
        <f ca="1">IFERROR(__xludf.DUMMYFUNCTION("""COMPUTED_VALUE"""),"AM JULIO")</f>
        <v>AM JULIO</v>
      </c>
      <c r="I300" s="49" t="str">
        <f ca="1">IFERROR(__xludf.DUMMYFUNCTION("""COMPUTED_VALUE"""),"Julio")</f>
        <v>Julio</v>
      </c>
      <c r="J300" s="49" t="str">
        <f ca="1">IFERROR(__xludf.DUMMYFUNCTION("""COMPUTED_VALUE"""),"AM")</f>
        <v>AM</v>
      </c>
      <c r="K300" s="50">
        <f ca="1">IFERROR(__xludf.DUMMYFUNCTION("""COMPUTED_VALUE"""),0)</f>
        <v>0</v>
      </c>
      <c r="L300" s="49" t="str">
        <f ca="1">IFERROR(__xludf.DUMMYFUNCTION("""COMPUTED_VALUE"""),"TRIMESTRE 3")</f>
        <v>TRIMESTRE 3</v>
      </c>
      <c r="M300" s="49" t="str">
        <f ca="1">IFERROR(__xludf.DUMMYFUNCTION("""COMPUTED_VALUE"""),"ADOLESCENTES MUJERES")</f>
        <v>ADOLESCENTES MUJERES</v>
      </c>
    </row>
    <row r="301" spans="1:13">
      <c r="A301" s="49" t="str">
        <f ca="1">IFERROR(__xludf.DUMMYFUNCTION("""COMPUTED_VALUE"""),"5.1.1.1")</f>
        <v>5.1.1.1</v>
      </c>
      <c r="B30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1" s="49" t="str">
        <f ca="1">IFERROR(__xludf.DUMMYFUNCTION("""COMPUTED_VALUE"""),"3. Operación")</f>
        <v>3. Operación</v>
      </c>
      <c r="D301" s="49" t="str">
        <f ca="1">IFERROR(__xludf.DUMMYFUNCTION("""COMPUTED_VALUE"""),"Guadalajara bien educada")</f>
        <v>Guadalajara bien educada</v>
      </c>
      <c r="E301" s="49" t="str">
        <f ca="1">IFERROR(__xludf.DUMMYFUNCTION("""COMPUTED_VALUE"""),"Atención en Centros de Desarrollo Infantil")</f>
        <v>Atención en Centros de Desarrollo Infantil</v>
      </c>
      <c r="F301" s="49" t="str">
        <f ca="1">IFERROR(__xludf.DUMMYFUNCTION("""COMPUTED_VALUE"""),"A1C1. Procesos de formación brindados en CDI, CEDI y CAIC de educación inicial y preescolar ")</f>
        <v xml:space="preserve">A1C1. Procesos de formación brindados en CDI, CEDI y CAIC de educación inicial y preescolar </v>
      </c>
      <c r="G301" s="49" t="str">
        <f ca="1">IFERROR(__xludf.DUMMYFUNCTION("""COMPUTED_VALUE"""),"Porcentaje de Niñas y Niños que reciben en educación inicial y preescolar en CDI, CEDI y CAIC en 2023")</f>
        <v>Porcentaje de Niñas y Niños que reciben en educación inicial y preescolar en CDI, CEDI y CAIC en 2023</v>
      </c>
      <c r="H301" s="49" t="str">
        <f ca="1">IFERROR(__xludf.DUMMYFUNCTION("""COMPUTED_VALUE"""),"AH JULIO")</f>
        <v>AH JULIO</v>
      </c>
      <c r="I301" s="49" t="str">
        <f ca="1">IFERROR(__xludf.DUMMYFUNCTION("""COMPUTED_VALUE"""),"Julio")</f>
        <v>Julio</v>
      </c>
      <c r="J301" s="49" t="str">
        <f ca="1">IFERROR(__xludf.DUMMYFUNCTION("""COMPUTED_VALUE"""),"AH")</f>
        <v>AH</v>
      </c>
      <c r="K301" s="50">
        <f ca="1">IFERROR(__xludf.DUMMYFUNCTION("""COMPUTED_VALUE"""),0)</f>
        <v>0</v>
      </c>
      <c r="L301" s="49" t="str">
        <f ca="1">IFERROR(__xludf.DUMMYFUNCTION("""COMPUTED_VALUE"""),"TRIMESTRE 3")</f>
        <v>TRIMESTRE 3</v>
      </c>
      <c r="M301" s="49" t="str">
        <f ca="1">IFERROR(__xludf.DUMMYFUNCTION("""COMPUTED_VALUE"""),"ADOLESCENTES HOMBRES")</f>
        <v>ADOLESCENTES HOMBRES</v>
      </c>
    </row>
    <row r="302" spans="1:13">
      <c r="A302" s="49" t="str">
        <f ca="1">IFERROR(__xludf.DUMMYFUNCTION("""COMPUTED_VALUE"""),"5.1.1.1")</f>
        <v>5.1.1.1</v>
      </c>
      <c r="B30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2" s="49" t="str">
        <f ca="1">IFERROR(__xludf.DUMMYFUNCTION("""COMPUTED_VALUE"""),"3. Operación")</f>
        <v>3. Operación</v>
      </c>
      <c r="D302" s="49" t="str">
        <f ca="1">IFERROR(__xludf.DUMMYFUNCTION("""COMPUTED_VALUE"""),"Guadalajara bien educada")</f>
        <v>Guadalajara bien educada</v>
      </c>
      <c r="E302" s="49" t="str">
        <f ca="1">IFERROR(__xludf.DUMMYFUNCTION("""COMPUTED_VALUE"""),"Atención en Centros de Desarrollo Infantil")</f>
        <v>Atención en Centros de Desarrollo Infantil</v>
      </c>
      <c r="F302" s="49" t="str">
        <f ca="1">IFERROR(__xludf.DUMMYFUNCTION("""COMPUTED_VALUE"""),"A1C1. Procesos de formación brindados en CDI, CEDI y CAIC de educación inicial y preescolar ")</f>
        <v xml:space="preserve">A1C1. Procesos de formación brindados en CDI, CEDI y CAIC de educación inicial y preescolar </v>
      </c>
      <c r="G302" s="49" t="str">
        <f ca="1">IFERROR(__xludf.DUMMYFUNCTION("""COMPUTED_VALUE"""),"Porcentaje de Niñas y Niños que reciben en educación inicial y preescolar en CDI, CEDI y CAIC en 2023")</f>
        <v>Porcentaje de Niñas y Niños que reciben en educación inicial y preescolar en CDI, CEDI y CAIC en 2023</v>
      </c>
      <c r="H302" s="49" t="str">
        <f ca="1">IFERROR(__xludf.DUMMYFUNCTION("""COMPUTED_VALUE"""),"MUJ JULIO")</f>
        <v>MUJ JULIO</v>
      </c>
      <c r="I302" s="49" t="str">
        <f ca="1">IFERROR(__xludf.DUMMYFUNCTION("""COMPUTED_VALUE"""),"Julio")</f>
        <v>Julio</v>
      </c>
      <c r="J302" s="49" t="str">
        <f ca="1">IFERROR(__xludf.DUMMYFUNCTION("""COMPUTED_VALUE"""),"MUJ")</f>
        <v>MUJ</v>
      </c>
      <c r="K302" s="50">
        <f ca="1">IFERROR(__xludf.DUMMYFUNCTION("""COMPUTED_VALUE"""),0)</f>
        <v>0</v>
      </c>
      <c r="L302" s="49" t="str">
        <f ca="1">IFERROR(__xludf.DUMMYFUNCTION("""COMPUTED_VALUE"""),"TRIMESTRE 3")</f>
        <v>TRIMESTRE 3</v>
      </c>
      <c r="M302" s="49" t="str">
        <f ca="1">IFERROR(__xludf.DUMMYFUNCTION("""COMPUTED_VALUE"""),"MUJERES ADULTAS")</f>
        <v>MUJERES ADULTAS</v>
      </c>
    </row>
    <row r="303" spans="1:13">
      <c r="A303" s="49" t="str">
        <f ca="1">IFERROR(__xludf.DUMMYFUNCTION("""COMPUTED_VALUE"""),"5.1.1.1")</f>
        <v>5.1.1.1</v>
      </c>
      <c r="B30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3" s="49" t="str">
        <f ca="1">IFERROR(__xludf.DUMMYFUNCTION("""COMPUTED_VALUE"""),"3. Operación")</f>
        <v>3. Operación</v>
      </c>
      <c r="D303" s="49" t="str">
        <f ca="1">IFERROR(__xludf.DUMMYFUNCTION("""COMPUTED_VALUE"""),"Guadalajara bien educada")</f>
        <v>Guadalajara bien educada</v>
      </c>
      <c r="E303" s="49" t="str">
        <f ca="1">IFERROR(__xludf.DUMMYFUNCTION("""COMPUTED_VALUE"""),"Atención en Centros de Desarrollo Infantil")</f>
        <v>Atención en Centros de Desarrollo Infantil</v>
      </c>
      <c r="F303" s="49" t="str">
        <f ca="1">IFERROR(__xludf.DUMMYFUNCTION("""COMPUTED_VALUE"""),"A1C1. Procesos de formación brindados en CDI, CEDI y CAIC de educación inicial y preescolar ")</f>
        <v xml:space="preserve">A1C1. Procesos de formación brindados en CDI, CEDI y CAIC de educación inicial y preescolar </v>
      </c>
      <c r="G303" s="49" t="str">
        <f ca="1">IFERROR(__xludf.DUMMYFUNCTION("""COMPUTED_VALUE"""),"Porcentaje de Niñas y Niños que reciben en educación inicial y preescolar en CDI, CEDI y CAIC en 2023")</f>
        <v>Porcentaje de Niñas y Niños que reciben en educación inicial y preescolar en CDI, CEDI y CAIC en 2023</v>
      </c>
      <c r="H303" s="49" t="str">
        <f ca="1">IFERROR(__xludf.DUMMYFUNCTION("""COMPUTED_VALUE"""),"HOM JULIO")</f>
        <v>HOM JULIO</v>
      </c>
      <c r="I303" s="49" t="str">
        <f ca="1">IFERROR(__xludf.DUMMYFUNCTION("""COMPUTED_VALUE"""),"Julio")</f>
        <v>Julio</v>
      </c>
      <c r="J303" s="49" t="str">
        <f ca="1">IFERROR(__xludf.DUMMYFUNCTION("""COMPUTED_VALUE"""),"HOM")</f>
        <v>HOM</v>
      </c>
      <c r="K303" s="50">
        <f ca="1">IFERROR(__xludf.DUMMYFUNCTION("""COMPUTED_VALUE"""),0)</f>
        <v>0</v>
      </c>
      <c r="L303" s="49" t="str">
        <f ca="1">IFERROR(__xludf.DUMMYFUNCTION("""COMPUTED_VALUE"""),"TRIMESTRE 3")</f>
        <v>TRIMESTRE 3</v>
      </c>
      <c r="M303" s="49" t="str">
        <f ca="1">IFERROR(__xludf.DUMMYFUNCTION("""COMPUTED_VALUE"""),"HOMBRES ADULTOS")</f>
        <v>HOMBRES ADULTOS</v>
      </c>
    </row>
    <row r="304" spans="1:13">
      <c r="A304" s="49" t="str">
        <f ca="1">IFERROR(__xludf.DUMMYFUNCTION("""COMPUTED_VALUE"""),"5.1.1.1")</f>
        <v>5.1.1.1</v>
      </c>
      <c r="B30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4" s="49" t="str">
        <f ca="1">IFERROR(__xludf.DUMMYFUNCTION("""COMPUTED_VALUE"""),"3. Operación")</f>
        <v>3. Operación</v>
      </c>
      <c r="D304" s="49" t="str">
        <f ca="1">IFERROR(__xludf.DUMMYFUNCTION("""COMPUTED_VALUE"""),"Guadalajara bien educada")</f>
        <v>Guadalajara bien educada</v>
      </c>
      <c r="E304" s="49" t="str">
        <f ca="1">IFERROR(__xludf.DUMMYFUNCTION("""COMPUTED_VALUE"""),"Atención en Centros de Desarrollo Infantil")</f>
        <v>Atención en Centros de Desarrollo Infantil</v>
      </c>
      <c r="F304" s="49" t="str">
        <f ca="1">IFERROR(__xludf.DUMMYFUNCTION("""COMPUTED_VALUE"""),"A1C1. Procesos de formación brindados en CDI, CEDI y CAIC de educación inicial y preescolar ")</f>
        <v xml:space="preserve">A1C1. Procesos de formación brindados en CDI, CEDI y CAIC de educación inicial y preescolar </v>
      </c>
      <c r="G304" s="49" t="str">
        <f ca="1">IFERROR(__xludf.DUMMYFUNCTION("""COMPUTED_VALUE"""),"Porcentaje de Niñas y Niños que reciben en educación inicial y preescolar en CDI, CEDI y CAIC en 2023")</f>
        <v>Porcentaje de Niñas y Niños que reciben en educación inicial y preescolar en CDI, CEDI y CAIC en 2023</v>
      </c>
      <c r="H304" s="49" t="str">
        <f ca="1">IFERROR(__xludf.DUMMYFUNCTION("""COMPUTED_VALUE"""),"AMM JULIO")</f>
        <v>AMM JULIO</v>
      </c>
      <c r="I304" s="49" t="str">
        <f ca="1">IFERROR(__xludf.DUMMYFUNCTION("""COMPUTED_VALUE"""),"Julio")</f>
        <v>Julio</v>
      </c>
      <c r="J304" s="49" t="str">
        <f ca="1">IFERROR(__xludf.DUMMYFUNCTION("""COMPUTED_VALUE"""),"AMM")</f>
        <v>AMM</v>
      </c>
      <c r="K304" s="50">
        <f ca="1">IFERROR(__xludf.DUMMYFUNCTION("""COMPUTED_VALUE"""),0)</f>
        <v>0</v>
      </c>
      <c r="L304" s="49" t="str">
        <f ca="1">IFERROR(__xludf.DUMMYFUNCTION("""COMPUTED_VALUE"""),"TRIMESTRE 3")</f>
        <v>TRIMESTRE 3</v>
      </c>
      <c r="M304" s="49" t="str">
        <f ca="1">IFERROR(__xludf.DUMMYFUNCTION("""COMPUTED_VALUE"""),"ADULTA MAYOR MUJER")</f>
        <v>ADULTA MAYOR MUJER</v>
      </c>
    </row>
    <row r="305" spans="1:13">
      <c r="A305" s="49" t="str">
        <f ca="1">IFERROR(__xludf.DUMMYFUNCTION("""COMPUTED_VALUE"""),"5.1.1.1")</f>
        <v>5.1.1.1</v>
      </c>
      <c r="B30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5" s="49" t="str">
        <f ca="1">IFERROR(__xludf.DUMMYFUNCTION("""COMPUTED_VALUE"""),"3. Operación")</f>
        <v>3. Operación</v>
      </c>
      <c r="D305" s="49" t="str">
        <f ca="1">IFERROR(__xludf.DUMMYFUNCTION("""COMPUTED_VALUE"""),"Guadalajara bien educada")</f>
        <v>Guadalajara bien educada</v>
      </c>
      <c r="E305" s="49" t="str">
        <f ca="1">IFERROR(__xludf.DUMMYFUNCTION("""COMPUTED_VALUE"""),"Atención en Centros de Desarrollo Infantil")</f>
        <v>Atención en Centros de Desarrollo Infantil</v>
      </c>
      <c r="F305" s="49" t="str">
        <f ca="1">IFERROR(__xludf.DUMMYFUNCTION("""COMPUTED_VALUE"""),"A1C1. Procesos de formación brindados en CDI, CEDI y CAIC de educación inicial y preescolar ")</f>
        <v xml:space="preserve">A1C1. Procesos de formación brindados en CDI, CEDI y CAIC de educación inicial y preescolar </v>
      </c>
      <c r="G305" s="49" t="str">
        <f ca="1">IFERROR(__xludf.DUMMYFUNCTION("""COMPUTED_VALUE"""),"Porcentaje de Niñas y Niños que reciben en educación inicial y preescolar en CDI, CEDI y CAIC en 2023")</f>
        <v>Porcentaje de Niñas y Niños que reciben en educación inicial y preescolar en CDI, CEDI y CAIC en 2023</v>
      </c>
      <c r="H305" s="49" t="str">
        <f ca="1">IFERROR(__xludf.DUMMYFUNCTION("""COMPUTED_VALUE"""),"AMH JULIO")</f>
        <v>AMH JULIO</v>
      </c>
      <c r="I305" s="49" t="str">
        <f ca="1">IFERROR(__xludf.DUMMYFUNCTION("""COMPUTED_VALUE"""),"Julio")</f>
        <v>Julio</v>
      </c>
      <c r="J305" s="49" t="str">
        <f ca="1">IFERROR(__xludf.DUMMYFUNCTION("""COMPUTED_VALUE"""),"AMH")</f>
        <v>AMH</v>
      </c>
      <c r="K305" s="50">
        <f ca="1">IFERROR(__xludf.DUMMYFUNCTION("""COMPUTED_VALUE"""),0)</f>
        <v>0</v>
      </c>
      <c r="L305" s="49" t="str">
        <f ca="1">IFERROR(__xludf.DUMMYFUNCTION("""COMPUTED_VALUE"""),"TRIMESTRE 3")</f>
        <v>TRIMESTRE 3</v>
      </c>
      <c r="M305" s="49" t="str">
        <f ca="1">IFERROR(__xludf.DUMMYFUNCTION("""COMPUTED_VALUE"""),"ADULTO MAYOR HOMBRE")</f>
        <v>ADULTO MAYOR HOMBRE</v>
      </c>
    </row>
    <row r="306" spans="1:13">
      <c r="A306" s="49" t="str">
        <f ca="1">IFERROR(__xludf.DUMMYFUNCTION("""COMPUTED_VALUE"""),"5.1.1.0")</f>
        <v>5.1.1.0</v>
      </c>
      <c r="B30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6" s="49" t="str">
        <f ca="1">IFERROR(__xludf.DUMMYFUNCTION("""COMPUTED_VALUE"""),"3. Operación")</f>
        <v>3. Operación</v>
      </c>
      <c r="D306" s="49" t="str">
        <f ca="1">IFERROR(__xludf.DUMMYFUNCTION("""COMPUTED_VALUE"""),"Guadalajara bien educada")</f>
        <v>Guadalajara bien educada</v>
      </c>
      <c r="E306" s="49" t="str">
        <f ca="1">IFERROR(__xludf.DUMMYFUNCTION("""COMPUTED_VALUE"""),"Atención en Centros de Desarrollo Infantil")</f>
        <v>Atención en Centros de Desarrollo Infantil</v>
      </c>
      <c r="F30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6" s="49" t="str">
        <f ca="1">IFERROR(__xludf.DUMMYFUNCTION("""COMPUTED_VALUE"""),"NAS AGOSTO")</f>
        <v>NAS AGOSTO</v>
      </c>
      <c r="I306" s="49" t="str">
        <f ca="1">IFERROR(__xludf.DUMMYFUNCTION("""COMPUTED_VALUE"""),"Agosto")</f>
        <v>Agosto</v>
      </c>
      <c r="J306" s="49" t="str">
        <f ca="1">IFERROR(__xludf.DUMMYFUNCTION("""COMPUTED_VALUE"""),"NAS")</f>
        <v>NAS</v>
      </c>
      <c r="K306" s="50">
        <f ca="1">IFERROR(__xludf.DUMMYFUNCTION("""COMPUTED_VALUE"""),98)</f>
        <v>98</v>
      </c>
      <c r="L306" s="49" t="str">
        <f ca="1">IFERROR(__xludf.DUMMYFUNCTION("""COMPUTED_VALUE"""),"TRIMESTRE 3")</f>
        <v>TRIMESTRE 3</v>
      </c>
      <c r="M306" s="49" t="str">
        <f ca="1">IFERROR(__xludf.DUMMYFUNCTION("""COMPUTED_VALUE"""),"NIÑAS")</f>
        <v>NIÑAS</v>
      </c>
    </row>
    <row r="307" spans="1:13">
      <c r="A307" s="49" t="str">
        <f ca="1">IFERROR(__xludf.DUMMYFUNCTION("""COMPUTED_VALUE"""),"5.1.1.0")</f>
        <v>5.1.1.0</v>
      </c>
      <c r="B30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7" s="49" t="str">
        <f ca="1">IFERROR(__xludf.DUMMYFUNCTION("""COMPUTED_VALUE"""),"3. Operación")</f>
        <v>3. Operación</v>
      </c>
      <c r="D307" s="49" t="str">
        <f ca="1">IFERROR(__xludf.DUMMYFUNCTION("""COMPUTED_VALUE"""),"Guadalajara bien educada")</f>
        <v>Guadalajara bien educada</v>
      </c>
      <c r="E307" s="49" t="str">
        <f ca="1">IFERROR(__xludf.DUMMYFUNCTION("""COMPUTED_VALUE"""),"Atención en Centros de Desarrollo Infantil")</f>
        <v>Atención en Centros de Desarrollo Infantil</v>
      </c>
      <c r="F30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7" s="49" t="str">
        <f ca="1">IFERROR(__xludf.DUMMYFUNCTION("""COMPUTED_VALUE"""),"NOS AGOSTO")</f>
        <v>NOS AGOSTO</v>
      </c>
      <c r="I307" s="49" t="str">
        <f ca="1">IFERROR(__xludf.DUMMYFUNCTION("""COMPUTED_VALUE"""),"Agosto")</f>
        <v>Agosto</v>
      </c>
      <c r="J307" s="49" t="str">
        <f ca="1">IFERROR(__xludf.DUMMYFUNCTION("""COMPUTED_VALUE"""),"NOS")</f>
        <v>NOS</v>
      </c>
      <c r="K307" s="50">
        <f ca="1">IFERROR(__xludf.DUMMYFUNCTION("""COMPUTED_VALUE"""),101)</f>
        <v>101</v>
      </c>
      <c r="L307" s="49" t="str">
        <f ca="1">IFERROR(__xludf.DUMMYFUNCTION("""COMPUTED_VALUE"""),"TRIMESTRE 3")</f>
        <v>TRIMESTRE 3</v>
      </c>
      <c r="M307" s="49" t="str">
        <f ca="1">IFERROR(__xludf.DUMMYFUNCTION("""COMPUTED_VALUE"""),"NIÑOS")</f>
        <v>NIÑOS</v>
      </c>
    </row>
    <row r="308" spans="1:13">
      <c r="A308" s="49" t="str">
        <f ca="1">IFERROR(__xludf.DUMMYFUNCTION("""COMPUTED_VALUE"""),"5.1.1.0")</f>
        <v>5.1.1.0</v>
      </c>
      <c r="B30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8" s="49" t="str">
        <f ca="1">IFERROR(__xludf.DUMMYFUNCTION("""COMPUTED_VALUE"""),"3. Operación")</f>
        <v>3. Operación</v>
      </c>
      <c r="D308" s="49" t="str">
        <f ca="1">IFERROR(__xludf.DUMMYFUNCTION("""COMPUTED_VALUE"""),"Guadalajara bien educada")</f>
        <v>Guadalajara bien educada</v>
      </c>
      <c r="E308" s="49" t="str">
        <f ca="1">IFERROR(__xludf.DUMMYFUNCTION("""COMPUTED_VALUE"""),"Atención en Centros de Desarrollo Infantil")</f>
        <v>Atención en Centros de Desarrollo Infantil</v>
      </c>
      <c r="F30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8" s="49" t="str">
        <f ca="1">IFERROR(__xludf.DUMMYFUNCTION("""COMPUTED_VALUE"""),"AM AGOSTO")</f>
        <v>AM AGOSTO</v>
      </c>
      <c r="I308" s="49" t="str">
        <f ca="1">IFERROR(__xludf.DUMMYFUNCTION("""COMPUTED_VALUE"""),"Agosto")</f>
        <v>Agosto</v>
      </c>
      <c r="J308" s="49" t="str">
        <f ca="1">IFERROR(__xludf.DUMMYFUNCTION("""COMPUTED_VALUE"""),"AM")</f>
        <v>AM</v>
      </c>
      <c r="K308" s="50">
        <f ca="1">IFERROR(__xludf.DUMMYFUNCTION("""COMPUTED_VALUE"""),0)</f>
        <v>0</v>
      </c>
      <c r="L308" s="49" t="str">
        <f ca="1">IFERROR(__xludf.DUMMYFUNCTION("""COMPUTED_VALUE"""),"TRIMESTRE 3")</f>
        <v>TRIMESTRE 3</v>
      </c>
      <c r="M308" s="49" t="str">
        <f ca="1">IFERROR(__xludf.DUMMYFUNCTION("""COMPUTED_VALUE"""),"ADOLESCENTES MUJERES")</f>
        <v>ADOLESCENTES MUJERES</v>
      </c>
    </row>
    <row r="309" spans="1:13">
      <c r="A309" s="49" t="str">
        <f ca="1">IFERROR(__xludf.DUMMYFUNCTION("""COMPUTED_VALUE"""),"5.1.1.0")</f>
        <v>5.1.1.0</v>
      </c>
      <c r="B30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9" s="49" t="str">
        <f ca="1">IFERROR(__xludf.DUMMYFUNCTION("""COMPUTED_VALUE"""),"3. Operación")</f>
        <v>3. Operación</v>
      </c>
      <c r="D309" s="49" t="str">
        <f ca="1">IFERROR(__xludf.DUMMYFUNCTION("""COMPUTED_VALUE"""),"Guadalajara bien educada")</f>
        <v>Guadalajara bien educada</v>
      </c>
      <c r="E309" s="49" t="str">
        <f ca="1">IFERROR(__xludf.DUMMYFUNCTION("""COMPUTED_VALUE"""),"Atención en Centros de Desarrollo Infantil")</f>
        <v>Atención en Centros de Desarrollo Infantil</v>
      </c>
      <c r="F30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9" s="49" t="str">
        <f ca="1">IFERROR(__xludf.DUMMYFUNCTION("""COMPUTED_VALUE"""),"AH AGOSTO")</f>
        <v>AH AGOSTO</v>
      </c>
      <c r="I309" s="49" t="str">
        <f ca="1">IFERROR(__xludf.DUMMYFUNCTION("""COMPUTED_VALUE"""),"Agosto")</f>
        <v>Agosto</v>
      </c>
      <c r="J309" s="49" t="str">
        <f ca="1">IFERROR(__xludf.DUMMYFUNCTION("""COMPUTED_VALUE"""),"AH")</f>
        <v>AH</v>
      </c>
      <c r="K309" s="50">
        <f ca="1">IFERROR(__xludf.DUMMYFUNCTION("""COMPUTED_VALUE"""),0)</f>
        <v>0</v>
      </c>
      <c r="L309" s="49" t="str">
        <f ca="1">IFERROR(__xludf.DUMMYFUNCTION("""COMPUTED_VALUE"""),"TRIMESTRE 3")</f>
        <v>TRIMESTRE 3</v>
      </c>
      <c r="M309" s="49" t="str">
        <f ca="1">IFERROR(__xludf.DUMMYFUNCTION("""COMPUTED_VALUE"""),"ADOLESCENTES HOMBRES")</f>
        <v>ADOLESCENTES HOMBRES</v>
      </c>
    </row>
    <row r="310" spans="1:13">
      <c r="A310" s="49" t="str">
        <f ca="1">IFERROR(__xludf.DUMMYFUNCTION("""COMPUTED_VALUE"""),"5.1.1.0")</f>
        <v>5.1.1.0</v>
      </c>
      <c r="B31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0" s="49" t="str">
        <f ca="1">IFERROR(__xludf.DUMMYFUNCTION("""COMPUTED_VALUE"""),"3. Operación")</f>
        <v>3. Operación</v>
      </c>
      <c r="D310" s="49" t="str">
        <f ca="1">IFERROR(__xludf.DUMMYFUNCTION("""COMPUTED_VALUE"""),"Guadalajara bien educada")</f>
        <v>Guadalajara bien educada</v>
      </c>
      <c r="E310" s="49" t="str">
        <f ca="1">IFERROR(__xludf.DUMMYFUNCTION("""COMPUTED_VALUE"""),"Atención en Centros de Desarrollo Infantil")</f>
        <v>Atención en Centros de Desarrollo Infantil</v>
      </c>
      <c r="F31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0" s="49" t="str">
        <f ca="1">IFERROR(__xludf.DUMMYFUNCTION("""COMPUTED_VALUE"""),"MUJ AGOSTO")</f>
        <v>MUJ AGOSTO</v>
      </c>
      <c r="I310" s="49" t="str">
        <f ca="1">IFERROR(__xludf.DUMMYFUNCTION("""COMPUTED_VALUE"""),"Agosto")</f>
        <v>Agosto</v>
      </c>
      <c r="J310" s="49" t="str">
        <f ca="1">IFERROR(__xludf.DUMMYFUNCTION("""COMPUTED_VALUE"""),"MUJ")</f>
        <v>MUJ</v>
      </c>
      <c r="K310" s="50">
        <f ca="1">IFERROR(__xludf.DUMMYFUNCTION("""COMPUTED_VALUE"""),0)</f>
        <v>0</v>
      </c>
      <c r="L310" s="49" t="str">
        <f ca="1">IFERROR(__xludf.DUMMYFUNCTION("""COMPUTED_VALUE"""),"TRIMESTRE 3")</f>
        <v>TRIMESTRE 3</v>
      </c>
      <c r="M310" s="49" t="str">
        <f ca="1">IFERROR(__xludf.DUMMYFUNCTION("""COMPUTED_VALUE"""),"MUJERES ADULTAS")</f>
        <v>MUJERES ADULTAS</v>
      </c>
    </row>
    <row r="311" spans="1:13">
      <c r="A311" s="49" t="str">
        <f ca="1">IFERROR(__xludf.DUMMYFUNCTION("""COMPUTED_VALUE"""),"5.1.1.0")</f>
        <v>5.1.1.0</v>
      </c>
      <c r="B31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1" s="49" t="str">
        <f ca="1">IFERROR(__xludf.DUMMYFUNCTION("""COMPUTED_VALUE"""),"3. Operación")</f>
        <v>3. Operación</v>
      </c>
      <c r="D311" s="49" t="str">
        <f ca="1">IFERROR(__xludf.DUMMYFUNCTION("""COMPUTED_VALUE"""),"Guadalajara bien educada")</f>
        <v>Guadalajara bien educada</v>
      </c>
      <c r="E311" s="49" t="str">
        <f ca="1">IFERROR(__xludf.DUMMYFUNCTION("""COMPUTED_VALUE"""),"Atención en Centros de Desarrollo Infantil")</f>
        <v>Atención en Centros de Desarrollo Infantil</v>
      </c>
      <c r="F31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1" s="49" t="str">
        <f ca="1">IFERROR(__xludf.DUMMYFUNCTION("""COMPUTED_VALUE"""),"HOM AGOSTO")</f>
        <v>HOM AGOSTO</v>
      </c>
      <c r="I311" s="49" t="str">
        <f ca="1">IFERROR(__xludf.DUMMYFUNCTION("""COMPUTED_VALUE"""),"Agosto")</f>
        <v>Agosto</v>
      </c>
      <c r="J311" s="49" t="str">
        <f ca="1">IFERROR(__xludf.DUMMYFUNCTION("""COMPUTED_VALUE"""),"HOM")</f>
        <v>HOM</v>
      </c>
      <c r="K311" s="50">
        <f ca="1">IFERROR(__xludf.DUMMYFUNCTION("""COMPUTED_VALUE"""),0)</f>
        <v>0</v>
      </c>
      <c r="L311" s="49" t="str">
        <f ca="1">IFERROR(__xludf.DUMMYFUNCTION("""COMPUTED_VALUE"""),"TRIMESTRE 3")</f>
        <v>TRIMESTRE 3</v>
      </c>
      <c r="M311" s="49" t="str">
        <f ca="1">IFERROR(__xludf.DUMMYFUNCTION("""COMPUTED_VALUE"""),"HOMBRES ADULTOS")</f>
        <v>HOMBRES ADULTOS</v>
      </c>
    </row>
    <row r="312" spans="1:13">
      <c r="A312" s="49" t="str">
        <f ca="1">IFERROR(__xludf.DUMMYFUNCTION("""COMPUTED_VALUE"""),"5.1.1.0")</f>
        <v>5.1.1.0</v>
      </c>
      <c r="B31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2" s="49" t="str">
        <f ca="1">IFERROR(__xludf.DUMMYFUNCTION("""COMPUTED_VALUE"""),"3. Operación")</f>
        <v>3. Operación</v>
      </c>
      <c r="D312" s="49" t="str">
        <f ca="1">IFERROR(__xludf.DUMMYFUNCTION("""COMPUTED_VALUE"""),"Guadalajara bien educada")</f>
        <v>Guadalajara bien educada</v>
      </c>
      <c r="E312" s="49" t="str">
        <f ca="1">IFERROR(__xludf.DUMMYFUNCTION("""COMPUTED_VALUE"""),"Atención en Centros de Desarrollo Infantil")</f>
        <v>Atención en Centros de Desarrollo Infantil</v>
      </c>
      <c r="F31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2" s="49" t="str">
        <f ca="1">IFERROR(__xludf.DUMMYFUNCTION("""COMPUTED_VALUE"""),"AMM AGOSTO")</f>
        <v>AMM AGOSTO</v>
      </c>
      <c r="I312" s="49" t="str">
        <f ca="1">IFERROR(__xludf.DUMMYFUNCTION("""COMPUTED_VALUE"""),"Agosto")</f>
        <v>Agosto</v>
      </c>
      <c r="J312" s="49" t="str">
        <f ca="1">IFERROR(__xludf.DUMMYFUNCTION("""COMPUTED_VALUE"""),"AMM")</f>
        <v>AMM</v>
      </c>
      <c r="K312" s="50">
        <f ca="1">IFERROR(__xludf.DUMMYFUNCTION("""COMPUTED_VALUE"""),0)</f>
        <v>0</v>
      </c>
      <c r="L312" s="49" t="str">
        <f ca="1">IFERROR(__xludf.DUMMYFUNCTION("""COMPUTED_VALUE"""),"TRIMESTRE 3")</f>
        <v>TRIMESTRE 3</v>
      </c>
      <c r="M312" s="49" t="str">
        <f ca="1">IFERROR(__xludf.DUMMYFUNCTION("""COMPUTED_VALUE"""),"ADULTA MAYOR MUJER")</f>
        <v>ADULTA MAYOR MUJER</v>
      </c>
    </row>
    <row r="313" spans="1:13">
      <c r="A313" s="49" t="str">
        <f ca="1">IFERROR(__xludf.DUMMYFUNCTION("""COMPUTED_VALUE"""),"5.1.1.0")</f>
        <v>5.1.1.0</v>
      </c>
      <c r="B31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3" s="49" t="str">
        <f ca="1">IFERROR(__xludf.DUMMYFUNCTION("""COMPUTED_VALUE"""),"3. Operación")</f>
        <v>3. Operación</v>
      </c>
      <c r="D313" s="49" t="str">
        <f ca="1">IFERROR(__xludf.DUMMYFUNCTION("""COMPUTED_VALUE"""),"Guadalajara bien educada")</f>
        <v>Guadalajara bien educada</v>
      </c>
      <c r="E313" s="49" t="str">
        <f ca="1">IFERROR(__xludf.DUMMYFUNCTION("""COMPUTED_VALUE"""),"Atención en Centros de Desarrollo Infantil")</f>
        <v>Atención en Centros de Desarrollo Infantil</v>
      </c>
      <c r="F31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3" s="49" t="str">
        <f ca="1">IFERROR(__xludf.DUMMYFUNCTION("""COMPUTED_VALUE"""),"AMH AGOSTO")</f>
        <v>AMH AGOSTO</v>
      </c>
      <c r="I313" s="49" t="str">
        <f ca="1">IFERROR(__xludf.DUMMYFUNCTION("""COMPUTED_VALUE"""),"Agosto")</f>
        <v>Agosto</v>
      </c>
      <c r="J313" s="49" t="str">
        <f ca="1">IFERROR(__xludf.DUMMYFUNCTION("""COMPUTED_VALUE"""),"AMH")</f>
        <v>AMH</v>
      </c>
      <c r="K313" s="50">
        <f ca="1">IFERROR(__xludf.DUMMYFUNCTION("""COMPUTED_VALUE"""),0)</f>
        <v>0</v>
      </c>
      <c r="L313" s="49" t="str">
        <f ca="1">IFERROR(__xludf.DUMMYFUNCTION("""COMPUTED_VALUE"""),"TRIMESTRE 3")</f>
        <v>TRIMESTRE 3</v>
      </c>
      <c r="M313" s="49" t="str">
        <f ca="1">IFERROR(__xludf.DUMMYFUNCTION("""COMPUTED_VALUE"""),"ADULTO MAYOR HOMBRE")</f>
        <v>ADULTO MAYOR HOMBRE</v>
      </c>
    </row>
    <row r="314" spans="1:13">
      <c r="A314" s="49" t="str">
        <f ca="1">IFERROR(__xludf.DUMMYFUNCTION("""COMPUTED_VALUE"""),"5.1.1.1")</f>
        <v>5.1.1.1</v>
      </c>
      <c r="B31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4" s="49" t="str">
        <f ca="1">IFERROR(__xludf.DUMMYFUNCTION("""COMPUTED_VALUE"""),"3. Operación")</f>
        <v>3. Operación</v>
      </c>
      <c r="D314" s="49" t="str">
        <f ca="1">IFERROR(__xludf.DUMMYFUNCTION("""COMPUTED_VALUE"""),"Guadalajara bien educada")</f>
        <v>Guadalajara bien educada</v>
      </c>
      <c r="E314" s="49" t="str">
        <f ca="1">IFERROR(__xludf.DUMMYFUNCTION("""COMPUTED_VALUE"""),"Atención en Centros de Desarrollo Infantil")</f>
        <v>Atención en Centros de Desarrollo Infantil</v>
      </c>
      <c r="F314" s="49" t="str">
        <f ca="1">IFERROR(__xludf.DUMMYFUNCTION("""COMPUTED_VALUE"""),"A1C1. Procesos de formación brindados en CDI, CEDI y CAIC de educación inicial y preescolar ")</f>
        <v xml:space="preserve">A1C1. Procesos de formación brindados en CDI, CEDI y CAIC de educación inicial y preescolar </v>
      </c>
      <c r="G314" s="49" t="str">
        <f ca="1">IFERROR(__xludf.DUMMYFUNCTION("""COMPUTED_VALUE"""),"Porcentaje de Niñas y Niños que reciben en educación inicial y preescolar en CDI, CEDI y CAIC en 2023")</f>
        <v>Porcentaje de Niñas y Niños que reciben en educación inicial y preescolar en CDI, CEDI y CAIC en 2023</v>
      </c>
      <c r="H314" s="49" t="str">
        <f ca="1">IFERROR(__xludf.DUMMYFUNCTION("""COMPUTED_VALUE"""),"NAS AGOSTO")</f>
        <v>NAS AGOSTO</v>
      </c>
      <c r="I314" s="49" t="str">
        <f ca="1">IFERROR(__xludf.DUMMYFUNCTION("""COMPUTED_VALUE"""),"Agosto")</f>
        <v>Agosto</v>
      </c>
      <c r="J314" s="49" t="str">
        <f ca="1">IFERROR(__xludf.DUMMYFUNCTION("""COMPUTED_VALUE"""),"NAS")</f>
        <v>NAS</v>
      </c>
      <c r="K314" s="50">
        <f ca="1">IFERROR(__xludf.DUMMYFUNCTION("""COMPUTED_VALUE"""),98)</f>
        <v>98</v>
      </c>
      <c r="L314" s="49" t="str">
        <f ca="1">IFERROR(__xludf.DUMMYFUNCTION("""COMPUTED_VALUE"""),"TRIMESTRE 3")</f>
        <v>TRIMESTRE 3</v>
      </c>
      <c r="M314" s="49" t="str">
        <f ca="1">IFERROR(__xludf.DUMMYFUNCTION("""COMPUTED_VALUE"""),"NIÑAS")</f>
        <v>NIÑAS</v>
      </c>
    </row>
    <row r="315" spans="1:13">
      <c r="A315" s="49" t="str">
        <f ca="1">IFERROR(__xludf.DUMMYFUNCTION("""COMPUTED_VALUE"""),"5.1.1.1")</f>
        <v>5.1.1.1</v>
      </c>
      <c r="B31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5" s="49" t="str">
        <f ca="1">IFERROR(__xludf.DUMMYFUNCTION("""COMPUTED_VALUE"""),"3. Operación")</f>
        <v>3. Operación</v>
      </c>
      <c r="D315" s="49" t="str">
        <f ca="1">IFERROR(__xludf.DUMMYFUNCTION("""COMPUTED_VALUE"""),"Guadalajara bien educada")</f>
        <v>Guadalajara bien educada</v>
      </c>
      <c r="E315" s="49" t="str">
        <f ca="1">IFERROR(__xludf.DUMMYFUNCTION("""COMPUTED_VALUE"""),"Atención en Centros de Desarrollo Infantil")</f>
        <v>Atención en Centros de Desarrollo Infantil</v>
      </c>
      <c r="F315" s="49" t="str">
        <f ca="1">IFERROR(__xludf.DUMMYFUNCTION("""COMPUTED_VALUE"""),"A1C1. Procesos de formación brindados en CDI, CEDI y CAIC de educación inicial y preescolar ")</f>
        <v xml:space="preserve">A1C1. Procesos de formación brindados en CDI, CEDI y CAIC de educación inicial y preescolar </v>
      </c>
      <c r="G315" s="49" t="str">
        <f ca="1">IFERROR(__xludf.DUMMYFUNCTION("""COMPUTED_VALUE"""),"Porcentaje de Niñas y Niños que reciben en educación inicial y preescolar en CDI, CEDI y CAIC en 2023")</f>
        <v>Porcentaje de Niñas y Niños que reciben en educación inicial y preescolar en CDI, CEDI y CAIC en 2023</v>
      </c>
      <c r="H315" s="49" t="str">
        <f ca="1">IFERROR(__xludf.DUMMYFUNCTION("""COMPUTED_VALUE"""),"NOS AGOSTO")</f>
        <v>NOS AGOSTO</v>
      </c>
      <c r="I315" s="49" t="str">
        <f ca="1">IFERROR(__xludf.DUMMYFUNCTION("""COMPUTED_VALUE"""),"Agosto")</f>
        <v>Agosto</v>
      </c>
      <c r="J315" s="49" t="str">
        <f ca="1">IFERROR(__xludf.DUMMYFUNCTION("""COMPUTED_VALUE"""),"NOS")</f>
        <v>NOS</v>
      </c>
      <c r="K315" s="50">
        <f ca="1">IFERROR(__xludf.DUMMYFUNCTION("""COMPUTED_VALUE"""),101)</f>
        <v>101</v>
      </c>
      <c r="L315" s="49" t="str">
        <f ca="1">IFERROR(__xludf.DUMMYFUNCTION("""COMPUTED_VALUE"""),"TRIMESTRE 3")</f>
        <v>TRIMESTRE 3</v>
      </c>
      <c r="M315" s="49" t="str">
        <f ca="1">IFERROR(__xludf.DUMMYFUNCTION("""COMPUTED_VALUE"""),"NIÑOS")</f>
        <v>NIÑOS</v>
      </c>
    </row>
    <row r="316" spans="1:13">
      <c r="A316" s="49" t="str">
        <f ca="1">IFERROR(__xludf.DUMMYFUNCTION("""COMPUTED_VALUE"""),"5.1.1.1")</f>
        <v>5.1.1.1</v>
      </c>
      <c r="B31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6" s="49" t="str">
        <f ca="1">IFERROR(__xludf.DUMMYFUNCTION("""COMPUTED_VALUE"""),"3. Operación")</f>
        <v>3. Operación</v>
      </c>
      <c r="D316" s="49" t="str">
        <f ca="1">IFERROR(__xludf.DUMMYFUNCTION("""COMPUTED_VALUE"""),"Guadalajara bien educada")</f>
        <v>Guadalajara bien educada</v>
      </c>
      <c r="E316" s="49" t="str">
        <f ca="1">IFERROR(__xludf.DUMMYFUNCTION("""COMPUTED_VALUE"""),"Atención en Centros de Desarrollo Infantil")</f>
        <v>Atención en Centros de Desarrollo Infantil</v>
      </c>
      <c r="F316" s="49" t="str">
        <f ca="1">IFERROR(__xludf.DUMMYFUNCTION("""COMPUTED_VALUE"""),"A1C1. Procesos de formación brindados en CDI, CEDI y CAIC de educación inicial y preescolar ")</f>
        <v xml:space="preserve">A1C1. Procesos de formación brindados en CDI, CEDI y CAIC de educación inicial y preescolar </v>
      </c>
      <c r="G316" s="49" t="str">
        <f ca="1">IFERROR(__xludf.DUMMYFUNCTION("""COMPUTED_VALUE"""),"Porcentaje de Niñas y Niños que reciben en educación inicial y preescolar en CDI, CEDI y CAIC en 2023")</f>
        <v>Porcentaje de Niñas y Niños que reciben en educación inicial y preescolar en CDI, CEDI y CAIC en 2023</v>
      </c>
      <c r="H316" s="49" t="str">
        <f ca="1">IFERROR(__xludf.DUMMYFUNCTION("""COMPUTED_VALUE"""),"AM AGOSTO")</f>
        <v>AM AGOSTO</v>
      </c>
      <c r="I316" s="49" t="str">
        <f ca="1">IFERROR(__xludf.DUMMYFUNCTION("""COMPUTED_VALUE"""),"Agosto")</f>
        <v>Agosto</v>
      </c>
      <c r="J316" s="49" t="str">
        <f ca="1">IFERROR(__xludf.DUMMYFUNCTION("""COMPUTED_VALUE"""),"AM")</f>
        <v>AM</v>
      </c>
      <c r="K316" s="50">
        <f ca="1">IFERROR(__xludf.DUMMYFUNCTION("""COMPUTED_VALUE"""),0)</f>
        <v>0</v>
      </c>
      <c r="L316" s="49" t="str">
        <f ca="1">IFERROR(__xludf.DUMMYFUNCTION("""COMPUTED_VALUE"""),"TRIMESTRE 3")</f>
        <v>TRIMESTRE 3</v>
      </c>
      <c r="M316" s="49" t="str">
        <f ca="1">IFERROR(__xludf.DUMMYFUNCTION("""COMPUTED_VALUE"""),"ADOLESCENTES MUJERES")</f>
        <v>ADOLESCENTES MUJERES</v>
      </c>
    </row>
    <row r="317" spans="1:13">
      <c r="A317" s="49" t="str">
        <f ca="1">IFERROR(__xludf.DUMMYFUNCTION("""COMPUTED_VALUE"""),"5.1.1.1")</f>
        <v>5.1.1.1</v>
      </c>
      <c r="B31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7" s="49" t="str">
        <f ca="1">IFERROR(__xludf.DUMMYFUNCTION("""COMPUTED_VALUE"""),"3. Operación")</f>
        <v>3. Operación</v>
      </c>
      <c r="D317" s="49" t="str">
        <f ca="1">IFERROR(__xludf.DUMMYFUNCTION("""COMPUTED_VALUE"""),"Guadalajara bien educada")</f>
        <v>Guadalajara bien educada</v>
      </c>
      <c r="E317" s="49" t="str">
        <f ca="1">IFERROR(__xludf.DUMMYFUNCTION("""COMPUTED_VALUE"""),"Atención en Centros de Desarrollo Infantil")</f>
        <v>Atención en Centros de Desarrollo Infantil</v>
      </c>
      <c r="F317" s="49" t="str">
        <f ca="1">IFERROR(__xludf.DUMMYFUNCTION("""COMPUTED_VALUE"""),"A1C1. Procesos de formación brindados en CDI, CEDI y CAIC de educación inicial y preescolar ")</f>
        <v xml:space="preserve">A1C1. Procesos de formación brindados en CDI, CEDI y CAIC de educación inicial y preescolar </v>
      </c>
      <c r="G317" s="49" t="str">
        <f ca="1">IFERROR(__xludf.DUMMYFUNCTION("""COMPUTED_VALUE"""),"Porcentaje de Niñas y Niños que reciben en educación inicial y preescolar en CDI, CEDI y CAIC en 2023")</f>
        <v>Porcentaje de Niñas y Niños que reciben en educación inicial y preescolar en CDI, CEDI y CAIC en 2023</v>
      </c>
      <c r="H317" s="49" t="str">
        <f ca="1">IFERROR(__xludf.DUMMYFUNCTION("""COMPUTED_VALUE"""),"AH AGOSTO")</f>
        <v>AH AGOSTO</v>
      </c>
      <c r="I317" s="49" t="str">
        <f ca="1">IFERROR(__xludf.DUMMYFUNCTION("""COMPUTED_VALUE"""),"Agosto")</f>
        <v>Agosto</v>
      </c>
      <c r="J317" s="49" t="str">
        <f ca="1">IFERROR(__xludf.DUMMYFUNCTION("""COMPUTED_VALUE"""),"AH")</f>
        <v>AH</v>
      </c>
      <c r="K317" s="50">
        <f ca="1">IFERROR(__xludf.DUMMYFUNCTION("""COMPUTED_VALUE"""),0)</f>
        <v>0</v>
      </c>
      <c r="L317" s="49" t="str">
        <f ca="1">IFERROR(__xludf.DUMMYFUNCTION("""COMPUTED_VALUE"""),"TRIMESTRE 3")</f>
        <v>TRIMESTRE 3</v>
      </c>
      <c r="M317" s="49" t="str">
        <f ca="1">IFERROR(__xludf.DUMMYFUNCTION("""COMPUTED_VALUE"""),"ADOLESCENTES HOMBRES")</f>
        <v>ADOLESCENTES HOMBRES</v>
      </c>
    </row>
    <row r="318" spans="1:13">
      <c r="A318" s="49" t="str">
        <f ca="1">IFERROR(__xludf.DUMMYFUNCTION("""COMPUTED_VALUE"""),"5.1.1.1")</f>
        <v>5.1.1.1</v>
      </c>
      <c r="B31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8" s="49" t="str">
        <f ca="1">IFERROR(__xludf.DUMMYFUNCTION("""COMPUTED_VALUE"""),"3. Operación")</f>
        <v>3. Operación</v>
      </c>
      <c r="D318" s="49" t="str">
        <f ca="1">IFERROR(__xludf.DUMMYFUNCTION("""COMPUTED_VALUE"""),"Guadalajara bien educada")</f>
        <v>Guadalajara bien educada</v>
      </c>
      <c r="E318" s="49" t="str">
        <f ca="1">IFERROR(__xludf.DUMMYFUNCTION("""COMPUTED_VALUE"""),"Atención en Centros de Desarrollo Infantil")</f>
        <v>Atención en Centros de Desarrollo Infantil</v>
      </c>
      <c r="F318" s="49" t="str">
        <f ca="1">IFERROR(__xludf.DUMMYFUNCTION("""COMPUTED_VALUE"""),"A1C1. Procesos de formación brindados en CDI, CEDI y CAIC de educación inicial y preescolar ")</f>
        <v xml:space="preserve">A1C1. Procesos de formación brindados en CDI, CEDI y CAIC de educación inicial y preescolar </v>
      </c>
      <c r="G318" s="49" t="str">
        <f ca="1">IFERROR(__xludf.DUMMYFUNCTION("""COMPUTED_VALUE"""),"Porcentaje de Niñas y Niños que reciben en educación inicial y preescolar en CDI, CEDI y CAIC en 2023")</f>
        <v>Porcentaje de Niñas y Niños que reciben en educación inicial y preescolar en CDI, CEDI y CAIC en 2023</v>
      </c>
      <c r="H318" s="49" t="str">
        <f ca="1">IFERROR(__xludf.DUMMYFUNCTION("""COMPUTED_VALUE"""),"MUJ AGOSTO")</f>
        <v>MUJ AGOSTO</v>
      </c>
      <c r="I318" s="49" t="str">
        <f ca="1">IFERROR(__xludf.DUMMYFUNCTION("""COMPUTED_VALUE"""),"Agosto")</f>
        <v>Agosto</v>
      </c>
      <c r="J318" s="49" t="str">
        <f ca="1">IFERROR(__xludf.DUMMYFUNCTION("""COMPUTED_VALUE"""),"MUJ")</f>
        <v>MUJ</v>
      </c>
      <c r="K318" s="50">
        <f ca="1">IFERROR(__xludf.DUMMYFUNCTION("""COMPUTED_VALUE"""),0)</f>
        <v>0</v>
      </c>
      <c r="L318" s="49" t="str">
        <f ca="1">IFERROR(__xludf.DUMMYFUNCTION("""COMPUTED_VALUE"""),"TRIMESTRE 3")</f>
        <v>TRIMESTRE 3</v>
      </c>
      <c r="M318" s="49" t="str">
        <f ca="1">IFERROR(__xludf.DUMMYFUNCTION("""COMPUTED_VALUE"""),"MUJERES ADULTAS")</f>
        <v>MUJERES ADULTAS</v>
      </c>
    </row>
    <row r="319" spans="1:13">
      <c r="A319" s="49" t="str">
        <f ca="1">IFERROR(__xludf.DUMMYFUNCTION("""COMPUTED_VALUE"""),"5.1.1.1")</f>
        <v>5.1.1.1</v>
      </c>
      <c r="B31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9" s="49" t="str">
        <f ca="1">IFERROR(__xludf.DUMMYFUNCTION("""COMPUTED_VALUE"""),"3. Operación")</f>
        <v>3. Operación</v>
      </c>
      <c r="D319" s="49" t="str">
        <f ca="1">IFERROR(__xludf.DUMMYFUNCTION("""COMPUTED_VALUE"""),"Guadalajara bien educada")</f>
        <v>Guadalajara bien educada</v>
      </c>
      <c r="E319" s="49" t="str">
        <f ca="1">IFERROR(__xludf.DUMMYFUNCTION("""COMPUTED_VALUE"""),"Atención en Centros de Desarrollo Infantil")</f>
        <v>Atención en Centros de Desarrollo Infantil</v>
      </c>
      <c r="F319" s="49" t="str">
        <f ca="1">IFERROR(__xludf.DUMMYFUNCTION("""COMPUTED_VALUE"""),"A1C1. Procesos de formación brindados en CDI, CEDI y CAIC de educación inicial y preescolar ")</f>
        <v xml:space="preserve">A1C1. Procesos de formación brindados en CDI, CEDI y CAIC de educación inicial y preescolar </v>
      </c>
      <c r="G319" s="49" t="str">
        <f ca="1">IFERROR(__xludf.DUMMYFUNCTION("""COMPUTED_VALUE"""),"Porcentaje de Niñas y Niños que reciben en educación inicial y preescolar en CDI, CEDI y CAIC en 2023")</f>
        <v>Porcentaje de Niñas y Niños que reciben en educación inicial y preescolar en CDI, CEDI y CAIC en 2023</v>
      </c>
      <c r="H319" s="49" t="str">
        <f ca="1">IFERROR(__xludf.DUMMYFUNCTION("""COMPUTED_VALUE"""),"HOM AGOSTO")</f>
        <v>HOM AGOSTO</v>
      </c>
      <c r="I319" s="49" t="str">
        <f ca="1">IFERROR(__xludf.DUMMYFUNCTION("""COMPUTED_VALUE"""),"Agosto")</f>
        <v>Agosto</v>
      </c>
      <c r="J319" s="49" t="str">
        <f ca="1">IFERROR(__xludf.DUMMYFUNCTION("""COMPUTED_VALUE"""),"HOM")</f>
        <v>HOM</v>
      </c>
      <c r="K319" s="50">
        <f ca="1">IFERROR(__xludf.DUMMYFUNCTION("""COMPUTED_VALUE"""),0)</f>
        <v>0</v>
      </c>
      <c r="L319" s="49" t="str">
        <f ca="1">IFERROR(__xludf.DUMMYFUNCTION("""COMPUTED_VALUE"""),"TRIMESTRE 3")</f>
        <v>TRIMESTRE 3</v>
      </c>
      <c r="M319" s="49" t="str">
        <f ca="1">IFERROR(__xludf.DUMMYFUNCTION("""COMPUTED_VALUE"""),"HOMBRES ADULTOS")</f>
        <v>HOMBRES ADULTOS</v>
      </c>
    </row>
    <row r="320" spans="1:13">
      <c r="A320" s="49" t="str">
        <f ca="1">IFERROR(__xludf.DUMMYFUNCTION("""COMPUTED_VALUE"""),"5.1.1.1")</f>
        <v>5.1.1.1</v>
      </c>
      <c r="B32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0" s="49" t="str">
        <f ca="1">IFERROR(__xludf.DUMMYFUNCTION("""COMPUTED_VALUE"""),"3. Operación")</f>
        <v>3. Operación</v>
      </c>
      <c r="D320" s="49" t="str">
        <f ca="1">IFERROR(__xludf.DUMMYFUNCTION("""COMPUTED_VALUE"""),"Guadalajara bien educada")</f>
        <v>Guadalajara bien educada</v>
      </c>
      <c r="E320" s="49" t="str">
        <f ca="1">IFERROR(__xludf.DUMMYFUNCTION("""COMPUTED_VALUE"""),"Atención en Centros de Desarrollo Infantil")</f>
        <v>Atención en Centros de Desarrollo Infantil</v>
      </c>
      <c r="F320" s="49" t="str">
        <f ca="1">IFERROR(__xludf.DUMMYFUNCTION("""COMPUTED_VALUE"""),"A1C1. Procesos de formación brindados en CDI, CEDI y CAIC de educación inicial y preescolar ")</f>
        <v xml:space="preserve">A1C1. Procesos de formación brindados en CDI, CEDI y CAIC de educación inicial y preescolar </v>
      </c>
      <c r="G320" s="49" t="str">
        <f ca="1">IFERROR(__xludf.DUMMYFUNCTION("""COMPUTED_VALUE"""),"Porcentaje de Niñas y Niños que reciben en educación inicial y preescolar en CDI, CEDI y CAIC en 2023")</f>
        <v>Porcentaje de Niñas y Niños que reciben en educación inicial y preescolar en CDI, CEDI y CAIC en 2023</v>
      </c>
      <c r="H320" s="49" t="str">
        <f ca="1">IFERROR(__xludf.DUMMYFUNCTION("""COMPUTED_VALUE"""),"AMM AGOSTO")</f>
        <v>AMM AGOSTO</v>
      </c>
      <c r="I320" s="49" t="str">
        <f ca="1">IFERROR(__xludf.DUMMYFUNCTION("""COMPUTED_VALUE"""),"Agosto")</f>
        <v>Agosto</v>
      </c>
      <c r="J320" s="49" t="str">
        <f ca="1">IFERROR(__xludf.DUMMYFUNCTION("""COMPUTED_VALUE"""),"AMM")</f>
        <v>AMM</v>
      </c>
      <c r="K320" s="50">
        <f ca="1">IFERROR(__xludf.DUMMYFUNCTION("""COMPUTED_VALUE"""),0)</f>
        <v>0</v>
      </c>
      <c r="L320" s="49" t="str">
        <f ca="1">IFERROR(__xludf.DUMMYFUNCTION("""COMPUTED_VALUE"""),"TRIMESTRE 3")</f>
        <v>TRIMESTRE 3</v>
      </c>
      <c r="M320" s="49" t="str">
        <f ca="1">IFERROR(__xludf.DUMMYFUNCTION("""COMPUTED_VALUE"""),"ADULTA MAYOR MUJER")</f>
        <v>ADULTA MAYOR MUJER</v>
      </c>
    </row>
    <row r="321" spans="1:13">
      <c r="A321" s="49" t="str">
        <f ca="1">IFERROR(__xludf.DUMMYFUNCTION("""COMPUTED_VALUE"""),"5.1.1.1")</f>
        <v>5.1.1.1</v>
      </c>
      <c r="B32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1" s="49" t="str">
        <f ca="1">IFERROR(__xludf.DUMMYFUNCTION("""COMPUTED_VALUE"""),"3. Operación")</f>
        <v>3. Operación</v>
      </c>
      <c r="D321" s="49" t="str">
        <f ca="1">IFERROR(__xludf.DUMMYFUNCTION("""COMPUTED_VALUE"""),"Guadalajara bien educada")</f>
        <v>Guadalajara bien educada</v>
      </c>
      <c r="E321" s="49" t="str">
        <f ca="1">IFERROR(__xludf.DUMMYFUNCTION("""COMPUTED_VALUE"""),"Atención en Centros de Desarrollo Infantil")</f>
        <v>Atención en Centros de Desarrollo Infantil</v>
      </c>
      <c r="F321" s="49" t="str">
        <f ca="1">IFERROR(__xludf.DUMMYFUNCTION("""COMPUTED_VALUE"""),"A1C1. Procesos de formación brindados en CDI, CEDI y CAIC de educación inicial y preescolar ")</f>
        <v xml:space="preserve">A1C1. Procesos de formación brindados en CDI, CEDI y CAIC de educación inicial y preescolar </v>
      </c>
      <c r="G321" s="49" t="str">
        <f ca="1">IFERROR(__xludf.DUMMYFUNCTION("""COMPUTED_VALUE"""),"Porcentaje de Niñas y Niños que reciben en educación inicial y preescolar en CDI, CEDI y CAIC en 2023")</f>
        <v>Porcentaje de Niñas y Niños que reciben en educación inicial y preescolar en CDI, CEDI y CAIC en 2023</v>
      </c>
      <c r="H321" s="49" t="str">
        <f ca="1">IFERROR(__xludf.DUMMYFUNCTION("""COMPUTED_VALUE"""),"AMH AGOSTO")</f>
        <v>AMH AGOSTO</v>
      </c>
      <c r="I321" s="49" t="str">
        <f ca="1">IFERROR(__xludf.DUMMYFUNCTION("""COMPUTED_VALUE"""),"Agosto")</f>
        <v>Agosto</v>
      </c>
      <c r="J321" s="49" t="str">
        <f ca="1">IFERROR(__xludf.DUMMYFUNCTION("""COMPUTED_VALUE"""),"AMH")</f>
        <v>AMH</v>
      </c>
      <c r="K321" s="50">
        <f ca="1">IFERROR(__xludf.DUMMYFUNCTION("""COMPUTED_VALUE"""),0)</f>
        <v>0</v>
      </c>
      <c r="L321" s="49" t="str">
        <f ca="1">IFERROR(__xludf.DUMMYFUNCTION("""COMPUTED_VALUE"""),"TRIMESTRE 3")</f>
        <v>TRIMESTRE 3</v>
      </c>
      <c r="M321" s="49" t="str">
        <f ca="1">IFERROR(__xludf.DUMMYFUNCTION("""COMPUTED_VALUE"""),"ADULTO MAYOR HOMBRE")</f>
        <v>ADULTO MAYOR HOMBRE</v>
      </c>
    </row>
    <row r="322" spans="1:13">
      <c r="A322" s="49" t="str">
        <f ca="1">IFERROR(__xludf.DUMMYFUNCTION("""COMPUTED_VALUE"""),"5.1.1.0")</f>
        <v>5.1.1.0</v>
      </c>
      <c r="B32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2" s="49" t="str">
        <f ca="1">IFERROR(__xludf.DUMMYFUNCTION("""COMPUTED_VALUE"""),"3. Operación")</f>
        <v>3. Operación</v>
      </c>
      <c r="D322" s="49" t="str">
        <f ca="1">IFERROR(__xludf.DUMMYFUNCTION("""COMPUTED_VALUE"""),"Guadalajara bien educada")</f>
        <v>Guadalajara bien educada</v>
      </c>
      <c r="E322" s="49" t="str">
        <f ca="1">IFERROR(__xludf.DUMMYFUNCTION("""COMPUTED_VALUE"""),"Atención en Centros de Desarrollo Infantil")</f>
        <v>Atención en Centros de Desarrollo Infantil</v>
      </c>
      <c r="F32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2" s="49" t="str">
        <f ca="1">IFERROR(__xludf.DUMMYFUNCTION("""COMPUTED_VALUE"""),"NAS SEPTIEMBRE")</f>
        <v>NAS SEPTIEMBRE</v>
      </c>
      <c r="I322" s="49" t="str">
        <f ca="1">IFERROR(__xludf.DUMMYFUNCTION("""COMPUTED_VALUE"""),"Septiembre")</f>
        <v>Septiembre</v>
      </c>
      <c r="J322" s="49" t="str">
        <f ca="1">IFERROR(__xludf.DUMMYFUNCTION("""COMPUTED_VALUE"""),"NAS")</f>
        <v>NAS</v>
      </c>
      <c r="K322" s="50">
        <f ca="1">IFERROR(__xludf.DUMMYFUNCTION("""COMPUTED_VALUE"""),40)</f>
        <v>40</v>
      </c>
      <c r="L322" s="49" t="str">
        <f ca="1">IFERROR(__xludf.DUMMYFUNCTION("""COMPUTED_VALUE"""),"TRIMESTRE 3")</f>
        <v>TRIMESTRE 3</v>
      </c>
      <c r="M322" s="49" t="str">
        <f ca="1">IFERROR(__xludf.DUMMYFUNCTION("""COMPUTED_VALUE"""),"NIÑAS")</f>
        <v>NIÑAS</v>
      </c>
    </row>
    <row r="323" spans="1:13">
      <c r="A323" s="49" t="str">
        <f ca="1">IFERROR(__xludf.DUMMYFUNCTION("""COMPUTED_VALUE"""),"5.1.1.0")</f>
        <v>5.1.1.0</v>
      </c>
      <c r="B32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3" s="49" t="str">
        <f ca="1">IFERROR(__xludf.DUMMYFUNCTION("""COMPUTED_VALUE"""),"3. Operación")</f>
        <v>3. Operación</v>
      </c>
      <c r="D323" s="49" t="str">
        <f ca="1">IFERROR(__xludf.DUMMYFUNCTION("""COMPUTED_VALUE"""),"Guadalajara bien educada")</f>
        <v>Guadalajara bien educada</v>
      </c>
      <c r="E323" s="49" t="str">
        <f ca="1">IFERROR(__xludf.DUMMYFUNCTION("""COMPUTED_VALUE"""),"Atención en Centros de Desarrollo Infantil")</f>
        <v>Atención en Centros de Desarrollo Infantil</v>
      </c>
      <c r="F32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3" s="49" t="str">
        <f ca="1">IFERROR(__xludf.DUMMYFUNCTION("""COMPUTED_VALUE"""),"NOS SEPTIEMBRE")</f>
        <v>NOS SEPTIEMBRE</v>
      </c>
      <c r="I323" s="49" t="str">
        <f ca="1">IFERROR(__xludf.DUMMYFUNCTION("""COMPUTED_VALUE"""),"Septiembre")</f>
        <v>Septiembre</v>
      </c>
      <c r="J323" s="49" t="str">
        <f ca="1">IFERROR(__xludf.DUMMYFUNCTION("""COMPUTED_VALUE"""),"NOS")</f>
        <v>NOS</v>
      </c>
      <c r="K323" s="50">
        <f ca="1">IFERROR(__xludf.DUMMYFUNCTION("""COMPUTED_VALUE"""),32)</f>
        <v>32</v>
      </c>
      <c r="L323" s="49" t="str">
        <f ca="1">IFERROR(__xludf.DUMMYFUNCTION("""COMPUTED_VALUE"""),"TRIMESTRE 3")</f>
        <v>TRIMESTRE 3</v>
      </c>
      <c r="M323" s="49" t="str">
        <f ca="1">IFERROR(__xludf.DUMMYFUNCTION("""COMPUTED_VALUE"""),"NIÑOS")</f>
        <v>NIÑOS</v>
      </c>
    </row>
    <row r="324" spans="1:13">
      <c r="A324" s="49" t="str">
        <f ca="1">IFERROR(__xludf.DUMMYFUNCTION("""COMPUTED_VALUE"""),"5.1.1.0")</f>
        <v>5.1.1.0</v>
      </c>
      <c r="B32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4" s="49" t="str">
        <f ca="1">IFERROR(__xludf.DUMMYFUNCTION("""COMPUTED_VALUE"""),"3. Operación")</f>
        <v>3. Operación</v>
      </c>
      <c r="D324" s="49" t="str">
        <f ca="1">IFERROR(__xludf.DUMMYFUNCTION("""COMPUTED_VALUE"""),"Guadalajara bien educada")</f>
        <v>Guadalajara bien educada</v>
      </c>
      <c r="E324" s="49" t="str">
        <f ca="1">IFERROR(__xludf.DUMMYFUNCTION("""COMPUTED_VALUE"""),"Atención en Centros de Desarrollo Infantil")</f>
        <v>Atención en Centros de Desarrollo Infantil</v>
      </c>
      <c r="F32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4" s="49" t="str">
        <f ca="1">IFERROR(__xludf.DUMMYFUNCTION("""COMPUTED_VALUE"""),"AM SEPTIEMBRE")</f>
        <v>AM SEPTIEMBRE</v>
      </c>
      <c r="I324" s="49" t="str">
        <f ca="1">IFERROR(__xludf.DUMMYFUNCTION("""COMPUTED_VALUE"""),"Septiembre")</f>
        <v>Septiembre</v>
      </c>
      <c r="J324" s="49" t="str">
        <f ca="1">IFERROR(__xludf.DUMMYFUNCTION("""COMPUTED_VALUE"""),"AM")</f>
        <v>AM</v>
      </c>
      <c r="K324" s="50">
        <f ca="1">IFERROR(__xludf.DUMMYFUNCTION("""COMPUTED_VALUE"""),0)</f>
        <v>0</v>
      </c>
      <c r="L324" s="49" t="str">
        <f ca="1">IFERROR(__xludf.DUMMYFUNCTION("""COMPUTED_VALUE"""),"TRIMESTRE 3")</f>
        <v>TRIMESTRE 3</v>
      </c>
      <c r="M324" s="49" t="str">
        <f ca="1">IFERROR(__xludf.DUMMYFUNCTION("""COMPUTED_VALUE"""),"ADOLESCENTES MUJERES")</f>
        <v>ADOLESCENTES MUJERES</v>
      </c>
    </row>
    <row r="325" spans="1:13">
      <c r="A325" s="49" t="str">
        <f ca="1">IFERROR(__xludf.DUMMYFUNCTION("""COMPUTED_VALUE"""),"5.1.1.0")</f>
        <v>5.1.1.0</v>
      </c>
      <c r="B32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5" s="49" t="str">
        <f ca="1">IFERROR(__xludf.DUMMYFUNCTION("""COMPUTED_VALUE"""),"3. Operación")</f>
        <v>3. Operación</v>
      </c>
      <c r="D325" s="49" t="str">
        <f ca="1">IFERROR(__xludf.DUMMYFUNCTION("""COMPUTED_VALUE"""),"Guadalajara bien educada")</f>
        <v>Guadalajara bien educada</v>
      </c>
      <c r="E325" s="49" t="str">
        <f ca="1">IFERROR(__xludf.DUMMYFUNCTION("""COMPUTED_VALUE"""),"Atención en Centros de Desarrollo Infantil")</f>
        <v>Atención en Centros de Desarrollo Infantil</v>
      </c>
      <c r="F32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5" s="49" t="str">
        <f ca="1">IFERROR(__xludf.DUMMYFUNCTION("""COMPUTED_VALUE"""),"AH SEPTIEMBRE")</f>
        <v>AH SEPTIEMBRE</v>
      </c>
      <c r="I325" s="49" t="str">
        <f ca="1">IFERROR(__xludf.DUMMYFUNCTION("""COMPUTED_VALUE"""),"Septiembre")</f>
        <v>Septiembre</v>
      </c>
      <c r="J325" s="49" t="str">
        <f ca="1">IFERROR(__xludf.DUMMYFUNCTION("""COMPUTED_VALUE"""),"AH")</f>
        <v>AH</v>
      </c>
      <c r="K325" s="50">
        <f ca="1">IFERROR(__xludf.DUMMYFUNCTION("""COMPUTED_VALUE"""),0)</f>
        <v>0</v>
      </c>
      <c r="L325" s="49" t="str">
        <f ca="1">IFERROR(__xludf.DUMMYFUNCTION("""COMPUTED_VALUE"""),"TRIMESTRE 3")</f>
        <v>TRIMESTRE 3</v>
      </c>
      <c r="M325" s="49" t="str">
        <f ca="1">IFERROR(__xludf.DUMMYFUNCTION("""COMPUTED_VALUE"""),"ADOLESCENTES HOMBRES")</f>
        <v>ADOLESCENTES HOMBRES</v>
      </c>
    </row>
    <row r="326" spans="1:13">
      <c r="A326" s="49" t="str">
        <f ca="1">IFERROR(__xludf.DUMMYFUNCTION("""COMPUTED_VALUE"""),"5.1.1.0")</f>
        <v>5.1.1.0</v>
      </c>
      <c r="B32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6" s="49" t="str">
        <f ca="1">IFERROR(__xludf.DUMMYFUNCTION("""COMPUTED_VALUE"""),"3. Operación")</f>
        <v>3. Operación</v>
      </c>
      <c r="D326" s="49" t="str">
        <f ca="1">IFERROR(__xludf.DUMMYFUNCTION("""COMPUTED_VALUE"""),"Guadalajara bien educada")</f>
        <v>Guadalajara bien educada</v>
      </c>
      <c r="E326" s="49" t="str">
        <f ca="1">IFERROR(__xludf.DUMMYFUNCTION("""COMPUTED_VALUE"""),"Atención en Centros de Desarrollo Infantil")</f>
        <v>Atención en Centros de Desarrollo Infantil</v>
      </c>
      <c r="F32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6" s="49" t="str">
        <f ca="1">IFERROR(__xludf.DUMMYFUNCTION("""COMPUTED_VALUE"""),"MUJ SEPTIEMBRE")</f>
        <v>MUJ SEPTIEMBRE</v>
      </c>
      <c r="I326" s="49" t="str">
        <f ca="1">IFERROR(__xludf.DUMMYFUNCTION("""COMPUTED_VALUE"""),"Septiembre")</f>
        <v>Septiembre</v>
      </c>
      <c r="J326" s="49" t="str">
        <f ca="1">IFERROR(__xludf.DUMMYFUNCTION("""COMPUTED_VALUE"""),"MUJ")</f>
        <v>MUJ</v>
      </c>
      <c r="K326" s="50">
        <f ca="1">IFERROR(__xludf.DUMMYFUNCTION("""COMPUTED_VALUE"""),0)</f>
        <v>0</v>
      </c>
      <c r="L326" s="49" t="str">
        <f ca="1">IFERROR(__xludf.DUMMYFUNCTION("""COMPUTED_VALUE"""),"TRIMESTRE 3")</f>
        <v>TRIMESTRE 3</v>
      </c>
      <c r="M326" s="49" t="str">
        <f ca="1">IFERROR(__xludf.DUMMYFUNCTION("""COMPUTED_VALUE"""),"MUJERES ADULTAS")</f>
        <v>MUJERES ADULTAS</v>
      </c>
    </row>
    <row r="327" spans="1:13">
      <c r="A327" s="49" t="str">
        <f ca="1">IFERROR(__xludf.DUMMYFUNCTION("""COMPUTED_VALUE"""),"5.1.1.0")</f>
        <v>5.1.1.0</v>
      </c>
      <c r="B32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7" s="49" t="str">
        <f ca="1">IFERROR(__xludf.DUMMYFUNCTION("""COMPUTED_VALUE"""),"3. Operación")</f>
        <v>3. Operación</v>
      </c>
      <c r="D327" s="49" t="str">
        <f ca="1">IFERROR(__xludf.DUMMYFUNCTION("""COMPUTED_VALUE"""),"Guadalajara bien educada")</f>
        <v>Guadalajara bien educada</v>
      </c>
      <c r="E327" s="49" t="str">
        <f ca="1">IFERROR(__xludf.DUMMYFUNCTION("""COMPUTED_VALUE"""),"Atención en Centros de Desarrollo Infantil")</f>
        <v>Atención en Centros de Desarrollo Infantil</v>
      </c>
      <c r="F32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7" s="49" t="str">
        <f ca="1">IFERROR(__xludf.DUMMYFUNCTION("""COMPUTED_VALUE"""),"HOM SEPTIEMBRE")</f>
        <v>HOM SEPTIEMBRE</v>
      </c>
      <c r="I327" s="49" t="str">
        <f ca="1">IFERROR(__xludf.DUMMYFUNCTION("""COMPUTED_VALUE"""),"Septiembre")</f>
        <v>Septiembre</v>
      </c>
      <c r="J327" s="49" t="str">
        <f ca="1">IFERROR(__xludf.DUMMYFUNCTION("""COMPUTED_VALUE"""),"HOM")</f>
        <v>HOM</v>
      </c>
      <c r="K327" s="50">
        <f ca="1">IFERROR(__xludf.DUMMYFUNCTION("""COMPUTED_VALUE"""),0)</f>
        <v>0</v>
      </c>
      <c r="L327" s="49" t="str">
        <f ca="1">IFERROR(__xludf.DUMMYFUNCTION("""COMPUTED_VALUE"""),"TRIMESTRE 3")</f>
        <v>TRIMESTRE 3</v>
      </c>
      <c r="M327" s="49" t="str">
        <f ca="1">IFERROR(__xludf.DUMMYFUNCTION("""COMPUTED_VALUE"""),"HOMBRES ADULTOS")</f>
        <v>HOMBRES ADULTOS</v>
      </c>
    </row>
    <row r="328" spans="1:13">
      <c r="A328" s="49" t="str">
        <f ca="1">IFERROR(__xludf.DUMMYFUNCTION("""COMPUTED_VALUE"""),"5.1.1.0")</f>
        <v>5.1.1.0</v>
      </c>
      <c r="B32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8" s="49" t="str">
        <f ca="1">IFERROR(__xludf.DUMMYFUNCTION("""COMPUTED_VALUE"""),"3. Operación")</f>
        <v>3. Operación</v>
      </c>
      <c r="D328" s="49" t="str">
        <f ca="1">IFERROR(__xludf.DUMMYFUNCTION("""COMPUTED_VALUE"""),"Guadalajara bien educada")</f>
        <v>Guadalajara bien educada</v>
      </c>
      <c r="E328" s="49" t="str">
        <f ca="1">IFERROR(__xludf.DUMMYFUNCTION("""COMPUTED_VALUE"""),"Atención en Centros de Desarrollo Infantil")</f>
        <v>Atención en Centros de Desarrollo Infantil</v>
      </c>
      <c r="F32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8" s="49" t="str">
        <f ca="1">IFERROR(__xludf.DUMMYFUNCTION("""COMPUTED_VALUE"""),"AMM SEPTIEMBRE")</f>
        <v>AMM SEPTIEMBRE</v>
      </c>
      <c r="I328" s="49" t="str">
        <f ca="1">IFERROR(__xludf.DUMMYFUNCTION("""COMPUTED_VALUE"""),"Septiembre")</f>
        <v>Septiembre</v>
      </c>
      <c r="J328" s="49" t="str">
        <f ca="1">IFERROR(__xludf.DUMMYFUNCTION("""COMPUTED_VALUE"""),"AMM")</f>
        <v>AMM</v>
      </c>
      <c r="K328" s="50">
        <f ca="1">IFERROR(__xludf.DUMMYFUNCTION("""COMPUTED_VALUE"""),0)</f>
        <v>0</v>
      </c>
      <c r="L328" s="49" t="str">
        <f ca="1">IFERROR(__xludf.DUMMYFUNCTION("""COMPUTED_VALUE"""),"TRIMESTRE 3")</f>
        <v>TRIMESTRE 3</v>
      </c>
      <c r="M328" s="49" t="str">
        <f ca="1">IFERROR(__xludf.DUMMYFUNCTION("""COMPUTED_VALUE"""),"ADULTA MAYOR MUJER")</f>
        <v>ADULTA MAYOR MUJER</v>
      </c>
    </row>
    <row r="329" spans="1:13">
      <c r="A329" s="49" t="str">
        <f ca="1">IFERROR(__xludf.DUMMYFUNCTION("""COMPUTED_VALUE"""),"5.1.1.0")</f>
        <v>5.1.1.0</v>
      </c>
      <c r="B32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9" s="49" t="str">
        <f ca="1">IFERROR(__xludf.DUMMYFUNCTION("""COMPUTED_VALUE"""),"3. Operación")</f>
        <v>3. Operación</v>
      </c>
      <c r="D329" s="49" t="str">
        <f ca="1">IFERROR(__xludf.DUMMYFUNCTION("""COMPUTED_VALUE"""),"Guadalajara bien educada")</f>
        <v>Guadalajara bien educada</v>
      </c>
      <c r="E329" s="49" t="str">
        <f ca="1">IFERROR(__xludf.DUMMYFUNCTION("""COMPUTED_VALUE"""),"Atención en Centros de Desarrollo Infantil")</f>
        <v>Atención en Centros de Desarrollo Infantil</v>
      </c>
      <c r="F32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9" s="49" t="str">
        <f ca="1">IFERROR(__xludf.DUMMYFUNCTION("""COMPUTED_VALUE"""),"AMH SEPTIEMBRE")</f>
        <v>AMH SEPTIEMBRE</v>
      </c>
      <c r="I329" s="49" t="str">
        <f ca="1">IFERROR(__xludf.DUMMYFUNCTION("""COMPUTED_VALUE"""),"Septiembre")</f>
        <v>Septiembre</v>
      </c>
      <c r="J329" s="49" t="str">
        <f ca="1">IFERROR(__xludf.DUMMYFUNCTION("""COMPUTED_VALUE"""),"AMH")</f>
        <v>AMH</v>
      </c>
      <c r="K329" s="50">
        <f ca="1">IFERROR(__xludf.DUMMYFUNCTION("""COMPUTED_VALUE"""),0)</f>
        <v>0</v>
      </c>
      <c r="L329" s="49" t="str">
        <f ca="1">IFERROR(__xludf.DUMMYFUNCTION("""COMPUTED_VALUE"""),"TRIMESTRE 3")</f>
        <v>TRIMESTRE 3</v>
      </c>
      <c r="M329" s="49" t="str">
        <f ca="1">IFERROR(__xludf.DUMMYFUNCTION("""COMPUTED_VALUE"""),"ADULTO MAYOR HOMBRE")</f>
        <v>ADULTO MAYOR HOMBRE</v>
      </c>
    </row>
    <row r="330" spans="1:13">
      <c r="A330" s="49" t="str">
        <f ca="1">IFERROR(__xludf.DUMMYFUNCTION("""COMPUTED_VALUE"""),"5.1.1.1")</f>
        <v>5.1.1.1</v>
      </c>
      <c r="B33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0" s="49" t="str">
        <f ca="1">IFERROR(__xludf.DUMMYFUNCTION("""COMPUTED_VALUE"""),"3. Operación")</f>
        <v>3. Operación</v>
      </c>
      <c r="D330" s="49" t="str">
        <f ca="1">IFERROR(__xludf.DUMMYFUNCTION("""COMPUTED_VALUE"""),"Guadalajara bien educada")</f>
        <v>Guadalajara bien educada</v>
      </c>
      <c r="E330" s="49" t="str">
        <f ca="1">IFERROR(__xludf.DUMMYFUNCTION("""COMPUTED_VALUE"""),"Atención en Centros de Desarrollo Infantil")</f>
        <v>Atención en Centros de Desarrollo Infantil</v>
      </c>
      <c r="F330" s="49" t="str">
        <f ca="1">IFERROR(__xludf.DUMMYFUNCTION("""COMPUTED_VALUE"""),"A1C1. Procesos de formación brindados en CDI, CEDI y CAIC de educación inicial y preescolar ")</f>
        <v xml:space="preserve">A1C1. Procesos de formación brindados en CDI, CEDI y CAIC de educación inicial y preescolar </v>
      </c>
      <c r="G330" s="49" t="str">
        <f ca="1">IFERROR(__xludf.DUMMYFUNCTION("""COMPUTED_VALUE"""),"Porcentaje de Niñas y Niños que reciben en educación inicial y preescolar en CDI, CEDI y CAIC en 2023")</f>
        <v>Porcentaje de Niñas y Niños que reciben en educación inicial y preescolar en CDI, CEDI y CAIC en 2023</v>
      </c>
      <c r="H330" s="49" t="str">
        <f ca="1">IFERROR(__xludf.DUMMYFUNCTION("""COMPUTED_VALUE"""),"NAS SEPTIEMBRE")</f>
        <v>NAS SEPTIEMBRE</v>
      </c>
      <c r="I330" s="49" t="str">
        <f ca="1">IFERROR(__xludf.DUMMYFUNCTION("""COMPUTED_VALUE"""),"Septiembre")</f>
        <v>Septiembre</v>
      </c>
      <c r="J330" s="49" t="str">
        <f ca="1">IFERROR(__xludf.DUMMYFUNCTION("""COMPUTED_VALUE"""),"NAS")</f>
        <v>NAS</v>
      </c>
      <c r="K330" s="50">
        <f ca="1">IFERROR(__xludf.DUMMYFUNCTION("""COMPUTED_VALUE"""),40)</f>
        <v>40</v>
      </c>
      <c r="L330" s="49" t="str">
        <f ca="1">IFERROR(__xludf.DUMMYFUNCTION("""COMPUTED_VALUE"""),"TRIMESTRE 3")</f>
        <v>TRIMESTRE 3</v>
      </c>
      <c r="M330" s="49" t="str">
        <f ca="1">IFERROR(__xludf.DUMMYFUNCTION("""COMPUTED_VALUE"""),"NIÑAS")</f>
        <v>NIÑAS</v>
      </c>
    </row>
    <row r="331" spans="1:13">
      <c r="A331" s="49" t="str">
        <f ca="1">IFERROR(__xludf.DUMMYFUNCTION("""COMPUTED_VALUE"""),"5.1.1.1")</f>
        <v>5.1.1.1</v>
      </c>
      <c r="B33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1" s="49" t="str">
        <f ca="1">IFERROR(__xludf.DUMMYFUNCTION("""COMPUTED_VALUE"""),"3. Operación")</f>
        <v>3. Operación</v>
      </c>
      <c r="D331" s="49" t="str">
        <f ca="1">IFERROR(__xludf.DUMMYFUNCTION("""COMPUTED_VALUE"""),"Guadalajara bien educada")</f>
        <v>Guadalajara bien educada</v>
      </c>
      <c r="E331" s="49" t="str">
        <f ca="1">IFERROR(__xludf.DUMMYFUNCTION("""COMPUTED_VALUE"""),"Atención en Centros de Desarrollo Infantil")</f>
        <v>Atención en Centros de Desarrollo Infantil</v>
      </c>
      <c r="F331" s="49" t="str">
        <f ca="1">IFERROR(__xludf.DUMMYFUNCTION("""COMPUTED_VALUE"""),"A1C1. Procesos de formación brindados en CDI, CEDI y CAIC de educación inicial y preescolar ")</f>
        <v xml:space="preserve">A1C1. Procesos de formación brindados en CDI, CEDI y CAIC de educación inicial y preescolar </v>
      </c>
      <c r="G331" s="49" t="str">
        <f ca="1">IFERROR(__xludf.DUMMYFUNCTION("""COMPUTED_VALUE"""),"Porcentaje de Niñas y Niños que reciben en educación inicial y preescolar en CDI, CEDI y CAIC en 2023")</f>
        <v>Porcentaje de Niñas y Niños que reciben en educación inicial y preescolar en CDI, CEDI y CAIC en 2023</v>
      </c>
      <c r="H331" s="49" t="str">
        <f ca="1">IFERROR(__xludf.DUMMYFUNCTION("""COMPUTED_VALUE"""),"NOS SEPTIEMBRE")</f>
        <v>NOS SEPTIEMBRE</v>
      </c>
      <c r="I331" s="49" t="str">
        <f ca="1">IFERROR(__xludf.DUMMYFUNCTION("""COMPUTED_VALUE"""),"Septiembre")</f>
        <v>Septiembre</v>
      </c>
      <c r="J331" s="49" t="str">
        <f ca="1">IFERROR(__xludf.DUMMYFUNCTION("""COMPUTED_VALUE"""),"NOS")</f>
        <v>NOS</v>
      </c>
      <c r="K331" s="50">
        <f ca="1">IFERROR(__xludf.DUMMYFUNCTION("""COMPUTED_VALUE"""),32)</f>
        <v>32</v>
      </c>
      <c r="L331" s="49" t="str">
        <f ca="1">IFERROR(__xludf.DUMMYFUNCTION("""COMPUTED_VALUE"""),"TRIMESTRE 3")</f>
        <v>TRIMESTRE 3</v>
      </c>
      <c r="M331" s="49" t="str">
        <f ca="1">IFERROR(__xludf.DUMMYFUNCTION("""COMPUTED_VALUE"""),"NIÑOS")</f>
        <v>NIÑOS</v>
      </c>
    </row>
    <row r="332" spans="1:13">
      <c r="A332" s="49" t="str">
        <f ca="1">IFERROR(__xludf.DUMMYFUNCTION("""COMPUTED_VALUE"""),"5.1.1.1")</f>
        <v>5.1.1.1</v>
      </c>
      <c r="B33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2" s="49" t="str">
        <f ca="1">IFERROR(__xludf.DUMMYFUNCTION("""COMPUTED_VALUE"""),"3. Operación")</f>
        <v>3. Operación</v>
      </c>
      <c r="D332" s="49" t="str">
        <f ca="1">IFERROR(__xludf.DUMMYFUNCTION("""COMPUTED_VALUE"""),"Guadalajara bien educada")</f>
        <v>Guadalajara bien educada</v>
      </c>
      <c r="E332" s="49" t="str">
        <f ca="1">IFERROR(__xludf.DUMMYFUNCTION("""COMPUTED_VALUE"""),"Atención en Centros de Desarrollo Infantil")</f>
        <v>Atención en Centros de Desarrollo Infantil</v>
      </c>
      <c r="F332" s="49" t="str">
        <f ca="1">IFERROR(__xludf.DUMMYFUNCTION("""COMPUTED_VALUE"""),"A1C1. Procesos de formación brindados en CDI, CEDI y CAIC de educación inicial y preescolar ")</f>
        <v xml:space="preserve">A1C1. Procesos de formación brindados en CDI, CEDI y CAIC de educación inicial y preescolar </v>
      </c>
      <c r="G332" s="49" t="str">
        <f ca="1">IFERROR(__xludf.DUMMYFUNCTION("""COMPUTED_VALUE"""),"Porcentaje de Niñas y Niños que reciben en educación inicial y preescolar en CDI, CEDI y CAIC en 2023")</f>
        <v>Porcentaje de Niñas y Niños que reciben en educación inicial y preescolar en CDI, CEDI y CAIC en 2023</v>
      </c>
      <c r="H332" s="49" t="str">
        <f ca="1">IFERROR(__xludf.DUMMYFUNCTION("""COMPUTED_VALUE"""),"AM SEPTIEMBRE")</f>
        <v>AM SEPTIEMBRE</v>
      </c>
      <c r="I332" s="49" t="str">
        <f ca="1">IFERROR(__xludf.DUMMYFUNCTION("""COMPUTED_VALUE"""),"Septiembre")</f>
        <v>Septiembre</v>
      </c>
      <c r="J332" s="49" t="str">
        <f ca="1">IFERROR(__xludf.DUMMYFUNCTION("""COMPUTED_VALUE"""),"AM")</f>
        <v>AM</v>
      </c>
      <c r="K332" s="50">
        <f ca="1">IFERROR(__xludf.DUMMYFUNCTION("""COMPUTED_VALUE"""),0)</f>
        <v>0</v>
      </c>
      <c r="L332" s="49" t="str">
        <f ca="1">IFERROR(__xludf.DUMMYFUNCTION("""COMPUTED_VALUE"""),"TRIMESTRE 3")</f>
        <v>TRIMESTRE 3</v>
      </c>
      <c r="M332" s="49" t="str">
        <f ca="1">IFERROR(__xludf.DUMMYFUNCTION("""COMPUTED_VALUE"""),"ADOLESCENTES MUJERES")</f>
        <v>ADOLESCENTES MUJERES</v>
      </c>
    </row>
    <row r="333" spans="1:13">
      <c r="A333" s="49" t="str">
        <f ca="1">IFERROR(__xludf.DUMMYFUNCTION("""COMPUTED_VALUE"""),"5.1.1.1")</f>
        <v>5.1.1.1</v>
      </c>
      <c r="B33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3" s="49" t="str">
        <f ca="1">IFERROR(__xludf.DUMMYFUNCTION("""COMPUTED_VALUE"""),"3. Operación")</f>
        <v>3. Operación</v>
      </c>
      <c r="D333" s="49" t="str">
        <f ca="1">IFERROR(__xludf.DUMMYFUNCTION("""COMPUTED_VALUE"""),"Guadalajara bien educada")</f>
        <v>Guadalajara bien educada</v>
      </c>
      <c r="E333" s="49" t="str">
        <f ca="1">IFERROR(__xludf.DUMMYFUNCTION("""COMPUTED_VALUE"""),"Atención en Centros de Desarrollo Infantil")</f>
        <v>Atención en Centros de Desarrollo Infantil</v>
      </c>
      <c r="F333" s="49" t="str">
        <f ca="1">IFERROR(__xludf.DUMMYFUNCTION("""COMPUTED_VALUE"""),"A1C1. Procesos de formación brindados en CDI, CEDI y CAIC de educación inicial y preescolar ")</f>
        <v xml:space="preserve">A1C1. Procesos de formación brindados en CDI, CEDI y CAIC de educación inicial y preescolar </v>
      </c>
      <c r="G333" s="49" t="str">
        <f ca="1">IFERROR(__xludf.DUMMYFUNCTION("""COMPUTED_VALUE"""),"Porcentaje de Niñas y Niños que reciben en educación inicial y preescolar en CDI, CEDI y CAIC en 2023")</f>
        <v>Porcentaje de Niñas y Niños que reciben en educación inicial y preescolar en CDI, CEDI y CAIC en 2023</v>
      </c>
      <c r="H333" s="49" t="str">
        <f ca="1">IFERROR(__xludf.DUMMYFUNCTION("""COMPUTED_VALUE"""),"AH SEPTIEMBRE")</f>
        <v>AH SEPTIEMBRE</v>
      </c>
      <c r="I333" s="49" t="str">
        <f ca="1">IFERROR(__xludf.DUMMYFUNCTION("""COMPUTED_VALUE"""),"Septiembre")</f>
        <v>Septiembre</v>
      </c>
      <c r="J333" s="49" t="str">
        <f ca="1">IFERROR(__xludf.DUMMYFUNCTION("""COMPUTED_VALUE"""),"AH")</f>
        <v>AH</v>
      </c>
      <c r="K333" s="50">
        <f ca="1">IFERROR(__xludf.DUMMYFUNCTION("""COMPUTED_VALUE"""),0)</f>
        <v>0</v>
      </c>
      <c r="L333" s="49" t="str">
        <f ca="1">IFERROR(__xludf.DUMMYFUNCTION("""COMPUTED_VALUE"""),"TRIMESTRE 3")</f>
        <v>TRIMESTRE 3</v>
      </c>
      <c r="M333" s="49" t="str">
        <f ca="1">IFERROR(__xludf.DUMMYFUNCTION("""COMPUTED_VALUE"""),"ADOLESCENTES HOMBRES")</f>
        <v>ADOLESCENTES HOMBRES</v>
      </c>
    </row>
    <row r="334" spans="1:13">
      <c r="A334" s="49" t="str">
        <f ca="1">IFERROR(__xludf.DUMMYFUNCTION("""COMPUTED_VALUE"""),"5.1.1.1")</f>
        <v>5.1.1.1</v>
      </c>
      <c r="B33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4" s="49" t="str">
        <f ca="1">IFERROR(__xludf.DUMMYFUNCTION("""COMPUTED_VALUE"""),"3. Operación")</f>
        <v>3. Operación</v>
      </c>
      <c r="D334" s="49" t="str">
        <f ca="1">IFERROR(__xludf.DUMMYFUNCTION("""COMPUTED_VALUE"""),"Guadalajara bien educada")</f>
        <v>Guadalajara bien educada</v>
      </c>
      <c r="E334" s="49" t="str">
        <f ca="1">IFERROR(__xludf.DUMMYFUNCTION("""COMPUTED_VALUE"""),"Atención en Centros de Desarrollo Infantil")</f>
        <v>Atención en Centros de Desarrollo Infantil</v>
      </c>
      <c r="F334" s="49" t="str">
        <f ca="1">IFERROR(__xludf.DUMMYFUNCTION("""COMPUTED_VALUE"""),"A1C1. Procesos de formación brindados en CDI, CEDI y CAIC de educación inicial y preescolar ")</f>
        <v xml:space="preserve">A1C1. Procesos de formación brindados en CDI, CEDI y CAIC de educación inicial y preescolar </v>
      </c>
      <c r="G334" s="49" t="str">
        <f ca="1">IFERROR(__xludf.DUMMYFUNCTION("""COMPUTED_VALUE"""),"Porcentaje de Niñas y Niños que reciben en educación inicial y preescolar en CDI, CEDI y CAIC en 2023")</f>
        <v>Porcentaje de Niñas y Niños que reciben en educación inicial y preescolar en CDI, CEDI y CAIC en 2023</v>
      </c>
      <c r="H334" s="49" t="str">
        <f ca="1">IFERROR(__xludf.DUMMYFUNCTION("""COMPUTED_VALUE"""),"MUJ SEPTIEMBRE")</f>
        <v>MUJ SEPTIEMBRE</v>
      </c>
      <c r="I334" s="49" t="str">
        <f ca="1">IFERROR(__xludf.DUMMYFUNCTION("""COMPUTED_VALUE"""),"Septiembre")</f>
        <v>Septiembre</v>
      </c>
      <c r="J334" s="49" t="str">
        <f ca="1">IFERROR(__xludf.DUMMYFUNCTION("""COMPUTED_VALUE"""),"MUJ")</f>
        <v>MUJ</v>
      </c>
      <c r="K334" s="50">
        <f ca="1">IFERROR(__xludf.DUMMYFUNCTION("""COMPUTED_VALUE"""),0)</f>
        <v>0</v>
      </c>
      <c r="L334" s="49" t="str">
        <f ca="1">IFERROR(__xludf.DUMMYFUNCTION("""COMPUTED_VALUE"""),"TRIMESTRE 3")</f>
        <v>TRIMESTRE 3</v>
      </c>
      <c r="M334" s="49" t="str">
        <f ca="1">IFERROR(__xludf.DUMMYFUNCTION("""COMPUTED_VALUE"""),"MUJERES ADULTAS")</f>
        <v>MUJERES ADULTAS</v>
      </c>
    </row>
    <row r="335" spans="1:13">
      <c r="A335" s="49" t="str">
        <f ca="1">IFERROR(__xludf.DUMMYFUNCTION("""COMPUTED_VALUE"""),"5.1.1.1")</f>
        <v>5.1.1.1</v>
      </c>
      <c r="B33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5" s="49" t="str">
        <f ca="1">IFERROR(__xludf.DUMMYFUNCTION("""COMPUTED_VALUE"""),"3. Operación")</f>
        <v>3. Operación</v>
      </c>
      <c r="D335" s="49" t="str">
        <f ca="1">IFERROR(__xludf.DUMMYFUNCTION("""COMPUTED_VALUE"""),"Guadalajara bien educada")</f>
        <v>Guadalajara bien educada</v>
      </c>
      <c r="E335" s="49" t="str">
        <f ca="1">IFERROR(__xludf.DUMMYFUNCTION("""COMPUTED_VALUE"""),"Atención en Centros de Desarrollo Infantil")</f>
        <v>Atención en Centros de Desarrollo Infantil</v>
      </c>
      <c r="F335" s="49" t="str">
        <f ca="1">IFERROR(__xludf.DUMMYFUNCTION("""COMPUTED_VALUE"""),"A1C1. Procesos de formación brindados en CDI, CEDI y CAIC de educación inicial y preescolar ")</f>
        <v xml:space="preserve">A1C1. Procesos de formación brindados en CDI, CEDI y CAIC de educación inicial y preescolar </v>
      </c>
      <c r="G335" s="49" t="str">
        <f ca="1">IFERROR(__xludf.DUMMYFUNCTION("""COMPUTED_VALUE"""),"Porcentaje de Niñas y Niños que reciben en educación inicial y preescolar en CDI, CEDI y CAIC en 2023")</f>
        <v>Porcentaje de Niñas y Niños que reciben en educación inicial y preescolar en CDI, CEDI y CAIC en 2023</v>
      </c>
      <c r="H335" s="49" t="str">
        <f ca="1">IFERROR(__xludf.DUMMYFUNCTION("""COMPUTED_VALUE"""),"HOM SEPTIEMBRE")</f>
        <v>HOM SEPTIEMBRE</v>
      </c>
      <c r="I335" s="49" t="str">
        <f ca="1">IFERROR(__xludf.DUMMYFUNCTION("""COMPUTED_VALUE"""),"Septiembre")</f>
        <v>Septiembre</v>
      </c>
      <c r="J335" s="49" t="str">
        <f ca="1">IFERROR(__xludf.DUMMYFUNCTION("""COMPUTED_VALUE"""),"HOM")</f>
        <v>HOM</v>
      </c>
      <c r="K335" s="50">
        <f ca="1">IFERROR(__xludf.DUMMYFUNCTION("""COMPUTED_VALUE"""),0)</f>
        <v>0</v>
      </c>
      <c r="L335" s="49" t="str">
        <f ca="1">IFERROR(__xludf.DUMMYFUNCTION("""COMPUTED_VALUE"""),"TRIMESTRE 3")</f>
        <v>TRIMESTRE 3</v>
      </c>
      <c r="M335" s="49" t="str">
        <f ca="1">IFERROR(__xludf.DUMMYFUNCTION("""COMPUTED_VALUE"""),"HOMBRES ADULTOS")</f>
        <v>HOMBRES ADULTOS</v>
      </c>
    </row>
    <row r="336" spans="1:13">
      <c r="A336" s="49" t="str">
        <f ca="1">IFERROR(__xludf.DUMMYFUNCTION("""COMPUTED_VALUE"""),"5.1.1.1")</f>
        <v>5.1.1.1</v>
      </c>
      <c r="B33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6" s="49" t="str">
        <f ca="1">IFERROR(__xludf.DUMMYFUNCTION("""COMPUTED_VALUE"""),"3. Operación")</f>
        <v>3. Operación</v>
      </c>
      <c r="D336" s="49" t="str">
        <f ca="1">IFERROR(__xludf.DUMMYFUNCTION("""COMPUTED_VALUE"""),"Guadalajara bien educada")</f>
        <v>Guadalajara bien educada</v>
      </c>
      <c r="E336" s="49" t="str">
        <f ca="1">IFERROR(__xludf.DUMMYFUNCTION("""COMPUTED_VALUE"""),"Atención en Centros de Desarrollo Infantil")</f>
        <v>Atención en Centros de Desarrollo Infantil</v>
      </c>
      <c r="F336" s="49" t="str">
        <f ca="1">IFERROR(__xludf.DUMMYFUNCTION("""COMPUTED_VALUE"""),"A1C1. Procesos de formación brindados en CDI, CEDI y CAIC de educación inicial y preescolar ")</f>
        <v xml:space="preserve">A1C1. Procesos de formación brindados en CDI, CEDI y CAIC de educación inicial y preescolar </v>
      </c>
      <c r="G336" s="49" t="str">
        <f ca="1">IFERROR(__xludf.DUMMYFUNCTION("""COMPUTED_VALUE"""),"Porcentaje de Niñas y Niños que reciben en educación inicial y preescolar en CDI, CEDI y CAIC en 2023")</f>
        <v>Porcentaje de Niñas y Niños que reciben en educación inicial y preescolar en CDI, CEDI y CAIC en 2023</v>
      </c>
      <c r="H336" s="49" t="str">
        <f ca="1">IFERROR(__xludf.DUMMYFUNCTION("""COMPUTED_VALUE"""),"AMM SEPTIEMBRE")</f>
        <v>AMM SEPTIEMBRE</v>
      </c>
      <c r="I336" s="49" t="str">
        <f ca="1">IFERROR(__xludf.DUMMYFUNCTION("""COMPUTED_VALUE"""),"Septiembre")</f>
        <v>Septiembre</v>
      </c>
      <c r="J336" s="49" t="str">
        <f ca="1">IFERROR(__xludf.DUMMYFUNCTION("""COMPUTED_VALUE"""),"AMM")</f>
        <v>AMM</v>
      </c>
      <c r="K336" s="50">
        <f ca="1">IFERROR(__xludf.DUMMYFUNCTION("""COMPUTED_VALUE"""),0)</f>
        <v>0</v>
      </c>
      <c r="L336" s="49" t="str">
        <f ca="1">IFERROR(__xludf.DUMMYFUNCTION("""COMPUTED_VALUE"""),"TRIMESTRE 3")</f>
        <v>TRIMESTRE 3</v>
      </c>
      <c r="M336" s="49" t="str">
        <f ca="1">IFERROR(__xludf.DUMMYFUNCTION("""COMPUTED_VALUE"""),"ADULTA MAYOR MUJER")</f>
        <v>ADULTA MAYOR MUJER</v>
      </c>
    </row>
    <row r="337" spans="1:13">
      <c r="A337" s="49" t="str">
        <f ca="1">IFERROR(__xludf.DUMMYFUNCTION("""COMPUTED_VALUE"""),"5.1.1.1")</f>
        <v>5.1.1.1</v>
      </c>
      <c r="B33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7" s="49" t="str">
        <f ca="1">IFERROR(__xludf.DUMMYFUNCTION("""COMPUTED_VALUE"""),"3. Operación")</f>
        <v>3. Operación</v>
      </c>
      <c r="D337" s="49" t="str">
        <f ca="1">IFERROR(__xludf.DUMMYFUNCTION("""COMPUTED_VALUE"""),"Guadalajara bien educada")</f>
        <v>Guadalajara bien educada</v>
      </c>
      <c r="E337" s="49" t="str">
        <f ca="1">IFERROR(__xludf.DUMMYFUNCTION("""COMPUTED_VALUE"""),"Atención en Centros de Desarrollo Infantil")</f>
        <v>Atención en Centros de Desarrollo Infantil</v>
      </c>
      <c r="F337" s="49" t="str">
        <f ca="1">IFERROR(__xludf.DUMMYFUNCTION("""COMPUTED_VALUE"""),"A1C1. Procesos de formación brindados en CDI, CEDI y CAIC de educación inicial y preescolar ")</f>
        <v xml:space="preserve">A1C1. Procesos de formación brindados en CDI, CEDI y CAIC de educación inicial y preescolar </v>
      </c>
      <c r="G337" s="49" t="str">
        <f ca="1">IFERROR(__xludf.DUMMYFUNCTION("""COMPUTED_VALUE"""),"Porcentaje de Niñas y Niños que reciben en educación inicial y preescolar en CDI, CEDI y CAIC en 2023")</f>
        <v>Porcentaje de Niñas y Niños que reciben en educación inicial y preescolar en CDI, CEDI y CAIC en 2023</v>
      </c>
      <c r="H337" s="49" t="str">
        <f ca="1">IFERROR(__xludf.DUMMYFUNCTION("""COMPUTED_VALUE"""),"AMH SEPTIEMBRE")</f>
        <v>AMH SEPTIEMBRE</v>
      </c>
      <c r="I337" s="49" t="str">
        <f ca="1">IFERROR(__xludf.DUMMYFUNCTION("""COMPUTED_VALUE"""),"Septiembre")</f>
        <v>Septiembre</v>
      </c>
      <c r="J337" s="49" t="str">
        <f ca="1">IFERROR(__xludf.DUMMYFUNCTION("""COMPUTED_VALUE"""),"AMH")</f>
        <v>AMH</v>
      </c>
      <c r="K337" s="50">
        <f ca="1">IFERROR(__xludf.DUMMYFUNCTION("""COMPUTED_VALUE"""),0)</f>
        <v>0</v>
      </c>
      <c r="L337" s="49" t="str">
        <f ca="1">IFERROR(__xludf.DUMMYFUNCTION("""COMPUTED_VALUE"""),"TRIMESTRE 3")</f>
        <v>TRIMESTRE 3</v>
      </c>
      <c r="M337" s="49" t="str">
        <f ca="1">IFERROR(__xludf.DUMMYFUNCTION("""COMPUTED_VALUE"""),"ADULTO MAYOR HOMBRE")</f>
        <v>ADULTO MAYOR HOMBRE</v>
      </c>
    </row>
    <row r="338" spans="1:13">
      <c r="A338" s="49" t="str">
        <f ca="1">IFERROR(__xludf.DUMMYFUNCTION("""COMPUTED_VALUE"""),"5.1.1.0")</f>
        <v>5.1.1.0</v>
      </c>
      <c r="B33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8" s="49" t="str">
        <f ca="1">IFERROR(__xludf.DUMMYFUNCTION("""COMPUTED_VALUE"""),"3. Operación")</f>
        <v>3. Operación</v>
      </c>
      <c r="D338" s="49" t="str">
        <f ca="1">IFERROR(__xludf.DUMMYFUNCTION("""COMPUTED_VALUE"""),"Guadalajara bien educada")</f>
        <v>Guadalajara bien educada</v>
      </c>
      <c r="E338" s="49" t="str">
        <f ca="1">IFERROR(__xludf.DUMMYFUNCTION("""COMPUTED_VALUE"""),"Atención en Centros de Desarrollo Infantil")</f>
        <v>Atención en Centros de Desarrollo Infantil</v>
      </c>
      <c r="F33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3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38" s="49" t="str">
        <f ca="1">IFERROR(__xludf.DUMMYFUNCTION("""COMPUTED_VALUE"""),"NAS OCTUBRE")</f>
        <v>NAS OCTUBRE</v>
      </c>
      <c r="I338" s="49" t="str">
        <f ca="1">IFERROR(__xludf.DUMMYFUNCTION("""COMPUTED_VALUE"""),"Octubre")</f>
        <v>Octubre</v>
      </c>
      <c r="J338" s="49" t="str">
        <f ca="1">IFERROR(__xludf.DUMMYFUNCTION("""COMPUTED_VALUE"""),"NAS")</f>
        <v>NAS</v>
      </c>
      <c r="K338" s="50">
        <f ca="1">IFERROR(__xludf.DUMMYFUNCTION("""COMPUTED_VALUE"""),25)</f>
        <v>25</v>
      </c>
      <c r="L338" s="49" t="str">
        <f ca="1">IFERROR(__xludf.DUMMYFUNCTION("""COMPUTED_VALUE"""),"TRIMESTRE 4")</f>
        <v>TRIMESTRE 4</v>
      </c>
      <c r="M338" s="49" t="str">
        <f ca="1">IFERROR(__xludf.DUMMYFUNCTION("""COMPUTED_VALUE"""),"NIÑAS")</f>
        <v>NIÑAS</v>
      </c>
    </row>
    <row r="339" spans="1:13">
      <c r="A339" s="49" t="str">
        <f ca="1">IFERROR(__xludf.DUMMYFUNCTION("""COMPUTED_VALUE"""),"5.1.1.0")</f>
        <v>5.1.1.0</v>
      </c>
      <c r="B33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9" s="49" t="str">
        <f ca="1">IFERROR(__xludf.DUMMYFUNCTION("""COMPUTED_VALUE"""),"3. Operación")</f>
        <v>3. Operación</v>
      </c>
      <c r="D339" s="49" t="str">
        <f ca="1">IFERROR(__xludf.DUMMYFUNCTION("""COMPUTED_VALUE"""),"Guadalajara bien educada")</f>
        <v>Guadalajara bien educada</v>
      </c>
      <c r="E339" s="49" t="str">
        <f ca="1">IFERROR(__xludf.DUMMYFUNCTION("""COMPUTED_VALUE"""),"Atención en Centros de Desarrollo Infantil")</f>
        <v>Atención en Centros de Desarrollo Infantil</v>
      </c>
      <c r="F33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3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39" s="49" t="str">
        <f ca="1">IFERROR(__xludf.DUMMYFUNCTION("""COMPUTED_VALUE"""),"NOS OCTUBRE")</f>
        <v>NOS OCTUBRE</v>
      </c>
      <c r="I339" s="49" t="str">
        <f ca="1">IFERROR(__xludf.DUMMYFUNCTION("""COMPUTED_VALUE"""),"Octubre")</f>
        <v>Octubre</v>
      </c>
      <c r="J339" s="49" t="str">
        <f ca="1">IFERROR(__xludf.DUMMYFUNCTION("""COMPUTED_VALUE"""),"NOS")</f>
        <v>NOS</v>
      </c>
      <c r="K339" s="50">
        <f ca="1">IFERROR(__xludf.DUMMYFUNCTION("""COMPUTED_VALUE"""),25)</f>
        <v>25</v>
      </c>
      <c r="L339" s="49" t="str">
        <f ca="1">IFERROR(__xludf.DUMMYFUNCTION("""COMPUTED_VALUE"""),"TRIMESTRE 4")</f>
        <v>TRIMESTRE 4</v>
      </c>
      <c r="M339" s="49" t="str">
        <f ca="1">IFERROR(__xludf.DUMMYFUNCTION("""COMPUTED_VALUE"""),"NIÑOS")</f>
        <v>NIÑOS</v>
      </c>
    </row>
    <row r="340" spans="1:13">
      <c r="A340" s="49" t="str">
        <f ca="1">IFERROR(__xludf.DUMMYFUNCTION("""COMPUTED_VALUE"""),"5.1.1.0")</f>
        <v>5.1.1.0</v>
      </c>
      <c r="B34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0" s="49" t="str">
        <f ca="1">IFERROR(__xludf.DUMMYFUNCTION("""COMPUTED_VALUE"""),"3. Operación")</f>
        <v>3. Operación</v>
      </c>
      <c r="D340" s="49" t="str">
        <f ca="1">IFERROR(__xludf.DUMMYFUNCTION("""COMPUTED_VALUE"""),"Guadalajara bien educada")</f>
        <v>Guadalajara bien educada</v>
      </c>
      <c r="E340" s="49" t="str">
        <f ca="1">IFERROR(__xludf.DUMMYFUNCTION("""COMPUTED_VALUE"""),"Atención en Centros de Desarrollo Infantil")</f>
        <v>Atención en Centros de Desarrollo Infantil</v>
      </c>
      <c r="F34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0" s="49" t="str">
        <f ca="1">IFERROR(__xludf.DUMMYFUNCTION("""COMPUTED_VALUE"""),"AM OCTUBRE")</f>
        <v>AM OCTUBRE</v>
      </c>
      <c r="I340" s="49" t="str">
        <f ca="1">IFERROR(__xludf.DUMMYFUNCTION("""COMPUTED_VALUE"""),"Octubre")</f>
        <v>Octubre</v>
      </c>
      <c r="J340" s="49" t="str">
        <f ca="1">IFERROR(__xludf.DUMMYFUNCTION("""COMPUTED_VALUE"""),"AM")</f>
        <v>AM</v>
      </c>
      <c r="K340" s="50">
        <f ca="1">IFERROR(__xludf.DUMMYFUNCTION("""COMPUTED_VALUE"""),0)</f>
        <v>0</v>
      </c>
      <c r="L340" s="49" t="str">
        <f ca="1">IFERROR(__xludf.DUMMYFUNCTION("""COMPUTED_VALUE"""),"TRIMESTRE 4")</f>
        <v>TRIMESTRE 4</v>
      </c>
      <c r="M340" s="49" t="str">
        <f ca="1">IFERROR(__xludf.DUMMYFUNCTION("""COMPUTED_VALUE"""),"ADOLESCENTES MUJERES")</f>
        <v>ADOLESCENTES MUJERES</v>
      </c>
    </row>
    <row r="341" spans="1:13">
      <c r="A341" s="49" t="str">
        <f ca="1">IFERROR(__xludf.DUMMYFUNCTION("""COMPUTED_VALUE"""),"5.1.1.0")</f>
        <v>5.1.1.0</v>
      </c>
      <c r="B34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1" s="49" t="str">
        <f ca="1">IFERROR(__xludf.DUMMYFUNCTION("""COMPUTED_VALUE"""),"3. Operación")</f>
        <v>3. Operación</v>
      </c>
      <c r="D341" s="49" t="str">
        <f ca="1">IFERROR(__xludf.DUMMYFUNCTION("""COMPUTED_VALUE"""),"Guadalajara bien educada")</f>
        <v>Guadalajara bien educada</v>
      </c>
      <c r="E341" s="49" t="str">
        <f ca="1">IFERROR(__xludf.DUMMYFUNCTION("""COMPUTED_VALUE"""),"Atención en Centros de Desarrollo Infantil")</f>
        <v>Atención en Centros de Desarrollo Infantil</v>
      </c>
      <c r="F34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1" s="49" t="str">
        <f ca="1">IFERROR(__xludf.DUMMYFUNCTION("""COMPUTED_VALUE"""),"AH OCTUBRE")</f>
        <v>AH OCTUBRE</v>
      </c>
      <c r="I341" s="49" t="str">
        <f ca="1">IFERROR(__xludf.DUMMYFUNCTION("""COMPUTED_VALUE"""),"Octubre")</f>
        <v>Octubre</v>
      </c>
      <c r="J341" s="49" t="str">
        <f ca="1">IFERROR(__xludf.DUMMYFUNCTION("""COMPUTED_VALUE"""),"AH")</f>
        <v>AH</v>
      </c>
      <c r="K341" s="50">
        <f ca="1">IFERROR(__xludf.DUMMYFUNCTION("""COMPUTED_VALUE"""),0)</f>
        <v>0</v>
      </c>
      <c r="L341" s="49" t="str">
        <f ca="1">IFERROR(__xludf.DUMMYFUNCTION("""COMPUTED_VALUE"""),"TRIMESTRE 4")</f>
        <v>TRIMESTRE 4</v>
      </c>
      <c r="M341" s="49" t="str">
        <f ca="1">IFERROR(__xludf.DUMMYFUNCTION("""COMPUTED_VALUE"""),"ADOLESCENTES HOMBRES")</f>
        <v>ADOLESCENTES HOMBRES</v>
      </c>
    </row>
    <row r="342" spans="1:13">
      <c r="A342" s="49" t="str">
        <f ca="1">IFERROR(__xludf.DUMMYFUNCTION("""COMPUTED_VALUE"""),"5.1.1.0")</f>
        <v>5.1.1.0</v>
      </c>
      <c r="B34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2" s="49" t="str">
        <f ca="1">IFERROR(__xludf.DUMMYFUNCTION("""COMPUTED_VALUE"""),"3. Operación")</f>
        <v>3. Operación</v>
      </c>
      <c r="D342" s="49" t="str">
        <f ca="1">IFERROR(__xludf.DUMMYFUNCTION("""COMPUTED_VALUE"""),"Guadalajara bien educada")</f>
        <v>Guadalajara bien educada</v>
      </c>
      <c r="E342" s="49" t="str">
        <f ca="1">IFERROR(__xludf.DUMMYFUNCTION("""COMPUTED_VALUE"""),"Atención en Centros de Desarrollo Infantil")</f>
        <v>Atención en Centros de Desarrollo Infantil</v>
      </c>
      <c r="F34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2" s="49" t="str">
        <f ca="1">IFERROR(__xludf.DUMMYFUNCTION("""COMPUTED_VALUE"""),"MUJ OCTUBRE")</f>
        <v>MUJ OCTUBRE</v>
      </c>
      <c r="I342" s="49" t="str">
        <f ca="1">IFERROR(__xludf.DUMMYFUNCTION("""COMPUTED_VALUE"""),"Octubre")</f>
        <v>Octubre</v>
      </c>
      <c r="J342" s="49" t="str">
        <f ca="1">IFERROR(__xludf.DUMMYFUNCTION("""COMPUTED_VALUE"""),"MUJ")</f>
        <v>MUJ</v>
      </c>
      <c r="K342" s="50">
        <f ca="1">IFERROR(__xludf.DUMMYFUNCTION("""COMPUTED_VALUE"""),0)</f>
        <v>0</v>
      </c>
      <c r="L342" s="49" t="str">
        <f ca="1">IFERROR(__xludf.DUMMYFUNCTION("""COMPUTED_VALUE"""),"TRIMESTRE 4")</f>
        <v>TRIMESTRE 4</v>
      </c>
      <c r="M342" s="49" t="str">
        <f ca="1">IFERROR(__xludf.DUMMYFUNCTION("""COMPUTED_VALUE"""),"MUJERES ADULTAS")</f>
        <v>MUJERES ADULTAS</v>
      </c>
    </row>
    <row r="343" spans="1:13">
      <c r="A343" s="49" t="str">
        <f ca="1">IFERROR(__xludf.DUMMYFUNCTION("""COMPUTED_VALUE"""),"5.1.1.0")</f>
        <v>5.1.1.0</v>
      </c>
      <c r="B34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3" s="49" t="str">
        <f ca="1">IFERROR(__xludf.DUMMYFUNCTION("""COMPUTED_VALUE"""),"3. Operación")</f>
        <v>3. Operación</v>
      </c>
      <c r="D343" s="49" t="str">
        <f ca="1">IFERROR(__xludf.DUMMYFUNCTION("""COMPUTED_VALUE"""),"Guadalajara bien educada")</f>
        <v>Guadalajara bien educada</v>
      </c>
      <c r="E343" s="49" t="str">
        <f ca="1">IFERROR(__xludf.DUMMYFUNCTION("""COMPUTED_VALUE"""),"Atención en Centros de Desarrollo Infantil")</f>
        <v>Atención en Centros de Desarrollo Infantil</v>
      </c>
      <c r="F34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3" s="49" t="str">
        <f ca="1">IFERROR(__xludf.DUMMYFUNCTION("""COMPUTED_VALUE"""),"HOM OCTUBRE")</f>
        <v>HOM OCTUBRE</v>
      </c>
      <c r="I343" s="49" t="str">
        <f ca="1">IFERROR(__xludf.DUMMYFUNCTION("""COMPUTED_VALUE"""),"Octubre")</f>
        <v>Octubre</v>
      </c>
      <c r="J343" s="49" t="str">
        <f ca="1">IFERROR(__xludf.DUMMYFUNCTION("""COMPUTED_VALUE"""),"HOM")</f>
        <v>HOM</v>
      </c>
      <c r="K343" s="50">
        <f ca="1">IFERROR(__xludf.DUMMYFUNCTION("""COMPUTED_VALUE"""),0)</f>
        <v>0</v>
      </c>
      <c r="L343" s="49" t="str">
        <f ca="1">IFERROR(__xludf.DUMMYFUNCTION("""COMPUTED_VALUE"""),"TRIMESTRE 4")</f>
        <v>TRIMESTRE 4</v>
      </c>
      <c r="M343" s="49" t="str">
        <f ca="1">IFERROR(__xludf.DUMMYFUNCTION("""COMPUTED_VALUE"""),"HOMBRES ADULTOS")</f>
        <v>HOMBRES ADULTOS</v>
      </c>
    </row>
    <row r="344" spans="1:13">
      <c r="A344" s="49" t="str">
        <f ca="1">IFERROR(__xludf.DUMMYFUNCTION("""COMPUTED_VALUE"""),"5.1.1.0")</f>
        <v>5.1.1.0</v>
      </c>
      <c r="B34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4" s="49" t="str">
        <f ca="1">IFERROR(__xludf.DUMMYFUNCTION("""COMPUTED_VALUE"""),"3. Operación")</f>
        <v>3. Operación</v>
      </c>
      <c r="D344" s="49" t="str">
        <f ca="1">IFERROR(__xludf.DUMMYFUNCTION("""COMPUTED_VALUE"""),"Guadalajara bien educada")</f>
        <v>Guadalajara bien educada</v>
      </c>
      <c r="E344" s="49" t="str">
        <f ca="1">IFERROR(__xludf.DUMMYFUNCTION("""COMPUTED_VALUE"""),"Atención en Centros de Desarrollo Infantil")</f>
        <v>Atención en Centros de Desarrollo Infantil</v>
      </c>
      <c r="F34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4" s="49" t="str">
        <f ca="1">IFERROR(__xludf.DUMMYFUNCTION("""COMPUTED_VALUE"""),"AMM OCTUBRE")</f>
        <v>AMM OCTUBRE</v>
      </c>
      <c r="I344" s="49" t="str">
        <f ca="1">IFERROR(__xludf.DUMMYFUNCTION("""COMPUTED_VALUE"""),"Octubre")</f>
        <v>Octubre</v>
      </c>
      <c r="J344" s="49" t="str">
        <f ca="1">IFERROR(__xludf.DUMMYFUNCTION("""COMPUTED_VALUE"""),"AMM")</f>
        <v>AMM</v>
      </c>
      <c r="K344" s="50">
        <f ca="1">IFERROR(__xludf.DUMMYFUNCTION("""COMPUTED_VALUE"""),0)</f>
        <v>0</v>
      </c>
      <c r="L344" s="49" t="str">
        <f ca="1">IFERROR(__xludf.DUMMYFUNCTION("""COMPUTED_VALUE"""),"TRIMESTRE 4")</f>
        <v>TRIMESTRE 4</v>
      </c>
      <c r="M344" s="49" t="str">
        <f ca="1">IFERROR(__xludf.DUMMYFUNCTION("""COMPUTED_VALUE"""),"ADULTA MAYOR MUJER")</f>
        <v>ADULTA MAYOR MUJER</v>
      </c>
    </row>
    <row r="345" spans="1:13">
      <c r="A345" s="49" t="str">
        <f ca="1">IFERROR(__xludf.DUMMYFUNCTION("""COMPUTED_VALUE"""),"5.1.1.0")</f>
        <v>5.1.1.0</v>
      </c>
      <c r="B34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5" s="49" t="str">
        <f ca="1">IFERROR(__xludf.DUMMYFUNCTION("""COMPUTED_VALUE"""),"3. Operación")</f>
        <v>3. Operación</v>
      </c>
      <c r="D345" s="49" t="str">
        <f ca="1">IFERROR(__xludf.DUMMYFUNCTION("""COMPUTED_VALUE"""),"Guadalajara bien educada")</f>
        <v>Guadalajara bien educada</v>
      </c>
      <c r="E345" s="49" t="str">
        <f ca="1">IFERROR(__xludf.DUMMYFUNCTION("""COMPUTED_VALUE"""),"Atención en Centros de Desarrollo Infantil")</f>
        <v>Atención en Centros de Desarrollo Infantil</v>
      </c>
      <c r="F34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5" s="49" t="str">
        <f ca="1">IFERROR(__xludf.DUMMYFUNCTION("""COMPUTED_VALUE"""),"AMH OCTUBRE")</f>
        <v>AMH OCTUBRE</v>
      </c>
      <c r="I345" s="49" t="str">
        <f ca="1">IFERROR(__xludf.DUMMYFUNCTION("""COMPUTED_VALUE"""),"Octubre")</f>
        <v>Octubre</v>
      </c>
      <c r="J345" s="49" t="str">
        <f ca="1">IFERROR(__xludf.DUMMYFUNCTION("""COMPUTED_VALUE"""),"AMH")</f>
        <v>AMH</v>
      </c>
      <c r="K345" s="50">
        <f ca="1">IFERROR(__xludf.DUMMYFUNCTION("""COMPUTED_VALUE"""),0)</f>
        <v>0</v>
      </c>
      <c r="L345" s="49" t="str">
        <f ca="1">IFERROR(__xludf.DUMMYFUNCTION("""COMPUTED_VALUE"""),"TRIMESTRE 4")</f>
        <v>TRIMESTRE 4</v>
      </c>
      <c r="M345" s="49" t="str">
        <f ca="1">IFERROR(__xludf.DUMMYFUNCTION("""COMPUTED_VALUE"""),"ADULTO MAYOR HOMBRE")</f>
        <v>ADULTO MAYOR HOMBRE</v>
      </c>
    </row>
    <row r="346" spans="1:13">
      <c r="A346" s="49" t="str">
        <f ca="1">IFERROR(__xludf.DUMMYFUNCTION("""COMPUTED_VALUE"""),"5.1.1.1")</f>
        <v>5.1.1.1</v>
      </c>
      <c r="B34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6" s="49" t="str">
        <f ca="1">IFERROR(__xludf.DUMMYFUNCTION("""COMPUTED_VALUE"""),"3. Operación")</f>
        <v>3. Operación</v>
      </c>
      <c r="D346" s="49" t="str">
        <f ca="1">IFERROR(__xludf.DUMMYFUNCTION("""COMPUTED_VALUE"""),"Guadalajara bien educada")</f>
        <v>Guadalajara bien educada</v>
      </c>
      <c r="E346" s="49" t="str">
        <f ca="1">IFERROR(__xludf.DUMMYFUNCTION("""COMPUTED_VALUE"""),"Atención en Centros de Desarrollo Infantil")</f>
        <v>Atención en Centros de Desarrollo Infantil</v>
      </c>
      <c r="F346" s="49" t="str">
        <f ca="1">IFERROR(__xludf.DUMMYFUNCTION("""COMPUTED_VALUE"""),"A1C1. Procesos de formación brindados en CDI, CEDI y CAIC de educación inicial y preescolar ")</f>
        <v xml:space="preserve">A1C1. Procesos de formación brindados en CDI, CEDI y CAIC de educación inicial y preescolar </v>
      </c>
      <c r="G346" s="49" t="str">
        <f ca="1">IFERROR(__xludf.DUMMYFUNCTION("""COMPUTED_VALUE"""),"Porcentaje de Niñas y Niños que reciben en educación inicial y preescolar en CDI, CEDI y CAIC en 2023")</f>
        <v>Porcentaje de Niñas y Niños que reciben en educación inicial y preescolar en CDI, CEDI y CAIC en 2023</v>
      </c>
      <c r="H346" s="49" t="str">
        <f ca="1">IFERROR(__xludf.DUMMYFUNCTION("""COMPUTED_VALUE"""),"NAS OCTUBRE")</f>
        <v>NAS OCTUBRE</v>
      </c>
      <c r="I346" s="49" t="str">
        <f ca="1">IFERROR(__xludf.DUMMYFUNCTION("""COMPUTED_VALUE"""),"Octubre")</f>
        <v>Octubre</v>
      </c>
      <c r="J346" s="49" t="str">
        <f ca="1">IFERROR(__xludf.DUMMYFUNCTION("""COMPUTED_VALUE"""),"NAS")</f>
        <v>NAS</v>
      </c>
      <c r="K346" s="50">
        <f ca="1">IFERROR(__xludf.DUMMYFUNCTION("""COMPUTED_VALUE"""),25)</f>
        <v>25</v>
      </c>
      <c r="L346" s="49" t="str">
        <f ca="1">IFERROR(__xludf.DUMMYFUNCTION("""COMPUTED_VALUE"""),"TRIMESTRE 4")</f>
        <v>TRIMESTRE 4</v>
      </c>
      <c r="M346" s="49" t="str">
        <f ca="1">IFERROR(__xludf.DUMMYFUNCTION("""COMPUTED_VALUE"""),"NIÑAS")</f>
        <v>NIÑAS</v>
      </c>
    </row>
    <row r="347" spans="1:13">
      <c r="A347" s="49" t="str">
        <f ca="1">IFERROR(__xludf.DUMMYFUNCTION("""COMPUTED_VALUE"""),"5.1.1.1")</f>
        <v>5.1.1.1</v>
      </c>
      <c r="B34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7" s="49" t="str">
        <f ca="1">IFERROR(__xludf.DUMMYFUNCTION("""COMPUTED_VALUE"""),"3. Operación")</f>
        <v>3. Operación</v>
      </c>
      <c r="D347" s="49" t="str">
        <f ca="1">IFERROR(__xludf.DUMMYFUNCTION("""COMPUTED_VALUE"""),"Guadalajara bien educada")</f>
        <v>Guadalajara bien educada</v>
      </c>
      <c r="E347" s="49" t="str">
        <f ca="1">IFERROR(__xludf.DUMMYFUNCTION("""COMPUTED_VALUE"""),"Atención en Centros de Desarrollo Infantil")</f>
        <v>Atención en Centros de Desarrollo Infantil</v>
      </c>
      <c r="F347" s="49" t="str">
        <f ca="1">IFERROR(__xludf.DUMMYFUNCTION("""COMPUTED_VALUE"""),"A1C1. Procesos de formación brindados en CDI, CEDI y CAIC de educación inicial y preescolar ")</f>
        <v xml:space="preserve">A1C1. Procesos de formación brindados en CDI, CEDI y CAIC de educación inicial y preescolar </v>
      </c>
      <c r="G347" s="49" t="str">
        <f ca="1">IFERROR(__xludf.DUMMYFUNCTION("""COMPUTED_VALUE"""),"Porcentaje de Niñas y Niños que reciben en educación inicial y preescolar en CDI, CEDI y CAIC en 2023")</f>
        <v>Porcentaje de Niñas y Niños que reciben en educación inicial y preescolar en CDI, CEDI y CAIC en 2023</v>
      </c>
      <c r="H347" s="49" t="str">
        <f ca="1">IFERROR(__xludf.DUMMYFUNCTION("""COMPUTED_VALUE"""),"NOS OCTUBRE")</f>
        <v>NOS OCTUBRE</v>
      </c>
      <c r="I347" s="49" t="str">
        <f ca="1">IFERROR(__xludf.DUMMYFUNCTION("""COMPUTED_VALUE"""),"Octubre")</f>
        <v>Octubre</v>
      </c>
      <c r="J347" s="49" t="str">
        <f ca="1">IFERROR(__xludf.DUMMYFUNCTION("""COMPUTED_VALUE"""),"NOS")</f>
        <v>NOS</v>
      </c>
      <c r="K347" s="50">
        <f ca="1">IFERROR(__xludf.DUMMYFUNCTION("""COMPUTED_VALUE"""),25)</f>
        <v>25</v>
      </c>
      <c r="L347" s="49" t="str">
        <f ca="1">IFERROR(__xludf.DUMMYFUNCTION("""COMPUTED_VALUE"""),"TRIMESTRE 4")</f>
        <v>TRIMESTRE 4</v>
      </c>
      <c r="M347" s="49" t="str">
        <f ca="1">IFERROR(__xludf.DUMMYFUNCTION("""COMPUTED_VALUE"""),"NIÑOS")</f>
        <v>NIÑOS</v>
      </c>
    </row>
    <row r="348" spans="1:13">
      <c r="A348" s="49" t="str">
        <f ca="1">IFERROR(__xludf.DUMMYFUNCTION("""COMPUTED_VALUE"""),"5.1.1.1")</f>
        <v>5.1.1.1</v>
      </c>
      <c r="B34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8" s="49" t="str">
        <f ca="1">IFERROR(__xludf.DUMMYFUNCTION("""COMPUTED_VALUE"""),"3. Operación")</f>
        <v>3. Operación</v>
      </c>
      <c r="D348" s="49" t="str">
        <f ca="1">IFERROR(__xludf.DUMMYFUNCTION("""COMPUTED_VALUE"""),"Guadalajara bien educada")</f>
        <v>Guadalajara bien educada</v>
      </c>
      <c r="E348" s="49" t="str">
        <f ca="1">IFERROR(__xludf.DUMMYFUNCTION("""COMPUTED_VALUE"""),"Atención en Centros de Desarrollo Infantil")</f>
        <v>Atención en Centros de Desarrollo Infantil</v>
      </c>
      <c r="F348" s="49" t="str">
        <f ca="1">IFERROR(__xludf.DUMMYFUNCTION("""COMPUTED_VALUE"""),"A1C1. Procesos de formación brindados en CDI, CEDI y CAIC de educación inicial y preescolar ")</f>
        <v xml:space="preserve">A1C1. Procesos de formación brindados en CDI, CEDI y CAIC de educación inicial y preescolar </v>
      </c>
      <c r="G348" s="49" t="str">
        <f ca="1">IFERROR(__xludf.DUMMYFUNCTION("""COMPUTED_VALUE"""),"Porcentaje de Niñas y Niños que reciben en educación inicial y preescolar en CDI, CEDI y CAIC en 2023")</f>
        <v>Porcentaje de Niñas y Niños que reciben en educación inicial y preescolar en CDI, CEDI y CAIC en 2023</v>
      </c>
      <c r="H348" s="49" t="str">
        <f ca="1">IFERROR(__xludf.DUMMYFUNCTION("""COMPUTED_VALUE"""),"AM OCTUBRE")</f>
        <v>AM OCTUBRE</v>
      </c>
      <c r="I348" s="49" t="str">
        <f ca="1">IFERROR(__xludf.DUMMYFUNCTION("""COMPUTED_VALUE"""),"Octubre")</f>
        <v>Octubre</v>
      </c>
      <c r="J348" s="49" t="str">
        <f ca="1">IFERROR(__xludf.DUMMYFUNCTION("""COMPUTED_VALUE"""),"AM")</f>
        <v>AM</v>
      </c>
      <c r="K348" s="50">
        <f ca="1">IFERROR(__xludf.DUMMYFUNCTION("""COMPUTED_VALUE"""),0)</f>
        <v>0</v>
      </c>
      <c r="L348" s="49" t="str">
        <f ca="1">IFERROR(__xludf.DUMMYFUNCTION("""COMPUTED_VALUE"""),"TRIMESTRE 4")</f>
        <v>TRIMESTRE 4</v>
      </c>
      <c r="M348" s="49" t="str">
        <f ca="1">IFERROR(__xludf.DUMMYFUNCTION("""COMPUTED_VALUE"""),"ADOLESCENTES MUJERES")</f>
        <v>ADOLESCENTES MUJERES</v>
      </c>
    </row>
    <row r="349" spans="1:13">
      <c r="A349" s="49" t="str">
        <f ca="1">IFERROR(__xludf.DUMMYFUNCTION("""COMPUTED_VALUE"""),"5.1.1.1")</f>
        <v>5.1.1.1</v>
      </c>
      <c r="B34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9" s="49" t="str">
        <f ca="1">IFERROR(__xludf.DUMMYFUNCTION("""COMPUTED_VALUE"""),"3. Operación")</f>
        <v>3. Operación</v>
      </c>
      <c r="D349" s="49" t="str">
        <f ca="1">IFERROR(__xludf.DUMMYFUNCTION("""COMPUTED_VALUE"""),"Guadalajara bien educada")</f>
        <v>Guadalajara bien educada</v>
      </c>
      <c r="E349" s="49" t="str">
        <f ca="1">IFERROR(__xludf.DUMMYFUNCTION("""COMPUTED_VALUE"""),"Atención en Centros de Desarrollo Infantil")</f>
        <v>Atención en Centros de Desarrollo Infantil</v>
      </c>
      <c r="F349" s="49" t="str">
        <f ca="1">IFERROR(__xludf.DUMMYFUNCTION("""COMPUTED_VALUE"""),"A1C1. Procesos de formación brindados en CDI, CEDI y CAIC de educación inicial y preescolar ")</f>
        <v xml:space="preserve">A1C1. Procesos de formación brindados en CDI, CEDI y CAIC de educación inicial y preescolar </v>
      </c>
      <c r="G349" s="49" t="str">
        <f ca="1">IFERROR(__xludf.DUMMYFUNCTION("""COMPUTED_VALUE"""),"Porcentaje de Niñas y Niños que reciben en educación inicial y preescolar en CDI, CEDI y CAIC en 2023")</f>
        <v>Porcentaje de Niñas y Niños que reciben en educación inicial y preescolar en CDI, CEDI y CAIC en 2023</v>
      </c>
      <c r="H349" s="49" t="str">
        <f ca="1">IFERROR(__xludf.DUMMYFUNCTION("""COMPUTED_VALUE"""),"AH OCTUBRE")</f>
        <v>AH OCTUBRE</v>
      </c>
      <c r="I349" s="49" t="str">
        <f ca="1">IFERROR(__xludf.DUMMYFUNCTION("""COMPUTED_VALUE"""),"Octubre")</f>
        <v>Octubre</v>
      </c>
      <c r="J349" s="49" t="str">
        <f ca="1">IFERROR(__xludf.DUMMYFUNCTION("""COMPUTED_VALUE"""),"AH")</f>
        <v>AH</v>
      </c>
      <c r="K349" s="50">
        <f ca="1">IFERROR(__xludf.DUMMYFUNCTION("""COMPUTED_VALUE"""),0)</f>
        <v>0</v>
      </c>
      <c r="L349" s="49" t="str">
        <f ca="1">IFERROR(__xludf.DUMMYFUNCTION("""COMPUTED_VALUE"""),"TRIMESTRE 4")</f>
        <v>TRIMESTRE 4</v>
      </c>
      <c r="M349" s="49" t="str">
        <f ca="1">IFERROR(__xludf.DUMMYFUNCTION("""COMPUTED_VALUE"""),"ADOLESCENTES HOMBRES")</f>
        <v>ADOLESCENTES HOMBRES</v>
      </c>
    </row>
    <row r="350" spans="1:13">
      <c r="A350" s="49" t="str">
        <f ca="1">IFERROR(__xludf.DUMMYFUNCTION("""COMPUTED_VALUE"""),"5.1.1.1")</f>
        <v>5.1.1.1</v>
      </c>
      <c r="B35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0" s="49" t="str">
        <f ca="1">IFERROR(__xludf.DUMMYFUNCTION("""COMPUTED_VALUE"""),"3. Operación")</f>
        <v>3. Operación</v>
      </c>
      <c r="D350" s="49" t="str">
        <f ca="1">IFERROR(__xludf.DUMMYFUNCTION("""COMPUTED_VALUE"""),"Guadalajara bien educada")</f>
        <v>Guadalajara bien educada</v>
      </c>
      <c r="E350" s="49" t="str">
        <f ca="1">IFERROR(__xludf.DUMMYFUNCTION("""COMPUTED_VALUE"""),"Atención en Centros de Desarrollo Infantil")</f>
        <v>Atención en Centros de Desarrollo Infantil</v>
      </c>
      <c r="F350" s="49" t="str">
        <f ca="1">IFERROR(__xludf.DUMMYFUNCTION("""COMPUTED_VALUE"""),"A1C1. Procesos de formación brindados en CDI, CEDI y CAIC de educación inicial y preescolar ")</f>
        <v xml:space="preserve">A1C1. Procesos de formación brindados en CDI, CEDI y CAIC de educación inicial y preescolar </v>
      </c>
      <c r="G350" s="49" t="str">
        <f ca="1">IFERROR(__xludf.DUMMYFUNCTION("""COMPUTED_VALUE"""),"Porcentaje de Niñas y Niños que reciben en educación inicial y preescolar en CDI, CEDI y CAIC en 2023")</f>
        <v>Porcentaje de Niñas y Niños que reciben en educación inicial y preescolar en CDI, CEDI y CAIC en 2023</v>
      </c>
      <c r="H350" s="49" t="str">
        <f ca="1">IFERROR(__xludf.DUMMYFUNCTION("""COMPUTED_VALUE"""),"MUJ OCTUBRE")</f>
        <v>MUJ OCTUBRE</v>
      </c>
      <c r="I350" s="49" t="str">
        <f ca="1">IFERROR(__xludf.DUMMYFUNCTION("""COMPUTED_VALUE"""),"Octubre")</f>
        <v>Octubre</v>
      </c>
      <c r="J350" s="49" t="str">
        <f ca="1">IFERROR(__xludf.DUMMYFUNCTION("""COMPUTED_VALUE"""),"MUJ")</f>
        <v>MUJ</v>
      </c>
      <c r="K350" s="50">
        <f ca="1">IFERROR(__xludf.DUMMYFUNCTION("""COMPUTED_VALUE"""),0)</f>
        <v>0</v>
      </c>
      <c r="L350" s="49" t="str">
        <f ca="1">IFERROR(__xludf.DUMMYFUNCTION("""COMPUTED_VALUE"""),"TRIMESTRE 4")</f>
        <v>TRIMESTRE 4</v>
      </c>
      <c r="M350" s="49" t="str">
        <f ca="1">IFERROR(__xludf.DUMMYFUNCTION("""COMPUTED_VALUE"""),"MUJERES ADULTAS")</f>
        <v>MUJERES ADULTAS</v>
      </c>
    </row>
    <row r="351" spans="1:13">
      <c r="A351" s="49" t="str">
        <f ca="1">IFERROR(__xludf.DUMMYFUNCTION("""COMPUTED_VALUE"""),"5.1.1.1")</f>
        <v>5.1.1.1</v>
      </c>
      <c r="B35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1" s="49" t="str">
        <f ca="1">IFERROR(__xludf.DUMMYFUNCTION("""COMPUTED_VALUE"""),"3. Operación")</f>
        <v>3. Operación</v>
      </c>
      <c r="D351" s="49" t="str">
        <f ca="1">IFERROR(__xludf.DUMMYFUNCTION("""COMPUTED_VALUE"""),"Guadalajara bien educada")</f>
        <v>Guadalajara bien educada</v>
      </c>
      <c r="E351" s="49" t="str">
        <f ca="1">IFERROR(__xludf.DUMMYFUNCTION("""COMPUTED_VALUE"""),"Atención en Centros de Desarrollo Infantil")</f>
        <v>Atención en Centros de Desarrollo Infantil</v>
      </c>
      <c r="F351" s="49" t="str">
        <f ca="1">IFERROR(__xludf.DUMMYFUNCTION("""COMPUTED_VALUE"""),"A1C1. Procesos de formación brindados en CDI, CEDI y CAIC de educación inicial y preescolar ")</f>
        <v xml:space="preserve">A1C1. Procesos de formación brindados en CDI, CEDI y CAIC de educación inicial y preescolar </v>
      </c>
      <c r="G351" s="49" t="str">
        <f ca="1">IFERROR(__xludf.DUMMYFUNCTION("""COMPUTED_VALUE"""),"Porcentaje de Niñas y Niños que reciben en educación inicial y preescolar en CDI, CEDI y CAIC en 2023")</f>
        <v>Porcentaje de Niñas y Niños que reciben en educación inicial y preescolar en CDI, CEDI y CAIC en 2023</v>
      </c>
      <c r="H351" s="49" t="str">
        <f ca="1">IFERROR(__xludf.DUMMYFUNCTION("""COMPUTED_VALUE"""),"HOM OCTUBRE")</f>
        <v>HOM OCTUBRE</v>
      </c>
      <c r="I351" s="49" t="str">
        <f ca="1">IFERROR(__xludf.DUMMYFUNCTION("""COMPUTED_VALUE"""),"Octubre")</f>
        <v>Octubre</v>
      </c>
      <c r="J351" s="49" t="str">
        <f ca="1">IFERROR(__xludf.DUMMYFUNCTION("""COMPUTED_VALUE"""),"HOM")</f>
        <v>HOM</v>
      </c>
      <c r="K351" s="50">
        <f ca="1">IFERROR(__xludf.DUMMYFUNCTION("""COMPUTED_VALUE"""),0)</f>
        <v>0</v>
      </c>
      <c r="L351" s="49" t="str">
        <f ca="1">IFERROR(__xludf.DUMMYFUNCTION("""COMPUTED_VALUE"""),"TRIMESTRE 4")</f>
        <v>TRIMESTRE 4</v>
      </c>
      <c r="M351" s="49" t="str">
        <f ca="1">IFERROR(__xludf.DUMMYFUNCTION("""COMPUTED_VALUE"""),"HOMBRES ADULTOS")</f>
        <v>HOMBRES ADULTOS</v>
      </c>
    </row>
    <row r="352" spans="1:13">
      <c r="A352" s="49" t="str">
        <f ca="1">IFERROR(__xludf.DUMMYFUNCTION("""COMPUTED_VALUE"""),"5.1.1.1")</f>
        <v>5.1.1.1</v>
      </c>
      <c r="B35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2" s="49" t="str">
        <f ca="1">IFERROR(__xludf.DUMMYFUNCTION("""COMPUTED_VALUE"""),"3. Operación")</f>
        <v>3. Operación</v>
      </c>
      <c r="D352" s="49" t="str">
        <f ca="1">IFERROR(__xludf.DUMMYFUNCTION("""COMPUTED_VALUE"""),"Guadalajara bien educada")</f>
        <v>Guadalajara bien educada</v>
      </c>
      <c r="E352" s="49" t="str">
        <f ca="1">IFERROR(__xludf.DUMMYFUNCTION("""COMPUTED_VALUE"""),"Atención en Centros de Desarrollo Infantil")</f>
        <v>Atención en Centros de Desarrollo Infantil</v>
      </c>
      <c r="F352" s="49" t="str">
        <f ca="1">IFERROR(__xludf.DUMMYFUNCTION("""COMPUTED_VALUE"""),"A1C1. Procesos de formación brindados en CDI, CEDI y CAIC de educación inicial y preescolar ")</f>
        <v xml:space="preserve">A1C1. Procesos de formación brindados en CDI, CEDI y CAIC de educación inicial y preescolar </v>
      </c>
      <c r="G352" s="49" t="str">
        <f ca="1">IFERROR(__xludf.DUMMYFUNCTION("""COMPUTED_VALUE"""),"Porcentaje de Niñas y Niños que reciben en educación inicial y preescolar en CDI, CEDI y CAIC en 2023")</f>
        <v>Porcentaje de Niñas y Niños que reciben en educación inicial y preescolar en CDI, CEDI y CAIC en 2023</v>
      </c>
      <c r="H352" s="49" t="str">
        <f ca="1">IFERROR(__xludf.DUMMYFUNCTION("""COMPUTED_VALUE"""),"AMM OCTUBRE")</f>
        <v>AMM OCTUBRE</v>
      </c>
      <c r="I352" s="49" t="str">
        <f ca="1">IFERROR(__xludf.DUMMYFUNCTION("""COMPUTED_VALUE"""),"Octubre")</f>
        <v>Octubre</v>
      </c>
      <c r="J352" s="49" t="str">
        <f ca="1">IFERROR(__xludf.DUMMYFUNCTION("""COMPUTED_VALUE"""),"AMM")</f>
        <v>AMM</v>
      </c>
      <c r="K352" s="50">
        <f ca="1">IFERROR(__xludf.DUMMYFUNCTION("""COMPUTED_VALUE"""),0)</f>
        <v>0</v>
      </c>
      <c r="L352" s="49" t="str">
        <f ca="1">IFERROR(__xludf.DUMMYFUNCTION("""COMPUTED_VALUE"""),"TRIMESTRE 4")</f>
        <v>TRIMESTRE 4</v>
      </c>
      <c r="M352" s="49" t="str">
        <f ca="1">IFERROR(__xludf.DUMMYFUNCTION("""COMPUTED_VALUE"""),"ADULTA MAYOR MUJER")</f>
        <v>ADULTA MAYOR MUJER</v>
      </c>
    </row>
    <row r="353" spans="1:13">
      <c r="A353" s="49" t="str">
        <f ca="1">IFERROR(__xludf.DUMMYFUNCTION("""COMPUTED_VALUE"""),"5.1.1.1")</f>
        <v>5.1.1.1</v>
      </c>
      <c r="B35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3" s="49" t="str">
        <f ca="1">IFERROR(__xludf.DUMMYFUNCTION("""COMPUTED_VALUE"""),"3. Operación")</f>
        <v>3. Operación</v>
      </c>
      <c r="D353" s="49" t="str">
        <f ca="1">IFERROR(__xludf.DUMMYFUNCTION("""COMPUTED_VALUE"""),"Guadalajara bien educada")</f>
        <v>Guadalajara bien educada</v>
      </c>
      <c r="E353" s="49" t="str">
        <f ca="1">IFERROR(__xludf.DUMMYFUNCTION("""COMPUTED_VALUE"""),"Atención en Centros de Desarrollo Infantil")</f>
        <v>Atención en Centros de Desarrollo Infantil</v>
      </c>
      <c r="F353" s="49" t="str">
        <f ca="1">IFERROR(__xludf.DUMMYFUNCTION("""COMPUTED_VALUE"""),"A1C1. Procesos de formación brindados en CDI, CEDI y CAIC de educación inicial y preescolar ")</f>
        <v xml:space="preserve">A1C1. Procesos de formación brindados en CDI, CEDI y CAIC de educación inicial y preescolar </v>
      </c>
      <c r="G353" s="49" t="str">
        <f ca="1">IFERROR(__xludf.DUMMYFUNCTION("""COMPUTED_VALUE"""),"Porcentaje de Niñas y Niños que reciben en educación inicial y preescolar en CDI, CEDI y CAIC en 2023")</f>
        <v>Porcentaje de Niñas y Niños que reciben en educación inicial y preescolar en CDI, CEDI y CAIC en 2023</v>
      </c>
      <c r="H353" s="49" t="str">
        <f ca="1">IFERROR(__xludf.DUMMYFUNCTION("""COMPUTED_VALUE"""),"AMH OCTUBRE")</f>
        <v>AMH OCTUBRE</v>
      </c>
      <c r="I353" s="49" t="str">
        <f ca="1">IFERROR(__xludf.DUMMYFUNCTION("""COMPUTED_VALUE"""),"Octubre")</f>
        <v>Octubre</v>
      </c>
      <c r="J353" s="49" t="str">
        <f ca="1">IFERROR(__xludf.DUMMYFUNCTION("""COMPUTED_VALUE"""),"AMH")</f>
        <v>AMH</v>
      </c>
      <c r="K353" s="50">
        <f ca="1">IFERROR(__xludf.DUMMYFUNCTION("""COMPUTED_VALUE"""),0)</f>
        <v>0</v>
      </c>
      <c r="L353" s="49" t="str">
        <f ca="1">IFERROR(__xludf.DUMMYFUNCTION("""COMPUTED_VALUE"""),"TRIMESTRE 4")</f>
        <v>TRIMESTRE 4</v>
      </c>
      <c r="M353" s="49" t="str">
        <f ca="1">IFERROR(__xludf.DUMMYFUNCTION("""COMPUTED_VALUE"""),"ADULTO MAYOR HOMBRE")</f>
        <v>ADULTO MAYOR HOMBRE</v>
      </c>
    </row>
    <row r="354" spans="1:13">
      <c r="A354" s="49" t="str">
        <f ca="1">IFERROR(__xludf.DUMMYFUNCTION("""COMPUTED_VALUE"""),"5.1.1.0")</f>
        <v>5.1.1.0</v>
      </c>
      <c r="B35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4" s="49" t="str">
        <f ca="1">IFERROR(__xludf.DUMMYFUNCTION("""COMPUTED_VALUE"""),"3. Operación")</f>
        <v>3. Operación</v>
      </c>
      <c r="D354" s="49" t="str">
        <f ca="1">IFERROR(__xludf.DUMMYFUNCTION("""COMPUTED_VALUE"""),"Guadalajara bien educada")</f>
        <v>Guadalajara bien educada</v>
      </c>
      <c r="E354" s="49" t="str">
        <f ca="1">IFERROR(__xludf.DUMMYFUNCTION("""COMPUTED_VALUE"""),"Atención en Centros de Desarrollo Infantil")</f>
        <v>Atención en Centros de Desarrollo Infantil</v>
      </c>
      <c r="F35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4" s="49" t="str">
        <f ca="1">IFERROR(__xludf.DUMMYFUNCTION("""COMPUTED_VALUE"""),"NAS NOVIEMBRE")</f>
        <v>NAS NOVIEMBRE</v>
      </c>
      <c r="I354" s="49" t="str">
        <f ca="1">IFERROR(__xludf.DUMMYFUNCTION("""COMPUTED_VALUE"""),"Noviembre")</f>
        <v>Noviembre</v>
      </c>
      <c r="J354" s="49" t="str">
        <f ca="1">IFERROR(__xludf.DUMMYFUNCTION("""COMPUTED_VALUE"""),"NAS")</f>
        <v>NAS</v>
      </c>
      <c r="K354" s="50">
        <f ca="1">IFERROR(__xludf.DUMMYFUNCTION("""COMPUTED_VALUE"""),22)</f>
        <v>22</v>
      </c>
      <c r="L354" s="49" t="str">
        <f ca="1">IFERROR(__xludf.DUMMYFUNCTION("""COMPUTED_VALUE"""),"TRIMESTRE 4")</f>
        <v>TRIMESTRE 4</v>
      </c>
      <c r="M354" s="49" t="str">
        <f ca="1">IFERROR(__xludf.DUMMYFUNCTION("""COMPUTED_VALUE"""),"NIÑAS")</f>
        <v>NIÑAS</v>
      </c>
    </row>
    <row r="355" spans="1:13">
      <c r="A355" s="49" t="str">
        <f ca="1">IFERROR(__xludf.DUMMYFUNCTION("""COMPUTED_VALUE"""),"5.1.1.0")</f>
        <v>5.1.1.0</v>
      </c>
      <c r="B35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5" s="49" t="str">
        <f ca="1">IFERROR(__xludf.DUMMYFUNCTION("""COMPUTED_VALUE"""),"3. Operación")</f>
        <v>3. Operación</v>
      </c>
      <c r="D355" s="49" t="str">
        <f ca="1">IFERROR(__xludf.DUMMYFUNCTION("""COMPUTED_VALUE"""),"Guadalajara bien educada")</f>
        <v>Guadalajara bien educada</v>
      </c>
      <c r="E355" s="49" t="str">
        <f ca="1">IFERROR(__xludf.DUMMYFUNCTION("""COMPUTED_VALUE"""),"Atención en Centros de Desarrollo Infantil")</f>
        <v>Atención en Centros de Desarrollo Infantil</v>
      </c>
      <c r="F35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5" s="49" t="str">
        <f ca="1">IFERROR(__xludf.DUMMYFUNCTION("""COMPUTED_VALUE"""),"NOS NOVIEMBRE")</f>
        <v>NOS NOVIEMBRE</v>
      </c>
      <c r="I355" s="49" t="str">
        <f ca="1">IFERROR(__xludf.DUMMYFUNCTION("""COMPUTED_VALUE"""),"Noviembre")</f>
        <v>Noviembre</v>
      </c>
      <c r="J355" s="49" t="str">
        <f ca="1">IFERROR(__xludf.DUMMYFUNCTION("""COMPUTED_VALUE"""),"NOS")</f>
        <v>NOS</v>
      </c>
      <c r="K355" s="50">
        <f ca="1">IFERROR(__xludf.DUMMYFUNCTION("""COMPUTED_VALUE"""),16)</f>
        <v>16</v>
      </c>
      <c r="L355" s="49" t="str">
        <f ca="1">IFERROR(__xludf.DUMMYFUNCTION("""COMPUTED_VALUE"""),"TRIMESTRE 4")</f>
        <v>TRIMESTRE 4</v>
      </c>
      <c r="M355" s="49" t="str">
        <f ca="1">IFERROR(__xludf.DUMMYFUNCTION("""COMPUTED_VALUE"""),"NIÑOS")</f>
        <v>NIÑOS</v>
      </c>
    </row>
    <row r="356" spans="1:13">
      <c r="A356" s="49" t="str">
        <f ca="1">IFERROR(__xludf.DUMMYFUNCTION("""COMPUTED_VALUE"""),"5.1.1.0")</f>
        <v>5.1.1.0</v>
      </c>
      <c r="B35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6" s="49" t="str">
        <f ca="1">IFERROR(__xludf.DUMMYFUNCTION("""COMPUTED_VALUE"""),"3. Operación")</f>
        <v>3. Operación</v>
      </c>
      <c r="D356" s="49" t="str">
        <f ca="1">IFERROR(__xludf.DUMMYFUNCTION("""COMPUTED_VALUE"""),"Guadalajara bien educada")</f>
        <v>Guadalajara bien educada</v>
      </c>
      <c r="E356" s="49" t="str">
        <f ca="1">IFERROR(__xludf.DUMMYFUNCTION("""COMPUTED_VALUE"""),"Atención en Centros de Desarrollo Infantil")</f>
        <v>Atención en Centros de Desarrollo Infantil</v>
      </c>
      <c r="F35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6" s="49" t="str">
        <f ca="1">IFERROR(__xludf.DUMMYFUNCTION("""COMPUTED_VALUE"""),"AM NOVIEMBRE")</f>
        <v>AM NOVIEMBRE</v>
      </c>
      <c r="I356" s="49" t="str">
        <f ca="1">IFERROR(__xludf.DUMMYFUNCTION("""COMPUTED_VALUE"""),"Noviembre")</f>
        <v>Noviembre</v>
      </c>
      <c r="J356" s="49" t="str">
        <f ca="1">IFERROR(__xludf.DUMMYFUNCTION("""COMPUTED_VALUE"""),"AM")</f>
        <v>AM</v>
      </c>
      <c r="K356" s="50"/>
      <c r="L356" s="49" t="str">
        <f ca="1">IFERROR(__xludf.DUMMYFUNCTION("""COMPUTED_VALUE"""),"TRIMESTRE 4")</f>
        <v>TRIMESTRE 4</v>
      </c>
      <c r="M356" s="49" t="str">
        <f ca="1">IFERROR(__xludf.DUMMYFUNCTION("""COMPUTED_VALUE"""),"ADOLESCENTES MUJERES")</f>
        <v>ADOLESCENTES MUJERES</v>
      </c>
    </row>
    <row r="357" spans="1:13">
      <c r="A357" s="49" t="str">
        <f ca="1">IFERROR(__xludf.DUMMYFUNCTION("""COMPUTED_VALUE"""),"5.1.1.0")</f>
        <v>5.1.1.0</v>
      </c>
      <c r="B35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7" s="49" t="str">
        <f ca="1">IFERROR(__xludf.DUMMYFUNCTION("""COMPUTED_VALUE"""),"3. Operación")</f>
        <v>3. Operación</v>
      </c>
      <c r="D357" s="49" t="str">
        <f ca="1">IFERROR(__xludf.DUMMYFUNCTION("""COMPUTED_VALUE"""),"Guadalajara bien educada")</f>
        <v>Guadalajara bien educada</v>
      </c>
      <c r="E357" s="49" t="str">
        <f ca="1">IFERROR(__xludf.DUMMYFUNCTION("""COMPUTED_VALUE"""),"Atención en Centros de Desarrollo Infantil")</f>
        <v>Atención en Centros de Desarrollo Infantil</v>
      </c>
      <c r="F35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7" s="49" t="str">
        <f ca="1">IFERROR(__xludf.DUMMYFUNCTION("""COMPUTED_VALUE"""),"AH NOVIEMBRE")</f>
        <v>AH NOVIEMBRE</v>
      </c>
      <c r="I357" s="49" t="str">
        <f ca="1">IFERROR(__xludf.DUMMYFUNCTION("""COMPUTED_VALUE"""),"Noviembre")</f>
        <v>Noviembre</v>
      </c>
      <c r="J357" s="49" t="str">
        <f ca="1">IFERROR(__xludf.DUMMYFUNCTION("""COMPUTED_VALUE"""),"AH")</f>
        <v>AH</v>
      </c>
      <c r="K357" s="50"/>
      <c r="L357" s="49" t="str">
        <f ca="1">IFERROR(__xludf.DUMMYFUNCTION("""COMPUTED_VALUE"""),"TRIMESTRE 4")</f>
        <v>TRIMESTRE 4</v>
      </c>
      <c r="M357" s="49" t="str">
        <f ca="1">IFERROR(__xludf.DUMMYFUNCTION("""COMPUTED_VALUE"""),"ADOLESCENTES HOMBRES")</f>
        <v>ADOLESCENTES HOMBRES</v>
      </c>
    </row>
    <row r="358" spans="1:13">
      <c r="A358" s="49" t="str">
        <f ca="1">IFERROR(__xludf.DUMMYFUNCTION("""COMPUTED_VALUE"""),"5.1.1.0")</f>
        <v>5.1.1.0</v>
      </c>
      <c r="B35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8" s="49" t="str">
        <f ca="1">IFERROR(__xludf.DUMMYFUNCTION("""COMPUTED_VALUE"""),"3. Operación")</f>
        <v>3. Operación</v>
      </c>
      <c r="D358" s="49" t="str">
        <f ca="1">IFERROR(__xludf.DUMMYFUNCTION("""COMPUTED_VALUE"""),"Guadalajara bien educada")</f>
        <v>Guadalajara bien educada</v>
      </c>
      <c r="E358" s="49" t="str">
        <f ca="1">IFERROR(__xludf.DUMMYFUNCTION("""COMPUTED_VALUE"""),"Atención en Centros de Desarrollo Infantil")</f>
        <v>Atención en Centros de Desarrollo Infantil</v>
      </c>
      <c r="F358"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8"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8" s="49" t="str">
        <f ca="1">IFERROR(__xludf.DUMMYFUNCTION("""COMPUTED_VALUE"""),"MUJ NOVIEMBRE")</f>
        <v>MUJ NOVIEMBRE</v>
      </c>
      <c r="I358" s="49" t="str">
        <f ca="1">IFERROR(__xludf.DUMMYFUNCTION("""COMPUTED_VALUE"""),"Noviembre")</f>
        <v>Noviembre</v>
      </c>
      <c r="J358" s="49" t="str">
        <f ca="1">IFERROR(__xludf.DUMMYFUNCTION("""COMPUTED_VALUE"""),"MUJ")</f>
        <v>MUJ</v>
      </c>
      <c r="K358" s="50"/>
      <c r="L358" s="49" t="str">
        <f ca="1">IFERROR(__xludf.DUMMYFUNCTION("""COMPUTED_VALUE"""),"TRIMESTRE 4")</f>
        <v>TRIMESTRE 4</v>
      </c>
      <c r="M358" s="49" t="str">
        <f ca="1">IFERROR(__xludf.DUMMYFUNCTION("""COMPUTED_VALUE"""),"MUJERES ADULTAS")</f>
        <v>MUJERES ADULTAS</v>
      </c>
    </row>
    <row r="359" spans="1:13">
      <c r="A359" s="49" t="str">
        <f ca="1">IFERROR(__xludf.DUMMYFUNCTION("""COMPUTED_VALUE"""),"5.1.1.0")</f>
        <v>5.1.1.0</v>
      </c>
      <c r="B35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9" s="49" t="str">
        <f ca="1">IFERROR(__xludf.DUMMYFUNCTION("""COMPUTED_VALUE"""),"3. Operación")</f>
        <v>3. Operación</v>
      </c>
      <c r="D359" s="49" t="str">
        <f ca="1">IFERROR(__xludf.DUMMYFUNCTION("""COMPUTED_VALUE"""),"Guadalajara bien educada")</f>
        <v>Guadalajara bien educada</v>
      </c>
      <c r="E359" s="49" t="str">
        <f ca="1">IFERROR(__xludf.DUMMYFUNCTION("""COMPUTED_VALUE"""),"Atención en Centros de Desarrollo Infantil")</f>
        <v>Atención en Centros de Desarrollo Infantil</v>
      </c>
      <c r="F359"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9"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9" s="49" t="str">
        <f ca="1">IFERROR(__xludf.DUMMYFUNCTION("""COMPUTED_VALUE"""),"HOM NOVIEMBRE")</f>
        <v>HOM NOVIEMBRE</v>
      </c>
      <c r="I359" s="49" t="str">
        <f ca="1">IFERROR(__xludf.DUMMYFUNCTION("""COMPUTED_VALUE"""),"Noviembre")</f>
        <v>Noviembre</v>
      </c>
      <c r="J359" s="49" t="str">
        <f ca="1">IFERROR(__xludf.DUMMYFUNCTION("""COMPUTED_VALUE"""),"HOM")</f>
        <v>HOM</v>
      </c>
      <c r="K359" s="50"/>
      <c r="L359" s="49" t="str">
        <f ca="1">IFERROR(__xludf.DUMMYFUNCTION("""COMPUTED_VALUE"""),"TRIMESTRE 4")</f>
        <v>TRIMESTRE 4</v>
      </c>
      <c r="M359" s="49" t="str">
        <f ca="1">IFERROR(__xludf.DUMMYFUNCTION("""COMPUTED_VALUE"""),"HOMBRES ADULTOS")</f>
        <v>HOMBRES ADULTOS</v>
      </c>
    </row>
    <row r="360" spans="1:13">
      <c r="A360" s="49" t="str">
        <f ca="1">IFERROR(__xludf.DUMMYFUNCTION("""COMPUTED_VALUE"""),"5.1.1.0")</f>
        <v>5.1.1.0</v>
      </c>
      <c r="B36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0" s="49" t="str">
        <f ca="1">IFERROR(__xludf.DUMMYFUNCTION("""COMPUTED_VALUE"""),"3. Operación")</f>
        <v>3. Operación</v>
      </c>
      <c r="D360" s="49" t="str">
        <f ca="1">IFERROR(__xludf.DUMMYFUNCTION("""COMPUTED_VALUE"""),"Guadalajara bien educada")</f>
        <v>Guadalajara bien educada</v>
      </c>
      <c r="E360" s="49" t="str">
        <f ca="1">IFERROR(__xludf.DUMMYFUNCTION("""COMPUTED_VALUE"""),"Atención en Centros de Desarrollo Infantil")</f>
        <v>Atención en Centros de Desarrollo Infantil</v>
      </c>
      <c r="F36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6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60" s="49" t="str">
        <f ca="1">IFERROR(__xludf.DUMMYFUNCTION("""COMPUTED_VALUE"""),"AMM NOVIEMBRE")</f>
        <v>AMM NOVIEMBRE</v>
      </c>
      <c r="I360" s="49" t="str">
        <f ca="1">IFERROR(__xludf.DUMMYFUNCTION("""COMPUTED_VALUE"""),"Noviembre")</f>
        <v>Noviembre</v>
      </c>
      <c r="J360" s="49" t="str">
        <f ca="1">IFERROR(__xludf.DUMMYFUNCTION("""COMPUTED_VALUE"""),"AMM")</f>
        <v>AMM</v>
      </c>
      <c r="K360" s="50"/>
      <c r="L360" s="49" t="str">
        <f ca="1">IFERROR(__xludf.DUMMYFUNCTION("""COMPUTED_VALUE"""),"TRIMESTRE 4")</f>
        <v>TRIMESTRE 4</v>
      </c>
      <c r="M360" s="49" t="str">
        <f ca="1">IFERROR(__xludf.DUMMYFUNCTION("""COMPUTED_VALUE"""),"ADULTA MAYOR MUJER")</f>
        <v>ADULTA MAYOR MUJER</v>
      </c>
    </row>
    <row r="361" spans="1:13">
      <c r="A361" s="49" t="str">
        <f ca="1">IFERROR(__xludf.DUMMYFUNCTION("""COMPUTED_VALUE"""),"5.1.1.0")</f>
        <v>5.1.1.0</v>
      </c>
      <c r="B36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1" s="49" t="str">
        <f ca="1">IFERROR(__xludf.DUMMYFUNCTION("""COMPUTED_VALUE"""),"3. Operación")</f>
        <v>3. Operación</v>
      </c>
      <c r="D361" s="49" t="str">
        <f ca="1">IFERROR(__xludf.DUMMYFUNCTION("""COMPUTED_VALUE"""),"Guadalajara bien educada")</f>
        <v>Guadalajara bien educada</v>
      </c>
      <c r="E361" s="49" t="str">
        <f ca="1">IFERROR(__xludf.DUMMYFUNCTION("""COMPUTED_VALUE"""),"Atención en Centros de Desarrollo Infantil")</f>
        <v>Atención en Centros de Desarrollo Infantil</v>
      </c>
      <c r="F36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6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61" s="49" t="str">
        <f ca="1">IFERROR(__xludf.DUMMYFUNCTION("""COMPUTED_VALUE"""),"AMH NOVIEMBRE")</f>
        <v>AMH NOVIEMBRE</v>
      </c>
      <c r="I361" s="49" t="str">
        <f ca="1">IFERROR(__xludf.DUMMYFUNCTION("""COMPUTED_VALUE"""),"Noviembre")</f>
        <v>Noviembre</v>
      </c>
      <c r="J361" s="49" t="str">
        <f ca="1">IFERROR(__xludf.DUMMYFUNCTION("""COMPUTED_VALUE"""),"AMH")</f>
        <v>AMH</v>
      </c>
      <c r="K361" s="50"/>
      <c r="L361" s="49" t="str">
        <f ca="1">IFERROR(__xludf.DUMMYFUNCTION("""COMPUTED_VALUE"""),"TRIMESTRE 4")</f>
        <v>TRIMESTRE 4</v>
      </c>
      <c r="M361" s="49" t="str">
        <f ca="1">IFERROR(__xludf.DUMMYFUNCTION("""COMPUTED_VALUE"""),"ADULTO MAYOR HOMBRE")</f>
        <v>ADULTO MAYOR HOMBRE</v>
      </c>
    </row>
    <row r="362" spans="1:13">
      <c r="A362" s="49" t="str">
        <f ca="1">IFERROR(__xludf.DUMMYFUNCTION("""COMPUTED_VALUE"""),"5.1.1.1")</f>
        <v>5.1.1.1</v>
      </c>
      <c r="B36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2" s="49" t="str">
        <f ca="1">IFERROR(__xludf.DUMMYFUNCTION("""COMPUTED_VALUE"""),"3. Operación")</f>
        <v>3. Operación</v>
      </c>
      <c r="D362" s="49" t="str">
        <f ca="1">IFERROR(__xludf.DUMMYFUNCTION("""COMPUTED_VALUE"""),"Guadalajara bien educada")</f>
        <v>Guadalajara bien educada</v>
      </c>
      <c r="E362" s="49" t="str">
        <f ca="1">IFERROR(__xludf.DUMMYFUNCTION("""COMPUTED_VALUE"""),"Atención en Centros de Desarrollo Infantil")</f>
        <v>Atención en Centros de Desarrollo Infantil</v>
      </c>
      <c r="F362" s="49" t="str">
        <f ca="1">IFERROR(__xludf.DUMMYFUNCTION("""COMPUTED_VALUE"""),"A1C1. Procesos de formación brindados en CDI, CEDI y CAIC de educación inicial y preescolar ")</f>
        <v xml:space="preserve">A1C1. Procesos de formación brindados en CDI, CEDI y CAIC de educación inicial y preescolar </v>
      </c>
      <c r="G362" s="49" t="str">
        <f ca="1">IFERROR(__xludf.DUMMYFUNCTION("""COMPUTED_VALUE"""),"Porcentaje de Niñas y Niños que reciben en educación inicial y preescolar en CDI, CEDI y CAIC en 2023")</f>
        <v>Porcentaje de Niñas y Niños que reciben en educación inicial y preescolar en CDI, CEDI y CAIC en 2023</v>
      </c>
      <c r="H362" s="49" t="str">
        <f ca="1">IFERROR(__xludf.DUMMYFUNCTION("""COMPUTED_VALUE"""),"NAS NOVIEMBRE")</f>
        <v>NAS NOVIEMBRE</v>
      </c>
      <c r="I362" s="49" t="str">
        <f ca="1">IFERROR(__xludf.DUMMYFUNCTION("""COMPUTED_VALUE"""),"Noviembre")</f>
        <v>Noviembre</v>
      </c>
      <c r="J362" s="49" t="str">
        <f ca="1">IFERROR(__xludf.DUMMYFUNCTION("""COMPUTED_VALUE"""),"NAS")</f>
        <v>NAS</v>
      </c>
      <c r="K362" s="50">
        <f ca="1">IFERROR(__xludf.DUMMYFUNCTION("""COMPUTED_VALUE"""),22)</f>
        <v>22</v>
      </c>
      <c r="L362" s="49" t="str">
        <f ca="1">IFERROR(__xludf.DUMMYFUNCTION("""COMPUTED_VALUE"""),"TRIMESTRE 4")</f>
        <v>TRIMESTRE 4</v>
      </c>
      <c r="M362" s="49" t="str">
        <f ca="1">IFERROR(__xludf.DUMMYFUNCTION("""COMPUTED_VALUE"""),"NIÑAS")</f>
        <v>NIÑAS</v>
      </c>
    </row>
    <row r="363" spans="1:13">
      <c r="A363" s="49" t="str">
        <f ca="1">IFERROR(__xludf.DUMMYFUNCTION("""COMPUTED_VALUE"""),"5.1.1.1")</f>
        <v>5.1.1.1</v>
      </c>
      <c r="B36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3" s="49" t="str">
        <f ca="1">IFERROR(__xludf.DUMMYFUNCTION("""COMPUTED_VALUE"""),"3. Operación")</f>
        <v>3. Operación</v>
      </c>
      <c r="D363" s="49" t="str">
        <f ca="1">IFERROR(__xludf.DUMMYFUNCTION("""COMPUTED_VALUE"""),"Guadalajara bien educada")</f>
        <v>Guadalajara bien educada</v>
      </c>
      <c r="E363" s="49" t="str">
        <f ca="1">IFERROR(__xludf.DUMMYFUNCTION("""COMPUTED_VALUE"""),"Atención en Centros de Desarrollo Infantil")</f>
        <v>Atención en Centros de Desarrollo Infantil</v>
      </c>
      <c r="F363" s="49" t="str">
        <f ca="1">IFERROR(__xludf.DUMMYFUNCTION("""COMPUTED_VALUE"""),"A1C1. Procesos de formación brindados en CDI, CEDI y CAIC de educación inicial y preescolar ")</f>
        <v xml:space="preserve">A1C1. Procesos de formación brindados en CDI, CEDI y CAIC de educación inicial y preescolar </v>
      </c>
      <c r="G363" s="49" t="str">
        <f ca="1">IFERROR(__xludf.DUMMYFUNCTION("""COMPUTED_VALUE"""),"Porcentaje de Niñas y Niños que reciben en educación inicial y preescolar en CDI, CEDI y CAIC en 2023")</f>
        <v>Porcentaje de Niñas y Niños que reciben en educación inicial y preescolar en CDI, CEDI y CAIC en 2023</v>
      </c>
      <c r="H363" s="49" t="str">
        <f ca="1">IFERROR(__xludf.DUMMYFUNCTION("""COMPUTED_VALUE"""),"NOS NOVIEMBRE")</f>
        <v>NOS NOVIEMBRE</v>
      </c>
      <c r="I363" s="49" t="str">
        <f ca="1">IFERROR(__xludf.DUMMYFUNCTION("""COMPUTED_VALUE"""),"Noviembre")</f>
        <v>Noviembre</v>
      </c>
      <c r="J363" s="49" t="str">
        <f ca="1">IFERROR(__xludf.DUMMYFUNCTION("""COMPUTED_VALUE"""),"NOS")</f>
        <v>NOS</v>
      </c>
      <c r="K363" s="50">
        <f ca="1">IFERROR(__xludf.DUMMYFUNCTION("""COMPUTED_VALUE"""),16)</f>
        <v>16</v>
      </c>
      <c r="L363" s="49" t="str">
        <f ca="1">IFERROR(__xludf.DUMMYFUNCTION("""COMPUTED_VALUE"""),"TRIMESTRE 4")</f>
        <v>TRIMESTRE 4</v>
      </c>
      <c r="M363" s="49" t="str">
        <f ca="1">IFERROR(__xludf.DUMMYFUNCTION("""COMPUTED_VALUE"""),"NIÑOS")</f>
        <v>NIÑOS</v>
      </c>
    </row>
    <row r="364" spans="1:13">
      <c r="A364" s="49" t="str">
        <f ca="1">IFERROR(__xludf.DUMMYFUNCTION("""COMPUTED_VALUE"""),"5.1.1.1")</f>
        <v>5.1.1.1</v>
      </c>
      <c r="B36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4" s="49" t="str">
        <f ca="1">IFERROR(__xludf.DUMMYFUNCTION("""COMPUTED_VALUE"""),"3. Operación")</f>
        <v>3. Operación</v>
      </c>
      <c r="D364" s="49" t="str">
        <f ca="1">IFERROR(__xludf.DUMMYFUNCTION("""COMPUTED_VALUE"""),"Guadalajara bien educada")</f>
        <v>Guadalajara bien educada</v>
      </c>
      <c r="E364" s="49" t="str">
        <f ca="1">IFERROR(__xludf.DUMMYFUNCTION("""COMPUTED_VALUE"""),"Atención en Centros de Desarrollo Infantil")</f>
        <v>Atención en Centros de Desarrollo Infantil</v>
      </c>
      <c r="F364" s="49" t="str">
        <f ca="1">IFERROR(__xludf.DUMMYFUNCTION("""COMPUTED_VALUE"""),"A1C1. Procesos de formación brindados en CDI, CEDI y CAIC de educación inicial y preescolar ")</f>
        <v xml:space="preserve">A1C1. Procesos de formación brindados en CDI, CEDI y CAIC de educación inicial y preescolar </v>
      </c>
      <c r="G364" s="49" t="str">
        <f ca="1">IFERROR(__xludf.DUMMYFUNCTION("""COMPUTED_VALUE"""),"Porcentaje de Niñas y Niños que reciben en educación inicial y preescolar en CDI, CEDI y CAIC en 2023")</f>
        <v>Porcentaje de Niñas y Niños que reciben en educación inicial y preescolar en CDI, CEDI y CAIC en 2023</v>
      </c>
      <c r="H364" s="49" t="str">
        <f ca="1">IFERROR(__xludf.DUMMYFUNCTION("""COMPUTED_VALUE"""),"AM NOVIEMBRE")</f>
        <v>AM NOVIEMBRE</v>
      </c>
      <c r="I364" s="49" t="str">
        <f ca="1">IFERROR(__xludf.DUMMYFUNCTION("""COMPUTED_VALUE"""),"Noviembre")</f>
        <v>Noviembre</v>
      </c>
      <c r="J364" s="49" t="str">
        <f ca="1">IFERROR(__xludf.DUMMYFUNCTION("""COMPUTED_VALUE"""),"AM")</f>
        <v>AM</v>
      </c>
      <c r="K364" s="50"/>
      <c r="L364" s="49" t="str">
        <f ca="1">IFERROR(__xludf.DUMMYFUNCTION("""COMPUTED_VALUE"""),"TRIMESTRE 4")</f>
        <v>TRIMESTRE 4</v>
      </c>
      <c r="M364" s="49" t="str">
        <f ca="1">IFERROR(__xludf.DUMMYFUNCTION("""COMPUTED_VALUE"""),"ADOLESCENTES MUJERES")</f>
        <v>ADOLESCENTES MUJERES</v>
      </c>
    </row>
    <row r="365" spans="1:13">
      <c r="A365" s="49" t="str">
        <f ca="1">IFERROR(__xludf.DUMMYFUNCTION("""COMPUTED_VALUE"""),"5.1.1.1")</f>
        <v>5.1.1.1</v>
      </c>
      <c r="B36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5" s="49" t="str">
        <f ca="1">IFERROR(__xludf.DUMMYFUNCTION("""COMPUTED_VALUE"""),"3. Operación")</f>
        <v>3. Operación</v>
      </c>
      <c r="D365" s="49" t="str">
        <f ca="1">IFERROR(__xludf.DUMMYFUNCTION("""COMPUTED_VALUE"""),"Guadalajara bien educada")</f>
        <v>Guadalajara bien educada</v>
      </c>
      <c r="E365" s="49" t="str">
        <f ca="1">IFERROR(__xludf.DUMMYFUNCTION("""COMPUTED_VALUE"""),"Atención en Centros de Desarrollo Infantil")</f>
        <v>Atención en Centros de Desarrollo Infantil</v>
      </c>
      <c r="F365" s="49" t="str">
        <f ca="1">IFERROR(__xludf.DUMMYFUNCTION("""COMPUTED_VALUE"""),"A1C1. Procesos de formación brindados en CDI, CEDI y CAIC de educación inicial y preescolar ")</f>
        <v xml:space="preserve">A1C1. Procesos de formación brindados en CDI, CEDI y CAIC de educación inicial y preescolar </v>
      </c>
      <c r="G365" s="49" t="str">
        <f ca="1">IFERROR(__xludf.DUMMYFUNCTION("""COMPUTED_VALUE"""),"Porcentaje de Niñas y Niños que reciben en educación inicial y preescolar en CDI, CEDI y CAIC en 2023")</f>
        <v>Porcentaje de Niñas y Niños que reciben en educación inicial y preescolar en CDI, CEDI y CAIC en 2023</v>
      </c>
      <c r="H365" s="49" t="str">
        <f ca="1">IFERROR(__xludf.DUMMYFUNCTION("""COMPUTED_VALUE"""),"AH NOVIEMBRE")</f>
        <v>AH NOVIEMBRE</v>
      </c>
      <c r="I365" s="49" t="str">
        <f ca="1">IFERROR(__xludf.DUMMYFUNCTION("""COMPUTED_VALUE"""),"Noviembre")</f>
        <v>Noviembre</v>
      </c>
      <c r="J365" s="49" t="str">
        <f ca="1">IFERROR(__xludf.DUMMYFUNCTION("""COMPUTED_VALUE"""),"AH")</f>
        <v>AH</v>
      </c>
      <c r="K365" s="50"/>
      <c r="L365" s="49" t="str">
        <f ca="1">IFERROR(__xludf.DUMMYFUNCTION("""COMPUTED_VALUE"""),"TRIMESTRE 4")</f>
        <v>TRIMESTRE 4</v>
      </c>
      <c r="M365" s="49" t="str">
        <f ca="1">IFERROR(__xludf.DUMMYFUNCTION("""COMPUTED_VALUE"""),"ADOLESCENTES HOMBRES")</f>
        <v>ADOLESCENTES HOMBRES</v>
      </c>
    </row>
    <row r="366" spans="1:13">
      <c r="A366" s="49" t="str">
        <f ca="1">IFERROR(__xludf.DUMMYFUNCTION("""COMPUTED_VALUE"""),"5.1.1.1")</f>
        <v>5.1.1.1</v>
      </c>
      <c r="B36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6" s="49" t="str">
        <f ca="1">IFERROR(__xludf.DUMMYFUNCTION("""COMPUTED_VALUE"""),"3. Operación")</f>
        <v>3. Operación</v>
      </c>
      <c r="D366" s="49" t="str">
        <f ca="1">IFERROR(__xludf.DUMMYFUNCTION("""COMPUTED_VALUE"""),"Guadalajara bien educada")</f>
        <v>Guadalajara bien educada</v>
      </c>
      <c r="E366" s="49" t="str">
        <f ca="1">IFERROR(__xludf.DUMMYFUNCTION("""COMPUTED_VALUE"""),"Atención en Centros de Desarrollo Infantil")</f>
        <v>Atención en Centros de Desarrollo Infantil</v>
      </c>
      <c r="F366" s="49" t="str">
        <f ca="1">IFERROR(__xludf.DUMMYFUNCTION("""COMPUTED_VALUE"""),"A1C1. Procesos de formación brindados en CDI, CEDI y CAIC de educación inicial y preescolar ")</f>
        <v xml:space="preserve">A1C1. Procesos de formación brindados en CDI, CEDI y CAIC de educación inicial y preescolar </v>
      </c>
      <c r="G366" s="49" t="str">
        <f ca="1">IFERROR(__xludf.DUMMYFUNCTION("""COMPUTED_VALUE"""),"Porcentaje de Niñas y Niños que reciben en educación inicial y preescolar en CDI, CEDI y CAIC en 2023")</f>
        <v>Porcentaje de Niñas y Niños que reciben en educación inicial y preescolar en CDI, CEDI y CAIC en 2023</v>
      </c>
      <c r="H366" s="49" t="str">
        <f ca="1">IFERROR(__xludf.DUMMYFUNCTION("""COMPUTED_VALUE"""),"MUJ NOVIEMBRE")</f>
        <v>MUJ NOVIEMBRE</v>
      </c>
      <c r="I366" s="49" t="str">
        <f ca="1">IFERROR(__xludf.DUMMYFUNCTION("""COMPUTED_VALUE"""),"Noviembre")</f>
        <v>Noviembre</v>
      </c>
      <c r="J366" s="49" t="str">
        <f ca="1">IFERROR(__xludf.DUMMYFUNCTION("""COMPUTED_VALUE"""),"MUJ")</f>
        <v>MUJ</v>
      </c>
      <c r="K366" s="50"/>
      <c r="L366" s="49" t="str">
        <f ca="1">IFERROR(__xludf.DUMMYFUNCTION("""COMPUTED_VALUE"""),"TRIMESTRE 4")</f>
        <v>TRIMESTRE 4</v>
      </c>
      <c r="M366" s="49" t="str">
        <f ca="1">IFERROR(__xludf.DUMMYFUNCTION("""COMPUTED_VALUE"""),"MUJERES ADULTAS")</f>
        <v>MUJERES ADULTAS</v>
      </c>
    </row>
    <row r="367" spans="1:13">
      <c r="A367" s="49" t="str">
        <f ca="1">IFERROR(__xludf.DUMMYFUNCTION("""COMPUTED_VALUE"""),"5.1.1.1")</f>
        <v>5.1.1.1</v>
      </c>
      <c r="B36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7" s="49" t="str">
        <f ca="1">IFERROR(__xludf.DUMMYFUNCTION("""COMPUTED_VALUE"""),"3. Operación")</f>
        <v>3. Operación</v>
      </c>
      <c r="D367" s="49" t="str">
        <f ca="1">IFERROR(__xludf.DUMMYFUNCTION("""COMPUTED_VALUE"""),"Guadalajara bien educada")</f>
        <v>Guadalajara bien educada</v>
      </c>
      <c r="E367" s="49" t="str">
        <f ca="1">IFERROR(__xludf.DUMMYFUNCTION("""COMPUTED_VALUE"""),"Atención en Centros de Desarrollo Infantil")</f>
        <v>Atención en Centros de Desarrollo Infantil</v>
      </c>
      <c r="F367" s="49" t="str">
        <f ca="1">IFERROR(__xludf.DUMMYFUNCTION("""COMPUTED_VALUE"""),"A1C1. Procesos de formación brindados en CDI, CEDI y CAIC de educación inicial y preescolar ")</f>
        <v xml:space="preserve">A1C1. Procesos de formación brindados en CDI, CEDI y CAIC de educación inicial y preescolar </v>
      </c>
      <c r="G367" s="49" t="str">
        <f ca="1">IFERROR(__xludf.DUMMYFUNCTION("""COMPUTED_VALUE"""),"Porcentaje de Niñas y Niños que reciben en educación inicial y preescolar en CDI, CEDI y CAIC en 2023")</f>
        <v>Porcentaje de Niñas y Niños que reciben en educación inicial y preescolar en CDI, CEDI y CAIC en 2023</v>
      </c>
      <c r="H367" s="49" t="str">
        <f ca="1">IFERROR(__xludf.DUMMYFUNCTION("""COMPUTED_VALUE"""),"HOM NOVIEMBRE")</f>
        <v>HOM NOVIEMBRE</v>
      </c>
      <c r="I367" s="49" t="str">
        <f ca="1">IFERROR(__xludf.DUMMYFUNCTION("""COMPUTED_VALUE"""),"Noviembre")</f>
        <v>Noviembre</v>
      </c>
      <c r="J367" s="49" t="str">
        <f ca="1">IFERROR(__xludf.DUMMYFUNCTION("""COMPUTED_VALUE"""),"HOM")</f>
        <v>HOM</v>
      </c>
      <c r="K367" s="50"/>
      <c r="L367" s="49" t="str">
        <f ca="1">IFERROR(__xludf.DUMMYFUNCTION("""COMPUTED_VALUE"""),"TRIMESTRE 4")</f>
        <v>TRIMESTRE 4</v>
      </c>
      <c r="M367" s="49" t="str">
        <f ca="1">IFERROR(__xludf.DUMMYFUNCTION("""COMPUTED_VALUE"""),"HOMBRES ADULTOS")</f>
        <v>HOMBRES ADULTOS</v>
      </c>
    </row>
    <row r="368" spans="1:13">
      <c r="A368" s="49" t="str">
        <f ca="1">IFERROR(__xludf.DUMMYFUNCTION("""COMPUTED_VALUE"""),"5.1.1.1")</f>
        <v>5.1.1.1</v>
      </c>
      <c r="B36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8" s="49" t="str">
        <f ca="1">IFERROR(__xludf.DUMMYFUNCTION("""COMPUTED_VALUE"""),"3. Operación")</f>
        <v>3. Operación</v>
      </c>
      <c r="D368" s="49" t="str">
        <f ca="1">IFERROR(__xludf.DUMMYFUNCTION("""COMPUTED_VALUE"""),"Guadalajara bien educada")</f>
        <v>Guadalajara bien educada</v>
      </c>
      <c r="E368" s="49" t="str">
        <f ca="1">IFERROR(__xludf.DUMMYFUNCTION("""COMPUTED_VALUE"""),"Atención en Centros de Desarrollo Infantil")</f>
        <v>Atención en Centros de Desarrollo Infantil</v>
      </c>
      <c r="F368" s="49" t="str">
        <f ca="1">IFERROR(__xludf.DUMMYFUNCTION("""COMPUTED_VALUE"""),"A1C1. Procesos de formación brindados en CDI, CEDI y CAIC de educación inicial y preescolar ")</f>
        <v xml:space="preserve">A1C1. Procesos de formación brindados en CDI, CEDI y CAIC de educación inicial y preescolar </v>
      </c>
      <c r="G368" s="49" t="str">
        <f ca="1">IFERROR(__xludf.DUMMYFUNCTION("""COMPUTED_VALUE"""),"Porcentaje de Niñas y Niños que reciben en educación inicial y preescolar en CDI, CEDI y CAIC en 2023")</f>
        <v>Porcentaje de Niñas y Niños que reciben en educación inicial y preescolar en CDI, CEDI y CAIC en 2023</v>
      </c>
      <c r="H368" s="49" t="str">
        <f ca="1">IFERROR(__xludf.DUMMYFUNCTION("""COMPUTED_VALUE"""),"AMM NOVIEMBRE")</f>
        <v>AMM NOVIEMBRE</v>
      </c>
      <c r="I368" s="49" t="str">
        <f ca="1">IFERROR(__xludf.DUMMYFUNCTION("""COMPUTED_VALUE"""),"Noviembre")</f>
        <v>Noviembre</v>
      </c>
      <c r="J368" s="49" t="str">
        <f ca="1">IFERROR(__xludf.DUMMYFUNCTION("""COMPUTED_VALUE"""),"AMM")</f>
        <v>AMM</v>
      </c>
      <c r="K368" s="50"/>
      <c r="L368" s="49" t="str">
        <f ca="1">IFERROR(__xludf.DUMMYFUNCTION("""COMPUTED_VALUE"""),"TRIMESTRE 4")</f>
        <v>TRIMESTRE 4</v>
      </c>
      <c r="M368" s="49" t="str">
        <f ca="1">IFERROR(__xludf.DUMMYFUNCTION("""COMPUTED_VALUE"""),"ADULTA MAYOR MUJER")</f>
        <v>ADULTA MAYOR MUJER</v>
      </c>
    </row>
    <row r="369" spans="1:13">
      <c r="A369" s="49" t="str">
        <f ca="1">IFERROR(__xludf.DUMMYFUNCTION("""COMPUTED_VALUE"""),"5.1.1.1")</f>
        <v>5.1.1.1</v>
      </c>
      <c r="B36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9" s="49" t="str">
        <f ca="1">IFERROR(__xludf.DUMMYFUNCTION("""COMPUTED_VALUE"""),"3. Operación")</f>
        <v>3. Operación</v>
      </c>
      <c r="D369" s="49" t="str">
        <f ca="1">IFERROR(__xludf.DUMMYFUNCTION("""COMPUTED_VALUE"""),"Guadalajara bien educada")</f>
        <v>Guadalajara bien educada</v>
      </c>
      <c r="E369" s="49" t="str">
        <f ca="1">IFERROR(__xludf.DUMMYFUNCTION("""COMPUTED_VALUE"""),"Atención en Centros de Desarrollo Infantil")</f>
        <v>Atención en Centros de Desarrollo Infantil</v>
      </c>
      <c r="F369" s="49" t="str">
        <f ca="1">IFERROR(__xludf.DUMMYFUNCTION("""COMPUTED_VALUE"""),"A1C1. Procesos de formación brindados en CDI, CEDI y CAIC de educación inicial y preescolar ")</f>
        <v xml:space="preserve">A1C1. Procesos de formación brindados en CDI, CEDI y CAIC de educación inicial y preescolar </v>
      </c>
      <c r="G369" s="49" t="str">
        <f ca="1">IFERROR(__xludf.DUMMYFUNCTION("""COMPUTED_VALUE"""),"Porcentaje de Niñas y Niños que reciben en educación inicial y preescolar en CDI, CEDI y CAIC en 2023")</f>
        <v>Porcentaje de Niñas y Niños que reciben en educación inicial y preescolar en CDI, CEDI y CAIC en 2023</v>
      </c>
      <c r="H369" s="49" t="str">
        <f ca="1">IFERROR(__xludf.DUMMYFUNCTION("""COMPUTED_VALUE"""),"AMH NOVIEMBRE")</f>
        <v>AMH NOVIEMBRE</v>
      </c>
      <c r="I369" s="49" t="str">
        <f ca="1">IFERROR(__xludf.DUMMYFUNCTION("""COMPUTED_VALUE"""),"Noviembre")</f>
        <v>Noviembre</v>
      </c>
      <c r="J369" s="49" t="str">
        <f ca="1">IFERROR(__xludf.DUMMYFUNCTION("""COMPUTED_VALUE"""),"AMH")</f>
        <v>AMH</v>
      </c>
      <c r="K369" s="50"/>
      <c r="L369" s="49" t="str">
        <f ca="1">IFERROR(__xludf.DUMMYFUNCTION("""COMPUTED_VALUE"""),"TRIMESTRE 4")</f>
        <v>TRIMESTRE 4</v>
      </c>
      <c r="M369" s="49" t="str">
        <f ca="1">IFERROR(__xludf.DUMMYFUNCTION("""COMPUTED_VALUE"""),"ADULTO MAYOR HOMBRE")</f>
        <v>ADULTO MAYOR HOMBRE</v>
      </c>
    </row>
    <row r="370" spans="1:13">
      <c r="A370" s="49" t="str">
        <f ca="1">IFERROR(__xludf.DUMMYFUNCTION("""COMPUTED_VALUE"""),"5.1.1.0")</f>
        <v>5.1.1.0</v>
      </c>
      <c r="B37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0" s="49" t="str">
        <f ca="1">IFERROR(__xludf.DUMMYFUNCTION("""COMPUTED_VALUE"""),"3. Operación")</f>
        <v>3. Operación</v>
      </c>
      <c r="D370" s="49" t="str">
        <f ca="1">IFERROR(__xludf.DUMMYFUNCTION("""COMPUTED_VALUE"""),"Guadalajara bien educada")</f>
        <v>Guadalajara bien educada</v>
      </c>
      <c r="E370" s="49" t="str">
        <f ca="1">IFERROR(__xludf.DUMMYFUNCTION("""COMPUTED_VALUE"""),"Atención en Centros de Desarrollo Infantil")</f>
        <v>Atención en Centros de Desarrollo Infantil</v>
      </c>
      <c r="F370"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0"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0" s="49" t="str">
        <f ca="1">IFERROR(__xludf.DUMMYFUNCTION("""COMPUTED_VALUE"""),"NAS DICIEMBRE")</f>
        <v>NAS DICIEMBRE</v>
      </c>
      <c r="I370" s="49" t="str">
        <f ca="1">IFERROR(__xludf.DUMMYFUNCTION("""COMPUTED_VALUE"""),"Diciembre")</f>
        <v>Diciembre</v>
      </c>
      <c r="J370" s="49" t="str">
        <f ca="1">IFERROR(__xludf.DUMMYFUNCTION("""COMPUTED_VALUE"""),"NAS")</f>
        <v>NAS</v>
      </c>
      <c r="K370" s="50">
        <f ca="1">IFERROR(__xludf.DUMMYFUNCTION("""COMPUTED_VALUE"""),3)</f>
        <v>3</v>
      </c>
      <c r="L370" s="49" t="str">
        <f ca="1">IFERROR(__xludf.DUMMYFUNCTION("""COMPUTED_VALUE"""),"TRIMESTRE 4")</f>
        <v>TRIMESTRE 4</v>
      </c>
      <c r="M370" s="49" t="str">
        <f ca="1">IFERROR(__xludf.DUMMYFUNCTION("""COMPUTED_VALUE"""),"NIÑAS")</f>
        <v>NIÑAS</v>
      </c>
    </row>
    <row r="371" spans="1:13">
      <c r="A371" s="49" t="str">
        <f ca="1">IFERROR(__xludf.DUMMYFUNCTION("""COMPUTED_VALUE"""),"5.1.1.0")</f>
        <v>5.1.1.0</v>
      </c>
      <c r="B37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1" s="49" t="str">
        <f ca="1">IFERROR(__xludf.DUMMYFUNCTION("""COMPUTED_VALUE"""),"3. Operación")</f>
        <v>3. Operación</v>
      </c>
      <c r="D371" s="49" t="str">
        <f ca="1">IFERROR(__xludf.DUMMYFUNCTION("""COMPUTED_VALUE"""),"Guadalajara bien educada")</f>
        <v>Guadalajara bien educada</v>
      </c>
      <c r="E371" s="49" t="str">
        <f ca="1">IFERROR(__xludf.DUMMYFUNCTION("""COMPUTED_VALUE"""),"Atención en Centros de Desarrollo Infantil")</f>
        <v>Atención en Centros de Desarrollo Infantil</v>
      </c>
      <c r="F371"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1"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1" s="49" t="str">
        <f ca="1">IFERROR(__xludf.DUMMYFUNCTION("""COMPUTED_VALUE"""),"NOS DICIEMBRE")</f>
        <v>NOS DICIEMBRE</v>
      </c>
      <c r="I371" s="49" t="str">
        <f ca="1">IFERROR(__xludf.DUMMYFUNCTION("""COMPUTED_VALUE"""),"Diciembre")</f>
        <v>Diciembre</v>
      </c>
      <c r="J371" s="49" t="str">
        <f ca="1">IFERROR(__xludf.DUMMYFUNCTION("""COMPUTED_VALUE"""),"NOS")</f>
        <v>NOS</v>
      </c>
      <c r="K371" s="50">
        <f ca="1">IFERROR(__xludf.DUMMYFUNCTION("""COMPUTED_VALUE"""),3)</f>
        <v>3</v>
      </c>
      <c r="L371" s="49" t="str">
        <f ca="1">IFERROR(__xludf.DUMMYFUNCTION("""COMPUTED_VALUE"""),"TRIMESTRE 4")</f>
        <v>TRIMESTRE 4</v>
      </c>
      <c r="M371" s="49" t="str">
        <f ca="1">IFERROR(__xludf.DUMMYFUNCTION("""COMPUTED_VALUE"""),"NIÑOS")</f>
        <v>NIÑOS</v>
      </c>
    </row>
    <row r="372" spans="1:13">
      <c r="A372" s="49" t="str">
        <f ca="1">IFERROR(__xludf.DUMMYFUNCTION("""COMPUTED_VALUE"""),"5.1.1.0")</f>
        <v>5.1.1.0</v>
      </c>
      <c r="B37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2" s="49" t="str">
        <f ca="1">IFERROR(__xludf.DUMMYFUNCTION("""COMPUTED_VALUE"""),"3. Operación")</f>
        <v>3. Operación</v>
      </c>
      <c r="D372" s="49" t="str">
        <f ca="1">IFERROR(__xludf.DUMMYFUNCTION("""COMPUTED_VALUE"""),"Guadalajara bien educada")</f>
        <v>Guadalajara bien educada</v>
      </c>
      <c r="E372" s="49" t="str">
        <f ca="1">IFERROR(__xludf.DUMMYFUNCTION("""COMPUTED_VALUE"""),"Atención en Centros de Desarrollo Infantil")</f>
        <v>Atención en Centros de Desarrollo Infantil</v>
      </c>
      <c r="F372"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2"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2" s="49" t="str">
        <f ca="1">IFERROR(__xludf.DUMMYFUNCTION("""COMPUTED_VALUE"""),"AM DICIEMBRE")</f>
        <v>AM DICIEMBRE</v>
      </c>
      <c r="I372" s="49" t="str">
        <f ca="1">IFERROR(__xludf.DUMMYFUNCTION("""COMPUTED_VALUE"""),"Diciembre")</f>
        <v>Diciembre</v>
      </c>
      <c r="J372" s="49" t="str">
        <f ca="1">IFERROR(__xludf.DUMMYFUNCTION("""COMPUTED_VALUE"""),"AM")</f>
        <v>AM</v>
      </c>
      <c r="K372" s="50">
        <f ca="1">IFERROR(__xludf.DUMMYFUNCTION("""COMPUTED_VALUE"""),0)</f>
        <v>0</v>
      </c>
      <c r="L372" s="49" t="str">
        <f ca="1">IFERROR(__xludf.DUMMYFUNCTION("""COMPUTED_VALUE"""),"TRIMESTRE 4")</f>
        <v>TRIMESTRE 4</v>
      </c>
      <c r="M372" s="49" t="str">
        <f ca="1">IFERROR(__xludf.DUMMYFUNCTION("""COMPUTED_VALUE"""),"ADOLESCENTES MUJERES")</f>
        <v>ADOLESCENTES MUJERES</v>
      </c>
    </row>
    <row r="373" spans="1:13">
      <c r="A373" s="49" t="str">
        <f ca="1">IFERROR(__xludf.DUMMYFUNCTION("""COMPUTED_VALUE"""),"5.1.1.0")</f>
        <v>5.1.1.0</v>
      </c>
      <c r="B37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3" s="49" t="str">
        <f ca="1">IFERROR(__xludf.DUMMYFUNCTION("""COMPUTED_VALUE"""),"3. Operación")</f>
        <v>3. Operación</v>
      </c>
      <c r="D373" s="49" t="str">
        <f ca="1">IFERROR(__xludf.DUMMYFUNCTION("""COMPUTED_VALUE"""),"Guadalajara bien educada")</f>
        <v>Guadalajara bien educada</v>
      </c>
      <c r="E373" s="49" t="str">
        <f ca="1">IFERROR(__xludf.DUMMYFUNCTION("""COMPUTED_VALUE"""),"Atención en Centros de Desarrollo Infantil")</f>
        <v>Atención en Centros de Desarrollo Infantil</v>
      </c>
      <c r="F373"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3"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3" s="49" t="str">
        <f ca="1">IFERROR(__xludf.DUMMYFUNCTION("""COMPUTED_VALUE"""),"AH DICIEMBRE")</f>
        <v>AH DICIEMBRE</v>
      </c>
      <c r="I373" s="49" t="str">
        <f ca="1">IFERROR(__xludf.DUMMYFUNCTION("""COMPUTED_VALUE"""),"Diciembre")</f>
        <v>Diciembre</v>
      </c>
      <c r="J373" s="49" t="str">
        <f ca="1">IFERROR(__xludf.DUMMYFUNCTION("""COMPUTED_VALUE"""),"AH")</f>
        <v>AH</v>
      </c>
      <c r="K373" s="50">
        <f ca="1">IFERROR(__xludf.DUMMYFUNCTION("""COMPUTED_VALUE"""),0)</f>
        <v>0</v>
      </c>
      <c r="L373" s="49" t="str">
        <f ca="1">IFERROR(__xludf.DUMMYFUNCTION("""COMPUTED_VALUE"""),"TRIMESTRE 4")</f>
        <v>TRIMESTRE 4</v>
      </c>
      <c r="M373" s="49" t="str">
        <f ca="1">IFERROR(__xludf.DUMMYFUNCTION("""COMPUTED_VALUE"""),"ADOLESCENTES HOMBRES")</f>
        <v>ADOLESCENTES HOMBRES</v>
      </c>
    </row>
    <row r="374" spans="1:13">
      <c r="A374" s="49" t="str">
        <f ca="1">IFERROR(__xludf.DUMMYFUNCTION("""COMPUTED_VALUE"""),"5.1.1.0")</f>
        <v>5.1.1.0</v>
      </c>
      <c r="B37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4" s="49" t="str">
        <f ca="1">IFERROR(__xludf.DUMMYFUNCTION("""COMPUTED_VALUE"""),"3. Operación")</f>
        <v>3. Operación</v>
      </c>
      <c r="D374" s="49" t="str">
        <f ca="1">IFERROR(__xludf.DUMMYFUNCTION("""COMPUTED_VALUE"""),"Guadalajara bien educada")</f>
        <v>Guadalajara bien educada</v>
      </c>
      <c r="E374" s="49" t="str">
        <f ca="1">IFERROR(__xludf.DUMMYFUNCTION("""COMPUTED_VALUE"""),"Atención en Centros de Desarrollo Infantil")</f>
        <v>Atención en Centros de Desarrollo Infantil</v>
      </c>
      <c r="F374"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4"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4" s="49" t="str">
        <f ca="1">IFERROR(__xludf.DUMMYFUNCTION("""COMPUTED_VALUE"""),"MUJ DICIEMBRE")</f>
        <v>MUJ DICIEMBRE</v>
      </c>
      <c r="I374" s="49" t="str">
        <f ca="1">IFERROR(__xludf.DUMMYFUNCTION("""COMPUTED_VALUE"""),"Diciembre")</f>
        <v>Diciembre</v>
      </c>
      <c r="J374" s="49" t="str">
        <f ca="1">IFERROR(__xludf.DUMMYFUNCTION("""COMPUTED_VALUE"""),"MUJ")</f>
        <v>MUJ</v>
      </c>
      <c r="K374" s="50">
        <f ca="1">IFERROR(__xludf.DUMMYFUNCTION("""COMPUTED_VALUE"""),0)</f>
        <v>0</v>
      </c>
      <c r="L374" s="49" t="str">
        <f ca="1">IFERROR(__xludf.DUMMYFUNCTION("""COMPUTED_VALUE"""),"TRIMESTRE 4")</f>
        <v>TRIMESTRE 4</v>
      </c>
      <c r="M374" s="49" t="str">
        <f ca="1">IFERROR(__xludf.DUMMYFUNCTION("""COMPUTED_VALUE"""),"MUJERES ADULTAS")</f>
        <v>MUJERES ADULTAS</v>
      </c>
    </row>
    <row r="375" spans="1:13">
      <c r="A375" s="49" t="str">
        <f ca="1">IFERROR(__xludf.DUMMYFUNCTION("""COMPUTED_VALUE"""),"5.1.1.0")</f>
        <v>5.1.1.0</v>
      </c>
      <c r="B37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5" s="49" t="str">
        <f ca="1">IFERROR(__xludf.DUMMYFUNCTION("""COMPUTED_VALUE"""),"3. Operación")</f>
        <v>3. Operación</v>
      </c>
      <c r="D375" s="49" t="str">
        <f ca="1">IFERROR(__xludf.DUMMYFUNCTION("""COMPUTED_VALUE"""),"Guadalajara bien educada")</f>
        <v>Guadalajara bien educada</v>
      </c>
      <c r="E375" s="49" t="str">
        <f ca="1">IFERROR(__xludf.DUMMYFUNCTION("""COMPUTED_VALUE"""),"Atención en Centros de Desarrollo Infantil")</f>
        <v>Atención en Centros de Desarrollo Infantil</v>
      </c>
      <c r="F375"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5"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5" s="49" t="str">
        <f ca="1">IFERROR(__xludf.DUMMYFUNCTION("""COMPUTED_VALUE"""),"HOM DICIEMBRE")</f>
        <v>HOM DICIEMBRE</v>
      </c>
      <c r="I375" s="49" t="str">
        <f ca="1">IFERROR(__xludf.DUMMYFUNCTION("""COMPUTED_VALUE"""),"Diciembre")</f>
        <v>Diciembre</v>
      </c>
      <c r="J375" s="49" t="str">
        <f ca="1">IFERROR(__xludf.DUMMYFUNCTION("""COMPUTED_VALUE"""),"HOM")</f>
        <v>HOM</v>
      </c>
      <c r="K375" s="50">
        <f ca="1">IFERROR(__xludf.DUMMYFUNCTION("""COMPUTED_VALUE"""),0)</f>
        <v>0</v>
      </c>
      <c r="L375" s="49" t="str">
        <f ca="1">IFERROR(__xludf.DUMMYFUNCTION("""COMPUTED_VALUE"""),"TRIMESTRE 4")</f>
        <v>TRIMESTRE 4</v>
      </c>
      <c r="M375" s="49" t="str">
        <f ca="1">IFERROR(__xludf.DUMMYFUNCTION("""COMPUTED_VALUE"""),"HOMBRES ADULTOS")</f>
        <v>HOMBRES ADULTOS</v>
      </c>
    </row>
    <row r="376" spans="1:13">
      <c r="A376" s="49" t="str">
        <f ca="1">IFERROR(__xludf.DUMMYFUNCTION("""COMPUTED_VALUE"""),"5.1.1.0")</f>
        <v>5.1.1.0</v>
      </c>
      <c r="B37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6" s="49" t="str">
        <f ca="1">IFERROR(__xludf.DUMMYFUNCTION("""COMPUTED_VALUE"""),"3. Operación")</f>
        <v>3. Operación</v>
      </c>
      <c r="D376" s="49" t="str">
        <f ca="1">IFERROR(__xludf.DUMMYFUNCTION("""COMPUTED_VALUE"""),"Guadalajara bien educada")</f>
        <v>Guadalajara bien educada</v>
      </c>
      <c r="E376" s="49" t="str">
        <f ca="1">IFERROR(__xludf.DUMMYFUNCTION("""COMPUTED_VALUE"""),"Atención en Centros de Desarrollo Infantil")</f>
        <v>Atención en Centros de Desarrollo Infantil</v>
      </c>
      <c r="F376"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6"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6" s="49" t="str">
        <f ca="1">IFERROR(__xludf.DUMMYFUNCTION("""COMPUTED_VALUE"""),"AMM DICIEMBRE")</f>
        <v>AMM DICIEMBRE</v>
      </c>
      <c r="I376" s="49" t="str">
        <f ca="1">IFERROR(__xludf.DUMMYFUNCTION("""COMPUTED_VALUE"""),"Diciembre")</f>
        <v>Diciembre</v>
      </c>
      <c r="J376" s="49" t="str">
        <f ca="1">IFERROR(__xludf.DUMMYFUNCTION("""COMPUTED_VALUE"""),"AMM")</f>
        <v>AMM</v>
      </c>
      <c r="K376" s="50">
        <f ca="1">IFERROR(__xludf.DUMMYFUNCTION("""COMPUTED_VALUE"""),0)</f>
        <v>0</v>
      </c>
      <c r="L376" s="49" t="str">
        <f ca="1">IFERROR(__xludf.DUMMYFUNCTION("""COMPUTED_VALUE"""),"TRIMESTRE 4")</f>
        <v>TRIMESTRE 4</v>
      </c>
      <c r="M376" s="49" t="str">
        <f ca="1">IFERROR(__xludf.DUMMYFUNCTION("""COMPUTED_VALUE"""),"ADULTA MAYOR MUJER")</f>
        <v>ADULTA MAYOR MUJER</v>
      </c>
    </row>
    <row r="377" spans="1:13">
      <c r="A377" s="49" t="str">
        <f ca="1">IFERROR(__xludf.DUMMYFUNCTION("""COMPUTED_VALUE"""),"5.1.1.0")</f>
        <v>5.1.1.0</v>
      </c>
      <c r="B37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7" s="49" t="str">
        <f ca="1">IFERROR(__xludf.DUMMYFUNCTION("""COMPUTED_VALUE"""),"3. Operación")</f>
        <v>3. Operación</v>
      </c>
      <c r="D377" s="49" t="str">
        <f ca="1">IFERROR(__xludf.DUMMYFUNCTION("""COMPUTED_VALUE"""),"Guadalajara bien educada")</f>
        <v>Guadalajara bien educada</v>
      </c>
      <c r="E377" s="49" t="str">
        <f ca="1">IFERROR(__xludf.DUMMYFUNCTION("""COMPUTED_VALUE"""),"Atención en Centros de Desarrollo Infantil")</f>
        <v>Atención en Centros de Desarrollo Infantil</v>
      </c>
      <c r="F377" s="49"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7" s="49"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7" s="49" t="str">
        <f ca="1">IFERROR(__xludf.DUMMYFUNCTION("""COMPUTED_VALUE"""),"AMH DICIEMBRE")</f>
        <v>AMH DICIEMBRE</v>
      </c>
      <c r="I377" s="49" t="str">
        <f ca="1">IFERROR(__xludf.DUMMYFUNCTION("""COMPUTED_VALUE"""),"Diciembre")</f>
        <v>Diciembre</v>
      </c>
      <c r="J377" s="49" t="str">
        <f ca="1">IFERROR(__xludf.DUMMYFUNCTION("""COMPUTED_VALUE"""),"AMH")</f>
        <v>AMH</v>
      </c>
      <c r="K377" s="50">
        <f ca="1">IFERROR(__xludf.DUMMYFUNCTION("""COMPUTED_VALUE"""),0)</f>
        <v>0</v>
      </c>
      <c r="L377" s="49" t="str">
        <f ca="1">IFERROR(__xludf.DUMMYFUNCTION("""COMPUTED_VALUE"""),"TRIMESTRE 4")</f>
        <v>TRIMESTRE 4</v>
      </c>
      <c r="M377" s="49" t="str">
        <f ca="1">IFERROR(__xludf.DUMMYFUNCTION("""COMPUTED_VALUE"""),"ADULTO MAYOR HOMBRE")</f>
        <v>ADULTO MAYOR HOMBRE</v>
      </c>
    </row>
    <row r="378" spans="1:13">
      <c r="A378" s="49" t="str">
        <f ca="1">IFERROR(__xludf.DUMMYFUNCTION("""COMPUTED_VALUE"""),"5.1.1.1")</f>
        <v>5.1.1.1</v>
      </c>
      <c r="B37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8" s="49" t="str">
        <f ca="1">IFERROR(__xludf.DUMMYFUNCTION("""COMPUTED_VALUE"""),"3. Operación")</f>
        <v>3. Operación</v>
      </c>
      <c r="D378" s="49" t="str">
        <f ca="1">IFERROR(__xludf.DUMMYFUNCTION("""COMPUTED_VALUE"""),"Guadalajara bien educada")</f>
        <v>Guadalajara bien educada</v>
      </c>
      <c r="E378" s="49" t="str">
        <f ca="1">IFERROR(__xludf.DUMMYFUNCTION("""COMPUTED_VALUE"""),"Atención en Centros de Desarrollo Infantil")</f>
        <v>Atención en Centros de Desarrollo Infantil</v>
      </c>
      <c r="F378" s="49" t="str">
        <f ca="1">IFERROR(__xludf.DUMMYFUNCTION("""COMPUTED_VALUE"""),"A1C1. Procesos de formación brindados en CDI, CEDI y CAIC de educación inicial y preescolar ")</f>
        <v xml:space="preserve">A1C1. Procesos de formación brindados en CDI, CEDI y CAIC de educación inicial y preescolar </v>
      </c>
      <c r="G378" s="49" t="str">
        <f ca="1">IFERROR(__xludf.DUMMYFUNCTION("""COMPUTED_VALUE"""),"Porcentaje de Niñas y Niños que reciben en educación inicial y preescolar en CDI, CEDI y CAIC en 2023")</f>
        <v>Porcentaje de Niñas y Niños que reciben en educación inicial y preescolar en CDI, CEDI y CAIC en 2023</v>
      </c>
      <c r="H378" s="49" t="str">
        <f ca="1">IFERROR(__xludf.DUMMYFUNCTION("""COMPUTED_VALUE"""),"NAS DICIEMBRE")</f>
        <v>NAS DICIEMBRE</v>
      </c>
      <c r="I378" s="49" t="str">
        <f ca="1">IFERROR(__xludf.DUMMYFUNCTION("""COMPUTED_VALUE"""),"Diciembre")</f>
        <v>Diciembre</v>
      </c>
      <c r="J378" s="49" t="str">
        <f ca="1">IFERROR(__xludf.DUMMYFUNCTION("""COMPUTED_VALUE"""),"NAS")</f>
        <v>NAS</v>
      </c>
      <c r="K378" s="50">
        <f ca="1">IFERROR(__xludf.DUMMYFUNCTION("""COMPUTED_VALUE"""),3)</f>
        <v>3</v>
      </c>
      <c r="L378" s="49" t="str">
        <f ca="1">IFERROR(__xludf.DUMMYFUNCTION("""COMPUTED_VALUE"""),"TRIMESTRE 4")</f>
        <v>TRIMESTRE 4</v>
      </c>
      <c r="M378" s="49" t="str">
        <f ca="1">IFERROR(__xludf.DUMMYFUNCTION("""COMPUTED_VALUE"""),"NIÑAS")</f>
        <v>NIÑAS</v>
      </c>
    </row>
    <row r="379" spans="1:13">
      <c r="A379" s="49" t="str">
        <f ca="1">IFERROR(__xludf.DUMMYFUNCTION("""COMPUTED_VALUE"""),"5.1.1.1")</f>
        <v>5.1.1.1</v>
      </c>
      <c r="B37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9" s="49" t="str">
        <f ca="1">IFERROR(__xludf.DUMMYFUNCTION("""COMPUTED_VALUE"""),"3. Operación")</f>
        <v>3. Operación</v>
      </c>
      <c r="D379" s="49" t="str">
        <f ca="1">IFERROR(__xludf.DUMMYFUNCTION("""COMPUTED_VALUE"""),"Guadalajara bien educada")</f>
        <v>Guadalajara bien educada</v>
      </c>
      <c r="E379" s="49" t="str">
        <f ca="1">IFERROR(__xludf.DUMMYFUNCTION("""COMPUTED_VALUE"""),"Atención en Centros de Desarrollo Infantil")</f>
        <v>Atención en Centros de Desarrollo Infantil</v>
      </c>
      <c r="F379" s="49" t="str">
        <f ca="1">IFERROR(__xludf.DUMMYFUNCTION("""COMPUTED_VALUE"""),"A1C1. Procesos de formación brindados en CDI, CEDI y CAIC de educación inicial y preescolar ")</f>
        <v xml:space="preserve">A1C1. Procesos de formación brindados en CDI, CEDI y CAIC de educación inicial y preescolar </v>
      </c>
      <c r="G379" s="49" t="str">
        <f ca="1">IFERROR(__xludf.DUMMYFUNCTION("""COMPUTED_VALUE"""),"Porcentaje de Niñas y Niños que reciben en educación inicial y preescolar en CDI, CEDI y CAIC en 2023")</f>
        <v>Porcentaje de Niñas y Niños que reciben en educación inicial y preescolar en CDI, CEDI y CAIC en 2023</v>
      </c>
      <c r="H379" s="49" t="str">
        <f ca="1">IFERROR(__xludf.DUMMYFUNCTION("""COMPUTED_VALUE"""),"NOS DICIEMBRE")</f>
        <v>NOS DICIEMBRE</v>
      </c>
      <c r="I379" s="49" t="str">
        <f ca="1">IFERROR(__xludf.DUMMYFUNCTION("""COMPUTED_VALUE"""),"Diciembre")</f>
        <v>Diciembre</v>
      </c>
      <c r="J379" s="49" t="str">
        <f ca="1">IFERROR(__xludf.DUMMYFUNCTION("""COMPUTED_VALUE"""),"NOS")</f>
        <v>NOS</v>
      </c>
      <c r="K379" s="50">
        <f ca="1">IFERROR(__xludf.DUMMYFUNCTION("""COMPUTED_VALUE"""),3)</f>
        <v>3</v>
      </c>
      <c r="L379" s="49" t="str">
        <f ca="1">IFERROR(__xludf.DUMMYFUNCTION("""COMPUTED_VALUE"""),"TRIMESTRE 4")</f>
        <v>TRIMESTRE 4</v>
      </c>
      <c r="M379" s="49" t="str">
        <f ca="1">IFERROR(__xludf.DUMMYFUNCTION("""COMPUTED_VALUE"""),"NIÑOS")</f>
        <v>NIÑOS</v>
      </c>
    </row>
    <row r="380" spans="1:13">
      <c r="A380" s="49" t="str">
        <f ca="1">IFERROR(__xludf.DUMMYFUNCTION("""COMPUTED_VALUE"""),"5.1.1.1")</f>
        <v>5.1.1.1</v>
      </c>
      <c r="B38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0" s="49" t="str">
        <f ca="1">IFERROR(__xludf.DUMMYFUNCTION("""COMPUTED_VALUE"""),"3. Operación")</f>
        <v>3. Operación</v>
      </c>
      <c r="D380" s="49" t="str">
        <f ca="1">IFERROR(__xludf.DUMMYFUNCTION("""COMPUTED_VALUE"""),"Guadalajara bien educada")</f>
        <v>Guadalajara bien educada</v>
      </c>
      <c r="E380" s="49" t="str">
        <f ca="1">IFERROR(__xludf.DUMMYFUNCTION("""COMPUTED_VALUE"""),"Atención en Centros de Desarrollo Infantil")</f>
        <v>Atención en Centros de Desarrollo Infantil</v>
      </c>
      <c r="F380" s="49" t="str">
        <f ca="1">IFERROR(__xludf.DUMMYFUNCTION("""COMPUTED_VALUE"""),"A1C1. Procesos de formación brindados en CDI, CEDI y CAIC de educación inicial y preescolar ")</f>
        <v xml:space="preserve">A1C1. Procesos de formación brindados en CDI, CEDI y CAIC de educación inicial y preescolar </v>
      </c>
      <c r="G380" s="49" t="str">
        <f ca="1">IFERROR(__xludf.DUMMYFUNCTION("""COMPUTED_VALUE"""),"Porcentaje de Niñas y Niños que reciben en educación inicial y preescolar en CDI, CEDI y CAIC en 2023")</f>
        <v>Porcentaje de Niñas y Niños que reciben en educación inicial y preescolar en CDI, CEDI y CAIC en 2023</v>
      </c>
      <c r="H380" s="49" t="str">
        <f ca="1">IFERROR(__xludf.DUMMYFUNCTION("""COMPUTED_VALUE"""),"AM DICIEMBRE")</f>
        <v>AM DICIEMBRE</v>
      </c>
      <c r="I380" s="49" t="str">
        <f ca="1">IFERROR(__xludf.DUMMYFUNCTION("""COMPUTED_VALUE"""),"Diciembre")</f>
        <v>Diciembre</v>
      </c>
      <c r="J380" s="49" t="str">
        <f ca="1">IFERROR(__xludf.DUMMYFUNCTION("""COMPUTED_VALUE"""),"AM")</f>
        <v>AM</v>
      </c>
      <c r="K380" s="50">
        <f ca="1">IFERROR(__xludf.DUMMYFUNCTION("""COMPUTED_VALUE"""),0)</f>
        <v>0</v>
      </c>
      <c r="L380" s="49" t="str">
        <f ca="1">IFERROR(__xludf.DUMMYFUNCTION("""COMPUTED_VALUE"""),"TRIMESTRE 4")</f>
        <v>TRIMESTRE 4</v>
      </c>
      <c r="M380" s="49" t="str">
        <f ca="1">IFERROR(__xludf.DUMMYFUNCTION("""COMPUTED_VALUE"""),"ADOLESCENTES MUJERES")</f>
        <v>ADOLESCENTES MUJERES</v>
      </c>
    </row>
    <row r="381" spans="1:13">
      <c r="A381" s="49" t="str">
        <f ca="1">IFERROR(__xludf.DUMMYFUNCTION("""COMPUTED_VALUE"""),"5.1.1.1")</f>
        <v>5.1.1.1</v>
      </c>
      <c r="B38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1" s="49" t="str">
        <f ca="1">IFERROR(__xludf.DUMMYFUNCTION("""COMPUTED_VALUE"""),"3. Operación")</f>
        <v>3. Operación</v>
      </c>
      <c r="D381" s="49" t="str">
        <f ca="1">IFERROR(__xludf.DUMMYFUNCTION("""COMPUTED_VALUE"""),"Guadalajara bien educada")</f>
        <v>Guadalajara bien educada</v>
      </c>
      <c r="E381" s="49" t="str">
        <f ca="1">IFERROR(__xludf.DUMMYFUNCTION("""COMPUTED_VALUE"""),"Atención en Centros de Desarrollo Infantil")</f>
        <v>Atención en Centros de Desarrollo Infantil</v>
      </c>
      <c r="F381" s="49" t="str">
        <f ca="1">IFERROR(__xludf.DUMMYFUNCTION("""COMPUTED_VALUE"""),"A1C1. Procesos de formación brindados en CDI, CEDI y CAIC de educación inicial y preescolar ")</f>
        <v xml:space="preserve">A1C1. Procesos de formación brindados en CDI, CEDI y CAIC de educación inicial y preescolar </v>
      </c>
      <c r="G381" s="49" t="str">
        <f ca="1">IFERROR(__xludf.DUMMYFUNCTION("""COMPUTED_VALUE"""),"Porcentaje de Niñas y Niños que reciben en educación inicial y preescolar en CDI, CEDI y CAIC en 2023")</f>
        <v>Porcentaje de Niñas y Niños que reciben en educación inicial y preescolar en CDI, CEDI y CAIC en 2023</v>
      </c>
      <c r="H381" s="49" t="str">
        <f ca="1">IFERROR(__xludf.DUMMYFUNCTION("""COMPUTED_VALUE"""),"AH DICIEMBRE")</f>
        <v>AH DICIEMBRE</v>
      </c>
      <c r="I381" s="49" t="str">
        <f ca="1">IFERROR(__xludf.DUMMYFUNCTION("""COMPUTED_VALUE"""),"Diciembre")</f>
        <v>Diciembre</v>
      </c>
      <c r="J381" s="49" t="str">
        <f ca="1">IFERROR(__xludf.DUMMYFUNCTION("""COMPUTED_VALUE"""),"AH")</f>
        <v>AH</v>
      </c>
      <c r="K381" s="50">
        <f ca="1">IFERROR(__xludf.DUMMYFUNCTION("""COMPUTED_VALUE"""),0)</f>
        <v>0</v>
      </c>
      <c r="L381" s="49" t="str">
        <f ca="1">IFERROR(__xludf.DUMMYFUNCTION("""COMPUTED_VALUE"""),"TRIMESTRE 4")</f>
        <v>TRIMESTRE 4</v>
      </c>
      <c r="M381" s="49" t="str">
        <f ca="1">IFERROR(__xludf.DUMMYFUNCTION("""COMPUTED_VALUE"""),"ADOLESCENTES HOMBRES")</f>
        <v>ADOLESCENTES HOMBRES</v>
      </c>
    </row>
    <row r="382" spans="1:13">
      <c r="A382" s="49" t="str">
        <f ca="1">IFERROR(__xludf.DUMMYFUNCTION("""COMPUTED_VALUE"""),"5.1.1.1")</f>
        <v>5.1.1.1</v>
      </c>
      <c r="B38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2" s="49" t="str">
        <f ca="1">IFERROR(__xludf.DUMMYFUNCTION("""COMPUTED_VALUE"""),"3. Operación")</f>
        <v>3. Operación</v>
      </c>
      <c r="D382" s="49" t="str">
        <f ca="1">IFERROR(__xludf.DUMMYFUNCTION("""COMPUTED_VALUE"""),"Guadalajara bien educada")</f>
        <v>Guadalajara bien educada</v>
      </c>
      <c r="E382" s="49" t="str">
        <f ca="1">IFERROR(__xludf.DUMMYFUNCTION("""COMPUTED_VALUE"""),"Atención en Centros de Desarrollo Infantil")</f>
        <v>Atención en Centros de Desarrollo Infantil</v>
      </c>
      <c r="F382" s="49" t="str">
        <f ca="1">IFERROR(__xludf.DUMMYFUNCTION("""COMPUTED_VALUE"""),"A1C1. Procesos de formación brindados en CDI, CEDI y CAIC de educación inicial y preescolar ")</f>
        <v xml:space="preserve">A1C1. Procesos de formación brindados en CDI, CEDI y CAIC de educación inicial y preescolar </v>
      </c>
      <c r="G382" s="49" t="str">
        <f ca="1">IFERROR(__xludf.DUMMYFUNCTION("""COMPUTED_VALUE"""),"Porcentaje de Niñas y Niños que reciben en educación inicial y preescolar en CDI, CEDI y CAIC en 2023")</f>
        <v>Porcentaje de Niñas y Niños que reciben en educación inicial y preescolar en CDI, CEDI y CAIC en 2023</v>
      </c>
      <c r="H382" s="49" t="str">
        <f ca="1">IFERROR(__xludf.DUMMYFUNCTION("""COMPUTED_VALUE"""),"MUJ DICIEMBRE")</f>
        <v>MUJ DICIEMBRE</v>
      </c>
      <c r="I382" s="49" t="str">
        <f ca="1">IFERROR(__xludf.DUMMYFUNCTION("""COMPUTED_VALUE"""),"Diciembre")</f>
        <v>Diciembre</v>
      </c>
      <c r="J382" s="49" t="str">
        <f ca="1">IFERROR(__xludf.DUMMYFUNCTION("""COMPUTED_VALUE"""),"MUJ")</f>
        <v>MUJ</v>
      </c>
      <c r="K382" s="50">
        <f ca="1">IFERROR(__xludf.DUMMYFUNCTION("""COMPUTED_VALUE"""),0)</f>
        <v>0</v>
      </c>
      <c r="L382" s="49" t="str">
        <f ca="1">IFERROR(__xludf.DUMMYFUNCTION("""COMPUTED_VALUE"""),"TRIMESTRE 4")</f>
        <v>TRIMESTRE 4</v>
      </c>
      <c r="M382" s="49" t="str">
        <f ca="1">IFERROR(__xludf.DUMMYFUNCTION("""COMPUTED_VALUE"""),"MUJERES ADULTAS")</f>
        <v>MUJERES ADULTAS</v>
      </c>
    </row>
    <row r="383" spans="1:13">
      <c r="A383" s="49" t="str">
        <f ca="1">IFERROR(__xludf.DUMMYFUNCTION("""COMPUTED_VALUE"""),"5.1.1.1")</f>
        <v>5.1.1.1</v>
      </c>
      <c r="B38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3" s="49" t="str">
        <f ca="1">IFERROR(__xludf.DUMMYFUNCTION("""COMPUTED_VALUE"""),"3. Operación")</f>
        <v>3. Operación</v>
      </c>
      <c r="D383" s="49" t="str">
        <f ca="1">IFERROR(__xludf.DUMMYFUNCTION("""COMPUTED_VALUE"""),"Guadalajara bien educada")</f>
        <v>Guadalajara bien educada</v>
      </c>
      <c r="E383" s="49" t="str">
        <f ca="1">IFERROR(__xludf.DUMMYFUNCTION("""COMPUTED_VALUE"""),"Atención en Centros de Desarrollo Infantil")</f>
        <v>Atención en Centros de Desarrollo Infantil</v>
      </c>
      <c r="F383" s="49" t="str">
        <f ca="1">IFERROR(__xludf.DUMMYFUNCTION("""COMPUTED_VALUE"""),"A1C1. Procesos de formación brindados en CDI, CEDI y CAIC de educación inicial y preescolar ")</f>
        <v xml:space="preserve">A1C1. Procesos de formación brindados en CDI, CEDI y CAIC de educación inicial y preescolar </v>
      </c>
      <c r="G383" s="49" t="str">
        <f ca="1">IFERROR(__xludf.DUMMYFUNCTION("""COMPUTED_VALUE"""),"Porcentaje de Niñas y Niños que reciben en educación inicial y preescolar en CDI, CEDI y CAIC en 2023")</f>
        <v>Porcentaje de Niñas y Niños que reciben en educación inicial y preescolar en CDI, CEDI y CAIC en 2023</v>
      </c>
      <c r="H383" s="49" t="str">
        <f ca="1">IFERROR(__xludf.DUMMYFUNCTION("""COMPUTED_VALUE"""),"HOM DICIEMBRE")</f>
        <v>HOM DICIEMBRE</v>
      </c>
      <c r="I383" s="49" t="str">
        <f ca="1">IFERROR(__xludf.DUMMYFUNCTION("""COMPUTED_VALUE"""),"Diciembre")</f>
        <v>Diciembre</v>
      </c>
      <c r="J383" s="49" t="str">
        <f ca="1">IFERROR(__xludf.DUMMYFUNCTION("""COMPUTED_VALUE"""),"HOM")</f>
        <v>HOM</v>
      </c>
      <c r="K383" s="50">
        <f ca="1">IFERROR(__xludf.DUMMYFUNCTION("""COMPUTED_VALUE"""),0)</f>
        <v>0</v>
      </c>
      <c r="L383" s="49" t="str">
        <f ca="1">IFERROR(__xludf.DUMMYFUNCTION("""COMPUTED_VALUE"""),"TRIMESTRE 4")</f>
        <v>TRIMESTRE 4</v>
      </c>
      <c r="M383" s="49" t="str">
        <f ca="1">IFERROR(__xludf.DUMMYFUNCTION("""COMPUTED_VALUE"""),"HOMBRES ADULTOS")</f>
        <v>HOMBRES ADULTOS</v>
      </c>
    </row>
    <row r="384" spans="1:13">
      <c r="A384" s="49" t="str">
        <f ca="1">IFERROR(__xludf.DUMMYFUNCTION("""COMPUTED_VALUE"""),"5.1.1.1")</f>
        <v>5.1.1.1</v>
      </c>
      <c r="B38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4" s="49" t="str">
        <f ca="1">IFERROR(__xludf.DUMMYFUNCTION("""COMPUTED_VALUE"""),"3. Operación")</f>
        <v>3. Operación</v>
      </c>
      <c r="D384" s="49" t="str">
        <f ca="1">IFERROR(__xludf.DUMMYFUNCTION("""COMPUTED_VALUE"""),"Guadalajara bien educada")</f>
        <v>Guadalajara bien educada</v>
      </c>
      <c r="E384" s="49" t="str">
        <f ca="1">IFERROR(__xludf.DUMMYFUNCTION("""COMPUTED_VALUE"""),"Atención en Centros de Desarrollo Infantil")</f>
        <v>Atención en Centros de Desarrollo Infantil</v>
      </c>
      <c r="F384" s="49" t="str">
        <f ca="1">IFERROR(__xludf.DUMMYFUNCTION("""COMPUTED_VALUE"""),"A1C1. Procesos de formación brindados en CDI, CEDI y CAIC de educación inicial y preescolar ")</f>
        <v xml:space="preserve">A1C1. Procesos de formación brindados en CDI, CEDI y CAIC de educación inicial y preescolar </v>
      </c>
      <c r="G384" s="49" t="str">
        <f ca="1">IFERROR(__xludf.DUMMYFUNCTION("""COMPUTED_VALUE"""),"Porcentaje de Niñas y Niños que reciben en educación inicial y preescolar en CDI, CEDI y CAIC en 2023")</f>
        <v>Porcentaje de Niñas y Niños que reciben en educación inicial y preescolar en CDI, CEDI y CAIC en 2023</v>
      </c>
      <c r="H384" s="49" t="str">
        <f ca="1">IFERROR(__xludf.DUMMYFUNCTION("""COMPUTED_VALUE"""),"AMM DICIEMBRE")</f>
        <v>AMM DICIEMBRE</v>
      </c>
      <c r="I384" s="49" t="str">
        <f ca="1">IFERROR(__xludf.DUMMYFUNCTION("""COMPUTED_VALUE"""),"Diciembre")</f>
        <v>Diciembre</v>
      </c>
      <c r="J384" s="49" t="str">
        <f ca="1">IFERROR(__xludf.DUMMYFUNCTION("""COMPUTED_VALUE"""),"AMM")</f>
        <v>AMM</v>
      </c>
      <c r="K384" s="50">
        <f ca="1">IFERROR(__xludf.DUMMYFUNCTION("""COMPUTED_VALUE"""),0)</f>
        <v>0</v>
      </c>
      <c r="L384" s="49" t="str">
        <f ca="1">IFERROR(__xludf.DUMMYFUNCTION("""COMPUTED_VALUE"""),"TRIMESTRE 4")</f>
        <v>TRIMESTRE 4</v>
      </c>
      <c r="M384" s="49" t="str">
        <f ca="1">IFERROR(__xludf.DUMMYFUNCTION("""COMPUTED_VALUE"""),"ADULTA MAYOR MUJER")</f>
        <v>ADULTA MAYOR MUJER</v>
      </c>
    </row>
    <row r="385" spans="1:13">
      <c r="A385" s="49" t="str">
        <f ca="1">IFERROR(__xludf.DUMMYFUNCTION("""COMPUTED_VALUE"""),"5.1.1.1")</f>
        <v>5.1.1.1</v>
      </c>
      <c r="B38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5" s="49" t="str">
        <f ca="1">IFERROR(__xludf.DUMMYFUNCTION("""COMPUTED_VALUE"""),"3. Operación")</f>
        <v>3. Operación</v>
      </c>
      <c r="D385" s="49" t="str">
        <f ca="1">IFERROR(__xludf.DUMMYFUNCTION("""COMPUTED_VALUE"""),"Guadalajara bien educada")</f>
        <v>Guadalajara bien educada</v>
      </c>
      <c r="E385" s="49" t="str">
        <f ca="1">IFERROR(__xludf.DUMMYFUNCTION("""COMPUTED_VALUE"""),"Atención en Centros de Desarrollo Infantil")</f>
        <v>Atención en Centros de Desarrollo Infantil</v>
      </c>
      <c r="F385" s="49" t="str">
        <f ca="1">IFERROR(__xludf.DUMMYFUNCTION("""COMPUTED_VALUE"""),"A1C1. Procesos de formación brindados en CDI, CEDI y CAIC de educación inicial y preescolar ")</f>
        <v xml:space="preserve">A1C1. Procesos de formación brindados en CDI, CEDI y CAIC de educación inicial y preescolar </v>
      </c>
      <c r="G385" s="49" t="str">
        <f ca="1">IFERROR(__xludf.DUMMYFUNCTION("""COMPUTED_VALUE"""),"Porcentaje de Niñas y Niños que reciben en educación inicial y preescolar en CDI, CEDI y CAIC en 2023")</f>
        <v>Porcentaje de Niñas y Niños que reciben en educación inicial y preescolar en CDI, CEDI y CAIC en 2023</v>
      </c>
      <c r="H385" s="49" t="str">
        <f ca="1">IFERROR(__xludf.DUMMYFUNCTION("""COMPUTED_VALUE"""),"AMH DICIEMBRE")</f>
        <v>AMH DICIEMBRE</v>
      </c>
      <c r="I385" s="49" t="str">
        <f ca="1">IFERROR(__xludf.DUMMYFUNCTION("""COMPUTED_VALUE"""),"Diciembre")</f>
        <v>Diciembre</v>
      </c>
      <c r="J385" s="49" t="str">
        <f ca="1">IFERROR(__xludf.DUMMYFUNCTION("""COMPUTED_VALUE"""),"AMH")</f>
        <v>AMH</v>
      </c>
      <c r="K385" s="50">
        <f ca="1">IFERROR(__xludf.DUMMYFUNCTION("""COMPUTED_VALUE"""),0)</f>
        <v>0</v>
      </c>
      <c r="L385" s="49" t="str">
        <f ca="1">IFERROR(__xludf.DUMMYFUNCTION("""COMPUTED_VALUE"""),"TRIMESTRE 4")</f>
        <v>TRIMESTRE 4</v>
      </c>
      <c r="M385" s="49" t="str">
        <f ca="1">IFERROR(__xludf.DUMMYFUNCTION("""COMPUTED_VALUE"""),"ADULTO MAYOR HOMBRE")</f>
        <v>ADULTO MAYOR HOMBRE</v>
      </c>
    </row>
    <row r="386" spans="1:13">
      <c r="A386" s="49" t="str">
        <f ca="1">IFERROR(__xludf.DUMMYFUNCTION("""COMPUTED_VALUE"""),"5.1.2.2")</f>
        <v>5.1.2.2</v>
      </c>
      <c r="B38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6" s="49" t="str">
        <f ca="1">IFERROR(__xludf.DUMMYFUNCTION("""COMPUTED_VALUE"""),"5. Inclusión")</f>
        <v>5. Inclusión</v>
      </c>
      <c r="D386" s="49" t="str">
        <f ca="1">IFERROR(__xludf.DUMMYFUNCTION("""COMPUTED_VALUE"""),"Guadalajara bien educada")</f>
        <v>Guadalajara bien educada</v>
      </c>
      <c r="E386" s="49" t="str">
        <f ca="1">IFERROR(__xludf.DUMMYFUNCTION("""COMPUTED_VALUE"""),"Atención Psicopedagógica Infantil")</f>
        <v>Atención Psicopedagógica Infantil</v>
      </c>
      <c r="F386" s="49" t="str">
        <f ca="1">IFERROR(__xludf.DUMMYFUNCTION("""COMPUTED_VALUE"""),"A2C2  Terapias impartidas para el desarrollo psicosocial de las niñas y los niños")</f>
        <v>A2C2  Terapias impartidas para el desarrollo psicosocial de las niñas y los niños</v>
      </c>
      <c r="G386"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6" s="49" t="str">
        <f ca="1">IFERROR(__xludf.DUMMYFUNCTION("""COMPUTED_VALUE"""),"Servicio")</f>
        <v>Servicio</v>
      </c>
      <c r="I386" s="49" t="str">
        <f ca="1">IFERROR(__xludf.DUMMYFUNCTION("""COMPUTED_VALUE"""),"Enero")</f>
        <v>Enero</v>
      </c>
      <c r="J386" s="49" t="str">
        <f ca="1">IFERROR(__xludf.DUMMYFUNCTION("""COMPUTED_VALUE"""),"N/A")</f>
        <v>N/A</v>
      </c>
      <c r="K386" s="50">
        <f ca="1">IFERROR(__xludf.DUMMYFUNCTION("""COMPUTED_VALUE"""),923)</f>
        <v>923</v>
      </c>
      <c r="L386" s="49" t="str">
        <f ca="1">IFERROR(__xludf.DUMMYFUNCTION("""COMPUTED_VALUE"""),"TRIMESTRE 1")</f>
        <v>TRIMESTRE 1</v>
      </c>
      <c r="M386" s="49" t="str">
        <f ca="1">IFERROR(__xludf.DUMMYFUNCTION("""COMPUTED_VALUE"""),"SERVICIOS")</f>
        <v>SERVICIOS</v>
      </c>
    </row>
    <row r="387" spans="1:13">
      <c r="A387" s="49" t="str">
        <f ca="1">IFERROR(__xludf.DUMMYFUNCTION("""COMPUTED_VALUE"""),"5.1.2.2")</f>
        <v>5.1.2.2</v>
      </c>
      <c r="B38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7" s="49" t="str">
        <f ca="1">IFERROR(__xludf.DUMMYFUNCTION("""COMPUTED_VALUE"""),"5. Inclusión")</f>
        <v>5. Inclusión</v>
      </c>
      <c r="D387" s="49" t="str">
        <f ca="1">IFERROR(__xludf.DUMMYFUNCTION("""COMPUTED_VALUE"""),"Guadalajara bien educada")</f>
        <v>Guadalajara bien educada</v>
      </c>
      <c r="E387" s="49" t="str">
        <f ca="1">IFERROR(__xludf.DUMMYFUNCTION("""COMPUTED_VALUE"""),"Atención Psicopedagógica Infantil")</f>
        <v>Atención Psicopedagógica Infantil</v>
      </c>
      <c r="F387" s="49" t="str">
        <f ca="1">IFERROR(__xludf.DUMMYFUNCTION("""COMPUTED_VALUE"""),"A2C2  Terapias impartidas para el desarrollo psicosocial de las niñas y los niños")</f>
        <v>A2C2  Terapias impartidas para el desarrollo psicosocial de las niñas y los niños</v>
      </c>
      <c r="G387"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7" s="49" t="str">
        <f ca="1">IFERROR(__xludf.DUMMYFUNCTION("""COMPUTED_VALUE"""),"Servicio")</f>
        <v>Servicio</v>
      </c>
      <c r="I387" s="49" t="str">
        <f ca="1">IFERROR(__xludf.DUMMYFUNCTION("""COMPUTED_VALUE"""),"Febrero")</f>
        <v>Febrero</v>
      </c>
      <c r="J387" s="49" t="str">
        <f ca="1">IFERROR(__xludf.DUMMYFUNCTION("""COMPUTED_VALUE"""),"N/A")</f>
        <v>N/A</v>
      </c>
      <c r="K387" s="50">
        <f ca="1">IFERROR(__xludf.DUMMYFUNCTION("""COMPUTED_VALUE"""),1004)</f>
        <v>1004</v>
      </c>
      <c r="L387" s="49" t="str">
        <f ca="1">IFERROR(__xludf.DUMMYFUNCTION("""COMPUTED_VALUE"""),"TRIMESTRE 1")</f>
        <v>TRIMESTRE 1</v>
      </c>
      <c r="M387" s="49" t="str">
        <f ca="1">IFERROR(__xludf.DUMMYFUNCTION("""COMPUTED_VALUE"""),"SERVICIOS")</f>
        <v>SERVICIOS</v>
      </c>
    </row>
    <row r="388" spans="1:13">
      <c r="A388" s="49" t="str">
        <f ca="1">IFERROR(__xludf.DUMMYFUNCTION("""COMPUTED_VALUE"""),"5.1.2.2")</f>
        <v>5.1.2.2</v>
      </c>
      <c r="B388"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8" s="49" t="str">
        <f ca="1">IFERROR(__xludf.DUMMYFUNCTION("""COMPUTED_VALUE"""),"5. Inclusión")</f>
        <v>5. Inclusión</v>
      </c>
      <c r="D388" s="49" t="str">
        <f ca="1">IFERROR(__xludf.DUMMYFUNCTION("""COMPUTED_VALUE"""),"Guadalajara bien educada")</f>
        <v>Guadalajara bien educada</v>
      </c>
      <c r="E388" s="49" t="str">
        <f ca="1">IFERROR(__xludf.DUMMYFUNCTION("""COMPUTED_VALUE"""),"Atención Psicopedagógica Infantil")</f>
        <v>Atención Psicopedagógica Infantil</v>
      </c>
      <c r="F388" s="49" t="str">
        <f ca="1">IFERROR(__xludf.DUMMYFUNCTION("""COMPUTED_VALUE"""),"A2C2  Terapias impartidas para el desarrollo psicosocial de las niñas y los niños")</f>
        <v>A2C2  Terapias impartidas para el desarrollo psicosocial de las niñas y los niños</v>
      </c>
      <c r="G388"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8" s="49" t="str">
        <f ca="1">IFERROR(__xludf.DUMMYFUNCTION("""COMPUTED_VALUE"""),"Servicio")</f>
        <v>Servicio</v>
      </c>
      <c r="I388" s="49" t="str">
        <f ca="1">IFERROR(__xludf.DUMMYFUNCTION("""COMPUTED_VALUE"""),"Marzo")</f>
        <v>Marzo</v>
      </c>
      <c r="J388" s="49" t="str">
        <f ca="1">IFERROR(__xludf.DUMMYFUNCTION("""COMPUTED_VALUE"""),"N/A")</f>
        <v>N/A</v>
      </c>
      <c r="K388" s="50">
        <f ca="1">IFERROR(__xludf.DUMMYFUNCTION("""COMPUTED_VALUE"""),1091)</f>
        <v>1091</v>
      </c>
      <c r="L388" s="49" t="str">
        <f ca="1">IFERROR(__xludf.DUMMYFUNCTION("""COMPUTED_VALUE"""),"TRIMESTRE 1")</f>
        <v>TRIMESTRE 1</v>
      </c>
      <c r="M388" s="49" t="str">
        <f ca="1">IFERROR(__xludf.DUMMYFUNCTION("""COMPUTED_VALUE"""),"SERVICIOS")</f>
        <v>SERVICIOS</v>
      </c>
    </row>
    <row r="389" spans="1:13">
      <c r="A389" s="49" t="str">
        <f ca="1">IFERROR(__xludf.DUMMYFUNCTION("""COMPUTED_VALUE"""),"5.1.2.2")</f>
        <v>5.1.2.2</v>
      </c>
      <c r="B389"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9" s="49" t="str">
        <f ca="1">IFERROR(__xludf.DUMMYFUNCTION("""COMPUTED_VALUE"""),"5. Inclusión")</f>
        <v>5. Inclusión</v>
      </c>
      <c r="D389" s="49" t="str">
        <f ca="1">IFERROR(__xludf.DUMMYFUNCTION("""COMPUTED_VALUE"""),"Guadalajara bien educada")</f>
        <v>Guadalajara bien educada</v>
      </c>
      <c r="E389" s="49" t="str">
        <f ca="1">IFERROR(__xludf.DUMMYFUNCTION("""COMPUTED_VALUE"""),"Atención Psicopedagógica Infantil")</f>
        <v>Atención Psicopedagógica Infantil</v>
      </c>
      <c r="F389" s="49" t="str">
        <f ca="1">IFERROR(__xludf.DUMMYFUNCTION("""COMPUTED_VALUE"""),"A2C2  Terapias impartidas para el desarrollo psicosocial de las niñas y los niños")</f>
        <v>A2C2  Terapias impartidas para el desarrollo psicosocial de las niñas y los niños</v>
      </c>
      <c r="G389"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9" s="49" t="str">
        <f ca="1">IFERROR(__xludf.DUMMYFUNCTION("""COMPUTED_VALUE"""),"Servicio")</f>
        <v>Servicio</v>
      </c>
      <c r="I389" s="49" t="str">
        <f ca="1">IFERROR(__xludf.DUMMYFUNCTION("""COMPUTED_VALUE"""),"Abril")</f>
        <v>Abril</v>
      </c>
      <c r="J389" s="49" t="str">
        <f ca="1">IFERROR(__xludf.DUMMYFUNCTION("""COMPUTED_VALUE"""),"N/A")</f>
        <v>N/A</v>
      </c>
      <c r="K389" s="50">
        <f ca="1">IFERROR(__xludf.DUMMYFUNCTION("""COMPUTED_VALUE"""),689)</f>
        <v>689</v>
      </c>
      <c r="L389" s="49" t="str">
        <f ca="1">IFERROR(__xludf.DUMMYFUNCTION("""COMPUTED_VALUE"""),"TRIMESTRE 2")</f>
        <v>TRIMESTRE 2</v>
      </c>
      <c r="M389" s="49" t="str">
        <f ca="1">IFERROR(__xludf.DUMMYFUNCTION("""COMPUTED_VALUE"""),"SERVICIOS")</f>
        <v>SERVICIOS</v>
      </c>
    </row>
    <row r="390" spans="1:13">
      <c r="A390" s="49" t="str">
        <f ca="1">IFERROR(__xludf.DUMMYFUNCTION("""COMPUTED_VALUE"""),"5.1.2.2")</f>
        <v>5.1.2.2</v>
      </c>
      <c r="B390"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0" s="49" t="str">
        <f ca="1">IFERROR(__xludf.DUMMYFUNCTION("""COMPUTED_VALUE"""),"5. Inclusión")</f>
        <v>5. Inclusión</v>
      </c>
      <c r="D390" s="49" t="str">
        <f ca="1">IFERROR(__xludf.DUMMYFUNCTION("""COMPUTED_VALUE"""),"Guadalajara bien educada")</f>
        <v>Guadalajara bien educada</v>
      </c>
      <c r="E390" s="49" t="str">
        <f ca="1">IFERROR(__xludf.DUMMYFUNCTION("""COMPUTED_VALUE"""),"Atención Psicopedagógica Infantil")</f>
        <v>Atención Psicopedagógica Infantil</v>
      </c>
      <c r="F390" s="49" t="str">
        <f ca="1">IFERROR(__xludf.DUMMYFUNCTION("""COMPUTED_VALUE"""),"A2C2  Terapias impartidas para el desarrollo psicosocial de las niñas y los niños")</f>
        <v>A2C2  Terapias impartidas para el desarrollo psicosocial de las niñas y los niños</v>
      </c>
      <c r="G390"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0" s="49" t="str">
        <f ca="1">IFERROR(__xludf.DUMMYFUNCTION("""COMPUTED_VALUE"""),"Servicio")</f>
        <v>Servicio</v>
      </c>
      <c r="I390" s="49" t="str">
        <f ca="1">IFERROR(__xludf.DUMMYFUNCTION("""COMPUTED_VALUE"""),"Mayo")</f>
        <v>Mayo</v>
      </c>
      <c r="J390" s="49" t="str">
        <f ca="1">IFERROR(__xludf.DUMMYFUNCTION("""COMPUTED_VALUE"""),"N/A")</f>
        <v>N/A</v>
      </c>
      <c r="K390" s="50">
        <f ca="1">IFERROR(__xludf.DUMMYFUNCTION("""COMPUTED_VALUE"""),1452)</f>
        <v>1452</v>
      </c>
      <c r="L390" s="49" t="str">
        <f ca="1">IFERROR(__xludf.DUMMYFUNCTION("""COMPUTED_VALUE"""),"TRIMESTRE 2")</f>
        <v>TRIMESTRE 2</v>
      </c>
      <c r="M390" s="49" t="str">
        <f ca="1">IFERROR(__xludf.DUMMYFUNCTION("""COMPUTED_VALUE"""),"SERVICIOS")</f>
        <v>SERVICIOS</v>
      </c>
    </row>
    <row r="391" spans="1:13">
      <c r="A391" s="49" t="str">
        <f ca="1">IFERROR(__xludf.DUMMYFUNCTION("""COMPUTED_VALUE"""),"5.1.2.2")</f>
        <v>5.1.2.2</v>
      </c>
      <c r="B391"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1" s="49" t="str">
        <f ca="1">IFERROR(__xludf.DUMMYFUNCTION("""COMPUTED_VALUE"""),"5. Inclusión")</f>
        <v>5. Inclusión</v>
      </c>
      <c r="D391" s="49" t="str">
        <f ca="1">IFERROR(__xludf.DUMMYFUNCTION("""COMPUTED_VALUE"""),"Guadalajara bien educada")</f>
        <v>Guadalajara bien educada</v>
      </c>
      <c r="E391" s="49" t="str">
        <f ca="1">IFERROR(__xludf.DUMMYFUNCTION("""COMPUTED_VALUE"""),"Atención Psicopedagógica Infantil")</f>
        <v>Atención Psicopedagógica Infantil</v>
      </c>
      <c r="F391" s="49" t="str">
        <f ca="1">IFERROR(__xludf.DUMMYFUNCTION("""COMPUTED_VALUE"""),"A2C2  Terapias impartidas para el desarrollo psicosocial de las niñas y los niños")</f>
        <v>A2C2  Terapias impartidas para el desarrollo psicosocial de las niñas y los niños</v>
      </c>
      <c r="G391"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1" s="49" t="str">
        <f ca="1">IFERROR(__xludf.DUMMYFUNCTION("""COMPUTED_VALUE"""),"Servicio")</f>
        <v>Servicio</v>
      </c>
      <c r="I391" s="49" t="str">
        <f ca="1">IFERROR(__xludf.DUMMYFUNCTION("""COMPUTED_VALUE"""),"Junio")</f>
        <v>Junio</v>
      </c>
      <c r="J391" s="49" t="str">
        <f ca="1">IFERROR(__xludf.DUMMYFUNCTION("""COMPUTED_VALUE"""),"N/A")</f>
        <v>N/A</v>
      </c>
      <c r="K391" s="50">
        <f ca="1">IFERROR(__xludf.DUMMYFUNCTION("""COMPUTED_VALUE"""),693)</f>
        <v>693</v>
      </c>
      <c r="L391" s="49" t="str">
        <f ca="1">IFERROR(__xludf.DUMMYFUNCTION("""COMPUTED_VALUE"""),"TRIMESTRE 2")</f>
        <v>TRIMESTRE 2</v>
      </c>
      <c r="M391" s="49" t="str">
        <f ca="1">IFERROR(__xludf.DUMMYFUNCTION("""COMPUTED_VALUE"""),"SERVICIOS")</f>
        <v>SERVICIOS</v>
      </c>
    </row>
    <row r="392" spans="1:13">
      <c r="A392" s="49" t="str">
        <f ca="1">IFERROR(__xludf.DUMMYFUNCTION("""COMPUTED_VALUE"""),"5.1.2.2")</f>
        <v>5.1.2.2</v>
      </c>
      <c r="B392"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2" s="49" t="str">
        <f ca="1">IFERROR(__xludf.DUMMYFUNCTION("""COMPUTED_VALUE"""),"5. Inclusión")</f>
        <v>5. Inclusión</v>
      </c>
      <c r="D392" s="49" t="str">
        <f ca="1">IFERROR(__xludf.DUMMYFUNCTION("""COMPUTED_VALUE"""),"Guadalajara bien educada")</f>
        <v>Guadalajara bien educada</v>
      </c>
      <c r="E392" s="49" t="str">
        <f ca="1">IFERROR(__xludf.DUMMYFUNCTION("""COMPUTED_VALUE"""),"Atención Psicopedagógica Infantil")</f>
        <v>Atención Psicopedagógica Infantil</v>
      </c>
      <c r="F392" s="49" t="str">
        <f ca="1">IFERROR(__xludf.DUMMYFUNCTION("""COMPUTED_VALUE"""),"A2C2  Terapias impartidas para el desarrollo psicosocial de las niñas y los niños")</f>
        <v>A2C2  Terapias impartidas para el desarrollo psicosocial de las niñas y los niños</v>
      </c>
      <c r="G392"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2" s="49" t="str">
        <f ca="1">IFERROR(__xludf.DUMMYFUNCTION("""COMPUTED_VALUE"""),"Servicio")</f>
        <v>Servicio</v>
      </c>
      <c r="I392" s="49" t="str">
        <f ca="1">IFERROR(__xludf.DUMMYFUNCTION("""COMPUTED_VALUE"""),"Julio")</f>
        <v>Julio</v>
      </c>
      <c r="J392" s="49" t="str">
        <f ca="1">IFERROR(__xludf.DUMMYFUNCTION("""COMPUTED_VALUE"""),"N/A")</f>
        <v>N/A</v>
      </c>
      <c r="K392" s="50">
        <f ca="1">IFERROR(__xludf.DUMMYFUNCTION("""COMPUTED_VALUE"""),229)</f>
        <v>229</v>
      </c>
      <c r="L392" s="49" t="str">
        <f ca="1">IFERROR(__xludf.DUMMYFUNCTION("""COMPUTED_VALUE"""),"TRIMESTRE 3")</f>
        <v>TRIMESTRE 3</v>
      </c>
      <c r="M392" s="49" t="str">
        <f ca="1">IFERROR(__xludf.DUMMYFUNCTION("""COMPUTED_VALUE"""),"SERVICIOS")</f>
        <v>SERVICIOS</v>
      </c>
    </row>
    <row r="393" spans="1:13">
      <c r="A393" s="49" t="str">
        <f ca="1">IFERROR(__xludf.DUMMYFUNCTION("""COMPUTED_VALUE"""),"5.1.2.2")</f>
        <v>5.1.2.2</v>
      </c>
      <c r="B393"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3" s="49" t="str">
        <f ca="1">IFERROR(__xludf.DUMMYFUNCTION("""COMPUTED_VALUE"""),"5. Inclusión")</f>
        <v>5. Inclusión</v>
      </c>
      <c r="D393" s="49" t="str">
        <f ca="1">IFERROR(__xludf.DUMMYFUNCTION("""COMPUTED_VALUE"""),"Guadalajara bien educada")</f>
        <v>Guadalajara bien educada</v>
      </c>
      <c r="E393" s="49" t="str">
        <f ca="1">IFERROR(__xludf.DUMMYFUNCTION("""COMPUTED_VALUE"""),"Atención Psicopedagógica Infantil")</f>
        <v>Atención Psicopedagógica Infantil</v>
      </c>
      <c r="F393" s="49" t="str">
        <f ca="1">IFERROR(__xludf.DUMMYFUNCTION("""COMPUTED_VALUE"""),"A2C2  Terapias impartidas para el desarrollo psicosocial de las niñas y los niños")</f>
        <v>A2C2  Terapias impartidas para el desarrollo psicosocial de las niñas y los niños</v>
      </c>
      <c r="G393"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3" s="49" t="str">
        <f ca="1">IFERROR(__xludf.DUMMYFUNCTION("""COMPUTED_VALUE"""),"Servicio")</f>
        <v>Servicio</v>
      </c>
      <c r="I393" s="49" t="str">
        <f ca="1">IFERROR(__xludf.DUMMYFUNCTION("""COMPUTED_VALUE"""),"Agosto")</f>
        <v>Agosto</v>
      </c>
      <c r="J393" s="49" t="str">
        <f ca="1">IFERROR(__xludf.DUMMYFUNCTION("""COMPUTED_VALUE"""),"N/A")</f>
        <v>N/A</v>
      </c>
      <c r="K393" s="50">
        <f ca="1">IFERROR(__xludf.DUMMYFUNCTION("""COMPUTED_VALUE"""),0)</f>
        <v>0</v>
      </c>
      <c r="L393" s="49" t="str">
        <f ca="1">IFERROR(__xludf.DUMMYFUNCTION("""COMPUTED_VALUE"""),"TRIMESTRE 3")</f>
        <v>TRIMESTRE 3</v>
      </c>
      <c r="M393" s="49" t="str">
        <f ca="1">IFERROR(__xludf.DUMMYFUNCTION("""COMPUTED_VALUE"""),"SERVICIOS")</f>
        <v>SERVICIOS</v>
      </c>
    </row>
    <row r="394" spans="1:13">
      <c r="A394" s="49" t="str">
        <f ca="1">IFERROR(__xludf.DUMMYFUNCTION("""COMPUTED_VALUE"""),"5.1.2.2")</f>
        <v>5.1.2.2</v>
      </c>
      <c r="B394"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4" s="49" t="str">
        <f ca="1">IFERROR(__xludf.DUMMYFUNCTION("""COMPUTED_VALUE"""),"5. Inclusión")</f>
        <v>5. Inclusión</v>
      </c>
      <c r="D394" s="49" t="str">
        <f ca="1">IFERROR(__xludf.DUMMYFUNCTION("""COMPUTED_VALUE"""),"Guadalajara bien educada")</f>
        <v>Guadalajara bien educada</v>
      </c>
      <c r="E394" s="49" t="str">
        <f ca="1">IFERROR(__xludf.DUMMYFUNCTION("""COMPUTED_VALUE"""),"Atención Psicopedagógica Infantil")</f>
        <v>Atención Psicopedagógica Infantil</v>
      </c>
      <c r="F394" s="49" t="str">
        <f ca="1">IFERROR(__xludf.DUMMYFUNCTION("""COMPUTED_VALUE"""),"A2C2  Terapias impartidas para el desarrollo psicosocial de las niñas y los niños")</f>
        <v>A2C2  Terapias impartidas para el desarrollo psicosocial de las niñas y los niños</v>
      </c>
      <c r="G394"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4" s="49" t="str">
        <f ca="1">IFERROR(__xludf.DUMMYFUNCTION("""COMPUTED_VALUE"""),"Servicio")</f>
        <v>Servicio</v>
      </c>
      <c r="I394" s="49" t="str">
        <f ca="1">IFERROR(__xludf.DUMMYFUNCTION("""COMPUTED_VALUE"""),"Septiembre")</f>
        <v>Septiembre</v>
      </c>
      <c r="J394" s="49" t="str">
        <f ca="1">IFERROR(__xludf.DUMMYFUNCTION("""COMPUTED_VALUE"""),"N/A")</f>
        <v>N/A</v>
      </c>
      <c r="K394" s="50">
        <f ca="1">IFERROR(__xludf.DUMMYFUNCTION("""COMPUTED_VALUE"""),795)</f>
        <v>795</v>
      </c>
      <c r="L394" s="49" t="str">
        <f ca="1">IFERROR(__xludf.DUMMYFUNCTION("""COMPUTED_VALUE"""),"TRIMESTRE 3")</f>
        <v>TRIMESTRE 3</v>
      </c>
      <c r="M394" s="49" t="str">
        <f ca="1">IFERROR(__xludf.DUMMYFUNCTION("""COMPUTED_VALUE"""),"SERVICIOS")</f>
        <v>SERVICIOS</v>
      </c>
    </row>
    <row r="395" spans="1:13">
      <c r="A395" s="49" t="str">
        <f ca="1">IFERROR(__xludf.DUMMYFUNCTION("""COMPUTED_VALUE"""),"5.1.2.2")</f>
        <v>5.1.2.2</v>
      </c>
      <c r="B395"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5" s="49" t="str">
        <f ca="1">IFERROR(__xludf.DUMMYFUNCTION("""COMPUTED_VALUE"""),"5. Inclusión")</f>
        <v>5. Inclusión</v>
      </c>
      <c r="D395" s="49" t="str">
        <f ca="1">IFERROR(__xludf.DUMMYFUNCTION("""COMPUTED_VALUE"""),"Guadalajara bien educada")</f>
        <v>Guadalajara bien educada</v>
      </c>
      <c r="E395" s="49" t="str">
        <f ca="1">IFERROR(__xludf.DUMMYFUNCTION("""COMPUTED_VALUE"""),"Atención Psicopedagógica Infantil")</f>
        <v>Atención Psicopedagógica Infantil</v>
      </c>
      <c r="F395" s="49" t="str">
        <f ca="1">IFERROR(__xludf.DUMMYFUNCTION("""COMPUTED_VALUE"""),"A2C2  Terapias impartidas para el desarrollo psicosocial de las niñas y los niños")</f>
        <v>A2C2  Terapias impartidas para el desarrollo psicosocial de las niñas y los niños</v>
      </c>
      <c r="G395"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5" s="49" t="str">
        <f ca="1">IFERROR(__xludf.DUMMYFUNCTION("""COMPUTED_VALUE"""),"Servicio")</f>
        <v>Servicio</v>
      </c>
      <c r="I395" s="49" t="str">
        <f ca="1">IFERROR(__xludf.DUMMYFUNCTION("""COMPUTED_VALUE"""),"Octubre")</f>
        <v>Octubre</v>
      </c>
      <c r="J395" s="49" t="str">
        <f ca="1">IFERROR(__xludf.DUMMYFUNCTION("""COMPUTED_VALUE"""),"N/A")</f>
        <v>N/A</v>
      </c>
      <c r="K395" s="50">
        <f ca="1">IFERROR(__xludf.DUMMYFUNCTION("""COMPUTED_VALUE"""),957)</f>
        <v>957</v>
      </c>
      <c r="L395" s="49" t="str">
        <f ca="1">IFERROR(__xludf.DUMMYFUNCTION("""COMPUTED_VALUE"""),"TRIMESTRE 4")</f>
        <v>TRIMESTRE 4</v>
      </c>
      <c r="M395" s="49" t="str">
        <f ca="1">IFERROR(__xludf.DUMMYFUNCTION("""COMPUTED_VALUE"""),"SERVICIOS")</f>
        <v>SERVICIOS</v>
      </c>
    </row>
    <row r="396" spans="1:13">
      <c r="A396" s="49" t="str">
        <f ca="1">IFERROR(__xludf.DUMMYFUNCTION("""COMPUTED_VALUE"""),"5.1.2.2")</f>
        <v>5.1.2.2</v>
      </c>
      <c r="B396"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6" s="49" t="str">
        <f ca="1">IFERROR(__xludf.DUMMYFUNCTION("""COMPUTED_VALUE"""),"5. Inclusión")</f>
        <v>5. Inclusión</v>
      </c>
      <c r="D396" s="49" t="str">
        <f ca="1">IFERROR(__xludf.DUMMYFUNCTION("""COMPUTED_VALUE"""),"Guadalajara bien educada")</f>
        <v>Guadalajara bien educada</v>
      </c>
      <c r="E396" s="49" t="str">
        <f ca="1">IFERROR(__xludf.DUMMYFUNCTION("""COMPUTED_VALUE"""),"Atención Psicopedagógica Infantil")</f>
        <v>Atención Psicopedagógica Infantil</v>
      </c>
      <c r="F396" s="49" t="str">
        <f ca="1">IFERROR(__xludf.DUMMYFUNCTION("""COMPUTED_VALUE"""),"A2C2  Terapias impartidas para el desarrollo psicosocial de las niñas y los niños")</f>
        <v>A2C2  Terapias impartidas para el desarrollo psicosocial de las niñas y los niños</v>
      </c>
      <c r="G396"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6" s="49" t="str">
        <f ca="1">IFERROR(__xludf.DUMMYFUNCTION("""COMPUTED_VALUE"""),"Servicio")</f>
        <v>Servicio</v>
      </c>
      <c r="I396" s="49" t="str">
        <f ca="1">IFERROR(__xludf.DUMMYFUNCTION("""COMPUTED_VALUE"""),"Noviembre")</f>
        <v>Noviembre</v>
      </c>
      <c r="J396" s="49" t="str">
        <f ca="1">IFERROR(__xludf.DUMMYFUNCTION("""COMPUTED_VALUE"""),"N/A")</f>
        <v>N/A</v>
      </c>
      <c r="K396" s="50">
        <f ca="1">IFERROR(__xludf.DUMMYFUNCTION("""COMPUTED_VALUE"""),683)</f>
        <v>683</v>
      </c>
      <c r="L396" s="49" t="str">
        <f ca="1">IFERROR(__xludf.DUMMYFUNCTION("""COMPUTED_VALUE"""),"TRIMESTRE 4")</f>
        <v>TRIMESTRE 4</v>
      </c>
      <c r="M396" s="49" t="str">
        <f ca="1">IFERROR(__xludf.DUMMYFUNCTION("""COMPUTED_VALUE"""),"SERVICIOS")</f>
        <v>SERVICIOS</v>
      </c>
    </row>
    <row r="397" spans="1:13">
      <c r="A397" s="49" t="str">
        <f ca="1">IFERROR(__xludf.DUMMYFUNCTION("""COMPUTED_VALUE"""),"5.1.2.2")</f>
        <v>5.1.2.2</v>
      </c>
      <c r="B397" s="49"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7" s="49" t="str">
        <f ca="1">IFERROR(__xludf.DUMMYFUNCTION("""COMPUTED_VALUE"""),"5. Inclusión")</f>
        <v>5. Inclusión</v>
      </c>
      <c r="D397" s="49" t="str">
        <f ca="1">IFERROR(__xludf.DUMMYFUNCTION("""COMPUTED_VALUE"""),"Guadalajara bien educada")</f>
        <v>Guadalajara bien educada</v>
      </c>
      <c r="E397" s="49" t="str">
        <f ca="1">IFERROR(__xludf.DUMMYFUNCTION("""COMPUTED_VALUE"""),"Atención Psicopedagógica Infantil")</f>
        <v>Atención Psicopedagógica Infantil</v>
      </c>
      <c r="F397" s="49" t="str">
        <f ca="1">IFERROR(__xludf.DUMMYFUNCTION("""COMPUTED_VALUE"""),"A2C2  Terapias impartidas para el desarrollo psicosocial de las niñas y los niños")</f>
        <v>A2C2  Terapias impartidas para el desarrollo psicosocial de las niñas y los niños</v>
      </c>
      <c r="G397" s="49"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7" s="49" t="str">
        <f ca="1">IFERROR(__xludf.DUMMYFUNCTION("""COMPUTED_VALUE"""),"Servicio")</f>
        <v>Servicio</v>
      </c>
      <c r="I397" s="49" t="str">
        <f ca="1">IFERROR(__xludf.DUMMYFUNCTION("""COMPUTED_VALUE"""),"Diciembre")</f>
        <v>Diciembre</v>
      </c>
      <c r="J397" s="49" t="str">
        <f ca="1">IFERROR(__xludf.DUMMYFUNCTION("""COMPUTED_VALUE"""),"N/A")</f>
        <v>N/A</v>
      </c>
      <c r="K397" s="50">
        <f ca="1">IFERROR(__xludf.DUMMYFUNCTION("""COMPUTED_VALUE"""),589)</f>
        <v>589</v>
      </c>
      <c r="L397" s="49" t="str">
        <f ca="1">IFERROR(__xludf.DUMMYFUNCTION("""COMPUTED_VALUE"""),"TRIMESTRE 4")</f>
        <v>TRIMESTRE 4</v>
      </c>
      <c r="M397" s="49" t="str">
        <f ca="1">IFERROR(__xludf.DUMMYFUNCTION("""COMPUTED_VALUE"""),"SERVICIOS")</f>
        <v>SERVICIOS</v>
      </c>
    </row>
    <row r="398" spans="1:13">
      <c r="A398" s="49" t="str">
        <f ca="1">IFERROR(__xludf.DUMMYFUNCTION("""COMPUTED_VALUE"""),"5.1.1.2")</f>
        <v>5.1.1.2</v>
      </c>
      <c r="B39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98" s="49" t="str">
        <f ca="1">IFERROR(__xludf.DUMMYFUNCTION("""COMPUTED_VALUE"""),"3. Operación")</f>
        <v>3. Operación</v>
      </c>
      <c r="D398" s="49" t="str">
        <f ca="1">IFERROR(__xludf.DUMMYFUNCTION("""COMPUTED_VALUE"""),"Guadalajara bien educada")</f>
        <v>Guadalajara bien educada</v>
      </c>
      <c r="E398" s="49" t="str">
        <f ca="1">IFERROR(__xludf.DUMMYFUNCTION("""COMPUTED_VALUE"""),"Atención en Centros de Desarrollo Infantil")</f>
        <v>Atención en Centros de Desarrollo Infantil</v>
      </c>
      <c r="F398" s="49" t="str">
        <f ca="1">IFERROR(__xludf.DUMMYFUNCTION("""COMPUTED_VALUE"""),"A2C1. Actividades educativas realizadas en educación inicial y preescolar en CDI, CEDI y CAIC ")</f>
        <v xml:space="preserve">A2C1. Actividades educativas realizadas en educación inicial y preescolar en CDI, CEDI y CAIC </v>
      </c>
      <c r="G398" s="49" t="str">
        <f ca="1">IFERROR(__xludf.DUMMYFUNCTION("""COMPUTED_VALUE"""),"Porcentaje de actividades educativas realizadas en CDI, CEDI y CAIC en 2023")</f>
        <v>Porcentaje de actividades educativas realizadas en CDI, CEDI y CAIC en 2023</v>
      </c>
      <c r="H398" s="49" t="str">
        <f ca="1">IFERROR(__xludf.DUMMYFUNCTION("""COMPUTED_VALUE"""),"Servicio")</f>
        <v>Servicio</v>
      </c>
      <c r="I398" s="49" t="str">
        <f ca="1">IFERROR(__xludf.DUMMYFUNCTION("""COMPUTED_VALUE"""),"Enero")</f>
        <v>Enero</v>
      </c>
      <c r="J398" s="49" t="str">
        <f ca="1">IFERROR(__xludf.DUMMYFUNCTION("""COMPUTED_VALUE"""),"N/A")</f>
        <v>N/A</v>
      </c>
      <c r="K398" s="50">
        <f ca="1">IFERROR(__xludf.DUMMYFUNCTION("""COMPUTED_VALUE"""),4759)</f>
        <v>4759</v>
      </c>
      <c r="L398" s="49" t="str">
        <f ca="1">IFERROR(__xludf.DUMMYFUNCTION("""COMPUTED_VALUE"""),"TRIMESTRE 1")</f>
        <v>TRIMESTRE 1</v>
      </c>
      <c r="M398" s="49" t="str">
        <f ca="1">IFERROR(__xludf.DUMMYFUNCTION("""COMPUTED_VALUE"""),"SERVICIOS")</f>
        <v>SERVICIOS</v>
      </c>
    </row>
    <row r="399" spans="1:13">
      <c r="A399" s="49" t="str">
        <f ca="1">IFERROR(__xludf.DUMMYFUNCTION("""COMPUTED_VALUE"""),"5.1.1.2")</f>
        <v>5.1.1.2</v>
      </c>
      <c r="B39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99" s="49" t="str">
        <f ca="1">IFERROR(__xludf.DUMMYFUNCTION("""COMPUTED_VALUE"""),"3. Operación")</f>
        <v>3. Operación</v>
      </c>
      <c r="D399" s="49" t="str">
        <f ca="1">IFERROR(__xludf.DUMMYFUNCTION("""COMPUTED_VALUE"""),"Guadalajara bien educada")</f>
        <v>Guadalajara bien educada</v>
      </c>
      <c r="E399" s="49" t="str">
        <f ca="1">IFERROR(__xludf.DUMMYFUNCTION("""COMPUTED_VALUE"""),"Atención en Centros de Desarrollo Infantil")</f>
        <v>Atención en Centros de Desarrollo Infantil</v>
      </c>
      <c r="F399" s="49" t="str">
        <f ca="1">IFERROR(__xludf.DUMMYFUNCTION("""COMPUTED_VALUE"""),"A2C1. Actividades educativas realizadas en educación inicial y preescolar en CDI, CEDI y CAIC ")</f>
        <v xml:space="preserve">A2C1. Actividades educativas realizadas en educación inicial y preescolar en CDI, CEDI y CAIC </v>
      </c>
      <c r="G399" s="49" t="str">
        <f ca="1">IFERROR(__xludf.DUMMYFUNCTION("""COMPUTED_VALUE"""),"Porcentaje de actividades educativas realizadas en CDI, CEDI y CAIC en 2023")</f>
        <v>Porcentaje de actividades educativas realizadas en CDI, CEDI y CAIC en 2023</v>
      </c>
      <c r="H399" s="49" t="str">
        <f ca="1">IFERROR(__xludf.DUMMYFUNCTION("""COMPUTED_VALUE"""),"Servicio")</f>
        <v>Servicio</v>
      </c>
      <c r="I399" s="49" t="str">
        <f ca="1">IFERROR(__xludf.DUMMYFUNCTION("""COMPUTED_VALUE"""),"Febrero")</f>
        <v>Febrero</v>
      </c>
      <c r="J399" s="49" t="str">
        <f ca="1">IFERROR(__xludf.DUMMYFUNCTION("""COMPUTED_VALUE"""),"N/A")</f>
        <v>N/A</v>
      </c>
      <c r="K399" s="50">
        <f ca="1">IFERROR(__xludf.DUMMYFUNCTION("""COMPUTED_VALUE"""),4208)</f>
        <v>4208</v>
      </c>
      <c r="L399" s="49" t="str">
        <f ca="1">IFERROR(__xludf.DUMMYFUNCTION("""COMPUTED_VALUE"""),"TRIMESTRE 1")</f>
        <v>TRIMESTRE 1</v>
      </c>
      <c r="M399" s="49" t="str">
        <f ca="1">IFERROR(__xludf.DUMMYFUNCTION("""COMPUTED_VALUE"""),"SERVICIOS")</f>
        <v>SERVICIOS</v>
      </c>
    </row>
    <row r="400" spans="1:13">
      <c r="A400" s="49" t="str">
        <f ca="1">IFERROR(__xludf.DUMMYFUNCTION("""COMPUTED_VALUE"""),"5.1.1.2")</f>
        <v>5.1.1.2</v>
      </c>
      <c r="B400"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0" s="49" t="str">
        <f ca="1">IFERROR(__xludf.DUMMYFUNCTION("""COMPUTED_VALUE"""),"3. Operación")</f>
        <v>3. Operación</v>
      </c>
      <c r="D400" s="49" t="str">
        <f ca="1">IFERROR(__xludf.DUMMYFUNCTION("""COMPUTED_VALUE"""),"Guadalajara bien educada")</f>
        <v>Guadalajara bien educada</v>
      </c>
      <c r="E400" s="49" t="str">
        <f ca="1">IFERROR(__xludf.DUMMYFUNCTION("""COMPUTED_VALUE"""),"Atención en Centros de Desarrollo Infantil")</f>
        <v>Atención en Centros de Desarrollo Infantil</v>
      </c>
      <c r="F400" s="49" t="str">
        <f ca="1">IFERROR(__xludf.DUMMYFUNCTION("""COMPUTED_VALUE"""),"A2C1. Actividades educativas realizadas en educación inicial y preescolar en CDI, CEDI y CAIC ")</f>
        <v xml:space="preserve">A2C1. Actividades educativas realizadas en educación inicial y preescolar en CDI, CEDI y CAIC </v>
      </c>
      <c r="G400" s="49" t="str">
        <f ca="1">IFERROR(__xludf.DUMMYFUNCTION("""COMPUTED_VALUE"""),"Porcentaje de actividades educativas realizadas en CDI, CEDI y CAIC en 2023")</f>
        <v>Porcentaje de actividades educativas realizadas en CDI, CEDI y CAIC en 2023</v>
      </c>
      <c r="H400" s="49" t="str">
        <f ca="1">IFERROR(__xludf.DUMMYFUNCTION("""COMPUTED_VALUE"""),"Servicio")</f>
        <v>Servicio</v>
      </c>
      <c r="I400" s="49" t="str">
        <f ca="1">IFERROR(__xludf.DUMMYFUNCTION("""COMPUTED_VALUE"""),"Marzo")</f>
        <v>Marzo</v>
      </c>
      <c r="J400" s="49" t="str">
        <f ca="1">IFERROR(__xludf.DUMMYFUNCTION("""COMPUTED_VALUE"""),"N/A")</f>
        <v>N/A</v>
      </c>
      <c r="K400" s="50">
        <f ca="1">IFERROR(__xludf.DUMMYFUNCTION("""COMPUTED_VALUE"""),4840)</f>
        <v>4840</v>
      </c>
      <c r="L400" s="49" t="str">
        <f ca="1">IFERROR(__xludf.DUMMYFUNCTION("""COMPUTED_VALUE"""),"TRIMESTRE 1")</f>
        <v>TRIMESTRE 1</v>
      </c>
      <c r="M400" s="49" t="str">
        <f ca="1">IFERROR(__xludf.DUMMYFUNCTION("""COMPUTED_VALUE"""),"SERVICIOS")</f>
        <v>SERVICIOS</v>
      </c>
    </row>
    <row r="401" spans="1:13">
      <c r="A401" s="49" t="str">
        <f ca="1">IFERROR(__xludf.DUMMYFUNCTION("""COMPUTED_VALUE"""),"5.1.1.2")</f>
        <v>5.1.1.2</v>
      </c>
      <c r="B401"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1" s="49" t="str">
        <f ca="1">IFERROR(__xludf.DUMMYFUNCTION("""COMPUTED_VALUE"""),"3. Operación")</f>
        <v>3. Operación</v>
      </c>
      <c r="D401" s="49" t="str">
        <f ca="1">IFERROR(__xludf.DUMMYFUNCTION("""COMPUTED_VALUE"""),"Guadalajara bien educada")</f>
        <v>Guadalajara bien educada</v>
      </c>
      <c r="E401" s="49" t="str">
        <f ca="1">IFERROR(__xludf.DUMMYFUNCTION("""COMPUTED_VALUE"""),"Atención en Centros de Desarrollo Infantil")</f>
        <v>Atención en Centros de Desarrollo Infantil</v>
      </c>
      <c r="F401" s="49" t="str">
        <f ca="1">IFERROR(__xludf.DUMMYFUNCTION("""COMPUTED_VALUE"""),"A2C1. Actividades educativas realizadas en educación inicial y preescolar en CDI, CEDI y CAIC ")</f>
        <v xml:space="preserve">A2C1. Actividades educativas realizadas en educación inicial y preescolar en CDI, CEDI y CAIC </v>
      </c>
      <c r="G401" s="49" t="str">
        <f ca="1">IFERROR(__xludf.DUMMYFUNCTION("""COMPUTED_VALUE"""),"Porcentaje de actividades educativas realizadas en CDI, CEDI y CAIC en 2023")</f>
        <v>Porcentaje de actividades educativas realizadas en CDI, CEDI y CAIC en 2023</v>
      </c>
      <c r="H401" s="49" t="str">
        <f ca="1">IFERROR(__xludf.DUMMYFUNCTION("""COMPUTED_VALUE"""),"Servicio")</f>
        <v>Servicio</v>
      </c>
      <c r="I401" s="49" t="str">
        <f ca="1">IFERROR(__xludf.DUMMYFUNCTION("""COMPUTED_VALUE"""),"abril")</f>
        <v>abril</v>
      </c>
      <c r="J401" s="49" t="str">
        <f ca="1">IFERROR(__xludf.DUMMYFUNCTION("""COMPUTED_VALUE"""),"N/A")</f>
        <v>N/A</v>
      </c>
      <c r="K401" s="50">
        <f ca="1">IFERROR(__xludf.DUMMYFUNCTION("""COMPUTED_VALUE"""),2508)</f>
        <v>2508</v>
      </c>
      <c r="L401" s="49" t="str">
        <f ca="1">IFERROR(__xludf.DUMMYFUNCTION("""COMPUTED_VALUE"""),"TRIMESTRE 2")</f>
        <v>TRIMESTRE 2</v>
      </c>
      <c r="M401" s="49" t="str">
        <f ca="1">IFERROR(__xludf.DUMMYFUNCTION("""COMPUTED_VALUE"""),"SERVICIOS")</f>
        <v>SERVICIOS</v>
      </c>
    </row>
    <row r="402" spans="1:13">
      <c r="A402" s="49" t="str">
        <f ca="1">IFERROR(__xludf.DUMMYFUNCTION("""COMPUTED_VALUE"""),"5.1.1.2")</f>
        <v>5.1.1.2</v>
      </c>
      <c r="B402"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2" s="49" t="str">
        <f ca="1">IFERROR(__xludf.DUMMYFUNCTION("""COMPUTED_VALUE"""),"3. Operación")</f>
        <v>3. Operación</v>
      </c>
      <c r="D402" s="49" t="str">
        <f ca="1">IFERROR(__xludf.DUMMYFUNCTION("""COMPUTED_VALUE"""),"Guadalajara bien educada")</f>
        <v>Guadalajara bien educada</v>
      </c>
      <c r="E402" s="49" t="str">
        <f ca="1">IFERROR(__xludf.DUMMYFUNCTION("""COMPUTED_VALUE"""),"Atención en Centros de Desarrollo Infantil")</f>
        <v>Atención en Centros de Desarrollo Infantil</v>
      </c>
      <c r="F402" s="49" t="str">
        <f ca="1">IFERROR(__xludf.DUMMYFUNCTION("""COMPUTED_VALUE"""),"A2C1. Actividades educativas realizadas en educación inicial y preescolar en CDI, CEDI y CAIC ")</f>
        <v xml:space="preserve">A2C1. Actividades educativas realizadas en educación inicial y preescolar en CDI, CEDI y CAIC </v>
      </c>
      <c r="G402" s="49" t="str">
        <f ca="1">IFERROR(__xludf.DUMMYFUNCTION("""COMPUTED_VALUE"""),"Porcentaje de actividades educativas realizadas en CDI, CEDI y CAIC en 2023")</f>
        <v>Porcentaje de actividades educativas realizadas en CDI, CEDI y CAIC en 2023</v>
      </c>
      <c r="H402" s="49" t="str">
        <f ca="1">IFERROR(__xludf.DUMMYFUNCTION("""COMPUTED_VALUE"""),"Servicio")</f>
        <v>Servicio</v>
      </c>
      <c r="I402" s="49" t="str">
        <f ca="1">IFERROR(__xludf.DUMMYFUNCTION("""COMPUTED_VALUE"""),"mayo")</f>
        <v>mayo</v>
      </c>
      <c r="J402" s="49" t="str">
        <f ca="1">IFERROR(__xludf.DUMMYFUNCTION("""COMPUTED_VALUE"""),"N/A")</f>
        <v>N/A</v>
      </c>
      <c r="K402" s="50">
        <f ca="1">IFERROR(__xludf.DUMMYFUNCTION("""COMPUTED_VALUE"""),4249)</f>
        <v>4249</v>
      </c>
      <c r="L402" s="49" t="str">
        <f ca="1">IFERROR(__xludf.DUMMYFUNCTION("""COMPUTED_VALUE"""),"TRIMESTRE 2")</f>
        <v>TRIMESTRE 2</v>
      </c>
      <c r="M402" s="49" t="str">
        <f ca="1">IFERROR(__xludf.DUMMYFUNCTION("""COMPUTED_VALUE"""),"SERVICIOS")</f>
        <v>SERVICIOS</v>
      </c>
    </row>
    <row r="403" spans="1:13">
      <c r="A403" s="49" t="str">
        <f ca="1">IFERROR(__xludf.DUMMYFUNCTION("""COMPUTED_VALUE"""),"5.1.1.2")</f>
        <v>5.1.1.2</v>
      </c>
      <c r="B403"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3" s="49" t="str">
        <f ca="1">IFERROR(__xludf.DUMMYFUNCTION("""COMPUTED_VALUE"""),"3. Operación")</f>
        <v>3. Operación</v>
      </c>
      <c r="D403" s="49" t="str">
        <f ca="1">IFERROR(__xludf.DUMMYFUNCTION("""COMPUTED_VALUE"""),"Guadalajara bien educada")</f>
        <v>Guadalajara bien educada</v>
      </c>
      <c r="E403" s="49" t="str">
        <f ca="1">IFERROR(__xludf.DUMMYFUNCTION("""COMPUTED_VALUE"""),"Atención en Centros de Desarrollo Infantil")</f>
        <v>Atención en Centros de Desarrollo Infantil</v>
      </c>
      <c r="F403" s="49" t="str">
        <f ca="1">IFERROR(__xludf.DUMMYFUNCTION("""COMPUTED_VALUE"""),"A2C1. Actividades educativas realizadas en educación inicial y preescolar en CDI, CEDI y CAIC ")</f>
        <v xml:space="preserve">A2C1. Actividades educativas realizadas en educación inicial y preescolar en CDI, CEDI y CAIC </v>
      </c>
      <c r="G403" s="49" t="str">
        <f ca="1">IFERROR(__xludf.DUMMYFUNCTION("""COMPUTED_VALUE"""),"Porcentaje de actividades educativas realizadas en CDI, CEDI y CAIC en 2023")</f>
        <v>Porcentaje de actividades educativas realizadas en CDI, CEDI y CAIC en 2023</v>
      </c>
      <c r="H403" s="49" t="str">
        <f ca="1">IFERROR(__xludf.DUMMYFUNCTION("""COMPUTED_VALUE"""),"Servicio")</f>
        <v>Servicio</v>
      </c>
      <c r="I403" s="49" t="str">
        <f ca="1">IFERROR(__xludf.DUMMYFUNCTION("""COMPUTED_VALUE"""),"junio")</f>
        <v>junio</v>
      </c>
      <c r="J403" s="49" t="str">
        <f ca="1">IFERROR(__xludf.DUMMYFUNCTION("""COMPUTED_VALUE"""),"N/A")</f>
        <v>N/A</v>
      </c>
      <c r="K403" s="50">
        <f ca="1">IFERROR(__xludf.DUMMYFUNCTION("""COMPUTED_VALUE"""),4536)</f>
        <v>4536</v>
      </c>
      <c r="L403" s="49" t="str">
        <f ca="1">IFERROR(__xludf.DUMMYFUNCTION("""COMPUTED_VALUE"""),"TRIMESTRE 2")</f>
        <v>TRIMESTRE 2</v>
      </c>
      <c r="M403" s="49" t="str">
        <f ca="1">IFERROR(__xludf.DUMMYFUNCTION("""COMPUTED_VALUE"""),"SERVICIOS")</f>
        <v>SERVICIOS</v>
      </c>
    </row>
    <row r="404" spans="1:13">
      <c r="A404" s="49" t="str">
        <f ca="1">IFERROR(__xludf.DUMMYFUNCTION("""COMPUTED_VALUE"""),"5.1.1.2")</f>
        <v>5.1.1.2</v>
      </c>
      <c r="B404"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4" s="49" t="str">
        <f ca="1">IFERROR(__xludf.DUMMYFUNCTION("""COMPUTED_VALUE"""),"3. Operación")</f>
        <v>3. Operación</v>
      </c>
      <c r="D404" s="49" t="str">
        <f ca="1">IFERROR(__xludf.DUMMYFUNCTION("""COMPUTED_VALUE"""),"Guadalajara bien educada")</f>
        <v>Guadalajara bien educada</v>
      </c>
      <c r="E404" s="49" t="str">
        <f ca="1">IFERROR(__xludf.DUMMYFUNCTION("""COMPUTED_VALUE"""),"Atención en Centros de Desarrollo Infantil")</f>
        <v>Atención en Centros de Desarrollo Infantil</v>
      </c>
      <c r="F404" s="49" t="str">
        <f ca="1">IFERROR(__xludf.DUMMYFUNCTION("""COMPUTED_VALUE"""),"A2C1. Actividades educativas realizadas en educación inicial y preescolar en CDI, CEDI y CAIC ")</f>
        <v xml:space="preserve">A2C1. Actividades educativas realizadas en educación inicial y preescolar en CDI, CEDI y CAIC </v>
      </c>
      <c r="G404" s="49" t="str">
        <f ca="1">IFERROR(__xludf.DUMMYFUNCTION("""COMPUTED_VALUE"""),"Porcentaje de actividades educativas realizadas en CDI, CEDI y CAIC en 2023")</f>
        <v>Porcentaje de actividades educativas realizadas en CDI, CEDI y CAIC en 2023</v>
      </c>
      <c r="H404" s="49" t="str">
        <f ca="1">IFERROR(__xludf.DUMMYFUNCTION("""COMPUTED_VALUE"""),"Servicio")</f>
        <v>Servicio</v>
      </c>
      <c r="I404" s="49" t="str">
        <f ca="1">IFERROR(__xludf.DUMMYFUNCTION("""COMPUTED_VALUE"""),"julio")</f>
        <v>julio</v>
      </c>
      <c r="J404" s="49" t="str">
        <f ca="1">IFERROR(__xludf.DUMMYFUNCTION("""COMPUTED_VALUE"""),"N/A")</f>
        <v>N/A</v>
      </c>
      <c r="K404" s="50">
        <f ca="1">IFERROR(__xludf.DUMMYFUNCTION("""COMPUTED_VALUE"""),4048)</f>
        <v>4048</v>
      </c>
      <c r="L404" s="49" t="str">
        <f ca="1">IFERROR(__xludf.DUMMYFUNCTION("""COMPUTED_VALUE"""),"TRIMESTRE 3")</f>
        <v>TRIMESTRE 3</v>
      </c>
      <c r="M404" s="49" t="str">
        <f ca="1">IFERROR(__xludf.DUMMYFUNCTION("""COMPUTED_VALUE"""),"SERVICIOS")</f>
        <v>SERVICIOS</v>
      </c>
    </row>
    <row r="405" spans="1:13">
      <c r="A405" s="49" t="str">
        <f ca="1">IFERROR(__xludf.DUMMYFUNCTION("""COMPUTED_VALUE"""),"5.1.1.2")</f>
        <v>5.1.1.2</v>
      </c>
      <c r="B405"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5" s="49" t="str">
        <f ca="1">IFERROR(__xludf.DUMMYFUNCTION("""COMPUTED_VALUE"""),"3. Operación")</f>
        <v>3. Operación</v>
      </c>
      <c r="D405" s="49" t="str">
        <f ca="1">IFERROR(__xludf.DUMMYFUNCTION("""COMPUTED_VALUE"""),"Guadalajara bien educada")</f>
        <v>Guadalajara bien educada</v>
      </c>
      <c r="E405" s="49" t="str">
        <f ca="1">IFERROR(__xludf.DUMMYFUNCTION("""COMPUTED_VALUE"""),"Atención en Centros de Desarrollo Infantil")</f>
        <v>Atención en Centros de Desarrollo Infantil</v>
      </c>
      <c r="F405" s="49" t="str">
        <f ca="1">IFERROR(__xludf.DUMMYFUNCTION("""COMPUTED_VALUE"""),"A2C1. Actividades educativas realizadas en educación inicial y preescolar en CDI, CEDI y CAIC ")</f>
        <v xml:space="preserve">A2C1. Actividades educativas realizadas en educación inicial y preescolar en CDI, CEDI y CAIC </v>
      </c>
      <c r="G405" s="49" t="str">
        <f ca="1">IFERROR(__xludf.DUMMYFUNCTION("""COMPUTED_VALUE"""),"Porcentaje de actividades educativas realizadas en CDI, CEDI y CAIC en 2023")</f>
        <v>Porcentaje de actividades educativas realizadas en CDI, CEDI y CAIC en 2023</v>
      </c>
      <c r="H405" s="49" t="str">
        <f ca="1">IFERROR(__xludf.DUMMYFUNCTION("""COMPUTED_VALUE"""),"Servicio")</f>
        <v>Servicio</v>
      </c>
      <c r="I405" s="49" t="str">
        <f ca="1">IFERROR(__xludf.DUMMYFUNCTION("""COMPUTED_VALUE"""),"agosto")</f>
        <v>agosto</v>
      </c>
      <c r="J405" s="49" t="str">
        <f ca="1">IFERROR(__xludf.DUMMYFUNCTION("""COMPUTED_VALUE"""),"N/A")</f>
        <v>N/A</v>
      </c>
      <c r="K405" s="50">
        <f ca="1">IFERROR(__xludf.DUMMYFUNCTION("""COMPUTED_VALUE"""),2683)</f>
        <v>2683</v>
      </c>
      <c r="L405" s="49" t="str">
        <f ca="1">IFERROR(__xludf.DUMMYFUNCTION("""COMPUTED_VALUE"""),"TRIMESTRE 3")</f>
        <v>TRIMESTRE 3</v>
      </c>
      <c r="M405" s="49" t="str">
        <f ca="1">IFERROR(__xludf.DUMMYFUNCTION("""COMPUTED_VALUE"""),"SERVICIOS")</f>
        <v>SERVICIOS</v>
      </c>
    </row>
    <row r="406" spans="1:13">
      <c r="A406" s="49" t="str">
        <f ca="1">IFERROR(__xludf.DUMMYFUNCTION("""COMPUTED_VALUE"""),"5.1.1.2")</f>
        <v>5.1.1.2</v>
      </c>
      <c r="B406"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6" s="49" t="str">
        <f ca="1">IFERROR(__xludf.DUMMYFUNCTION("""COMPUTED_VALUE"""),"3. Operación")</f>
        <v>3. Operación</v>
      </c>
      <c r="D406" s="49" t="str">
        <f ca="1">IFERROR(__xludf.DUMMYFUNCTION("""COMPUTED_VALUE"""),"Guadalajara bien educada")</f>
        <v>Guadalajara bien educada</v>
      </c>
      <c r="E406" s="49" t="str">
        <f ca="1">IFERROR(__xludf.DUMMYFUNCTION("""COMPUTED_VALUE"""),"Atención en Centros de Desarrollo Infantil")</f>
        <v>Atención en Centros de Desarrollo Infantil</v>
      </c>
      <c r="F406" s="49" t="str">
        <f ca="1">IFERROR(__xludf.DUMMYFUNCTION("""COMPUTED_VALUE"""),"A2C1. Actividades educativas realizadas en educación inicial y preescolar en CDI, CEDI y CAIC ")</f>
        <v xml:space="preserve">A2C1. Actividades educativas realizadas en educación inicial y preescolar en CDI, CEDI y CAIC </v>
      </c>
      <c r="G406" s="49" t="str">
        <f ca="1">IFERROR(__xludf.DUMMYFUNCTION("""COMPUTED_VALUE"""),"Porcentaje de actividades educativas realizadas en CDI, CEDI y CAIC en 2023")</f>
        <v>Porcentaje de actividades educativas realizadas en CDI, CEDI y CAIC en 2023</v>
      </c>
      <c r="H406" s="49" t="str">
        <f ca="1">IFERROR(__xludf.DUMMYFUNCTION("""COMPUTED_VALUE"""),"Servicio")</f>
        <v>Servicio</v>
      </c>
      <c r="I406" s="49" t="str">
        <f ca="1">IFERROR(__xludf.DUMMYFUNCTION("""COMPUTED_VALUE"""),"septiembre")</f>
        <v>septiembre</v>
      </c>
      <c r="J406" s="49" t="str">
        <f ca="1">IFERROR(__xludf.DUMMYFUNCTION("""COMPUTED_VALUE"""),"N/A")</f>
        <v>N/A</v>
      </c>
      <c r="K406" s="50">
        <f ca="1">IFERROR(__xludf.DUMMYFUNCTION("""COMPUTED_VALUE"""),4546)</f>
        <v>4546</v>
      </c>
      <c r="L406" s="49" t="str">
        <f ca="1">IFERROR(__xludf.DUMMYFUNCTION("""COMPUTED_VALUE"""),"TRIMESTRE 3")</f>
        <v>TRIMESTRE 3</v>
      </c>
      <c r="M406" s="49" t="str">
        <f ca="1">IFERROR(__xludf.DUMMYFUNCTION("""COMPUTED_VALUE"""),"SERVICIOS")</f>
        <v>SERVICIOS</v>
      </c>
    </row>
    <row r="407" spans="1:13">
      <c r="A407" s="49" t="str">
        <f ca="1">IFERROR(__xludf.DUMMYFUNCTION("""COMPUTED_VALUE"""),"5.1.1.2")</f>
        <v>5.1.1.2</v>
      </c>
      <c r="B407"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7" s="49" t="str">
        <f ca="1">IFERROR(__xludf.DUMMYFUNCTION("""COMPUTED_VALUE"""),"3. Operación")</f>
        <v>3. Operación</v>
      </c>
      <c r="D407" s="49" t="str">
        <f ca="1">IFERROR(__xludf.DUMMYFUNCTION("""COMPUTED_VALUE"""),"Guadalajara bien educada")</f>
        <v>Guadalajara bien educada</v>
      </c>
      <c r="E407" s="49" t="str">
        <f ca="1">IFERROR(__xludf.DUMMYFUNCTION("""COMPUTED_VALUE"""),"Atención en Centros de Desarrollo Infantil")</f>
        <v>Atención en Centros de Desarrollo Infantil</v>
      </c>
      <c r="F407" s="49" t="str">
        <f ca="1">IFERROR(__xludf.DUMMYFUNCTION("""COMPUTED_VALUE"""),"A2C1. Actividades educativas realizadas en educación inicial y preescolar en CDI, CEDI y CAIC ")</f>
        <v xml:space="preserve">A2C1. Actividades educativas realizadas en educación inicial y preescolar en CDI, CEDI y CAIC </v>
      </c>
      <c r="G407" s="49" t="str">
        <f ca="1">IFERROR(__xludf.DUMMYFUNCTION("""COMPUTED_VALUE"""),"Porcentaje de actividades educativas realizadas en CDI, CEDI y CAIC en 2023")</f>
        <v>Porcentaje de actividades educativas realizadas en CDI, CEDI y CAIC en 2023</v>
      </c>
      <c r="H407" s="49" t="str">
        <f ca="1">IFERROR(__xludf.DUMMYFUNCTION("""COMPUTED_VALUE"""),"Servicio")</f>
        <v>Servicio</v>
      </c>
      <c r="I407" s="49" t="str">
        <f ca="1">IFERROR(__xludf.DUMMYFUNCTION("""COMPUTED_VALUE"""),"octubre")</f>
        <v>octubre</v>
      </c>
      <c r="J407" s="49" t="str">
        <f ca="1">IFERROR(__xludf.DUMMYFUNCTION("""COMPUTED_VALUE"""),"N/A")</f>
        <v>N/A</v>
      </c>
      <c r="K407" s="50">
        <f ca="1">IFERROR(__xludf.DUMMYFUNCTION("""COMPUTED_VALUE"""),4368)</f>
        <v>4368</v>
      </c>
      <c r="L407" s="49" t="str">
        <f ca="1">IFERROR(__xludf.DUMMYFUNCTION("""COMPUTED_VALUE"""),"TRIMESTRE 4")</f>
        <v>TRIMESTRE 4</v>
      </c>
      <c r="M407" s="49" t="str">
        <f ca="1">IFERROR(__xludf.DUMMYFUNCTION("""COMPUTED_VALUE"""),"SERVICIOS")</f>
        <v>SERVICIOS</v>
      </c>
    </row>
    <row r="408" spans="1:13">
      <c r="A408" s="49" t="str">
        <f ca="1">IFERROR(__xludf.DUMMYFUNCTION("""COMPUTED_VALUE"""),"5.1.1.2")</f>
        <v>5.1.1.2</v>
      </c>
      <c r="B408"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8" s="49" t="str">
        <f ca="1">IFERROR(__xludf.DUMMYFUNCTION("""COMPUTED_VALUE"""),"3. Operación")</f>
        <v>3. Operación</v>
      </c>
      <c r="D408" s="49" t="str">
        <f ca="1">IFERROR(__xludf.DUMMYFUNCTION("""COMPUTED_VALUE"""),"Guadalajara bien educada")</f>
        <v>Guadalajara bien educada</v>
      </c>
      <c r="E408" s="49" t="str">
        <f ca="1">IFERROR(__xludf.DUMMYFUNCTION("""COMPUTED_VALUE"""),"Atención en Centros de Desarrollo Infantil")</f>
        <v>Atención en Centros de Desarrollo Infantil</v>
      </c>
      <c r="F408" s="49" t="str">
        <f ca="1">IFERROR(__xludf.DUMMYFUNCTION("""COMPUTED_VALUE"""),"A2C1. Actividades educativas realizadas en educación inicial y preescolar en CDI, CEDI y CAIC ")</f>
        <v xml:space="preserve">A2C1. Actividades educativas realizadas en educación inicial y preescolar en CDI, CEDI y CAIC </v>
      </c>
      <c r="G408" s="49" t="str">
        <f ca="1">IFERROR(__xludf.DUMMYFUNCTION("""COMPUTED_VALUE"""),"Porcentaje de actividades educativas realizadas en CDI, CEDI y CAIC en 2023")</f>
        <v>Porcentaje de actividades educativas realizadas en CDI, CEDI y CAIC en 2023</v>
      </c>
      <c r="H408" s="49" t="str">
        <f ca="1">IFERROR(__xludf.DUMMYFUNCTION("""COMPUTED_VALUE"""),"Servicio")</f>
        <v>Servicio</v>
      </c>
      <c r="I408" s="49" t="str">
        <f ca="1">IFERROR(__xludf.DUMMYFUNCTION("""COMPUTED_VALUE"""),"noviembre")</f>
        <v>noviembre</v>
      </c>
      <c r="J408" s="49" t="str">
        <f ca="1">IFERROR(__xludf.DUMMYFUNCTION("""COMPUTED_VALUE"""),"N/A")</f>
        <v>N/A</v>
      </c>
      <c r="K408" s="50">
        <f ca="1">IFERROR(__xludf.DUMMYFUNCTION("""COMPUTED_VALUE"""),4465)</f>
        <v>4465</v>
      </c>
      <c r="L408" s="49" t="str">
        <f ca="1">IFERROR(__xludf.DUMMYFUNCTION("""COMPUTED_VALUE"""),"TRIMESTRE 4")</f>
        <v>TRIMESTRE 4</v>
      </c>
      <c r="M408" s="49" t="str">
        <f ca="1">IFERROR(__xludf.DUMMYFUNCTION("""COMPUTED_VALUE"""),"SERVICIOS")</f>
        <v>SERVICIOS</v>
      </c>
    </row>
    <row r="409" spans="1:13">
      <c r="A409" s="49" t="str">
        <f ca="1">IFERROR(__xludf.DUMMYFUNCTION("""COMPUTED_VALUE"""),"5.1.1.2")</f>
        <v>5.1.1.2</v>
      </c>
      <c r="B409" s="49"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9" s="49" t="str">
        <f ca="1">IFERROR(__xludf.DUMMYFUNCTION("""COMPUTED_VALUE"""),"3. Operación")</f>
        <v>3. Operación</v>
      </c>
      <c r="D409" s="49" t="str">
        <f ca="1">IFERROR(__xludf.DUMMYFUNCTION("""COMPUTED_VALUE"""),"Guadalajara bien educada")</f>
        <v>Guadalajara bien educada</v>
      </c>
      <c r="E409" s="49" t="str">
        <f ca="1">IFERROR(__xludf.DUMMYFUNCTION("""COMPUTED_VALUE"""),"Atención en Centros de Desarrollo Infantil")</f>
        <v>Atención en Centros de Desarrollo Infantil</v>
      </c>
      <c r="F409" s="49" t="str">
        <f ca="1">IFERROR(__xludf.DUMMYFUNCTION("""COMPUTED_VALUE"""),"A2C1. Actividades educativas realizadas en educación inicial y preescolar en CDI, CEDI y CAIC ")</f>
        <v xml:space="preserve">A2C1. Actividades educativas realizadas en educación inicial y preescolar en CDI, CEDI y CAIC </v>
      </c>
      <c r="G409" s="49" t="str">
        <f ca="1">IFERROR(__xludf.DUMMYFUNCTION("""COMPUTED_VALUE"""),"Porcentaje de actividades educativas realizadas en CDI, CEDI y CAIC en 2023")</f>
        <v>Porcentaje de actividades educativas realizadas en CDI, CEDI y CAIC en 2023</v>
      </c>
      <c r="H409" s="49" t="str">
        <f ca="1">IFERROR(__xludf.DUMMYFUNCTION("""COMPUTED_VALUE"""),"Servicio")</f>
        <v>Servicio</v>
      </c>
      <c r="I409" s="49" t="str">
        <f ca="1">IFERROR(__xludf.DUMMYFUNCTION("""COMPUTED_VALUE"""),"diciembre")</f>
        <v>diciembre</v>
      </c>
      <c r="J409" s="49" t="str">
        <f ca="1">IFERROR(__xludf.DUMMYFUNCTION("""COMPUTED_VALUE"""),"N/A")</f>
        <v>N/A</v>
      </c>
      <c r="K409" s="50">
        <f ca="1">IFERROR(__xludf.DUMMYFUNCTION("""COMPUTED_VALUE"""),2892)</f>
        <v>2892</v>
      </c>
      <c r="L409" s="49" t="str">
        <f ca="1">IFERROR(__xludf.DUMMYFUNCTION("""COMPUTED_VALUE"""),"TRIMESTRE 4")</f>
        <v>TRIMESTRE 4</v>
      </c>
      <c r="M409" s="49" t="str">
        <f ca="1">IFERROR(__xludf.DUMMYFUNCTION("""COMPUTED_VALUE"""),"SERVICIOS")</f>
        <v>SERVICIOS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4"/>
  <sheetViews>
    <sheetView tabSelected="1" topLeftCell="D21" zoomScale="59" zoomScaleNormal="59" workbookViewId="0">
      <selection activeCell="L32" sqref="A32:XFD32"/>
    </sheetView>
  </sheetViews>
  <sheetFormatPr baseColWidth="10" defaultColWidth="14.42578125" defaultRowHeight="15" customHeight="1"/>
  <cols>
    <col min="1" max="2" width="17.85546875" customWidth="1"/>
    <col min="3" max="3" width="51.28515625" customWidth="1"/>
    <col min="4" max="4" width="25.140625" customWidth="1"/>
    <col min="5" max="5" width="26.85546875" customWidth="1"/>
    <col min="6" max="6" width="19.42578125" customWidth="1"/>
    <col min="7" max="7" width="21.7109375" customWidth="1"/>
    <col min="8" max="8" width="21.140625" customWidth="1"/>
    <col min="9" max="9" width="26.85546875" customWidth="1"/>
    <col min="10" max="10" width="25.5703125" customWidth="1"/>
    <col min="11" max="11" width="29.85546875" customWidth="1"/>
    <col min="12" max="12" width="20.85546875" customWidth="1"/>
    <col min="13" max="13" width="21.28515625" customWidth="1"/>
    <col min="14" max="14" width="19.5703125" customWidth="1"/>
    <col min="15" max="15" width="19.42578125" customWidth="1"/>
    <col min="16" max="16" width="18.5703125" customWidth="1"/>
    <col min="17" max="17" width="20.7109375" customWidth="1"/>
    <col min="18" max="18" width="18.7109375" customWidth="1"/>
  </cols>
  <sheetData>
    <row r="1" spans="1:18" ht="15.75">
      <c r="A1" s="51"/>
      <c r="B1" s="52"/>
      <c r="C1" s="52"/>
      <c r="D1" s="53"/>
      <c r="E1" s="53"/>
      <c r="F1" s="53"/>
      <c r="G1" s="53"/>
      <c r="H1" s="53"/>
      <c r="I1" s="52"/>
      <c r="J1" s="54"/>
      <c r="K1" s="54"/>
      <c r="L1" s="52"/>
      <c r="M1" s="52"/>
      <c r="N1" s="54"/>
      <c r="O1" s="54"/>
      <c r="P1" s="54"/>
      <c r="Q1" s="52"/>
      <c r="R1" s="52"/>
    </row>
    <row r="2" spans="1:18" ht="15.75">
      <c r="A2" s="51"/>
      <c r="B2" s="52"/>
      <c r="C2" s="52"/>
      <c r="D2" s="53"/>
      <c r="E2" s="53"/>
      <c r="F2" s="53"/>
      <c r="G2" s="53"/>
      <c r="H2" s="53"/>
      <c r="I2" s="52"/>
      <c r="J2" s="54"/>
      <c r="K2" s="54"/>
      <c r="L2" s="52"/>
      <c r="M2" s="52"/>
      <c r="N2" s="54"/>
      <c r="O2" s="54"/>
      <c r="P2" s="54"/>
      <c r="Q2" s="52"/>
      <c r="R2" s="52"/>
    </row>
    <row r="3" spans="1:18" ht="15.75">
      <c r="A3" s="51"/>
      <c r="B3" s="52"/>
      <c r="C3" s="52"/>
      <c r="D3" s="53"/>
      <c r="E3" s="53"/>
      <c r="F3" s="53"/>
      <c r="G3" s="53"/>
      <c r="H3" s="53"/>
      <c r="I3" s="52"/>
      <c r="J3" s="54"/>
      <c r="K3" s="54"/>
      <c r="L3" s="52"/>
      <c r="M3" s="52"/>
      <c r="N3" s="54"/>
      <c r="O3" s="54"/>
      <c r="P3" s="54"/>
      <c r="Q3" s="52"/>
      <c r="R3" s="52"/>
    </row>
    <row r="4" spans="1:18" ht="15.75">
      <c r="A4" s="51"/>
      <c r="B4" s="52"/>
      <c r="C4" s="52"/>
      <c r="D4" s="186" t="s">
        <v>0</v>
      </c>
      <c r="E4" s="187"/>
      <c r="F4" s="187"/>
      <c r="G4" s="187"/>
      <c r="H4" s="187"/>
      <c r="I4" s="52"/>
      <c r="J4" s="54"/>
      <c r="K4" s="54"/>
      <c r="L4" s="52"/>
      <c r="M4" s="52"/>
      <c r="N4" s="54"/>
      <c r="O4" s="54"/>
      <c r="P4" s="54"/>
      <c r="Q4" s="52"/>
      <c r="R4" s="52"/>
    </row>
    <row r="5" spans="1:18" ht="15.75">
      <c r="A5" s="51"/>
      <c r="B5" s="52"/>
      <c r="C5" s="52"/>
      <c r="D5" s="186" t="s">
        <v>1</v>
      </c>
      <c r="E5" s="187"/>
      <c r="F5" s="187"/>
      <c r="G5" s="187"/>
      <c r="H5" s="187"/>
      <c r="I5" s="52"/>
      <c r="J5" s="54"/>
      <c r="K5" s="54"/>
      <c r="L5" s="52"/>
      <c r="M5" s="52"/>
      <c r="N5" s="54"/>
      <c r="O5" s="54"/>
      <c r="P5" s="54"/>
      <c r="Q5" s="52"/>
      <c r="R5" s="52"/>
    </row>
    <row r="6" spans="1:18" ht="15.75">
      <c r="A6" s="51"/>
      <c r="B6" s="52"/>
      <c r="C6" s="52"/>
      <c r="D6" s="186" t="s">
        <v>2</v>
      </c>
      <c r="E6" s="187"/>
      <c r="F6" s="187"/>
      <c r="G6" s="187"/>
      <c r="H6" s="187"/>
      <c r="I6" s="52"/>
      <c r="J6" s="54"/>
      <c r="K6" s="54"/>
      <c r="L6" s="52"/>
      <c r="M6" s="52"/>
      <c r="N6" s="54"/>
      <c r="O6" s="54"/>
      <c r="P6" s="54"/>
      <c r="Q6" s="52"/>
      <c r="R6" s="52"/>
    </row>
    <row r="7" spans="1:18" ht="15.75">
      <c r="A7" s="51"/>
      <c r="B7" s="52"/>
      <c r="C7" s="52"/>
      <c r="D7" s="186"/>
      <c r="E7" s="187"/>
      <c r="F7" s="187"/>
      <c r="G7" s="187"/>
      <c r="H7" s="187"/>
      <c r="I7" s="52"/>
      <c r="J7" s="54"/>
      <c r="K7" s="54"/>
      <c r="L7" s="52"/>
      <c r="M7" s="52"/>
      <c r="N7" s="54"/>
      <c r="O7" s="54"/>
      <c r="P7" s="54"/>
      <c r="Q7" s="52"/>
      <c r="R7" s="52"/>
    </row>
    <row r="8" spans="1:18" ht="15.75">
      <c r="A8" s="51"/>
      <c r="B8" s="52"/>
      <c r="C8" s="52"/>
      <c r="D8" s="55"/>
      <c r="E8" s="55"/>
      <c r="F8" s="55"/>
      <c r="G8" s="55"/>
      <c r="H8" s="55"/>
      <c r="I8" s="52"/>
      <c r="J8" s="54"/>
      <c r="K8" s="54"/>
      <c r="L8" s="52"/>
      <c r="M8" s="52"/>
      <c r="N8" s="54"/>
      <c r="O8" s="54"/>
      <c r="P8" s="54"/>
      <c r="Q8" s="52"/>
      <c r="R8" s="52"/>
    </row>
    <row r="9" spans="1:18" ht="15.75">
      <c r="A9" s="51"/>
      <c r="B9" s="52"/>
      <c r="C9" s="52"/>
      <c r="D9" s="53"/>
      <c r="E9" s="53"/>
      <c r="F9" s="53"/>
      <c r="G9" s="53"/>
      <c r="H9" s="53"/>
      <c r="I9" s="52"/>
      <c r="J9" s="54"/>
      <c r="K9" s="54"/>
      <c r="L9" s="52"/>
      <c r="M9" s="52"/>
      <c r="N9" s="54"/>
      <c r="O9" s="54"/>
      <c r="P9" s="54"/>
      <c r="Q9" s="52"/>
      <c r="R9" s="52"/>
    </row>
    <row r="10" spans="1:18" ht="15.75">
      <c r="A10" s="51"/>
      <c r="B10" s="52"/>
      <c r="C10" s="52"/>
      <c r="D10" s="53"/>
      <c r="E10" s="53"/>
      <c r="F10" s="53"/>
      <c r="G10" s="53"/>
      <c r="H10" s="53"/>
      <c r="I10" s="52"/>
      <c r="J10" s="54"/>
      <c r="K10" s="54"/>
      <c r="L10" s="52"/>
      <c r="M10" s="52"/>
      <c r="N10" s="54"/>
      <c r="O10" s="54"/>
      <c r="P10" s="54"/>
      <c r="Q10" s="52"/>
      <c r="R10" s="52"/>
    </row>
    <row r="11" spans="1:18" ht="15.75">
      <c r="A11" s="51"/>
      <c r="B11" s="52"/>
      <c r="C11" s="52"/>
      <c r="D11" s="53"/>
      <c r="E11" s="53"/>
      <c r="F11" s="53"/>
      <c r="G11" s="53"/>
      <c r="H11" s="53"/>
      <c r="I11" s="52"/>
      <c r="J11" s="54"/>
      <c r="K11" s="54"/>
      <c r="L11" s="52"/>
      <c r="M11" s="52"/>
      <c r="N11" s="54"/>
      <c r="O11" s="54"/>
      <c r="P11" s="54"/>
      <c r="Q11" s="52"/>
      <c r="R11" s="52"/>
    </row>
    <row r="12" spans="1:18" ht="15.75">
      <c r="A12" s="56"/>
      <c r="B12" s="57"/>
      <c r="C12" s="57"/>
      <c r="D12" s="57"/>
      <c r="E12" s="57"/>
      <c r="F12" s="57"/>
      <c r="G12" s="57"/>
      <c r="H12" s="57"/>
      <c r="I12" s="57"/>
      <c r="J12" s="58"/>
      <c r="K12" s="58"/>
      <c r="L12" s="57"/>
      <c r="M12" s="57"/>
      <c r="N12" s="58"/>
      <c r="O12" s="58"/>
      <c r="P12" s="58"/>
      <c r="Q12" s="57"/>
      <c r="R12" s="57"/>
    </row>
    <row r="13" spans="1:18" ht="15.75">
      <c r="A13" s="56"/>
      <c r="B13" s="57"/>
      <c r="C13" s="3" t="s">
        <v>3</v>
      </c>
      <c r="D13" s="188" t="s">
        <v>4</v>
      </c>
      <c r="E13" s="189"/>
      <c r="F13" s="189"/>
      <c r="G13" s="189"/>
      <c r="H13" s="190"/>
      <c r="I13" s="4"/>
      <c r="J13" s="58"/>
      <c r="K13" s="58"/>
      <c r="L13" s="57"/>
      <c r="M13" s="57"/>
      <c r="N13" s="58"/>
      <c r="O13" s="58"/>
      <c r="P13" s="58"/>
      <c r="Q13" s="57"/>
      <c r="R13" s="57"/>
    </row>
    <row r="14" spans="1:18" ht="15.75">
      <c r="A14" s="56"/>
      <c r="B14" s="57"/>
      <c r="C14" s="3" t="s">
        <v>5</v>
      </c>
      <c r="D14" s="191" t="s">
        <v>6</v>
      </c>
      <c r="E14" s="189"/>
      <c r="F14" s="189"/>
      <c r="G14" s="189"/>
      <c r="H14" s="190"/>
      <c r="I14" s="59" t="s">
        <v>7</v>
      </c>
      <c r="J14" s="58"/>
      <c r="K14" s="58"/>
      <c r="L14" s="57"/>
      <c r="M14" s="57"/>
      <c r="N14" s="58"/>
      <c r="O14" s="58"/>
      <c r="P14" s="58"/>
      <c r="Q14" s="57"/>
      <c r="R14" s="57"/>
    </row>
    <row r="15" spans="1:18" ht="15.75">
      <c r="A15" s="56"/>
      <c r="B15" s="57"/>
      <c r="C15" s="3" t="s">
        <v>8</v>
      </c>
      <c r="D15" s="191" t="s">
        <v>9</v>
      </c>
      <c r="E15" s="189"/>
      <c r="F15" s="189"/>
      <c r="G15" s="189"/>
      <c r="H15" s="190"/>
      <c r="I15" s="59" t="s">
        <v>7</v>
      </c>
      <c r="J15" s="58"/>
      <c r="K15" s="58"/>
      <c r="L15" s="57"/>
      <c r="M15" s="57"/>
      <c r="N15" s="58"/>
      <c r="O15" s="58"/>
      <c r="P15" s="58"/>
      <c r="Q15" s="57"/>
      <c r="R15" s="57"/>
    </row>
    <row r="16" spans="1:18" ht="75">
      <c r="A16" s="56"/>
      <c r="B16" s="57"/>
      <c r="C16" s="3" t="s">
        <v>10</v>
      </c>
      <c r="D16" s="191" t="s">
        <v>11</v>
      </c>
      <c r="E16" s="189"/>
      <c r="F16" s="189"/>
      <c r="G16" s="189"/>
      <c r="H16" s="190"/>
      <c r="I16" s="5" t="s">
        <v>12</v>
      </c>
      <c r="J16" s="58"/>
      <c r="K16" s="58"/>
      <c r="L16" s="57"/>
      <c r="M16" s="57"/>
      <c r="N16" s="58"/>
      <c r="O16" s="58"/>
      <c r="P16" s="58"/>
      <c r="Q16" s="57"/>
      <c r="R16" s="57"/>
    </row>
    <row r="17" spans="1:18" ht="15.75">
      <c r="A17" s="56"/>
      <c r="B17" s="57"/>
      <c r="C17" s="3" t="s">
        <v>13</v>
      </c>
      <c r="D17" s="191" t="s">
        <v>14</v>
      </c>
      <c r="E17" s="189"/>
      <c r="F17" s="189"/>
      <c r="G17" s="189"/>
      <c r="H17" s="190"/>
      <c r="I17" s="59" t="s">
        <v>7</v>
      </c>
      <c r="J17" s="58"/>
      <c r="K17" s="58"/>
      <c r="L17" s="57"/>
      <c r="M17" s="57"/>
      <c r="N17" s="58"/>
      <c r="O17" s="58"/>
      <c r="P17" s="58"/>
      <c r="Q17" s="57"/>
      <c r="R17" s="57"/>
    </row>
    <row r="18" spans="1:18" ht="15.75">
      <c r="A18" s="60"/>
      <c r="B18" s="60"/>
      <c r="C18" s="3" t="s">
        <v>15</v>
      </c>
      <c r="D18" s="191" t="s">
        <v>16</v>
      </c>
      <c r="E18" s="189"/>
      <c r="F18" s="189"/>
      <c r="G18" s="189"/>
      <c r="H18" s="190"/>
      <c r="I18" s="59" t="s">
        <v>7</v>
      </c>
      <c r="J18" s="58"/>
      <c r="K18" s="58"/>
      <c r="L18" s="57"/>
      <c r="M18" s="57"/>
      <c r="N18" s="58"/>
      <c r="O18" s="58"/>
      <c r="P18" s="58"/>
      <c r="Q18" s="57"/>
      <c r="R18" s="57"/>
    </row>
    <row r="19" spans="1:18" ht="15.75" hidden="1">
      <c r="A19" s="61"/>
      <c r="B19" s="62"/>
      <c r="C19" s="3" t="s">
        <v>17</v>
      </c>
      <c r="D19" s="191"/>
      <c r="E19" s="189"/>
      <c r="F19" s="189"/>
      <c r="G19" s="189"/>
      <c r="H19" s="190"/>
      <c r="I19" s="4"/>
      <c r="J19" s="58"/>
      <c r="K19" s="58"/>
      <c r="L19" s="57"/>
      <c r="M19" s="57"/>
      <c r="N19" s="58"/>
      <c r="O19" s="58"/>
      <c r="P19" s="58"/>
      <c r="Q19" s="57"/>
      <c r="R19" s="57"/>
    </row>
    <row r="20" spans="1:18" ht="15.75">
      <c r="C20" s="3" t="s">
        <v>17</v>
      </c>
      <c r="D20" s="191" t="s">
        <v>18</v>
      </c>
      <c r="E20" s="189"/>
      <c r="F20" s="189"/>
      <c r="G20" s="189"/>
      <c r="H20" s="190"/>
      <c r="I20" s="59" t="s">
        <v>7</v>
      </c>
      <c r="J20" s="58"/>
      <c r="K20" s="58"/>
      <c r="L20" s="57"/>
      <c r="M20" s="57"/>
      <c r="N20" s="58"/>
      <c r="O20" s="58"/>
      <c r="P20" s="58"/>
      <c r="Q20" s="57"/>
      <c r="R20" s="57"/>
    </row>
    <row r="21" spans="1:18" ht="15.75">
      <c r="A21" s="6"/>
      <c r="B21" s="192" t="s">
        <v>19</v>
      </c>
      <c r="C21" s="3" t="s">
        <v>20</v>
      </c>
      <c r="D21" s="191" t="s">
        <v>21</v>
      </c>
      <c r="E21" s="189"/>
      <c r="F21" s="189"/>
      <c r="G21" s="189"/>
      <c r="H21" s="190"/>
      <c r="I21" s="59" t="s">
        <v>7</v>
      </c>
      <c r="K21" s="58"/>
      <c r="L21" s="57"/>
      <c r="M21" s="57"/>
      <c r="N21" s="58"/>
      <c r="O21" s="58"/>
      <c r="P21" s="58"/>
      <c r="Q21" s="57"/>
      <c r="R21" s="57"/>
    </row>
    <row r="22" spans="1:18" ht="15.75">
      <c r="A22" s="6"/>
      <c r="B22" s="193"/>
      <c r="C22" s="3" t="s">
        <v>22</v>
      </c>
      <c r="D22" s="196" t="s">
        <v>23</v>
      </c>
      <c r="E22" s="197"/>
      <c r="F22" s="197"/>
      <c r="G22" s="197"/>
      <c r="H22" s="198"/>
      <c r="I22" s="59" t="s">
        <v>7</v>
      </c>
      <c r="J22" s="58"/>
      <c r="K22" s="58"/>
      <c r="L22" s="57"/>
      <c r="M22" s="57"/>
      <c r="N22" s="58"/>
      <c r="O22" s="58"/>
      <c r="P22" s="58"/>
      <c r="Q22" s="57"/>
      <c r="R22" s="57"/>
    </row>
    <row r="23" spans="1:18" ht="15.75">
      <c r="A23" s="7"/>
      <c r="B23" s="194" t="s">
        <v>24</v>
      </c>
      <c r="C23" s="8" t="s">
        <v>25</v>
      </c>
      <c r="D23" s="199" t="s">
        <v>26</v>
      </c>
      <c r="E23" s="189"/>
      <c r="F23" s="189"/>
      <c r="G23" s="189"/>
      <c r="H23" s="190"/>
      <c r="I23" s="59" t="s">
        <v>7</v>
      </c>
      <c r="J23" s="58"/>
      <c r="K23" s="58"/>
      <c r="L23" s="57"/>
      <c r="M23" s="57"/>
      <c r="N23" s="58"/>
      <c r="O23" s="58"/>
      <c r="P23" s="58"/>
      <c r="Q23" s="57"/>
      <c r="R23" s="57"/>
    </row>
    <row r="24" spans="1:18" ht="31.5">
      <c r="A24" s="7"/>
      <c r="B24" s="195"/>
      <c r="C24" s="8" t="s">
        <v>27</v>
      </c>
      <c r="D24" s="200" t="s">
        <v>28</v>
      </c>
      <c r="E24" s="201"/>
      <c r="F24" s="201"/>
      <c r="G24" s="201"/>
      <c r="H24" s="202"/>
      <c r="I24" s="59" t="s">
        <v>7</v>
      </c>
      <c r="J24" s="58"/>
      <c r="K24" s="58"/>
      <c r="L24" s="57"/>
      <c r="M24" s="57"/>
      <c r="N24" s="58"/>
      <c r="O24" s="58"/>
      <c r="P24" s="58"/>
      <c r="Q24" s="57"/>
      <c r="R24" s="57"/>
    </row>
    <row r="25" spans="1:18" ht="15.75">
      <c r="A25" s="7"/>
      <c r="B25" s="194" t="s">
        <v>29</v>
      </c>
      <c r="C25" s="8" t="s">
        <v>30</v>
      </c>
      <c r="D25" s="200" t="s">
        <v>31</v>
      </c>
      <c r="E25" s="201"/>
      <c r="F25" s="201"/>
      <c r="G25" s="201"/>
      <c r="H25" s="202"/>
      <c r="I25" s="59" t="s">
        <v>7</v>
      </c>
      <c r="J25" s="58"/>
      <c r="K25" s="58"/>
      <c r="L25" s="57"/>
      <c r="M25" s="57"/>
      <c r="N25" s="58"/>
      <c r="O25" s="58"/>
      <c r="P25" s="58"/>
      <c r="Q25" s="57"/>
      <c r="R25" s="57"/>
    </row>
    <row r="26" spans="1:18" ht="15.75">
      <c r="A26" s="7"/>
      <c r="B26" s="193"/>
      <c r="C26" s="8" t="s">
        <v>32</v>
      </c>
      <c r="D26" s="63" t="s">
        <v>33</v>
      </c>
      <c r="E26" s="64"/>
      <c r="F26" s="64"/>
      <c r="G26" s="64"/>
      <c r="H26" s="65"/>
      <c r="I26" s="59" t="s">
        <v>7</v>
      </c>
      <c r="J26" s="58"/>
      <c r="K26" s="58"/>
      <c r="L26" s="57"/>
      <c r="M26" s="57"/>
      <c r="N26" s="58"/>
      <c r="O26" s="58"/>
      <c r="P26" s="58"/>
      <c r="Q26" s="57"/>
      <c r="R26" s="57"/>
    </row>
    <row r="27" spans="1:18" ht="15.75">
      <c r="A27" s="7"/>
      <c r="B27" s="193"/>
      <c r="C27" s="8" t="s">
        <v>34</v>
      </c>
      <c r="D27" s="200" t="s">
        <v>35</v>
      </c>
      <c r="E27" s="201"/>
      <c r="F27" s="201"/>
      <c r="G27" s="201"/>
      <c r="H27" s="202"/>
      <c r="I27" s="59" t="s">
        <v>7</v>
      </c>
      <c r="J27" s="58"/>
      <c r="K27" s="58"/>
      <c r="L27" s="57"/>
      <c r="M27" s="57"/>
      <c r="N27" s="58"/>
      <c r="O27" s="58"/>
      <c r="P27" s="58"/>
      <c r="Q27" s="57"/>
      <c r="R27" s="57"/>
    </row>
    <row r="28" spans="1:18" ht="15.75">
      <c r="A28" s="7"/>
      <c r="B28" s="193"/>
      <c r="C28" s="9" t="s">
        <v>36</v>
      </c>
      <c r="D28" s="200" t="s">
        <v>37</v>
      </c>
      <c r="E28" s="201"/>
      <c r="F28" s="201"/>
      <c r="G28" s="201"/>
      <c r="H28" s="202"/>
      <c r="I28" s="57"/>
      <c r="J28" s="58"/>
      <c r="K28" s="58"/>
      <c r="L28" s="57"/>
      <c r="M28" s="57"/>
      <c r="N28" s="58"/>
      <c r="O28" s="2"/>
      <c r="P28" s="2"/>
      <c r="Q28" s="57"/>
      <c r="R28" s="57"/>
    </row>
    <row r="29" spans="1:18" ht="31.5">
      <c r="A29" s="60"/>
      <c r="B29" s="60"/>
      <c r="C29" s="3" t="s">
        <v>38</v>
      </c>
      <c r="D29" s="203" t="s">
        <v>39</v>
      </c>
      <c r="E29" s="201"/>
      <c r="F29" s="201"/>
      <c r="G29" s="201"/>
      <c r="H29" s="202"/>
      <c r="I29" s="57"/>
      <c r="J29" s="58"/>
      <c r="K29" s="58"/>
      <c r="L29" s="57"/>
      <c r="M29" s="57"/>
      <c r="N29" s="58"/>
      <c r="O29" s="2"/>
      <c r="P29" s="2"/>
      <c r="Q29" s="57"/>
      <c r="R29" s="57"/>
    </row>
    <row r="30" spans="1:18" ht="15.75">
      <c r="A30" s="60"/>
      <c r="B30" s="60"/>
      <c r="C30" s="10" t="s">
        <v>40</v>
      </c>
      <c r="D30" s="204"/>
      <c r="E30" s="189"/>
      <c r="F30" s="189"/>
      <c r="G30" s="189"/>
      <c r="H30" s="190"/>
      <c r="I30" s="4"/>
      <c r="J30" s="58"/>
      <c r="K30" s="58"/>
      <c r="L30" s="57"/>
      <c r="M30" s="57"/>
      <c r="N30" s="58"/>
      <c r="O30" s="58"/>
      <c r="P30" s="58"/>
      <c r="Q30" s="57"/>
      <c r="R30" s="57"/>
    </row>
    <row r="31" spans="1:18" ht="15.75">
      <c r="A31" s="56"/>
      <c r="B31" s="57"/>
      <c r="C31" s="57"/>
      <c r="D31" s="11"/>
      <c r="E31" s="11"/>
      <c r="F31" s="11"/>
      <c r="G31" s="11"/>
      <c r="H31" s="11"/>
      <c r="I31" s="12"/>
      <c r="J31" s="12"/>
      <c r="K31" s="12"/>
      <c r="L31" s="12"/>
      <c r="M31" s="12"/>
      <c r="N31" s="12"/>
      <c r="O31" s="12"/>
      <c r="P31" s="12"/>
      <c r="Q31" s="12"/>
      <c r="R31" s="12"/>
    </row>
    <row r="32" spans="1:18" ht="63">
      <c r="A32" s="15"/>
      <c r="B32" s="16" t="s">
        <v>42</v>
      </c>
      <c r="C32" s="17" t="s">
        <v>43</v>
      </c>
      <c r="D32" s="10" t="s">
        <v>44</v>
      </c>
      <c r="E32" s="10" t="s">
        <v>45</v>
      </c>
      <c r="F32" s="10" t="s">
        <v>46</v>
      </c>
      <c r="G32" s="10" t="s">
        <v>47</v>
      </c>
      <c r="H32" s="10" t="s">
        <v>48</v>
      </c>
      <c r="I32" s="10" t="s">
        <v>49</v>
      </c>
      <c r="J32" s="18" t="s">
        <v>50</v>
      </c>
      <c r="K32" s="18" t="s">
        <v>51</v>
      </c>
      <c r="L32" s="10" t="s">
        <v>52</v>
      </c>
      <c r="M32" s="10" t="s">
        <v>53</v>
      </c>
      <c r="N32" s="19" t="s">
        <v>54</v>
      </c>
      <c r="O32" s="18" t="s">
        <v>55</v>
      </c>
      <c r="P32" s="182" t="s">
        <v>809</v>
      </c>
      <c r="Q32" s="10" t="s">
        <v>57</v>
      </c>
      <c r="R32" s="10" t="s">
        <v>58</v>
      </c>
    </row>
    <row r="33" spans="1:18" ht="242.25">
      <c r="A33" s="56"/>
      <c r="B33" s="57"/>
      <c r="C33" s="22" t="s">
        <v>74</v>
      </c>
      <c r="D33" s="23" t="s">
        <v>75</v>
      </c>
      <c r="E33" s="23" t="s">
        <v>76</v>
      </c>
      <c r="F33" s="23" t="s">
        <v>77</v>
      </c>
      <c r="G33" s="23" t="s">
        <v>78</v>
      </c>
      <c r="H33" s="23" t="s">
        <v>79</v>
      </c>
      <c r="I33" s="24" t="s">
        <v>80</v>
      </c>
      <c r="J33" s="24" t="s">
        <v>81</v>
      </c>
      <c r="K33" s="24" t="s">
        <v>82</v>
      </c>
      <c r="L33" s="25" t="s">
        <v>83</v>
      </c>
      <c r="M33" s="25" t="s">
        <v>168</v>
      </c>
      <c r="N33" s="23" t="s">
        <v>85</v>
      </c>
      <c r="O33" s="175">
        <v>1700</v>
      </c>
      <c r="P33" s="183">
        <v>1.02</v>
      </c>
      <c r="Q33" s="179" t="s">
        <v>86</v>
      </c>
      <c r="R33" s="23" t="s">
        <v>87</v>
      </c>
    </row>
    <row r="34" spans="1:18" ht="171">
      <c r="A34" s="56"/>
      <c r="B34" s="57"/>
      <c r="C34" s="28" t="s">
        <v>88</v>
      </c>
      <c r="D34" s="23" t="s">
        <v>89</v>
      </c>
      <c r="E34" s="23" t="s">
        <v>90</v>
      </c>
      <c r="F34" s="23" t="s">
        <v>91</v>
      </c>
      <c r="G34" s="29" t="s">
        <v>78</v>
      </c>
      <c r="H34" s="29" t="s">
        <v>79</v>
      </c>
      <c r="I34" s="24" t="s">
        <v>92</v>
      </c>
      <c r="J34" s="30" t="s">
        <v>93</v>
      </c>
      <c r="K34" s="30" t="s">
        <v>94</v>
      </c>
      <c r="L34" s="25" t="s">
        <v>83</v>
      </c>
      <c r="M34" s="25" t="s">
        <v>84</v>
      </c>
      <c r="N34" s="29" t="s">
        <v>85</v>
      </c>
      <c r="O34" s="175">
        <v>45300</v>
      </c>
      <c r="P34" s="183">
        <v>1.27</v>
      </c>
      <c r="Q34" s="179" t="s">
        <v>95</v>
      </c>
      <c r="R34" s="29" t="s">
        <v>96</v>
      </c>
    </row>
    <row r="35" spans="1:18" ht="185.25">
      <c r="A35" s="67"/>
      <c r="B35" s="68" t="s">
        <v>97</v>
      </c>
      <c r="C35" s="32" t="s">
        <v>98</v>
      </c>
      <c r="D35" s="33" t="s">
        <v>99</v>
      </c>
      <c r="E35" s="33" t="s">
        <v>100</v>
      </c>
      <c r="F35" s="23" t="s">
        <v>101</v>
      </c>
      <c r="G35" s="23" t="s">
        <v>78</v>
      </c>
      <c r="H35" s="33" t="s">
        <v>102</v>
      </c>
      <c r="I35" s="23" t="s">
        <v>103</v>
      </c>
      <c r="J35" s="24" t="s">
        <v>104</v>
      </c>
      <c r="K35" s="24" t="s">
        <v>105</v>
      </c>
      <c r="L35" s="23" t="s">
        <v>106</v>
      </c>
      <c r="M35" s="25" t="s">
        <v>84</v>
      </c>
      <c r="N35" s="34" t="s">
        <v>85</v>
      </c>
      <c r="O35" s="176">
        <v>360</v>
      </c>
      <c r="P35" s="184">
        <v>1.5580000000000001</v>
      </c>
      <c r="Q35" s="180" t="s">
        <v>95</v>
      </c>
      <c r="R35" s="70" t="s">
        <v>107</v>
      </c>
    </row>
    <row r="36" spans="1:18" ht="114">
      <c r="A36" s="71"/>
      <c r="B36" s="72"/>
      <c r="C36" s="36" t="s">
        <v>108</v>
      </c>
      <c r="D36" s="33" t="s">
        <v>109</v>
      </c>
      <c r="E36" s="33" t="s">
        <v>110</v>
      </c>
      <c r="F36" s="33" t="s">
        <v>111</v>
      </c>
      <c r="G36" s="23" t="s">
        <v>78</v>
      </c>
      <c r="H36" s="33" t="s">
        <v>102</v>
      </c>
      <c r="I36" s="33" t="s">
        <v>112</v>
      </c>
      <c r="J36" s="33" t="s">
        <v>113</v>
      </c>
      <c r="K36" s="37" t="s">
        <v>114</v>
      </c>
      <c r="L36" s="23" t="s">
        <v>106</v>
      </c>
      <c r="M36" s="25" t="s">
        <v>84</v>
      </c>
      <c r="N36" s="34" t="s">
        <v>85</v>
      </c>
      <c r="O36" s="177">
        <v>1500</v>
      </c>
      <c r="P36" s="184">
        <v>1.0509999999999999</v>
      </c>
      <c r="Q36" s="181" t="s">
        <v>115</v>
      </c>
      <c r="R36" s="33" t="s">
        <v>116</v>
      </c>
    </row>
    <row r="37" spans="1:18" ht="142.5">
      <c r="A37" s="73"/>
      <c r="B37" s="74"/>
      <c r="C37" s="36" t="s">
        <v>117</v>
      </c>
      <c r="D37" s="23" t="s">
        <v>118</v>
      </c>
      <c r="E37" s="23" t="s">
        <v>119</v>
      </c>
      <c r="F37" s="23" t="s">
        <v>120</v>
      </c>
      <c r="G37" s="23" t="s">
        <v>78</v>
      </c>
      <c r="H37" s="33" t="s">
        <v>102</v>
      </c>
      <c r="I37" s="23" t="s">
        <v>121</v>
      </c>
      <c r="J37" s="23" t="s">
        <v>122</v>
      </c>
      <c r="K37" s="38" t="s">
        <v>123</v>
      </c>
      <c r="L37" s="23" t="s">
        <v>106</v>
      </c>
      <c r="M37" s="25" t="s">
        <v>84</v>
      </c>
      <c r="N37" s="34" t="s">
        <v>85</v>
      </c>
      <c r="O37" s="178">
        <v>36500</v>
      </c>
      <c r="P37" s="184">
        <v>1.3180000000000001</v>
      </c>
      <c r="Q37" s="179" t="s">
        <v>124</v>
      </c>
      <c r="R37" s="23" t="s">
        <v>125</v>
      </c>
    </row>
    <row r="38" spans="1:18" ht="142.5">
      <c r="A38" s="75"/>
      <c r="B38" s="75" t="s">
        <v>126</v>
      </c>
      <c r="C38" s="39" t="s">
        <v>127</v>
      </c>
      <c r="D38" s="23" t="s">
        <v>128</v>
      </c>
      <c r="E38" s="23" t="s">
        <v>129</v>
      </c>
      <c r="F38" s="23" t="s">
        <v>130</v>
      </c>
      <c r="G38" s="23" t="s">
        <v>78</v>
      </c>
      <c r="H38" s="33" t="s">
        <v>79</v>
      </c>
      <c r="I38" s="23" t="s">
        <v>131</v>
      </c>
      <c r="J38" s="23" t="s">
        <v>132</v>
      </c>
      <c r="K38" s="23" t="s">
        <v>133</v>
      </c>
      <c r="L38" s="23" t="s">
        <v>134</v>
      </c>
      <c r="M38" s="23" t="s">
        <v>135</v>
      </c>
      <c r="N38" s="40">
        <v>660</v>
      </c>
      <c r="O38" s="178">
        <v>600</v>
      </c>
      <c r="P38" s="185">
        <v>451</v>
      </c>
      <c r="Q38" s="179" t="s">
        <v>136</v>
      </c>
      <c r="R38" s="23" t="s">
        <v>137</v>
      </c>
    </row>
    <row r="39" spans="1:18" ht="142.5">
      <c r="A39" s="73"/>
      <c r="B39" s="74"/>
      <c r="C39" s="28" t="s">
        <v>138</v>
      </c>
      <c r="D39" s="23" t="s">
        <v>139</v>
      </c>
      <c r="E39" s="23" t="s">
        <v>140</v>
      </c>
      <c r="F39" s="23" t="s">
        <v>141</v>
      </c>
      <c r="G39" s="23" t="s">
        <v>78</v>
      </c>
      <c r="H39" s="33" t="s">
        <v>102</v>
      </c>
      <c r="I39" s="23" t="s">
        <v>142</v>
      </c>
      <c r="J39" s="23" t="s">
        <v>143</v>
      </c>
      <c r="K39" s="23" t="s">
        <v>144</v>
      </c>
      <c r="L39" s="23" t="s">
        <v>106</v>
      </c>
      <c r="M39" s="25" t="s">
        <v>84</v>
      </c>
      <c r="N39" s="43">
        <v>210</v>
      </c>
      <c r="O39" s="178">
        <v>210</v>
      </c>
      <c r="P39" s="184">
        <v>0.81899999999999995</v>
      </c>
      <c r="Q39" s="179" t="s">
        <v>145</v>
      </c>
      <c r="R39" s="23" t="s">
        <v>146</v>
      </c>
    </row>
    <row r="40" spans="1:18" ht="114">
      <c r="A40" s="45"/>
      <c r="B40" s="46"/>
      <c r="C40" s="28" t="s">
        <v>147</v>
      </c>
      <c r="D40" s="23" t="s">
        <v>148</v>
      </c>
      <c r="E40" s="23" t="s">
        <v>149</v>
      </c>
      <c r="F40" s="23" t="s">
        <v>150</v>
      </c>
      <c r="G40" s="23" t="s">
        <v>78</v>
      </c>
      <c r="H40" s="23" t="s">
        <v>102</v>
      </c>
      <c r="I40" s="23" t="s">
        <v>151</v>
      </c>
      <c r="J40" s="23" t="s">
        <v>152</v>
      </c>
      <c r="K40" s="23" t="s">
        <v>153</v>
      </c>
      <c r="L40" s="23" t="s">
        <v>106</v>
      </c>
      <c r="M40" s="25" t="s">
        <v>84</v>
      </c>
      <c r="N40" s="23">
        <v>8800</v>
      </c>
      <c r="O40" s="178">
        <v>8800</v>
      </c>
      <c r="P40" s="184">
        <v>1.0349999999999999</v>
      </c>
      <c r="Q40" s="179" t="s">
        <v>154</v>
      </c>
      <c r="R40" s="23" t="s">
        <v>169</v>
      </c>
    </row>
    <row r="41" spans="1:18" ht="15.75">
      <c r="D41" s="79"/>
      <c r="E41" s="79"/>
      <c r="F41" s="79"/>
      <c r="G41" s="79"/>
      <c r="H41" s="79"/>
    </row>
    <row r="42" spans="1:18" ht="15.75">
      <c r="D42" s="79"/>
      <c r="E42" s="79"/>
      <c r="F42" s="79"/>
      <c r="G42" s="79"/>
      <c r="H42" s="79"/>
    </row>
    <row r="43" spans="1:18" ht="15.75">
      <c r="D43" s="79"/>
      <c r="E43" s="79"/>
      <c r="F43" s="79"/>
      <c r="G43" s="79"/>
      <c r="H43" s="79"/>
    </row>
    <row r="44" spans="1:18" ht="15.75">
      <c r="D44" s="79"/>
      <c r="E44" s="79"/>
      <c r="F44" s="79"/>
      <c r="G44" s="79"/>
      <c r="H44" s="79"/>
    </row>
    <row r="45" spans="1:18" ht="15.75">
      <c r="D45" s="79"/>
      <c r="E45" s="79"/>
      <c r="F45" s="79"/>
      <c r="G45" s="79"/>
      <c r="H45" s="79"/>
    </row>
    <row r="46" spans="1:18" ht="15.75">
      <c r="D46" s="79"/>
      <c r="E46" s="79"/>
      <c r="F46" s="79"/>
      <c r="G46" s="79"/>
      <c r="H46" s="79"/>
    </row>
    <row r="47" spans="1:18" ht="15.75">
      <c r="D47" s="79"/>
      <c r="E47" s="79"/>
      <c r="F47" s="79"/>
      <c r="G47" s="79"/>
      <c r="H47" s="79"/>
    </row>
    <row r="48" spans="1:18" ht="15.75">
      <c r="D48" s="79"/>
      <c r="E48" s="79"/>
      <c r="F48" s="79"/>
      <c r="G48" s="79"/>
      <c r="H48" s="79"/>
    </row>
    <row r="49" spans="4:8" ht="15.75">
      <c r="D49" s="79"/>
      <c r="E49" s="79"/>
      <c r="F49" s="79"/>
      <c r="G49" s="79"/>
      <c r="H49" s="79"/>
    </row>
    <row r="50" spans="4:8" ht="15.75">
      <c r="D50" s="79"/>
      <c r="E50" s="79"/>
      <c r="F50" s="79"/>
      <c r="G50" s="79"/>
      <c r="H50" s="79"/>
    </row>
    <row r="51" spans="4:8" ht="15.75">
      <c r="D51" s="79"/>
      <c r="E51" s="79"/>
      <c r="F51" s="79"/>
      <c r="G51" s="79"/>
      <c r="H51" s="79"/>
    </row>
    <row r="52" spans="4:8" ht="15.75">
      <c r="D52" s="79"/>
      <c r="E52" s="79"/>
      <c r="F52" s="79"/>
      <c r="G52" s="79"/>
      <c r="H52" s="79"/>
    </row>
    <row r="53" spans="4:8" ht="15.75">
      <c r="D53" s="79"/>
      <c r="E53" s="79"/>
      <c r="F53" s="79"/>
      <c r="G53" s="79"/>
      <c r="H53" s="79"/>
    </row>
    <row r="54" spans="4:8" ht="15.75">
      <c r="D54" s="79"/>
      <c r="E54" s="79"/>
      <c r="F54" s="79"/>
      <c r="G54" s="79"/>
      <c r="H54" s="79"/>
    </row>
    <row r="55" spans="4:8" ht="15.75">
      <c r="D55" s="79"/>
      <c r="E55" s="79"/>
      <c r="F55" s="79"/>
      <c r="G55" s="79"/>
      <c r="H55" s="79"/>
    </row>
    <row r="56" spans="4:8" ht="15.75">
      <c r="D56" s="79"/>
      <c r="E56" s="79"/>
      <c r="F56" s="79"/>
      <c r="G56" s="79"/>
      <c r="H56" s="79"/>
    </row>
    <row r="57" spans="4:8" ht="15.75">
      <c r="D57" s="79"/>
      <c r="E57" s="79"/>
      <c r="F57" s="79"/>
      <c r="G57" s="79"/>
      <c r="H57" s="79"/>
    </row>
    <row r="58" spans="4:8" ht="15.75">
      <c r="D58" s="79"/>
      <c r="E58" s="79"/>
      <c r="F58" s="79"/>
      <c r="G58" s="79"/>
      <c r="H58" s="79"/>
    </row>
    <row r="59" spans="4:8" ht="15.75">
      <c r="D59" s="79"/>
      <c r="E59" s="79"/>
      <c r="F59" s="79"/>
      <c r="G59" s="79"/>
      <c r="H59" s="79"/>
    </row>
    <row r="60" spans="4:8" ht="15.75">
      <c r="D60" s="79"/>
      <c r="E60" s="79"/>
      <c r="F60" s="79"/>
      <c r="G60" s="79"/>
      <c r="H60" s="79"/>
    </row>
    <row r="61" spans="4:8" ht="15.75">
      <c r="D61" s="79"/>
      <c r="E61" s="79"/>
      <c r="F61" s="79"/>
      <c r="G61" s="79"/>
      <c r="H61" s="79"/>
    </row>
    <row r="62" spans="4:8" ht="15.75">
      <c r="D62" s="79"/>
      <c r="E62" s="79"/>
      <c r="F62" s="79"/>
      <c r="G62" s="79"/>
      <c r="H62" s="79"/>
    </row>
    <row r="63" spans="4:8" ht="15.75">
      <c r="D63" s="79"/>
      <c r="E63" s="79"/>
      <c r="F63" s="79"/>
      <c r="G63" s="79"/>
      <c r="H63" s="79"/>
    </row>
    <row r="64" spans="4:8" ht="15.75">
      <c r="D64" s="79"/>
      <c r="E64" s="79"/>
      <c r="F64" s="79"/>
      <c r="G64" s="79"/>
      <c r="H64" s="79"/>
    </row>
    <row r="65" spans="4:8" ht="15.75">
      <c r="D65" s="79"/>
      <c r="E65" s="79"/>
      <c r="F65" s="79"/>
      <c r="G65" s="79"/>
      <c r="H65" s="79"/>
    </row>
    <row r="66" spans="4:8" ht="15.75">
      <c r="D66" s="79"/>
      <c r="E66" s="79"/>
      <c r="F66" s="79"/>
      <c r="G66" s="79"/>
      <c r="H66" s="79"/>
    </row>
    <row r="67" spans="4:8" ht="15.75">
      <c r="D67" s="79"/>
      <c r="E67" s="79"/>
      <c r="F67" s="79"/>
      <c r="G67" s="79"/>
      <c r="H67" s="79"/>
    </row>
    <row r="68" spans="4:8" ht="15.75">
      <c r="D68" s="79"/>
      <c r="E68" s="79"/>
      <c r="F68" s="79"/>
      <c r="G68" s="79"/>
      <c r="H68" s="79"/>
    </row>
    <row r="69" spans="4:8" ht="15.75">
      <c r="D69" s="79"/>
      <c r="E69" s="79"/>
      <c r="F69" s="79"/>
      <c r="G69" s="79"/>
      <c r="H69" s="79"/>
    </row>
    <row r="70" spans="4:8" ht="15.75">
      <c r="D70" s="79"/>
      <c r="E70" s="79"/>
      <c r="F70" s="79"/>
      <c r="G70" s="79"/>
      <c r="H70" s="79"/>
    </row>
    <row r="71" spans="4:8" ht="15.75">
      <c r="D71" s="79"/>
      <c r="E71" s="79"/>
      <c r="F71" s="79"/>
      <c r="G71" s="79"/>
      <c r="H71" s="79"/>
    </row>
    <row r="72" spans="4:8" ht="15.75">
      <c r="D72" s="79"/>
      <c r="E72" s="79"/>
      <c r="F72" s="79"/>
      <c r="G72" s="79"/>
      <c r="H72" s="79"/>
    </row>
    <row r="73" spans="4:8" ht="15.75">
      <c r="D73" s="79"/>
      <c r="E73" s="79"/>
      <c r="F73" s="79"/>
      <c r="G73" s="79"/>
      <c r="H73" s="79"/>
    </row>
    <row r="74" spans="4:8" ht="15.75">
      <c r="D74" s="79"/>
      <c r="E74" s="79"/>
      <c r="F74" s="79"/>
      <c r="G74" s="79"/>
      <c r="H74" s="79"/>
    </row>
    <row r="75" spans="4:8" ht="15.75">
      <c r="D75" s="79"/>
      <c r="E75" s="79"/>
      <c r="F75" s="79"/>
      <c r="G75" s="79"/>
      <c r="H75" s="79"/>
    </row>
    <row r="76" spans="4:8" ht="15.75">
      <c r="D76" s="79"/>
      <c r="E76" s="79"/>
      <c r="F76" s="79"/>
      <c r="G76" s="79"/>
      <c r="H76" s="79"/>
    </row>
    <row r="77" spans="4:8" ht="15.75">
      <c r="D77" s="79"/>
      <c r="E77" s="79"/>
      <c r="F77" s="79"/>
      <c r="G77" s="79"/>
      <c r="H77" s="79"/>
    </row>
    <row r="78" spans="4:8" ht="15.75">
      <c r="D78" s="79"/>
      <c r="E78" s="79"/>
      <c r="F78" s="79"/>
      <c r="G78" s="79"/>
      <c r="H78" s="79"/>
    </row>
    <row r="79" spans="4:8" ht="15.75">
      <c r="D79" s="79"/>
      <c r="E79" s="79"/>
      <c r="F79" s="79"/>
      <c r="G79" s="79"/>
      <c r="H79" s="79"/>
    </row>
    <row r="80" spans="4:8" ht="15.75">
      <c r="D80" s="79"/>
      <c r="E80" s="79"/>
      <c r="F80" s="79"/>
      <c r="G80" s="79"/>
      <c r="H80" s="79"/>
    </row>
    <row r="81" spans="4:8" ht="15.75">
      <c r="D81" s="79"/>
      <c r="E81" s="79"/>
      <c r="F81" s="79"/>
      <c r="G81" s="79"/>
      <c r="H81" s="79"/>
    </row>
    <row r="82" spans="4:8" ht="15.75">
      <c r="D82" s="79"/>
      <c r="E82" s="79"/>
      <c r="F82" s="79"/>
      <c r="G82" s="79"/>
      <c r="H82" s="79"/>
    </row>
    <row r="83" spans="4:8" ht="15.75">
      <c r="D83" s="79"/>
      <c r="E83" s="79"/>
      <c r="F83" s="79"/>
      <c r="G83" s="79"/>
      <c r="H83" s="79"/>
    </row>
    <row r="84" spans="4:8" ht="15.75">
      <c r="D84" s="79"/>
      <c r="E84" s="79"/>
      <c r="F84" s="79"/>
      <c r="G84" s="79"/>
      <c r="H84" s="79"/>
    </row>
    <row r="85" spans="4:8" ht="15.75">
      <c r="D85" s="79"/>
      <c r="E85" s="79"/>
      <c r="F85" s="79"/>
      <c r="G85" s="79"/>
      <c r="H85" s="79"/>
    </row>
    <row r="86" spans="4:8" ht="15.75">
      <c r="D86" s="79"/>
      <c r="E86" s="79"/>
      <c r="F86" s="79"/>
      <c r="G86" s="79"/>
      <c r="H86" s="79"/>
    </row>
    <row r="87" spans="4:8" ht="15.75">
      <c r="D87" s="79"/>
      <c r="E87" s="79"/>
      <c r="F87" s="79"/>
      <c r="G87" s="79"/>
      <c r="H87" s="79"/>
    </row>
    <row r="88" spans="4:8" ht="15.75">
      <c r="D88" s="79"/>
      <c r="E88" s="79"/>
      <c r="F88" s="79"/>
      <c r="G88" s="79"/>
      <c r="H88" s="79"/>
    </row>
    <row r="89" spans="4:8" ht="15.75">
      <c r="D89" s="79"/>
      <c r="E89" s="79"/>
      <c r="F89" s="79"/>
      <c r="G89" s="79"/>
      <c r="H89" s="79"/>
    </row>
    <row r="90" spans="4:8" ht="15.75">
      <c r="D90" s="79"/>
      <c r="E90" s="79"/>
      <c r="F90" s="79"/>
      <c r="G90" s="79"/>
      <c r="H90" s="79"/>
    </row>
    <row r="91" spans="4:8" ht="15.75">
      <c r="D91" s="79"/>
      <c r="E91" s="79"/>
      <c r="F91" s="79"/>
      <c r="G91" s="79"/>
      <c r="H91" s="79"/>
    </row>
    <row r="92" spans="4:8" ht="15.75">
      <c r="D92" s="79"/>
      <c r="E92" s="79"/>
      <c r="F92" s="79"/>
      <c r="G92" s="79"/>
      <c r="H92" s="79"/>
    </row>
    <row r="93" spans="4:8" ht="15.75">
      <c r="D93" s="79"/>
      <c r="E93" s="79"/>
      <c r="F93" s="79"/>
      <c r="G93" s="79"/>
      <c r="H93" s="79"/>
    </row>
    <row r="94" spans="4:8" ht="15.75">
      <c r="D94" s="79"/>
      <c r="E94" s="79"/>
      <c r="F94" s="79"/>
      <c r="G94" s="79"/>
      <c r="H94" s="79"/>
    </row>
    <row r="95" spans="4:8" ht="15.75">
      <c r="D95" s="79"/>
      <c r="E95" s="79"/>
      <c r="F95" s="79"/>
      <c r="G95" s="79"/>
      <c r="H95" s="79"/>
    </row>
    <row r="96" spans="4:8" ht="15.75">
      <c r="D96" s="79"/>
      <c r="E96" s="79"/>
      <c r="F96" s="79"/>
      <c r="G96" s="79"/>
      <c r="H96" s="79"/>
    </row>
    <row r="97" spans="4:8" ht="15.75">
      <c r="D97" s="79"/>
      <c r="E97" s="79"/>
      <c r="F97" s="79"/>
      <c r="G97" s="79"/>
      <c r="H97" s="79"/>
    </row>
    <row r="98" spans="4:8" ht="15.75">
      <c r="D98" s="79"/>
      <c r="E98" s="79"/>
      <c r="F98" s="79"/>
      <c r="G98" s="79"/>
      <c r="H98" s="79"/>
    </row>
    <row r="99" spans="4:8" ht="15.75">
      <c r="D99" s="79"/>
      <c r="E99" s="79"/>
      <c r="F99" s="79"/>
      <c r="G99" s="79"/>
      <c r="H99" s="79"/>
    </row>
    <row r="100" spans="4:8" ht="15.75">
      <c r="D100" s="79"/>
      <c r="E100" s="79"/>
      <c r="F100" s="79"/>
      <c r="G100" s="79"/>
      <c r="H100" s="79"/>
    </row>
    <row r="101" spans="4:8" ht="15.75">
      <c r="D101" s="79"/>
      <c r="E101" s="79"/>
      <c r="F101" s="79"/>
      <c r="G101" s="79"/>
      <c r="H101" s="79"/>
    </row>
    <row r="102" spans="4:8" ht="15.75">
      <c r="D102" s="79"/>
      <c r="E102" s="79"/>
      <c r="F102" s="79"/>
      <c r="G102" s="79"/>
      <c r="H102" s="79"/>
    </row>
    <row r="103" spans="4:8" ht="15.75">
      <c r="D103" s="79"/>
      <c r="E103" s="79"/>
      <c r="F103" s="79"/>
      <c r="G103" s="79"/>
      <c r="H103" s="79"/>
    </row>
    <row r="104" spans="4:8" ht="15.75">
      <c r="D104" s="79"/>
      <c r="E104" s="79"/>
      <c r="F104" s="79"/>
      <c r="G104" s="79"/>
      <c r="H104" s="79"/>
    </row>
    <row r="105" spans="4:8" ht="15.75">
      <c r="D105" s="79"/>
      <c r="E105" s="79"/>
      <c r="F105" s="79"/>
      <c r="G105" s="79"/>
      <c r="H105" s="79"/>
    </row>
    <row r="106" spans="4:8" ht="15.75">
      <c r="D106" s="79"/>
      <c r="E106" s="79"/>
      <c r="F106" s="79"/>
      <c r="G106" s="79"/>
      <c r="H106" s="79"/>
    </row>
    <row r="107" spans="4:8" ht="15.75">
      <c r="D107" s="79"/>
      <c r="E107" s="79"/>
      <c r="F107" s="79"/>
      <c r="G107" s="79"/>
      <c r="H107" s="79"/>
    </row>
    <row r="108" spans="4:8" ht="15.75">
      <c r="D108" s="79"/>
      <c r="E108" s="79"/>
      <c r="F108" s="79"/>
      <c r="G108" s="79"/>
      <c r="H108" s="79"/>
    </row>
    <row r="109" spans="4:8" ht="15.75">
      <c r="D109" s="79"/>
      <c r="E109" s="79"/>
      <c r="F109" s="79"/>
      <c r="G109" s="79"/>
      <c r="H109" s="79"/>
    </row>
    <row r="110" spans="4:8" ht="15.75">
      <c r="D110" s="79"/>
      <c r="E110" s="79"/>
      <c r="F110" s="79"/>
      <c r="G110" s="79"/>
      <c r="H110" s="79"/>
    </row>
    <row r="111" spans="4:8" ht="15.75">
      <c r="D111" s="79"/>
      <c r="E111" s="79"/>
      <c r="F111" s="79"/>
      <c r="G111" s="79"/>
      <c r="H111" s="79"/>
    </row>
    <row r="112" spans="4:8" ht="15.75">
      <c r="D112" s="79"/>
      <c r="E112" s="79"/>
      <c r="F112" s="79"/>
      <c r="G112" s="79"/>
      <c r="H112" s="79"/>
    </row>
    <row r="113" spans="4:8" ht="15.75">
      <c r="D113" s="79"/>
      <c r="E113" s="79"/>
      <c r="F113" s="79"/>
      <c r="G113" s="79"/>
      <c r="H113" s="79"/>
    </row>
    <row r="114" spans="4:8" ht="15.75">
      <c r="D114" s="79"/>
      <c r="E114" s="79"/>
      <c r="F114" s="79"/>
      <c r="G114" s="79"/>
      <c r="H114" s="79"/>
    </row>
    <row r="115" spans="4:8" ht="15.75">
      <c r="D115" s="79"/>
      <c r="E115" s="79"/>
      <c r="F115" s="79"/>
      <c r="G115" s="79"/>
      <c r="H115" s="79"/>
    </row>
    <row r="116" spans="4:8" ht="15.75">
      <c r="D116" s="79"/>
      <c r="E116" s="79"/>
      <c r="F116" s="79"/>
      <c r="G116" s="79"/>
      <c r="H116" s="79"/>
    </row>
    <row r="117" spans="4:8" ht="15.75">
      <c r="D117" s="79"/>
      <c r="E117" s="79"/>
      <c r="F117" s="79"/>
      <c r="G117" s="79"/>
      <c r="H117" s="79"/>
    </row>
    <row r="118" spans="4:8" ht="15.75">
      <c r="D118" s="79"/>
      <c r="E118" s="79"/>
      <c r="F118" s="79"/>
      <c r="G118" s="79"/>
      <c r="H118" s="79"/>
    </row>
    <row r="119" spans="4:8" ht="15.75">
      <c r="D119" s="79"/>
      <c r="E119" s="79"/>
      <c r="F119" s="79"/>
      <c r="G119" s="79"/>
      <c r="H119" s="79"/>
    </row>
    <row r="120" spans="4:8" ht="15.75">
      <c r="D120" s="79"/>
      <c r="E120" s="79"/>
      <c r="F120" s="79"/>
      <c r="G120" s="79"/>
      <c r="H120" s="79"/>
    </row>
    <row r="121" spans="4:8" ht="15.75">
      <c r="D121" s="79"/>
      <c r="E121" s="79"/>
      <c r="F121" s="79"/>
      <c r="G121" s="79"/>
      <c r="H121" s="79"/>
    </row>
    <row r="122" spans="4:8" ht="15.75">
      <c r="D122" s="79"/>
      <c r="E122" s="79"/>
      <c r="F122" s="79"/>
      <c r="G122" s="79"/>
      <c r="H122" s="79"/>
    </row>
    <row r="123" spans="4:8" ht="15.75">
      <c r="D123" s="79"/>
      <c r="E123" s="79"/>
      <c r="F123" s="79"/>
      <c r="G123" s="79"/>
      <c r="H123" s="79"/>
    </row>
    <row r="124" spans="4:8" ht="15.75">
      <c r="D124" s="79"/>
      <c r="E124" s="79"/>
      <c r="F124" s="79"/>
      <c r="G124" s="79"/>
      <c r="H124" s="79"/>
    </row>
    <row r="125" spans="4:8" ht="15.75">
      <c r="D125" s="79"/>
      <c r="E125" s="79"/>
      <c r="F125" s="79"/>
      <c r="G125" s="79"/>
      <c r="H125" s="79"/>
    </row>
    <row r="126" spans="4:8" ht="15.75">
      <c r="D126" s="79"/>
      <c r="E126" s="79"/>
      <c r="F126" s="79"/>
      <c r="G126" s="79"/>
      <c r="H126" s="79"/>
    </row>
    <row r="127" spans="4:8" ht="15.75">
      <c r="D127" s="79"/>
      <c r="E127" s="79"/>
      <c r="F127" s="79"/>
      <c r="G127" s="79"/>
      <c r="H127" s="79"/>
    </row>
    <row r="128" spans="4:8" ht="15.75">
      <c r="D128" s="79"/>
      <c r="E128" s="79"/>
      <c r="F128" s="79"/>
      <c r="G128" s="79"/>
      <c r="H128" s="79"/>
    </row>
    <row r="129" spans="4:8" ht="15.75">
      <c r="D129" s="79"/>
      <c r="E129" s="79"/>
      <c r="F129" s="79"/>
      <c r="G129" s="79"/>
      <c r="H129" s="79"/>
    </row>
    <row r="130" spans="4:8" ht="15.75">
      <c r="D130" s="79"/>
      <c r="E130" s="79"/>
      <c r="F130" s="79"/>
      <c r="G130" s="79"/>
      <c r="H130" s="79"/>
    </row>
    <row r="131" spans="4:8" ht="15.75">
      <c r="D131" s="79"/>
      <c r="E131" s="79"/>
      <c r="F131" s="79"/>
      <c r="G131" s="79"/>
      <c r="H131" s="79"/>
    </row>
    <row r="132" spans="4:8" ht="15.75">
      <c r="D132" s="79"/>
      <c r="E132" s="79"/>
      <c r="F132" s="79"/>
      <c r="G132" s="79"/>
      <c r="H132" s="79"/>
    </row>
    <row r="133" spans="4:8" ht="15.75">
      <c r="D133" s="79"/>
      <c r="E133" s="79"/>
      <c r="F133" s="79"/>
      <c r="G133" s="79"/>
      <c r="H133" s="79"/>
    </row>
    <row r="134" spans="4:8" ht="15.75">
      <c r="D134" s="79"/>
      <c r="E134" s="79"/>
      <c r="F134" s="79"/>
      <c r="G134" s="79"/>
      <c r="H134" s="79"/>
    </row>
    <row r="135" spans="4:8" ht="15.75">
      <c r="D135" s="79"/>
      <c r="E135" s="79"/>
      <c r="F135" s="79"/>
      <c r="G135" s="79"/>
      <c r="H135" s="79"/>
    </row>
    <row r="136" spans="4:8" ht="15.75">
      <c r="D136" s="79"/>
      <c r="E136" s="79"/>
      <c r="F136" s="79"/>
      <c r="G136" s="79"/>
      <c r="H136" s="79"/>
    </row>
    <row r="137" spans="4:8" ht="15.75">
      <c r="D137" s="79"/>
      <c r="E137" s="79"/>
      <c r="F137" s="79"/>
      <c r="G137" s="79"/>
      <c r="H137" s="79"/>
    </row>
    <row r="138" spans="4:8" ht="15.75">
      <c r="D138" s="79"/>
      <c r="E138" s="79"/>
      <c r="F138" s="79"/>
      <c r="G138" s="79"/>
      <c r="H138" s="79"/>
    </row>
    <row r="139" spans="4:8" ht="15.75">
      <c r="D139" s="79"/>
      <c r="E139" s="79"/>
      <c r="F139" s="79"/>
      <c r="G139" s="79"/>
      <c r="H139" s="79"/>
    </row>
    <row r="140" spans="4:8" ht="15.75">
      <c r="D140" s="79"/>
      <c r="E140" s="79"/>
      <c r="F140" s="79"/>
      <c r="G140" s="79"/>
      <c r="H140" s="79"/>
    </row>
    <row r="141" spans="4:8" ht="15.75">
      <c r="D141" s="79"/>
      <c r="E141" s="79"/>
      <c r="F141" s="79"/>
      <c r="G141" s="79"/>
      <c r="H141" s="79"/>
    </row>
    <row r="142" spans="4:8" ht="15.75">
      <c r="D142" s="79"/>
      <c r="E142" s="79"/>
      <c r="F142" s="79"/>
      <c r="G142" s="79"/>
      <c r="H142" s="79"/>
    </row>
    <row r="143" spans="4:8" ht="15.75">
      <c r="D143" s="79"/>
      <c r="E143" s="79"/>
      <c r="F143" s="79"/>
      <c r="G143" s="79"/>
      <c r="H143" s="79"/>
    </row>
    <row r="144" spans="4:8" ht="15.75">
      <c r="D144" s="79"/>
      <c r="E144" s="79"/>
      <c r="F144" s="79"/>
      <c r="G144" s="79"/>
      <c r="H144" s="79"/>
    </row>
    <row r="145" spans="4:8" ht="15.75">
      <c r="D145" s="79"/>
      <c r="E145" s="79"/>
      <c r="F145" s="79"/>
      <c r="G145" s="79"/>
      <c r="H145" s="79"/>
    </row>
    <row r="146" spans="4:8" ht="15.75">
      <c r="D146" s="79"/>
      <c r="E146" s="79"/>
      <c r="F146" s="79"/>
      <c r="G146" s="79"/>
      <c r="H146" s="79"/>
    </row>
    <row r="147" spans="4:8" ht="15.75">
      <c r="D147" s="79"/>
      <c r="E147" s="79"/>
      <c r="F147" s="79"/>
      <c r="G147" s="79"/>
      <c r="H147" s="79"/>
    </row>
    <row r="148" spans="4:8" ht="15.75">
      <c r="D148" s="79"/>
      <c r="E148" s="79"/>
      <c r="F148" s="79"/>
      <c r="G148" s="79"/>
      <c r="H148" s="79"/>
    </row>
    <row r="149" spans="4:8" ht="15.75">
      <c r="D149" s="79"/>
      <c r="E149" s="79"/>
      <c r="F149" s="79"/>
      <c r="G149" s="79"/>
      <c r="H149" s="79"/>
    </row>
    <row r="150" spans="4:8" ht="15.75">
      <c r="D150" s="79"/>
      <c r="E150" s="79"/>
      <c r="F150" s="79"/>
      <c r="G150" s="79"/>
      <c r="H150" s="79"/>
    </row>
    <row r="151" spans="4:8" ht="15.75">
      <c r="D151" s="79"/>
      <c r="E151" s="79"/>
      <c r="F151" s="79"/>
      <c r="G151" s="79"/>
      <c r="H151" s="79"/>
    </row>
    <row r="152" spans="4:8" ht="15.75">
      <c r="D152" s="79"/>
      <c r="E152" s="79"/>
      <c r="F152" s="79"/>
      <c r="G152" s="79"/>
      <c r="H152" s="79"/>
    </row>
    <row r="153" spans="4:8" ht="15.75">
      <c r="D153" s="79"/>
      <c r="E153" s="79"/>
      <c r="F153" s="79"/>
      <c r="G153" s="79"/>
      <c r="H153" s="79"/>
    </row>
    <row r="154" spans="4:8" ht="15.75">
      <c r="D154" s="79"/>
      <c r="E154" s="79"/>
      <c r="F154" s="79"/>
      <c r="G154" s="79"/>
      <c r="H154" s="79"/>
    </row>
    <row r="155" spans="4:8" ht="15.75">
      <c r="D155" s="79"/>
      <c r="E155" s="79"/>
      <c r="F155" s="79"/>
      <c r="G155" s="79"/>
      <c r="H155" s="79"/>
    </row>
    <row r="156" spans="4:8" ht="15.75">
      <c r="D156" s="79"/>
      <c r="E156" s="79"/>
      <c r="F156" s="79"/>
      <c r="G156" s="79"/>
      <c r="H156" s="79"/>
    </row>
    <row r="157" spans="4:8" ht="15.75">
      <c r="D157" s="79"/>
      <c r="E157" s="79"/>
      <c r="F157" s="79"/>
      <c r="G157" s="79"/>
      <c r="H157" s="79"/>
    </row>
    <row r="158" spans="4:8" ht="15.75">
      <c r="D158" s="79"/>
      <c r="E158" s="79"/>
      <c r="F158" s="79"/>
      <c r="G158" s="79"/>
      <c r="H158" s="79"/>
    </row>
    <row r="159" spans="4:8" ht="15.75">
      <c r="D159" s="79"/>
      <c r="E159" s="79"/>
      <c r="F159" s="79"/>
      <c r="G159" s="79"/>
      <c r="H159" s="79"/>
    </row>
    <row r="160" spans="4:8" ht="15.75">
      <c r="D160" s="79"/>
      <c r="E160" s="79"/>
      <c r="F160" s="79"/>
      <c r="G160" s="79"/>
      <c r="H160" s="79"/>
    </row>
    <row r="161" spans="4:8" ht="15.75">
      <c r="D161" s="79"/>
      <c r="E161" s="79"/>
      <c r="F161" s="79"/>
      <c r="G161" s="79"/>
      <c r="H161" s="79"/>
    </row>
    <row r="162" spans="4:8" ht="15.75">
      <c r="D162" s="79"/>
      <c r="E162" s="79"/>
      <c r="F162" s="79"/>
      <c r="G162" s="79"/>
      <c r="H162" s="79"/>
    </row>
    <row r="163" spans="4:8" ht="15.75">
      <c r="D163" s="79"/>
      <c r="E163" s="79"/>
      <c r="F163" s="79"/>
      <c r="G163" s="79"/>
      <c r="H163" s="79"/>
    </row>
    <row r="164" spans="4:8" ht="15.75">
      <c r="D164" s="79"/>
      <c r="E164" s="79"/>
      <c r="F164" s="79"/>
      <c r="G164" s="79"/>
      <c r="H164" s="79"/>
    </row>
    <row r="165" spans="4:8" ht="15.75">
      <c r="D165" s="79"/>
      <c r="E165" s="79"/>
      <c r="F165" s="79"/>
      <c r="G165" s="79"/>
      <c r="H165" s="79"/>
    </row>
    <row r="166" spans="4:8" ht="15.75">
      <c r="D166" s="79"/>
      <c r="E166" s="79"/>
      <c r="F166" s="79"/>
      <c r="G166" s="79"/>
      <c r="H166" s="79"/>
    </row>
    <row r="167" spans="4:8" ht="15.75">
      <c r="D167" s="79"/>
      <c r="E167" s="79"/>
      <c r="F167" s="79"/>
      <c r="G167" s="79"/>
      <c r="H167" s="79"/>
    </row>
    <row r="168" spans="4:8" ht="15.75">
      <c r="D168" s="79"/>
      <c r="E168" s="79"/>
      <c r="F168" s="79"/>
      <c r="G168" s="79"/>
      <c r="H168" s="79"/>
    </row>
    <row r="169" spans="4:8" ht="15.75">
      <c r="D169" s="79"/>
      <c r="E169" s="79"/>
      <c r="F169" s="79"/>
      <c r="G169" s="79"/>
      <c r="H169" s="79"/>
    </row>
    <row r="170" spans="4:8" ht="15.75">
      <c r="D170" s="79"/>
      <c r="E170" s="79"/>
      <c r="F170" s="79"/>
      <c r="G170" s="79"/>
      <c r="H170" s="79"/>
    </row>
    <row r="171" spans="4:8" ht="15.75">
      <c r="D171" s="79"/>
      <c r="E171" s="79"/>
      <c r="F171" s="79"/>
      <c r="G171" s="79"/>
      <c r="H171" s="79"/>
    </row>
    <row r="172" spans="4:8" ht="15.75">
      <c r="D172" s="79"/>
      <c r="E172" s="79"/>
      <c r="F172" s="79"/>
      <c r="G172" s="79"/>
      <c r="H172" s="79"/>
    </row>
    <row r="173" spans="4:8" ht="15.75">
      <c r="D173" s="79"/>
      <c r="E173" s="79"/>
      <c r="F173" s="79"/>
      <c r="G173" s="79"/>
      <c r="H173" s="79"/>
    </row>
    <row r="174" spans="4:8" ht="15.75">
      <c r="D174" s="79"/>
      <c r="E174" s="79"/>
      <c r="F174" s="79"/>
      <c r="G174" s="79"/>
      <c r="H174" s="79"/>
    </row>
    <row r="175" spans="4:8" ht="15.75">
      <c r="D175" s="79"/>
      <c r="E175" s="79"/>
      <c r="F175" s="79"/>
      <c r="G175" s="79"/>
      <c r="H175" s="79"/>
    </row>
    <row r="176" spans="4:8" ht="15.75">
      <c r="D176" s="79"/>
      <c r="E176" s="79"/>
      <c r="F176" s="79"/>
      <c r="G176" s="79"/>
      <c r="H176" s="79"/>
    </row>
    <row r="177" spans="4:8" ht="15.75">
      <c r="D177" s="79"/>
      <c r="E177" s="79"/>
      <c r="F177" s="79"/>
      <c r="G177" s="79"/>
      <c r="H177" s="79"/>
    </row>
    <row r="178" spans="4:8" ht="15.75">
      <c r="D178" s="79"/>
      <c r="E178" s="79"/>
      <c r="F178" s="79"/>
      <c r="G178" s="79"/>
      <c r="H178" s="79"/>
    </row>
    <row r="179" spans="4:8" ht="15.75">
      <c r="D179" s="79"/>
      <c r="E179" s="79"/>
      <c r="F179" s="79"/>
      <c r="G179" s="79"/>
      <c r="H179" s="79"/>
    </row>
    <row r="180" spans="4:8" ht="15.75">
      <c r="D180" s="79"/>
      <c r="E180" s="79"/>
      <c r="F180" s="79"/>
      <c r="G180" s="79"/>
      <c r="H180" s="79"/>
    </row>
    <row r="181" spans="4:8" ht="15.75">
      <c r="D181" s="79"/>
      <c r="E181" s="79"/>
      <c r="F181" s="79"/>
      <c r="G181" s="79"/>
      <c r="H181" s="79"/>
    </row>
    <row r="182" spans="4:8" ht="15.75">
      <c r="D182" s="79"/>
      <c r="E182" s="79"/>
      <c r="F182" s="79"/>
      <c r="G182" s="79"/>
      <c r="H182" s="79"/>
    </row>
    <row r="183" spans="4:8" ht="15.75">
      <c r="D183" s="79"/>
      <c r="E183" s="79"/>
      <c r="F183" s="79"/>
      <c r="G183" s="79"/>
      <c r="H183" s="79"/>
    </row>
    <row r="184" spans="4:8" ht="15.75">
      <c r="D184" s="79"/>
      <c r="E184" s="79"/>
      <c r="F184" s="79"/>
      <c r="G184" s="79"/>
      <c r="H184" s="79"/>
    </row>
    <row r="185" spans="4:8" ht="15.75">
      <c r="D185" s="79"/>
      <c r="E185" s="79"/>
      <c r="F185" s="79"/>
      <c r="G185" s="79"/>
      <c r="H185" s="79"/>
    </row>
    <row r="186" spans="4:8" ht="15.75">
      <c r="D186" s="79"/>
      <c r="E186" s="79"/>
      <c r="F186" s="79"/>
      <c r="G186" s="79"/>
      <c r="H186" s="79"/>
    </row>
    <row r="187" spans="4:8" ht="15.75">
      <c r="D187" s="79"/>
      <c r="E187" s="79"/>
      <c r="F187" s="79"/>
      <c r="G187" s="79"/>
      <c r="H187" s="79"/>
    </row>
    <row r="188" spans="4:8" ht="15.75">
      <c r="D188" s="79"/>
      <c r="E188" s="79"/>
      <c r="F188" s="79"/>
      <c r="G188" s="79"/>
      <c r="H188" s="79"/>
    </row>
    <row r="189" spans="4:8" ht="15.75">
      <c r="D189" s="79"/>
      <c r="E189" s="79"/>
      <c r="F189" s="79"/>
      <c r="G189" s="79"/>
      <c r="H189" s="79"/>
    </row>
    <row r="190" spans="4:8" ht="15.75">
      <c r="D190" s="79"/>
      <c r="E190" s="79"/>
      <c r="F190" s="79"/>
      <c r="G190" s="79"/>
      <c r="H190" s="79"/>
    </row>
    <row r="191" spans="4:8" ht="15.75">
      <c r="D191" s="79"/>
      <c r="E191" s="79"/>
      <c r="F191" s="79"/>
      <c r="G191" s="79"/>
      <c r="H191" s="79"/>
    </row>
    <row r="192" spans="4:8" ht="15.75">
      <c r="D192" s="79"/>
      <c r="E192" s="79"/>
      <c r="F192" s="79"/>
      <c r="G192" s="79"/>
      <c r="H192" s="79"/>
    </row>
    <row r="193" spans="4:8" ht="15.75">
      <c r="D193" s="79"/>
      <c r="E193" s="79"/>
      <c r="F193" s="79"/>
      <c r="G193" s="79"/>
      <c r="H193" s="79"/>
    </row>
    <row r="194" spans="4:8" ht="15.75">
      <c r="D194" s="79"/>
      <c r="E194" s="79"/>
      <c r="F194" s="79"/>
      <c r="G194" s="79"/>
      <c r="H194" s="79"/>
    </row>
    <row r="195" spans="4:8" ht="15.75">
      <c r="D195" s="79"/>
      <c r="E195" s="79"/>
      <c r="F195" s="79"/>
      <c r="G195" s="79"/>
      <c r="H195" s="79"/>
    </row>
    <row r="196" spans="4:8" ht="15.75">
      <c r="D196" s="79"/>
      <c r="E196" s="79"/>
      <c r="F196" s="79"/>
      <c r="G196" s="79"/>
      <c r="H196" s="79"/>
    </row>
    <row r="197" spans="4:8" ht="15.75">
      <c r="D197" s="79"/>
      <c r="E197" s="79"/>
      <c r="F197" s="79"/>
      <c r="G197" s="79"/>
      <c r="H197" s="79"/>
    </row>
    <row r="198" spans="4:8" ht="15.75">
      <c r="D198" s="79"/>
      <c r="E198" s="79"/>
      <c r="F198" s="79"/>
      <c r="G198" s="79"/>
      <c r="H198" s="79"/>
    </row>
    <row r="199" spans="4:8" ht="15.75">
      <c r="D199" s="79"/>
      <c r="E199" s="79"/>
      <c r="F199" s="79"/>
      <c r="G199" s="79"/>
      <c r="H199" s="79"/>
    </row>
    <row r="200" spans="4:8" ht="15.75">
      <c r="D200" s="79"/>
      <c r="E200" s="79"/>
      <c r="F200" s="79"/>
      <c r="G200" s="79"/>
      <c r="H200" s="79"/>
    </row>
    <row r="201" spans="4:8" ht="15.75">
      <c r="D201" s="79"/>
      <c r="E201" s="79"/>
      <c r="F201" s="79"/>
      <c r="G201" s="79"/>
      <c r="H201" s="79"/>
    </row>
    <row r="202" spans="4:8" ht="15.75">
      <c r="D202" s="79"/>
      <c r="E202" s="79"/>
      <c r="F202" s="79"/>
      <c r="G202" s="79"/>
      <c r="H202" s="79"/>
    </row>
    <row r="203" spans="4:8" ht="15.75">
      <c r="D203" s="79"/>
      <c r="E203" s="79"/>
      <c r="F203" s="79"/>
      <c r="G203" s="79"/>
      <c r="H203" s="79"/>
    </row>
    <row r="204" spans="4:8" ht="15.75">
      <c r="D204" s="79"/>
      <c r="E204" s="79"/>
      <c r="F204" s="79"/>
      <c r="G204" s="79"/>
      <c r="H204" s="79"/>
    </row>
    <row r="205" spans="4:8" ht="15.75">
      <c r="D205" s="79"/>
      <c r="E205" s="79"/>
      <c r="F205" s="79"/>
      <c r="G205" s="79"/>
      <c r="H205" s="79"/>
    </row>
    <row r="206" spans="4:8" ht="15.75">
      <c r="D206" s="79"/>
      <c r="E206" s="79"/>
      <c r="F206" s="79"/>
      <c r="G206" s="79"/>
      <c r="H206" s="79"/>
    </row>
    <row r="207" spans="4:8" ht="15.75">
      <c r="D207" s="79"/>
      <c r="E207" s="79"/>
      <c r="F207" s="79"/>
      <c r="G207" s="79"/>
      <c r="H207" s="79"/>
    </row>
    <row r="208" spans="4:8" ht="15.75">
      <c r="D208" s="79"/>
      <c r="E208" s="79"/>
      <c r="F208" s="79"/>
      <c r="G208" s="79"/>
      <c r="H208" s="79"/>
    </row>
    <row r="209" spans="4:8" ht="15.75">
      <c r="D209" s="79"/>
      <c r="E209" s="79"/>
      <c r="F209" s="79"/>
      <c r="G209" s="79"/>
      <c r="H209" s="79"/>
    </row>
    <row r="210" spans="4:8" ht="15.75">
      <c r="D210" s="79"/>
      <c r="E210" s="79"/>
      <c r="F210" s="79"/>
      <c r="G210" s="79"/>
      <c r="H210" s="79"/>
    </row>
    <row r="211" spans="4:8" ht="15.75">
      <c r="D211" s="79"/>
      <c r="E211" s="79"/>
      <c r="F211" s="79"/>
      <c r="G211" s="79"/>
      <c r="H211" s="79"/>
    </row>
    <row r="212" spans="4:8" ht="15.75">
      <c r="D212" s="79"/>
      <c r="E212" s="79"/>
      <c r="F212" s="79"/>
      <c r="G212" s="79"/>
      <c r="H212" s="79"/>
    </row>
    <row r="213" spans="4:8" ht="15.75">
      <c r="D213" s="79"/>
      <c r="E213" s="79"/>
      <c r="F213" s="79"/>
      <c r="G213" s="79"/>
      <c r="H213" s="79"/>
    </row>
    <row r="214" spans="4:8" ht="15.75">
      <c r="D214" s="79"/>
      <c r="E214" s="79"/>
      <c r="F214" s="79"/>
      <c r="G214" s="79"/>
      <c r="H214" s="79"/>
    </row>
    <row r="215" spans="4:8" ht="15.75">
      <c r="D215" s="79"/>
      <c r="E215" s="79"/>
      <c r="F215" s="79"/>
      <c r="G215" s="79"/>
      <c r="H215" s="79"/>
    </row>
    <row r="216" spans="4:8" ht="15.75">
      <c r="D216" s="79"/>
      <c r="E216" s="79"/>
      <c r="F216" s="79"/>
      <c r="G216" s="79"/>
      <c r="H216" s="79"/>
    </row>
    <row r="217" spans="4:8" ht="15.75">
      <c r="D217" s="79"/>
      <c r="E217" s="79"/>
      <c r="F217" s="79"/>
      <c r="G217" s="79"/>
      <c r="H217" s="79"/>
    </row>
    <row r="218" spans="4:8" ht="15.75">
      <c r="D218" s="79"/>
      <c r="E218" s="79"/>
      <c r="F218" s="79"/>
      <c r="G218" s="79"/>
      <c r="H218" s="79"/>
    </row>
    <row r="219" spans="4:8" ht="15.75">
      <c r="D219" s="79"/>
      <c r="E219" s="79"/>
      <c r="F219" s="79"/>
      <c r="G219" s="79"/>
      <c r="H219" s="79"/>
    </row>
    <row r="220" spans="4:8" ht="15.75">
      <c r="D220" s="79"/>
      <c r="E220" s="79"/>
      <c r="F220" s="79"/>
      <c r="G220" s="79"/>
      <c r="H220" s="79"/>
    </row>
    <row r="221" spans="4:8" ht="15.75">
      <c r="D221" s="79"/>
      <c r="E221" s="79"/>
      <c r="F221" s="79"/>
      <c r="G221" s="79"/>
      <c r="H221" s="79"/>
    </row>
    <row r="222" spans="4:8" ht="15.75">
      <c r="D222" s="79"/>
      <c r="E222" s="79"/>
      <c r="F222" s="79"/>
      <c r="G222" s="79"/>
      <c r="H222" s="79"/>
    </row>
    <row r="223" spans="4:8" ht="15.75">
      <c r="D223" s="79"/>
      <c r="E223" s="79"/>
      <c r="F223" s="79"/>
      <c r="G223" s="79"/>
      <c r="H223" s="79"/>
    </row>
    <row r="224" spans="4:8" ht="15.75">
      <c r="D224" s="79"/>
      <c r="E224" s="79"/>
      <c r="F224" s="79"/>
      <c r="G224" s="79"/>
      <c r="H224" s="79"/>
    </row>
    <row r="225" spans="4:8" ht="15.75">
      <c r="D225" s="79"/>
      <c r="E225" s="79"/>
      <c r="F225" s="79"/>
      <c r="G225" s="79"/>
      <c r="H225" s="79"/>
    </row>
    <row r="226" spans="4:8" ht="15.75">
      <c r="D226" s="79"/>
      <c r="E226" s="79"/>
      <c r="F226" s="79"/>
      <c r="G226" s="79"/>
      <c r="H226" s="79"/>
    </row>
    <row r="227" spans="4:8" ht="15.75">
      <c r="D227" s="79"/>
      <c r="E227" s="79"/>
      <c r="F227" s="79"/>
      <c r="G227" s="79"/>
      <c r="H227" s="79"/>
    </row>
    <row r="228" spans="4:8" ht="15.75">
      <c r="D228" s="79"/>
      <c r="E228" s="79"/>
      <c r="F228" s="79"/>
      <c r="G228" s="79"/>
      <c r="H228" s="79"/>
    </row>
    <row r="229" spans="4:8" ht="15.75">
      <c r="D229" s="79"/>
      <c r="E229" s="79"/>
      <c r="F229" s="79"/>
      <c r="G229" s="79"/>
      <c r="H229" s="79"/>
    </row>
    <row r="230" spans="4:8" ht="15.75">
      <c r="D230" s="79"/>
      <c r="E230" s="79"/>
      <c r="F230" s="79"/>
      <c r="G230" s="79"/>
      <c r="H230" s="79"/>
    </row>
    <row r="231" spans="4:8" ht="15.75">
      <c r="D231" s="79"/>
      <c r="E231" s="79"/>
      <c r="F231" s="79"/>
      <c r="G231" s="79"/>
      <c r="H231" s="79"/>
    </row>
    <row r="232" spans="4:8" ht="15.75">
      <c r="D232" s="79"/>
      <c r="E232" s="79"/>
      <c r="F232" s="79"/>
      <c r="G232" s="79"/>
      <c r="H232" s="79"/>
    </row>
    <row r="233" spans="4:8" ht="15.75">
      <c r="D233" s="79"/>
      <c r="E233" s="79"/>
      <c r="F233" s="79"/>
      <c r="G233" s="79"/>
      <c r="H233" s="79"/>
    </row>
    <row r="234" spans="4:8" ht="15.75">
      <c r="D234" s="79"/>
      <c r="E234" s="79"/>
      <c r="F234" s="79"/>
      <c r="G234" s="79"/>
      <c r="H234" s="79"/>
    </row>
    <row r="235" spans="4:8" ht="15.75">
      <c r="D235" s="79"/>
      <c r="E235" s="79"/>
      <c r="F235" s="79"/>
      <c r="G235" s="79"/>
      <c r="H235" s="79"/>
    </row>
    <row r="236" spans="4:8" ht="15.75">
      <c r="D236" s="79"/>
      <c r="E236" s="79"/>
      <c r="F236" s="79"/>
      <c r="G236" s="79"/>
      <c r="H236" s="79"/>
    </row>
    <row r="237" spans="4:8" ht="15.75">
      <c r="D237" s="79"/>
      <c r="E237" s="79"/>
      <c r="F237" s="79"/>
      <c r="G237" s="79"/>
      <c r="H237" s="79"/>
    </row>
    <row r="238" spans="4:8" ht="15.75">
      <c r="D238" s="79"/>
      <c r="E238" s="79"/>
      <c r="F238" s="79"/>
      <c r="G238" s="79"/>
      <c r="H238" s="79"/>
    </row>
    <row r="239" spans="4:8" ht="15.75">
      <c r="D239" s="79"/>
      <c r="E239" s="79"/>
      <c r="F239" s="79"/>
      <c r="G239" s="79"/>
      <c r="H239" s="79"/>
    </row>
    <row r="240" spans="4:8" ht="15.75">
      <c r="D240" s="79"/>
      <c r="E240" s="79"/>
      <c r="F240" s="79"/>
      <c r="G240" s="79"/>
      <c r="H240" s="79"/>
    </row>
    <row r="241" spans="4:8" ht="15.75">
      <c r="D241" s="79"/>
      <c r="E241" s="79"/>
      <c r="F241" s="79"/>
      <c r="G241" s="79"/>
      <c r="H241" s="79"/>
    </row>
    <row r="242" spans="4:8" ht="15.75">
      <c r="D242" s="79"/>
      <c r="E242" s="79"/>
      <c r="F242" s="79"/>
      <c r="G242" s="79"/>
      <c r="H242" s="79"/>
    </row>
    <row r="243" spans="4:8" ht="15.75">
      <c r="D243" s="79"/>
      <c r="E243" s="79"/>
      <c r="F243" s="79"/>
      <c r="G243" s="79"/>
      <c r="H243" s="79"/>
    </row>
    <row r="244" spans="4:8" ht="15.75">
      <c r="D244" s="79"/>
      <c r="E244" s="79"/>
      <c r="F244" s="79"/>
      <c r="G244" s="79"/>
      <c r="H244" s="79"/>
    </row>
    <row r="245" spans="4:8" ht="15.75">
      <c r="D245" s="79"/>
      <c r="E245" s="79"/>
      <c r="F245" s="79"/>
      <c r="G245" s="79"/>
      <c r="H245" s="79"/>
    </row>
    <row r="246" spans="4:8" ht="15.75">
      <c r="D246" s="79"/>
      <c r="E246" s="79"/>
      <c r="F246" s="79"/>
      <c r="G246" s="79"/>
      <c r="H246" s="79"/>
    </row>
    <row r="247" spans="4:8" ht="15.75">
      <c r="D247" s="79"/>
      <c r="E247" s="79"/>
      <c r="F247" s="79"/>
      <c r="G247" s="79"/>
      <c r="H247" s="79"/>
    </row>
    <row r="248" spans="4:8" ht="15.75">
      <c r="D248" s="79"/>
      <c r="E248" s="79"/>
      <c r="F248" s="79"/>
      <c r="G248" s="79"/>
      <c r="H248" s="79"/>
    </row>
    <row r="249" spans="4:8" ht="15.75">
      <c r="D249" s="79"/>
      <c r="E249" s="79"/>
      <c r="F249" s="79"/>
      <c r="G249" s="79"/>
      <c r="H249" s="79"/>
    </row>
    <row r="250" spans="4:8" ht="15.75">
      <c r="D250" s="79"/>
      <c r="E250" s="79"/>
      <c r="F250" s="79"/>
      <c r="G250" s="79"/>
      <c r="H250" s="79"/>
    </row>
    <row r="251" spans="4:8" ht="15.75">
      <c r="D251" s="79"/>
      <c r="E251" s="79"/>
      <c r="F251" s="79"/>
      <c r="G251" s="79"/>
      <c r="H251" s="79"/>
    </row>
    <row r="252" spans="4:8" ht="15.75">
      <c r="D252" s="79"/>
      <c r="E252" s="79"/>
      <c r="F252" s="79"/>
      <c r="G252" s="79"/>
      <c r="H252" s="79"/>
    </row>
    <row r="253" spans="4:8" ht="15.75">
      <c r="D253" s="79"/>
      <c r="E253" s="79"/>
      <c r="F253" s="79"/>
      <c r="G253" s="79"/>
      <c r="H253" s="79"/>
    </row>
    <row r="254" spans="4:8" ht="15.75">
      <c r="D254" s="79"/>
      <c r="E254" s="79"/>
      <c r="F254" s="79"/>
      <c r="G254" s="79"/>
      <c r="H254" s="79"/>
    </row>
    <row r="255" spans="4:8" ht="15.75">
      <c r="D255" s="79"/>
      <c r="E255" s="79"/>
      <c r="F255" s="79"/>
      <c r="G255" s="79"/>
      <c r="H255" s="79"/>
    </row>
    <row r="256" spans="4:8" ht="15.75">
      <c r="D256" s="79"/>
      <c r="E256" s="79"/>
      <c r="F256" s="79"/>
      <c r="G256" s="79"/>
      <c r="H256" s="79"/>
    </row>
    <row r="257" spans="4:8" ht="15.75">
      <c r="D257" s="79"/>
      <c r="E257" s="79"/>
      <c r="F257" s="79"/>
      <c r="G257" s="79"/>
      <c r="H257" s="79"/>
    </row>
    <row r="258" spans="4:8" ht="15.75">
      <c r="D258" s="79"/>
      <c r="E258" s="79"/>
      <c r="F258" s="79"/>
      <c r="G258" s="79"/>
      <c r="H258" s="79"/>
    </row>
    <row r="259" spans="4:8" ht="15.75">
      <c r="D259" s="79"/>
      <c r="E259" s="79"/>
      <c r="F259" s="79"/>
      <c r="G259" s="79"/>
      <c r="H259" s="79"/>
    </row>
    <row r="260" spans="4:8" ht="15.75">
      <c r="D260" s="79"/>
      <c r="E260" s="79"/>
      <c r="F260" s="79"/>
      <c r="G260" s="79"/>
      <c r="H260" s="79"/>
    </row>
    <row r="261" spans="4:8" ht="15.75">
      <c r="D261" s="79"/>
      <c r="E261" s="79"/>
      <c r="F261" s="79"/>
      <c r="G261" s="79"/>
      <c r="H261" s="79"/>
    </row>
    <row r="262" spans="4:8" ht="15.75">
      <c r="D262" s="79"/>
      <c r="E262" s="79"/>
      <c r="F262" s="79"/>
      <c r="G262" s="79"/>
      <c r="H262" s="79"/>
    </row>
    <row r="263" spans="4:8" ht="15.75">
      <c r="D263" s="79"/>
      <c r="E263" s="79"/>
      <c r="F263" s="79"/>
      <c r="G263" s="79"/>
      <c r="H263" s="79"/>
    </row>
    <row r="264" spans="4:8" ht="15.75">
      <c r="D264" s="79"/>
      <c r="E264" s="79"/>
      <c r="F264" s="79"/>
      <c r="G264" s="79"/>
      <c r="H264" s="79"/>
    </row>
    <row r="265" spans="4:8" ht="15.75">
      <c r="D265" s="79"/>
      <c r="E265" s="79"/>
      <c r="F265" s="79"/>
      <c r="G265" s="79"/>
      <c r="H265" s="79"/>
    </row>
    <row r="266" spans="4:8" ht="15.75">
      <c r="D266" s="79"/>
      <c r="E266" s="79"/>
      <c r="F266" s="79"/>
      <c r="G266" s="79"/>
      <c r="H266" s="79"/>
    </row>
    <row r="267" spans="4:8" ht="15.75">
      <c r="D267" s="79"/>
      <c r="E267" s="79"/>
      <c r="F267" s="79"/>
      <c r="G267" s="79"/>
      <c r="H267" s="79"/>
    </row>
    <row r="268" spans="4:8" ht="15.75">
      <c r="D268" s="79"/>
      <c r="E268" s="79"/>
      <c r="F268" s="79"/>
      <c r="G268" s="79"/>
      <c r="H268" s="79"/>
    </row>
    <row r="269" spans="4:8" ht="15.75">
      <c r="D269" s="79"/>
      <c r="E269" s="79"/>
      <c r="F269" s="79"/>
      <c r="G269" s="79"/>
      <c r="H269" s="79"/>
    </row>
    <row r="270" spans="4:8" ht="15.75">
      <c r="D270" s="79"/>
      <c r="E270" s="79"/>
      <c r="F270" s="79"/>
      <c r="G270" s="79"/>
      <c r="H270" s="79"/>
    </row>
    <row r="271" spans="4:8" ht="15.75">
      <c r="D271" s="79"/>
      <c r="E271" s="79"/>
      <c r="F271" s="79"/>
      <c r="G271" s="79"/>
      <c r="H271" s="79"/>
    </row>
    <row r="272" spans="4:8" ht="15.75">
      <c r="D272" s="79"/>
      <c r="E272" s="79"/>
      <c r="F272" s="79"/>
      <c r="G272" s="79"/>
      <c r="H272" s="79"/>
    </row>
    <row r="273" spans="4:8" ht="15.75">
      <c r="D273" s="79"/>
      <c r="E273" s="79"/>
      <c r="F273" s="79"/>
      <c r="G273" s="79"/>
      <c r="H273" s="79"/>
    </row>
    <row r="274" spans="4:8" ht="15.75">
      <c r="D274" s="79"/>
      <c r="E274" s="79"/>
      <c r="F274" s="79"/>
      <c r="G274" s="79"/>
      <c r="H274" s="79"/>
    </row>
    <row r="275" spans="4:8" ht="15.75">
      <c r="D275" s="79"/>
      <c r="E275" s="79"/>
      <c r="F275" s="79"/>
      <c r="G275" s="79"/>
      <c r="H275" s="79"/>
    </row>
    <row r="276" spans="4:8" ht="15.75">
      <c r="D276" s="79"/>
      <c r="E276" s="79"/>
      <c r="F276" s="79"/>
      <c r="G276" s="79"/>
      <c r="H276" s="79"/>
    </row>
    <row r="277" spans="4:8" ht="15.75">
      <c r="D277" s="79"/>
      <c r="E277" s="79"/>
      <c r="F277" s="79"/>
      <c r="G277" s="79"/>
      <c r="H277" s="79"/>
    </row>
    <row r="278" spans="4:8" ht="15.75">
      <c r="D278" s="79"/>
      <c r="E278" s="79"/>
      <c r="F278" s="79"/>
      <c r="G278" s="79"/>
      <c r="H278" s="79"/>
    </row>
    <row r="279" spans="4:8" ht="15.75">
      <c r="D279" s="79"/>
      <c r="E279" s="79"/>
      <c r="F279" s="79"/>
      <c r="G279" s="79"/>
      <c r="H279" s="79"/>
    </row>
    <row r="280" spans="4:8" ht="15.75">
      <c r="D280" s="79"/>
      <c r="E280" s="79"/>
      <c r="F280" s="79"/>
      <c r="G280" s="79"/>
      <c r="H280" s="79"/>
    </row>
    <row r="281" spans="4:8" ht="15.75">
      <c r="D281" s="79"/>
      <c r="E281" s="79"/>
      <c r="F281" s="79"/>
      <c r="G281" s="79"/>
      <c r="H281" s="79"/>
    </row>
    <row r="282" spans="4:8" ht="15.75">
      <c r="D282" s="79"/>
      <c r="E282" s="79"/>
      <c r="F282" s="79"/>
      <c r="G282" s="79"/>
      <c r="H282" s="79"/>
    </row>
    <row r="283" spans="4:8" ht="15.75">
      <c r="D283" s="79"/>
      <c r="E283" s="79"/>
      <c r="F283" s="79"/>
      <c r="G283" s="79"/>
      <c r="H283" s="79"/>
    </row>
    <row r="284" spans="4:8" ht="15.75">
      <c r="D284" s="79"/>
      <c r="E284" s="79"/>
      <c r="F284" s="79"/>
      <c r="G284" s="79"/>
      <c r="H284" s="79"/>
    </row>
    <row r="285" spans="4:8" ht="15.75">
      <c r="D285" s="79"/>
      <c r="E285" s="79"/>
      <c r="F285" s="79"/>
      <c r="G285" s="79"/>
      <c r="H285" s="79"/>
    </row>
    <row r="286" spans="4:8" ht="15.75">
      <c r="D286" s="79"/>
      <c r="E286" s="79"/>
      <c r="F286" s="79"/>
      <c r="G286" s="79"/>
      <c r="H286" s="79"/>
    </row>
    <row r="287" spans="4:8" ht="15.75">
      <c r="D287" s="79"/>
      <c r="E287" s="79"/>
      <c r="F287" s="79"/>
      <c r="G287" s="79"/>
      <c r="H287" s="79"/>
    </row>
    <row r="288" spans="4:8" ht="15.75">
      <c r="D288" s="79"/>
      <c r="E288" s="79"/>
      <c r="F288" s="79"/>
      <c r="G288" s="79"/>
      <c r="H288" s="79"/>
    </row>
    <row r="289" spans="4:8" ht="15.75">
      <c r="D289" s="79"/>
      <c r="E289" s="79"/>
      <c r="F289" s="79"/>
      <c r="G289" s="79"/>
      <c r="H289" s="79"/>
    </row>
    <row r="290" spans="4:8" ht="15.75">
      <c r="D290" s="79"/>
      <c r="E290" s="79"/>
      <c r="F290" s="79"/>
      <c r="G290" s="79"/>
      <c r="H290" s="79"/>
    </row>
    <row r="291" spans="4:8" ht="15.75">
      <c r="D291" s="79"/>
      <c r="E291" s="79"/>
      <c r="F291" s="79"/>
      <c r="G291" s="79"/>
      <c r="H291" s="79"/>
    </row>
    <row r="292" spans="4:8" ht="15.75">
      <c r="D292" s="79"/>
      <c r="E292" s="79"/>
      <c r="F292" s="79"/>
      <c r="G292" s="79"/>
      <c r="H292" s="79"/>
    </row>
    <row r="293" spans="4:8" ht="15.75">
      <c r="D293" s="79"/>
      <c r="E293" s="79"/>
      <c r="F293" s="79"/>
      <c r="G293" s="79"/>
      <c r="H293" s="79"/>
    </row>
    <row r="294" spans="4:8" ht="15.75">
      <c r="D294" s="79"/>
      <c r="E294" s="79"/>
      <c r="F294" s="79"/>
      <c r="G294" s="79"/>
      <c r="H294" s="79"/>
    </row>
    <row r="295" spans="4:8" ht="15.75">
      <c r="D295" s="79"/>
      <c r="E295" s="79"/>
      <c r="F295" s="79"/>
      <c r="G295" s="79"/>
      <c r="H295" s="79"/>
    </row>
    <row r="296" spans="4:8" ht="15.75">
      <c r="D296" s="79"/>
      <c r="E296" s="79"/>
      <c r="F296" s="79"/>
      <c r="G296" s="79"/>
      <c r="H296" s="79"/>
    </row>
    <row r="297" spans="4:8" ht="15.75">
      <c r="D297" s="79"/>
      <c r="E297" s="79"/>
      <c r="F297" s="79"/>
      <c r="G297" s="79"/>
      <c r="H297" s="79"/>
    </row>
    <row r="298" spans="4:8" ht="15.75">
      <c r="D298" s="79"/>
      <c r="E298" s="79"/>
      <c r="F298" s="79"/>
      <c r="G298" s="79"/>
      <c r="H298" s="79"/>
    </row>
    <row r="299" spans="4:8" ht="15.75">
      <c r="D299" s="79"/>
      <c r="E299" s="79"/>
      <c r="F299" s="79"/>
      <c r="G299" s="79"/>
      <c r="H299" s="79"/>
    </row>
    <row r="300" spans="4:8" ht="15.75">
      <c r="D300" s="79"/>
      <c r="E300" s="79"/>
      <c r="F300" s="79"/>
      <c r="G300" s="79"/>
      <c r="H300" s="79"/>
    </row>
    <row r="301" spans="4:8" ht="15.75">
      <c r="D301" s="79"/>
      <c r="E301" s="79"/>
      <c r="F301" s="79"/>
      <c r="G301" s="79"/>
      <c r="H301" s="79"/>
    </row>
    <row r="302" spans="4:8" ht="15.75">
      <c r="D302" s="79"/>
      <c r="E302" s="79"/>
      <c r="F302" s="79"/>
      <c r="G302" s="79"/>
      <c r="H302" s="79"/>
    </row>
    <row r="303" spans="4:8" ht="15.75">
      <c r="D303" s="79"/>
      <c r="E303" s="79"/>
      <c r="F303" s="79"/>
      <c r="G303" s="79"/>
      <c r="H303" s="79"/>
    </row>
    <row r="304" spans="4:8" ht="15.75">
      <c r="D304" s="79"/>
      <c r="E304" s="79"/>
      <c r="F304" s="79"/>
      <c r="G304" s="79"/>
      <c r="H304" s="79"/>
    </row>
    <row r="305" spans="4:8" ht="15.75">
      <c r="D305" s="79"/>
      <c r="E305" s="79"/>
      <c r="F305" s="79"/>
      <c r="G305" s="79"/>
      <c r="H305" s="79"/>
    </row>
    <row r="306" spans="4:8" ht="15.75">
      <c r="D306" s="79"/>
      <c r="E306" s="79"/>
      <c r="F306" s="79"/>
      <c r="G306" s="79"/>
      <c r="H306" s="79"/>
    </row>
    <row r="307" spans="4:8" ht="15.75">
      <c r="D307" s="79"/>
      <c r="E307" s="79"/>
      <c r="F307" s="79"/>
      <c r="G307" s="79"/>
      <c r="H307" s="79"/>
    </row>
    <row r="308" spans="4:8" ht="15.75">
      <c r="D308" s="79"/>
      <c r="E308" s="79"/>
      <c r="F308" s="79"/>
      <c r="G308" s="79"/>
      <c r="H308" s="79"/>
    </row>
    <row r="309" spans="4:8" ht="15.75">
      <c r="D309" s="79"/>
      <c r="E309" s="79"/>
      <c r="F309" s="79"/>
      <c r="G309" s="79"/>
      <c r="H309" s="79"/>
    </row>
    <row r="310" spans="4:8" ht="15.75">
      <c r="D310" s="79"/>
      <c r="E310" s="79"/>
      <c r="F310" s="79"/>
      <c r="G310" s="79"/>
      <c r="H310" s="79"/>
    </row>
    <row r="311" spans="4:8" ht="15.75">
      <c r="D311" s="79"/>
      <c r="E311" s="79"/>
      <c r="F311" s="79"/>
      <c r="G311" s="79"/>
      <c r="H311" s="79"/>
    </row>
    <row r="312" spans="4:8" ht="15.75">
      <c r="D312" s="79"/>
      <c r="E312" s="79"/>
      <c r="F312" s="79"/>
      <c r="G312" s="79"/>
      <c r="H312" s="79"/>
    </row>
    <row r="313" spans="4:8" ht="15.75">
      <c r="D313" s="79"/>
      <c r="E313" s="79"/>
      <c r="F313" s="79"/>
      <c r="G313" s="79"/>
      <c r="H313" s="79"/>
    </row>
    <row r="314" spans="4:8" ht="15.75">
      <c r="D314" s="79"/>
      <c r="E314" s="79"/>
      <c r="F314" s="79"/>
      <c r="G314" s="79"/>
      <c r="H314" s="79"/>
    </row>
    <row r="315" spans="4:8" ht="15.75">
      <c r="D315" s="79"/>
      <c r="E315" s="79"/>
      <c r="F315" s="79"/>
      <c r="G315" s="79"/>
      <c r="H315" s="79"/>
    </row>
    <row r="316" spans="4:8" ht="15.75">
      <c r="D316" s="79"/>
      <c r="E316" s="79"/>
      <c r="F316" s="79"/>
      <c r="G316" s="79"/>
      <c r="H316" s="79"/>
    </row>
    <row r="317" spans="4:8" ht="15.75">
      <c r="D317" s="79"/>
      <c r="E317" s="79"/>
      <c r="F317" s="79"/>
      <c r="G317" s="79"/>
      <c r="H317" s="79"/>
    </row>
    <row r="318" spans="4:8" ht="15.75">
      <c r="D318" s="79"/>
      <c r="E318" s="79"/>
      <c r="F318" s="79"/>
      <c r="G318" s="79"/>
      <c r="H318" s="79"/>
    </row>
    <row r="319" spans="4:8" ht="15.75">
      <c r="D319" s="79"/>
      <c r="E319" s="79"/>
      <c r="F319" s="79"/>
      <c r="G319" s="79"/>
      <c r="H319" s="79"/>
    </row>
    <row r="320" spans="4:8" ht="15.75">
      <c r="D320" s="79"/>
      <c r="E320" s="79"/>
      <c r="F320" s="79"/>
      <c r="G320" s="79"/>
      <c r="H320" s="79"/>
    </row>
    <row r="321" spans="4:8" ht="15.75">
      <c r="D321" s="79"/>
      <c r="E321" s="79"/>
      <c r="F321" s="79"/>
      <c r="G321" s="79"/>
      <c r="H321" s="79"/>
    </row>
    <row r="322" spans="4:8" ht="15.75">
      <c r="D322" s="79"/>
      <c r="E322" s="79"/>
      <c r="F322" s="79"/>
      <c r="G322" s="79"/>
      <c r="H322" s="79"/>
    </row>
    <row r="323" spans="4:8" ht="15.75">
      <c r="D323" s="79"/>
      <c r="E323" s="79"/>
      <c r="F323" s="79"/>
      <c r="G323" s="79"/>
      <c r="H323" s="79"/>
    </row>
    <row r="324" spans="4:8" ht="15.75">
      <c r="D324" s="79"/>
      <c r="E324" s="79"/>
      <c r="F324" s="79"/>
      <c r="G324" s="79"/>
      <c r="H324" s="79"/>
    </row>
    <row r="325" spans="4:8" ht="15.75">
      <c r="D325" s="79"/>
      <c r="E325" s="79"/>
      <c r="F325" s="79"/>
      <c r="G325" s="79"/>
      <c r="H325" s="79"/>
    </row>
    <row r="326" spans="4:8" ht="15.75">
      <c r="D326" s="79"/>
      <c r="E326" s="79"/>
      <c r="F326" s="79"/>
      <c r="G326" s="79"/>
      <c r="H326" s="79"/>
    </row>
    <row r="327" spans="4:8" ht="15.75">
      <c r="D327" s="79"/>
      <c r="E327" s="79"/>
      <c r="F327" s="79"/>
      <c r="G327" s="79"/>
      <c r="H327" s="79"/>
    </row>
    <row r="328" spans="4:8" ht="15.75">
      <c r="D328" s="79"/>
      <c r="E328" s="79"/>
      <c r="F328" s="79"/>
      <c r="G328" s="79"/>
      <c r="H328" s="79"/>
    </row>
    <row r="329" spans="4:8" ht="15.75">
      <c r="D329" s="79"/>
      <c r="E329" s="79"/>
      <c r="F329" s="79"/>
      <c r="G329" s="79"/>
      <c r="H329" s="79"/>
    </row>
    <row r="330" spans="4:8" ht="15.75">
      <c r="D330" s="79"/>
      <c r="E330" s="79"/>
      <c r="F330" s="79"/>
      <c r="G330" s="79"/>
      <c r="H330" s="79"/>
    </row>
    <row r="331" spans="4:8" ht="15.75">
      <c r="D331" s="79"/>
      <c r="E331" s="79"/>
      <c r="F331" s="79"/>
      <c r="G331" s="79"/>
      <c r="H331" s="79"/>
    </row>
    <row r="332" spans="4:8" ht="15.75">
      <c r="D332" s="79"/>
      <c r="E332" s="79"/>
      <c r="F332" s="79"/>
      <c r="G332" s="79"/>
      <c r="H332" s="79"/>
    </row>
    <row r="333" spans="4:8" ht="15.75">
      <c r="D333" s="79"/>
      <c r="E333" s="79"/>
      <c r="F333" s="79"/>
      <c r="G333" s="79"/>
      <c r="H333" s="79"/>
    </row>
    <row r="334" spans="4:8" ht="15.75">
      <c r="D334" s="79"/>
      <c r="E334" s="79"/>
      <c r="F334" s="79"/>
      <c r="G334" s="79"/>
      <c r="H334" s="79"/>
    </row>
    <row r="335" spans="4:8" ht="15.75">
      <c r="D335" s="79"/>
      <c r="E335" s="79"/>
      <c r="F335" s="79"/>
      <c r="G335" s="79"/>
      <c r="H335" s="79"/>
    </row>
    <row r="336" spans="4:8" ht="15.75">
      <c r="D336" s="79"/>
      <c r="E336" s="79"/>
      <c r="F336" s="79"/>
      <c r="G336" s="79"/>
      <c r="H336" s="79"/>
    </row>
    <row r="337" spans="4:8" ht="15.75">
      <c r="D337" s="79"/>
      <c r="E337" s="79"/>
      <c r="F337" s="79"/>
      <c r="G337" s="79"/>
      <c r="H337" s="79"/>
    </row>
    <row r="338" spans="4:8" ht="15.75">
      <c r="D338" s="79"/>
      <c r="E338" s="79"/>
      <c r="F338" s="79"/>
      <c r="G338" s="79"/>
      <c r="H338" s="79"/>
    </row>
    <row r="339" spans="4:8" ht="15.75">
      <c r="D339" s="79"/>
      <c r="E339" s="79"/>
      <c r="F339" s="79"/>
      <c r="G339" s="79"/>
      <c r="H339" s="79"/>
    </row>
    <row r="340" spans="4:8" ht="15.75">
      <c r="D340" s="79"/>
      <c r="E340" s="79"/>
      <c r="F340" s="79"/>
      <c r="G340" s="79"/>
      <c r="H340" s="79"/>
    </row>
    <row r="341" spans="4:8" ht="15.75">
      <c r="D341" s="79"/>
      <c r="E341" s="79"/>
      <c r="F341" s="79"/>
      <c r="G341" s="79"/>
      <c r="H341" s="79"/>
    </row>
    <row r="342" spans="4:8" ht="15.75">
      <c r="D342" s="79"/>
      <c r="E342" s="79"/>
      <c r="F342" s="79"/>
      <c r="G342" s="79"/>
      <c r="H342" s="79"/>
    </row>
    <row r="343" spans="4:8" ht="15.75">
      <c r="D343" s="79"/>
      <c r="E343" s="79"/>
      <c r="F343" s="79"/>
      <c r="G343" s="79"/>
      <c r="H343" s="79"/>
    </row>
    <row r="344" spans="4:8" ht="15.75">
      <c r="D344" s="79"/>
      <c r="E344" s="79"/>
      <c r="F344" s="79"/>
      <c r="G344" s="79"/>
      <c r="H344" s="79"/>
    </row>
    <row r="345" spans="4:8" ht="15.75">
      <c r="D345" s="79"/>
      <c r="E345" s="79"/>
      <c r="F345" s="79"/>
      <c r="G345" s="79"/>
      <c r="H345" s="79"/>
    </row>
    <row r="346" spans="4:8" ht="15.75">
      <c r="D346" s="79"/>
      <c r="E346" s="79"/>
      <c r="F346" s="79"/>
      <c r="G346" s="79"/>
      <c r="H346" s="79"/>
    </row>
    <row r="347" spans="4:8" ht="15.75">
      <c r="D347" s="79"/>
      <c r="E347" s="79"/>
      <c r="F347" s="79"/>
      <c r="G347" s="79"/>
      <c r="H347" s="79"/>
    </row>
    <row r="348" spans="4:8" ht="15.75">
      <c r="D348" s="79"/>
      <c r="E348" s="79"/>
      <c r="F348" s="79"/>
      <c r="G348" s="79"/>
      <c r="H348" s="79"/>
    </row>
    <row r="349" spans="4:8" ht="15.75">
      <c r="D349" s="79"/>
      <c r="E349" s="79"/>
      <c r="F349" s="79"/>
      <c r="G349" s="79"/>
      <c r="H349" s="79"/>
    </row>
    <row r="350" spans="4:8" ht="15.75">
      <c r="D350" s="79"/>
      <c r="E350" s="79"/>
      <c r="F350" s="79"/>
      <c r="G350" s="79"/>
      <c r="H350" s="79"/>
    </row>
    <row r="351" spans="4:8" ht="15.75">
      <c r="D351" s="79"/>
      <c r="E351" s="79"/>
      <c r="F351" s="79"/>
      <c r="G351" s="79"/>
      <c r="H351" s="79"/>
    </row>
    <row r="352" spans="4:8" ht="15.75">
      <c r="D352" s="79"/>
      <c r="E352" s="79"/>
      <c r="F352" s="79"/>
      <c r="G352" s="79"/>
      <c r="H352" s="79"/>
    </row>
    <row r="353" spans="4:8" ht="15.75">
      <c r="D353" s="79"/>
      <c r="E353" s="79"/>
      <c r="F353" s="79"/>
      <c r="G353" s="79"/>
      <c r="H353" s="79"/>
    </row>
    <row r="354" spans="4:8" ht="15.75">
      <c r="D354" s="79"/>
      <c r="E354" s="79"/>
      <c r="F354" s="79"/>
      <c r="G354" s="79"/>
      <c r="H354" s="79"/>
    </row>
    <row r="355" spans="4:8" ht="15.75">
      <c r="D355" s="79"/>
      <c r="E355" s="79"/>
      <c r="F355" s="79"/>
      <c r="G355" s="79"/>
      <c r="H355" s="79"/>
    </row>
    <row r="356" spans="4:8" ht="15.75">
      <c r="D356" s="79"/>
      <c r="E356" s="79"/>
      <c r="F356" s="79"/>
      <c r="G356" s="79"/>
      <c r="H356" s="79"/>
    </row>
    <row r="357" spans="4:8" ht="15.75">
      <c r="D357" s="79"/>
      <c r="E357" s="79"/>
      <c r="F357" s="79"/>
      <c r="G357" s="79"/>
      <c r="H357" s="79"/>
    </row>
    <row r="358" spans="4:8" ht="15.75">
      <c r="D358" s="79"/>
      <c r="E358" s="79"/>
      <c r="F358" s="79"/>
      <c r="G358" s="79"/>
      <c r="H358" s="79"/>
    </row>
    <row r="359" spans="4:8" ht="15.75">
      <c r="D359" s="79"/>
      <c r="E359" s="79"/>
      <c r="F359" s="79"/>
      <c r="G359" s="79"/>
      <c r="H359" s="79"/>
    </row>
    <row r="360" spans="4:8" ht="15.75">
      <c r="D360" s="79"/>
      <c r="E360" s="79"/>
      <c r="F360" s="79"/>
      <c r="G360" s="79"/>
      <c r="H360" s="79"/>
    </row>
    <row r="361" spans="4:8" ht="15.75">
      <c r="D361" s="79"/>
      <c r="E361" s="79"/>
      <c r="F361" s="79"/>
      <c r="G361" s="79"/>
      <c r="H361" s="79"/>
    </row>
    <row r="362" spans="4:8" ht="15.75">
      <c r="D362" s="79"/>
      <c r="E362" s="79"/>
      <c r="F362" s="79"/>
      <c r="G362" s="79"/>
      <c r="H362" s="79"/>
    </row>
    <row r="363" spans="4:8" ht="15.75">
      <c r="D363" s="79"/>
      <c r="E363" s="79"/>
      <c r="F363" s="79"/>
      <c r="G363" s="79"/>
      <c r="H363" s="79"/>
    </row>
    <row r="364" spans="4:8" ht="15.75">
      <c r="D364" s="79"/>
      <c r="E364" s="79"/>
      <c r="F364" s="79"/>
      <c r="G364" s="79"/>
      <c r="H364" s="79"/>
    </row>
    <row r="365" spans="4:8" ht="15.75">
      <c r="D365" s="79"/>
      <c r="E365" s="79"/>
      <c r="F365" s="79"/>
      <c r="G365" s="79"/>
      <c r="H365" s="79"/>
    </row>
    <row r="366" spans="4:8" ht="15.75">
      <c r="D366" s="79"/>
      <c r="E366" s="79"/>
      <c r="F366" s="79"/>
      <c r="G366" s="79"/>
      <c r="H366" s="79"/>
    </row>
    <row r="367" spans="4:8" ht="15.75">
      <c r="D367" s="79"/>
      <c r="E367" s="79"/>
      <c r="F367" s="79"/>
      <c r="G367" s="79"/>
      <c r="H367" s="79"/>
    </row>
    <row r="368" spans="4:8" ht="15.75">
      <c r="D368" s="79"/>
      <c r="E368" s="79"/>
      <c r="F368" s="79"/>
      <c r="G368" s="79"/>
      <c r="H368" s="79"/>
    </row>
    <row r="369" spans="4:8" ht="15.75">
      <c r="D369" s="79"/>
      <c r="E369" s="79"/>
      <c r="F369" s="79"/>
      <c r="G369" s="79"/>
      <c r="H369" s="79"/>
    </row>
    <row r="370" spans="4:8" ht="15.75">
      <c r="D370" s="79"/>
      <c r="E370" s="79"/>
      <c r="F370" s="79"/>
      <c r="G370" s="79"/>
      <c r="H370" s="79"/>
    </row>
    <row r="371" spans="4:8" ht="15.75">
      <c r="D371" s="79"/>
      <c r="E371" s="79"/>
      <c r="F371" s="79"/>
      <c r="G371" s="79"/>
      <c r="H371" s="79"/>
    </row>
    <row r="372" spans="4:8" ht="15.75">
      <c r="D372" s="79"/>
      <c r="E372" s="79"/>
      <c r="F372" s="79"/>
      <c r="G372" s="79"/>
      <c r="H372" s="79"/>
    </row>
    <row r="373" spans="4:8" ht="15.75">
      <c r="D373" s="79"/>
      <c r="E373" s="79"/>
      <c r="F373" s="79"/>
      <c r="G373" s="79"/>
      <c r="H373" s="79"/>
    </row>
    <row r="374" spans="4:8" ht="15.75">
      <c r="D374" s="79"/>
      <c r="E374" s="79"/>
      <c r="F374" s="79"/>
      <c r="G374" s="79"/>
      <c r="H374" s="79"/>
    </row>
    <row r="375" spans="4:8" ht="15.75">
      <c r="D375" s="79"/>
      <c r="E375" s="79"/>
      <c r="F375" s="79"/>
      <c r="G375" s="79"/>
      <c r="H375" s="79"/>
    </row>
    <row r="376" spans="4:8" ht="15.75">
      <c r="D376" s="79"/>
      <c r="E376" s="79"/>
      <c r="F376" s="79"/>
      <c r="G376" s="79"/>
      <c r="H376" s="79"/>
    </row>
    <row r="377" spans="4:8" ht="15.75">
      <c r="D377" s="79"/>
      <c r="E377" s="79"/>
      <c r="F377" s="79"/>
      <c r="G377" s="79"/>
      <c r="H377" s="79"/>
    </row>
    <row r="378" spans="4:8" ht="15.75">
      <c r="D378" s="79"/>
      <c r="E378" s="79"/>
      <c r="F378" s="79"/>
      <c r="G378" s="79"/>
      <c r="H378" s="79"/>
    </row>
    <row r="379" spans="4:8" ht="15.75">
      <c r="D379" s="79"/>
      <c r="E379" s="79"/>
      <c r="F379" s="79"/>
      <c r="G379" s="79"/>
      <c r="H379" s="79"/>
    </row>
    <row r="380" spans="4:8" ht="15.75">
      <c r="D380" s="79"/>
      <c r="E380" s="79"/>
      <c r="F380" s="79"/>
      <c r="G380" s="79"/>
      <c r="H380" s="79"/>
    </row>
    <row r="381" spans="4:8" ht="15.75">
      <c r="D381" s="79"/>
      <c r="E381" s="79"/>
      <c r="F381" s="79"/>
      <c r="G381" s="79"/>
      <c r="H381" s="79"/>
    </row>
    <row r="382" spans="4:8" ht="15.75">
      <c r="D382" s="79"/>
      <c r="E382" s="79"/>
      <c r="F382" s="79"/>
      <c r="G382" s="79"/>
      <c r="H382" s="79"/>
    </row>
    <row r="383" spans="4:8" ht="15.75">
      <c r="D383" s="79"/>
      <c r="E383" s="79"/>
      <c r="F383" s="79"/>
      <c r="G383" s="79"/>
      <c r="H383" s="79"/>
    </row>
    <row r="384" spans="4:8" ht="15.75">
      <c r="D384" s="79"/>
      <c r="E384" s="79"/>
      <c r="F384" s="79"/>
      <c r="G384" s="79"/>
      <c r="H384" s="79"/>
    </row>
    <row r="385" spans="4:8" ht="15.75">
      <c r="D385" s="79"/>
      <c r="E385" s="79"/>
      <c r="F385" s="79"/>
      <c r="G385" s="79"/>
      <c r="H385" s="79"/>
    </row>
    <row r="386" spans="4:8" ht="15.75">
      <c r="D386" s="79"/>
      <c r="E386" s="79"/>
      <c r="F386" s="79"/>
      <c r="G386" s="79"/>
      <c r="H386" s="79"/>
    </row>
    <row r="387" spans="4:8" ht="15.75">
      <c r="D387" s="79"/>
      <c r="E387" s="79"/>
      <c r="F387" s="79"/>
      <c r="G387" s="79"/>
      <c r="H387" s="79"/>
    </row>
    <row r="388" spans="4:8" ht="15.75">
      <c r="D388" s="79"/>
      <c r="E388" s="79"/>
      <c r="F388" s="79"/>
      <c r="G388" s="79"/>
      <c r="H388" s="79"/>
    </row>
    <row r="389" spans="4:8" ht="15.75">
      <c r="D389" s="79"/>
      <c r="E389" s="79"/>
      <c r="F389" s="79"/>
      <c r="G389" s="79"/>
      <c r="H389" s="79"/>
    </row>
    <row r="390" spans="4:8" ht="15.75">
      <c r="D390" s="79"/>
      <c r="E390" s="79"/>
      <c r="F390" s="79"/>
      <c r="G390" s="79"/>
      <c r="H390" s="79"/>
    </row>
    <row r="391" spans="4:8" ht="15.75">
      <c r="D391" s="79"/>
      <c r="E391" s="79"/>
      <c r="F391" s="79"/>
      <c r="G391" s="79"/>
      <c r="H391" s="79"/>
    </row>
    <row r="392" spans="4:8" ht="15.75">
      <c r="D392" s="79"/>
      <c r="E392" s="79"/>
      <c r="F392" s="79"/>
      <c r="G392" s="79"/>
      <c r="H392" s="79"/>
    </row>
    <row r="393" spans="4:8" ht="15.75">
      <c r="D393" s="79"/>
      <c r="E393" s="79"/>
      <c r="F393" s="79"/>
      <c r="G393" s="79"/>
      <c r="H393" s="79"/>
    </row>
    <row r="394" spans="4:8" ht="15.75">
      <c r="D394" s="79"/>
      <c r="E394" s="79"/>
      <c r="F394" s="79"/>
      <c r="G394" s="79"/>
      <c r="H394" s="79"/>
    </row>
    <row r="395" spans="4:8" ht="15.75">
      <c r="D395" s="79"/>
      <c r="E395" s="79"/>
      <c r="F395" s="79"/>
      <c r="G395" s="79"/>
      <c r="H395" s="79"/>
    </row>
    <row r="396" spans="4:8" ht="15.75">
      <c r="D396" s="79"/>
      <c r="E396" s="79"/>
      <c r="F396" s="79"/>
      <c r="G396" s="79"/>
      <c r="H396" s="79"/>
    </row>
    <row r="397" spans="4:8" ht="15.75">
      <c r="D397" s="79"/>
      <c r="E397" s="79"/>
      <c r="F397" s="79"/>
      <c r="G397" s="79"/>
      <c r="H397" s="79"/>
    </row>
    <row r="398" spans="4:8" ht="15.75">
      <c r="D398" s="79"/>
      <c r="E398" s="79"/>
      <c r="F398" s="79"/>
      <c r="G398" s="79"/>
      <c r="H398" s="79"/>
    </row>
    <row r="399" spans="4:8" ht="15.75">
      <c r="D399" s="79"/>
      <c r="E399" s="79"/>
      <c r="F399" s="79"/>
      <c r="G399" s="79"/>
      <c r="H399" s="79"/>
    </row>
    <row r="400" spans="4:8" ht="15.75">
      <c r="D400" s="79"/>
      <c r="E400" s="79"/>
      <c r="F400" s="79"/>
      <c r="G400" s="79"/>
      <c r="H400" s="79"/>
    </row>
    <row r="401" spans="4:8" ht="15.75">
      <c r="D401" s="79"/>
      <c r="E401" s="79"/>
      <c r="F401" s="79"/>
      <c r="G401" s="79"/>
      <c r="H401" s="79"/>
    </row>
    <row r="402" spans="4:8" ht="15.75">
      <c r="D402" s="79"/>
      <c r="E402" s="79"/>
      <c r="F402" s="79"/>
      <c r="G402" s="79"/>
      <c r="H402" s="79"/>
    </row>
    <row r="403" spans="4:8" ht="15.75">
      <c r="D403" s="79"/>
      <c r="E403" s="79"/>
      <c r="F403" s="79"/>
      <c r="G403" s="79"/>
      <c r="H403" s="79"/>
    </row>
    <row r="404" spans="4:8" ht="15.75">
      <c r="D404" s="79"/>
      <c r="E404" s="79"/>
      <c r="F404" s="79"/>
      <c r="G404" s="79"/>
      <c r="H404" s="79"/>
    </row>
    <row r="405" spans="4:8" ht="15.75">
      <c r="D405" s="79"/>
      <c r="E405" s="79"/>
      <c r="F405" s="79"/>
      <c r="G405" s="79"/>
      <c r="H405" s="79"/>
    </row>
    <row r="406" spans="4:8" ht="15.75">
      <c r="D406" s="79"/>
      <c r="E406" s="79"/>
      <c r="F406" s="79"/>
      <c r="G406" s="79"/>
      <c r="H406" s="79"/>
    </row>
    <row r="407" spans="4:8" ht="15.75">
      <c r="D407" s="79"/>
      <c r="E407" s="79"/>
      <c r="F407" s="79"/>
      <c r="G407" s="79"/>
      <c r="H407" s="79"/>
    </row>
    <row r="408" spans="4:8" ht="15.75">
      <c r="D408" s="79"/>
      <c r="E408" s="79"/>
      <c r="F408" s="79"/>
      <c r="G408" s="79"/>
      <c r="H408" s="79"/>
    </row>
    <row r="409" spans="4:8" ht="15.75">
      <c r="D409" s="79"/>
      <c r="E409" s="79"/>
      <c r="F409" s="79"/>
      <c r="G409" s="79"/>
      <c r="H409" s="79"/>
    </row>
    <row r="410" spans="4:8" ht="15.75">
      <c r="D410" s="79"/>
      <c r="E410" s="79"/>
      <c r="F410" s="79"/>
      <c r="G410" s="79"/>
      <c r="H410" s="79"/>
    </row>
    <row r="411" spans="4:8" ht="15.75">
      <c r="D411" s="79"/>
      <c r="E411" s="79"/>
      <c r="F411" s="79"/>
      <c r="G411" s="79"/>
      <c r="H411" s="79"/>
    </row>
    <row r="412" spans="4:8" ht="15.75">
      <c r="D412" s="79"/>
      <c r="E412" s="79"/>
      <c r="F412" s="79"/>
      <c r="G412" s="79"/>
      <c r="H412" s="79"/>
    </row>
    <row r="413" spans="4:8" ht="15.75">
      <c r="D413" s="79"/>
      <c r="E413" s="79"/>
      <c r="F413" s="79"/>
      <c r="G413" s="79"/>
      <c r="H413" s="79"/>
    </row>
    <row r="414" spans="4:8" ht="15.75">
      <c r="D414" s="79"/>
      <c r="E414" s="79"/>
      <c r="F414" s="79"/>
      <c r="G414" s="79"/>
      <c r="H414" s="79"/>
    </row>
    <row r="415" spans="4:8" ht="15.75">
      <c r="D415" s="79"/>
      <c r="E415" s="79"/>
      <c r="F415" s="79"/>
      <c r="G415" s="79"/>
      <c r="H415" s="79"/>
    </row>
    <row r="416" spans="4:8" ht="15.75">
      <c r="D416" s="79"/>
      <c r="E416" s="79"/>
      <c r="F416" s="79"/>
      <c r="G416" s="79"/>
      <c r="H416" s="79"/>
    </row>
    <row r="417" spans="4:8" ht="15.75">
      <c r="D417" s="79"/>
      <c r="E417" s="79"/>
      <c r="F417" s="79"/>
      <c r="G417" s="79"/>
      <c r="H417" s="79"/>
    </row>
    <row r="418" spans="4:8" ht="15.75">
      <c r="D418" s="79"/>
      <c r="E418" s="79"/>
      <c r="F418" s="79"/>
      <c r="G418" s="79"/>
      <c r="H418" s="79"/>
    </row>
    <row r="419" spans="4:8" ht="15.75">
      <c r="D419" s="79"/>
      <c r="E419" s="79"/>
      <c r="F419" s="79"/>
      <c r="G419" s="79"/>
      <c r="H419" s="79"/>
    </row>
    <row r="420" spans="4:8" ht="15.75">
      <c r="D420" s="79"/>
      <c r="E420" s="79"/>
      <c r="F420" s="79"/>
      <c r="G420" s="79"/>
      <c r="H420" s="79"/>
    </row>
    <row r="421" spans="4:8" ht="15.75">
      <c r="D421" s="79"/>
      <c r="E421" s="79"/>
      <c r="F421" s="79"/>
      <c r="G421" s="79"/>
      <c r="H421" s="79"/>
    </row>
    <row r="422" spans="4:8" ht="15.75">
      <c r="D422" s="79"/>
      <c r="E422" s="79"/>
      <c r="F422" s="79"/>
      <c r="G422" s="79"/>
      <c r="H422" s="79"/>
    </row>
    <row r="423" spans="4:8" ht="15.75">
      <c r="D423" s="79"/>
      <c r="E423" s="79"/>
      <c r="F423" s="79"/>
      <c r="G423" s="79"/>
      <c r="H423" s="79"/>
    </row>
    <row r="424" spans="4:8" ht="15.75">
      <c r="D424" s="79"/>
      <c r="E424" s="79"/>
      <c r="F424" s="79"/>
      <c r="G424" s="79"/>
      <c r="H424" s="79"/>
    </row>
    <row r="425" spans="4:8" ht="15.75">
      <c r="D425" s="79"/>
      <c r="E425" s="79"/>
      <c r="F425" s="79"/>
      <c r="G425" s="79"/>
      <c r="H425" s="79"/>
    </row>
    <row r="426" spans="4:8" ht="15.75">
      <c r="D426" s="79"/>
      <c r="E426" s="79"/>
      <c r="F426" s="79"/>
      <c r="G426" s="79"/>
      <c r="H426" s="79"/>
    </row>
    <row r="427" spans="4:8" ht="15.75">
      <c r="D427" s="79"/>
      <c r="E427" s="79"/>
      <c r="F427" s="79"/>
      <c r="G427" s="79"/>
      <c r="H427" s="79"/>
    </row>
    <row r="428" spans="4:8" ht="15.75">
      <c r="D428" s="79"/>
      <c r="E428" s="79"/>
      <c r="F428" s="79"/>
      <c r="G428" s="79"/>
      <c r="H428" s="79"/>
    </row>
    <row r="429" spans="4:8" ht="15.75">
      <c r="D429" s="79"/>
      <c r="E429" s="79"/>
      <c r="F429" s="79"/>
      <c r="G429" s="79"/>
      <c r="H429" s="79"/>
    </row>
    <row r="430" spans="4:8" ht="15.75">
      <c r="D430" s="79"/>
      <c r="E430" s="79"/>
      <c r="F430" s="79"/>
      <c r="G430" s="79"/>
      <c r="H430" s="79"/>
    </row>
    <row r="431" spans="4:8" ht="15.75">
      <c r="D431" s="79"/>
      <c r="E431" s="79"/>
      <c r="F431" s="79"/>
      <c r="G431" s="79"/>
      <c r="H431" s="79"/>
    </row>
    <row r="432" spans="4:8" ht="15.75">
      <c r="D432" s="79"/>
      <c r="E432" s="79"/>
      <c r="F432" s="79"/>
      <c r="G432" s="79"/>
      <c r="H432" s="79"/>
    </row>
    <row r="433" spans="4:8" ht="15.75">
      <c r="D433" s="79"/>
      <c r="E433" s="79"/>
      <c r="F433" s="79"/>
      <c r="G433" s="79"/>
      <c r="H433" s="79"/>
    </row>
    <row r="434" spans="4:8" ht="15.75">
      <c r="D434" s="79"/>
      <c r="E434" s="79"/>
      <c r="F434" s="79"/>
      <c r="G434" s="79"/>
      <c r="H434" s="79"/>
    </row>
    <row r="435" spans="4:8" ht="15.75">
      <c r="D435" s="79"/>
      <c r="E435" s="79"/>
      <c r="F435" s="79"/>
      <c r="G435" s="79"/>
      <c r="H435" s="79"/>
    </row>
    <row r="436" spans="4:8" ht="15.75">
      <c r="D436" s="79"/>
      <c r="E436" s="79"/>
      <c r="F436" s="79"/>
      <c r="G436" s="79"/>
      <c r="H436" s="79"/>
    </row>
    <row r="437" spans="4:8" ht="15.75">
      <c r="D437" s="79"/>
      <c r="E437" s="79"/>
      <c r="F437" s="79"/>
      <c r="G437" s="79"/>
      <c r="H437" s="79"/>
    </row>
    <row r="438" spans="4:8" ht="15.75">
      <c r="D438" s="79"/>
      <c r="E438" s="79"/>
      <c r="F438" s="79"/>
      <c r="G438" s="79"/>
      <c r="H438" s="79"/>
    </row>
    <row r="439" spans="4:8" ht="15.75">
      <c r="D439" s="79"/>
      <c r="E439" s="79"/>
      <c r="F439" s="79"/>
      <c r="G439" s="79"/>
      <c r="H439" s="79"/>
    </row>
    <row r="440" spans="4:8" ht="15.75">
      <c r="D440" s="79"/>
      <c r="E440" s="79"/>
      <c r="F440" s="79"/>
      <c r="G440" s="79"/>
      <c r="H440" s="79"/>
    </row>
    <row r="441" spans="4:8" ht="15.75">
      <c r="D441" s="79"/>
      <c r="E441" s="79"/>
      <c r="F441" s="79"/>
      <c r="G441" s="79"/>
      <c r="H441" s="79"/>
    </row>
    <row r="442" spans="4:8" ht="15.75">
      <c r="D442" s="79"/>
      <c r="E442" s="79"/>
      <c r="F442" s="79"/>
      <c r="G442" s="79"/>
      <c r="H442" s="79"/>
    </row>
    <row r="443" spans="4:8" ht="15.75">
      <c r="D443" s="79"/>
      <c r="E443" s="79"/>
      <c r="F443" s="79"/>
      <c r="G443" s="79"/>
      <c r="H443" s="79"/>
    </row>
    <row r="444" spans="4:8" ht="15.75">
      <c r="D444" s="79"/>
      <c r="E444" s="79"/>
      <c r="F444" s="79"/>
      <c r="G444" s="79"/>
      <c r="H444" s="79"/>
    </row>
    <row r="445" spans="4:8" ht="15.75">
      <c r="D445" s="79"/>
      <c r="E445" s="79"/>
      <c r="F445" s="79"/>
      <c r="G445" s="79"/>
      <c r="H445" s="79"/>
    </row>
    <row r="446" spans="4:8" ht="15.75">
      <c r="D446" s="79"/>
      <c r="E446" s="79"/>
      <c r="F446" s="79"/>
      <c r="G446" s="79"/>
      <c r="H446" s="79"/>
    </row>
    <row r="447" spans="4:8" ht="15.75">
      <c r="D447" s="79"/>
      <c r="E447" s="79"/>
      <c r="F447" s="79"/>
      <c r="G447" s="79"/>
      <c r="H447" s="79"/>
    </row>
    <row r="448" spans="4:8" ht="15.75">
      <c r="D448" s="79"/>
      <c r="E448" s="79"/>
      <c r="F448" s="79"/>
      <c r="G448" s="79"/>
      <c r="H448" s="79"/>
    </row>
    <row r="449" spans="4:8" ht="15.75">
      <c r="D449" s="79"/>
      <c r="E449" s="79"/>
      <c r="F449" s="79"/>
      <c r="G449" s="79"/>
      <c r="H449" s="79"/>
    </row>
    <row r="450" spans="4:8" ht="15.75">
      <c r="D450" s="79"/>
      <c r="E450" s="79"/>
      <c r="F450" s="79"/>
      <c r="G450" s="79"/>
      <c r="H450" s="79"/>
    </row>
    <row r="451" spans="4:8" ht="15.75">
      <c r="D451" s="79"/>
      <c r="E451" s="79"/>
      <c r="F451" s="79"/>
      <c r="G451" s="79"/>
      <c r="H451" s="79"/>
    </row>
    <row r="452" spans="4:8" ht="15.75">
      <c r="D452" s="79"/>
      <c r="E452" s="79"/>
      <c r="F452" s="79"/>
      <c r="G452" s="79"/>
      <c r="H452" s="79"/>
    </row>
    <row r="453" spans="4:8" ht="15.75">
      <c r="D453" s="79"/>
      <c r="E453" s="79"/>
      <c r="F453" s="79"/>
      <c r="G453" s="79"/>
      <c r="H453" s="79"/>
    </row>
    <row r="454" spans="4:8" ht="15.75">
      <c r="D454" s="79"/>
      <c r="E454" s="79"/>
      <c r="F454" s="79"/>
      <c r="G454" s="79"/>
      <c r="H454" s="79"/>
    </row>
    <row r="455" spans="4:8" ht="15.75">
      <c r="D455" s="79"/>
      <c r="E455" s="79"/>
      <c r="F455" s="79"/>
      <c r="G455" s="79"/>
      <c r="H455" s="79"/>
    </row>
    <row r="456" spans="4:8" ht="15.75">
      <c r="D456" s="79"/>
      <c r="E456" s="79"/>
      <c r="F456" s="79"/>
      <c r="G456" s="79"/>
      <c r="H456" s="79"/>
    </row>
    <row r="457" spans="4:8" ht="15.75">
      <c r="D457" s="79"/>
      <c r="E457" s="79"/>
      <c r="F457" s="79"/>
      <c r="G457" s="79"/>
      <c r="H457" s="79"/>
    </row>
    <row r="458" spans="4:8" ht="15.75">
      <c r="D458" s="79"/>
      <c r="E458" s="79"/>
      <c r="F458" s="79"/>
      <c r="G458" s="79"/>
      <c r="H458" s="79"/>
    </row>
    <row r="459" spans="4:8" ht="15.75">
      <c r="D459" s="79"/>
      <c r="E459" s="79"/>
      <c r="F459" s="79"/>
      <c r="G459" s="79"/>
      <c r="H459" s="79"/>
    </row>
    <row r="460" spans="4:8" ht="15.75">
      <c r="D460" s="79"/>
      <c r="E460" s="79"/>
      <c r="F460" s="79"/>
      <c r="G460" s="79"/>
      <c r="H460" s="79"/>
    </row>
    <row r="461" spans="4:8" ht="15.75">
      <c r="D461" s="79"/>
      <c r="E461" s="79"/>
      <c r="F461" s="79"/>
      <c r="G461" s="79"/>
      <c r="H461" s="79"/>
    </row>
    <row r="462" spans="4:8" ht="15.75">
      <c r="D462" s="79"/>
      <c r="E462" s="79"/>
      <c r="F462" s="79"/>
      <c r="G462" s="79"/>
      <c r="H462" s="79"/>
    </row>
    <row r="463" spans="4:8" ht="15.75">
      <c r="D463" s="79"/>
      <c r="E463" s="79"/>
      <c r="F463" s="79"/>
      <c r="G463" s="79"/>
      <c r="H463" s="79"/>
    </row>
    <row r="464" spans="4:8" ht="15.75">
      <c r="D464" s="79"/>
      <c r="E464" s="79"/>
      <c r="F464" s="79"/>
      <c r="G464" s="79"/>
      <c r="H464" s="79"/>
    </row>
    <row r="465" spans="4:8" ht="15.75">
      <c r="D465" s="79"/>
      <c r="E465" s="79"/>
      <c r="F465" s="79"/>
      <c r="G465" s="79"/>
      <c r="H465" s="79"/>
    </row>
    <row r="466" spans="4:8" ht="15.75">
      <c r="D466" s="79"/>
      <c r="E466" s="79"/>
      <c r="F466" s="79"/>
      <c r="G466" s="79"/>
      <c r="H466" s="79"/>
    </row>
    <row r="467" spans="4:8" ht="15.75">
      <c r="D467" s="79"/>
      <c r="E467" s="79"/>
      <c r="F467" s="79"/>
      <c r="G467" s="79"/>
      <c r="H467" s="79"/>
    </row>
    <row r="468" spans="4:8" ht="15.75">
      <c r="D468" s="79"/>
      <c r="E468" s="79"/>
      <c r="F468" s="79"/>
      <c r="G468" s="79"/>
      <c r="H468" s="79"/>
    </row>
    <row r="469" spans="4:8" ht="15.75">
      <c r="D469" s="79"/>
      <c r="E469" s="79"/>
      <c r="F469" s="79"/>
      <c r="G469" s="79"/>
      <c r="H469" s="79"/>
    </row>
    <row r="470" spans="4:8" ht="15.75">
      <c r="D470" s="79"/>
      <c r="E470" s="79"/>
      <c r="F470" s="79"/>
      <c r="G470" s="79"/>
      <c r="H470" s="79"/>
    </row>
    <row r="471" spans="4:8" ht="15.75">
      <c r="D471" s="79"/>
      <c r="E471" s="79"/>
      <c r="F471" s="79"/>
      <c r="G471" s="79"/>
      <c r="H471" s="79"/>
    </row>
    <row r="472" spans="4:8" ht="15.75">
      <c r="D472" s="79"/>
      <c r="E472" s="79"/>
      <c r="F472" s="79"/>
      <c r="G472" s="79"/>
      <c r="H472" s="79"/>
    </row>
    <row r="473" spans="4:8" ht="15.75">
      <c r="D473" s="79"/>
      <c r="E473" s="79"/>
      <c r="F473" s="79"/>
      <c r="G473" s="79"/>
      <c r="H473" s="79"/>
    </row>
    <row r="474" spans="4:8" ht="15.75">
      <c r="D474" s="79"/>
      <c r="E474" s="79"/>
      <c r="F474" s="79"/>
      <c r="G474" s="79"/>
      <c r="H474" s="79"/>
    </row>
    <row r="475" spans="4:8" ht="15.75">
      <c r="D475" s="79"/>
      <c r="E475" s="79"/>
      <c r="F475" s="79"/>
      <c r="G475" s="79"/>
      <c r="H475" s="79"/>
    </row>
    <row r="476" spans="4:8" ht="15.75">
      <c r="D476" s="79"/>
      <c r="E476" s="79"/>
      <c r="F476" s="79"/>
      <c r="G476" s="79"/>
      <c r="H476" s="79"/>
    </row>
    <row r="477" spans="4:8" ht="15.75">
      <c r="D477" s="79"/>
      <c r="E477" s="79"/>
      <c r="F477" s="79"/>
      <c r="G477" s="79"/>
      <c r="H477" s="79"/>
    </row>
    <row r="478" spans="4:8" ht="15.75">
      <c r="D478" s="79"/>
      <c r="E478" s="79"/>
      <c r="F478" s="79"/>
      <c r="G478" s="79"/>
      <c r="H478" s="79"/>
    </row>
    <row r="479" spans="4:8" ht="15.75">
      <c r="D479" s="79"/>
      <c r="E479" s="79"/>
      <c r="F479" s="79"/>
      <c r="G479" s="79"/>
      <c r="H479" s="79"/>
    </row>
    <row r="480" spans="4:8" ht="15.75">
      <c r="D480" s="79"/>
      <c r="E480" s="79"/>
      <c r="F480" s="79"/>
      <c r="G480" s="79"/>
      <c r="H480" s="79"/>
    </row>
    <row r="481" spans="4:8" ht="15.75">
      <c r="D481" s="79"/>
      <c r="E481" s="79"/>
      <c r="F481" s="79"/>
      <c r="G481" s="79"/>
      <c r="H481" s="79"/>
    </row>
    <row r="482" spans="4:8" ht="15.75">
      <c r="D482" s="79"/>
      <c r="E482" s="79"/>
      <c r="F482" s="79"/>
      <c r="G482" s="79"/>
      <c r="H482" s="79"/>
    </row>
    <row r="483" spans="4:8" ht="15.75">
      <c r="D483" s="79"/>
      <c r="E483" s="79"/>
      <c r="F483" s="79"/>
      <c r="G483" s="79"/>
      <c r="H483" s="79"/>
    </row>
    <row r="484" spans="4:8" ht="15.75">
      <c r="D484" s="79"/>
      <c r="E484" s="79"/>
      <c r="F484" s="79"/>
      <c r="G484" s="79"/>
      <c r="H484" s="79"/>
    </row>
    <row r="485" spans="4:8" ht="15.75">
      <c r="D485" s="79"/>
      <c r="E485" s="79"/>
      <c r="F485" s="79"/>
      <c r="G485" s="79"/>
      <c r="H485" s="79"/>
    </row>
    <row r="486" spans="4:8" ht="15.75">
      <c r="D486" s="79"/>
      <c r="E486" s="79"/>
      <c r="F486" s="79"/>
      <c r="G486" s="79"/>
      <c r="H486" s="79"/>
    </row>
    <row r="487" spans="4:8" ht="15.75">
      <c r="D487" s="79"/>
      <c r="E487" s="79"/>
      <c r="F487" s="79"/>
      <c r="G487" s="79"/>
      <c r="H487" s="79"/>
    </row>
    <row r="488" spans="4:8" ht="15.75">
      <c r="D488" s="79"/>
      <c r="E488" s="79"/>
      <c r="F488" s="79"/>
      <c r="G488" s="79"/>
      <c r="H488" s="79"/>
    </row>
    <row r="489" spans="4:8" ht="15.75">
      <c r="D489" s="79"/>
      <c r="E489" s="79"/>
      <c r="F489" s="79"/>
      <c r="G489" s="79"/>
      <c r="H489" s="79"/>
    </row>
    <row r="490" spans="4:8" ht="15.75">
      <c r="D490" s="79"/>
      <c r="E490" s="79"/>
      <c r="F490" s="79"/>
      <c r="G490" s="79"/>
      <c r="H490" s="79"/>
    </row>
    <row r="491" spans="4:8" ht="15.75">
      <c r="D491" s="79"/>
      <c r="E491" s="79"/>
      <c r="F491" s="79"/>
      <c r="G491" s="79"/>
      <c r="H491" s="79"/>
    </row>
    <row r="492" spans="4:8" ht="15.75">
      <c r="D492" s="79"/>
      <c r="E492" s="79"/>
      <c r="F492" s="79"/>
      <c r="G492" s="79"/>
      <c r="H492" s="79"/>
    </row>
    <row r="493" spans="4:8" ht="15.75">
      <c r="D493" s="79"/>
      <c r="E493" s="79"/>
      <c r="F493" s="79"/>
      <c r="G493" s="79"/>
      <c r="H493" s="79"/>
    </row>
    <row r="494" spans="4:8" ht="15.75">
      <c r="D494" s="79"/>
      <c r="E494" s="79"/>
      <c r="F494" s="79"/>
      <c r="G494" s="79"/>
      <c r="H494" s="79"/>
    </row>
    <row r="495" spans="4:8" ht="15.75">
      <c r="D495" s="79"/>
      <c r="E495" s="79"/>
      <c r="F495" s="79"/>
      <c r="G495" s="79"/>
      <c r="H495" s="79"/>
    </row>
    <row r="496" spans="4:8" ht="15.75">
      <c r="D496" s="79"/>
      <c r="E496" s="79"/>
      <c r="F496" s="79"/>
      <c r="G496" s="79"/>
      <c r="H496" s="79"/>
    </row>
    <row r="497" spans="4:8" ht="15.75">
      <c r="D497" s="79"/>
      <c r="E497" s="79"/>
      <c r="F497" s="79"/>
      <c r="G497" s="79"/>
      <c r="H497" s="79"/>
    </row>
    <row r="498" spans="4:8" ht="15.75">
      <c r="D498" s="79"/>
      <c r="E498" s="79"/>
      <c r="F498" s="79"/>
      <c r="G498" s="79"/>
      <c r="H498" s="79"/>
    </row>
    <row r="499" spans="4:8" ht="15.75">
      <c r="D499" s="79"/>
      <c r="E499" s="79"/>
      <c r="F499" s="79"/>
      <c r="G499" s="79"/>
      <c r="H499" s="79"/>
    </row>
    <row r="500" spans="4:8" ht="15.75">
      <c r="D500" s="79"/>
      <c r="E500" s="79"/>
      <c r="F500" s="79"/>
      <c r="G500" s="79"/>
      <c r="H500" s="79"/>
    </row>
    <row r="501" spans="4:8" ht="15.75">
      <c r="D501" s="79"/>
      <c r="E501" s="79"/>
      <c r="F501" s="79"/>
      <c r="G501" s="79"/>
      <c r="H501" s="79"/>
    </row>
    <row r="502" spans="4:8" ht="15.75">
      <c r="D502" s="79"/>
      <c r="E502" s="79"/>
      <c r="F502" s="79"/>
      <c r="G502" s="79"/>
      <c r="H502" s="79"/>
    </row>
    <row r="503" spans="4:8" ht="15.75">
      <c r="D503" s="79"/>
      <c r="E503" s="79"/>
      <c r="F503" s="79"/>
      <c r="G503" s="79"/>
      <c r="H503" s="79"/>
    </row>
    <row r="504" spans="4:8" ht="15.75">
      <c r="D504" s="79"/>
      <c r="E504" s="79"/>
      <c r="F504" s="79"/>
      <c r="G504" s="79"/>
      <c r="H504" s="79"/>
    </row>
    <row r="505" spans="4:8" ht="15.75">
      <c r="D505" s="79"/>
      <c r="E505" s="79"/>
      <c r="F505" s="79"/>
      <c r="G505" s="79"/>
      <c r="H505" s="79"/>
    </row>
    <row r="506" spans="4:8" ht="15.75">
      <c r="D506" s="79"/>
      <c r="E506" s="79"/>
      <c r="F506" s="79"/>
      <c r="G506" s="79"/>
      <c r="H506" s="79"/>
    </row>
    <row r="507" spans="4:8" ht="15.75">
      <c r="D507" s="79"/>
      <c r="E507" s="79"/>
      <c r="F507" s="79"/>
      <c r="G507" s="79"/>
      <c r="H507" s="79"/>
    </row>
    <row r="508" spans="4:8" ht="15.75">
      <c r="D508" s="79"/>
      <c r="E508" s="79"/>
      <c r="F508" s="79"/>
      <c r="G508" s="79"/>
      <c r="H508" s="79"/>
    </row>
    <row r="509" spans="4:8" ht="15.75">
      <c r="D509" s="79"/>
      <c r="E509" s="79"/>
      <c r="F509" s="79"/>
      <c r="G509" s="79"/>
      <c r="H509" s="79"/>
    </row>
    <row r="510" spans="4:8" ht="15.75">
      <c r="D510" s="79"/>
      <c r="E510" s="79"/>
      <c r="F510" s="79"/>
      <c r="G510" s="79"/>
      <c r="H510" s="79"/>
    </row>
    <row r="511" spans="4:8" ht="15.75">
      <c r="D511" s="79"/>
      <c r="E511" s="79"/>
      <c r="F511" s="79"/>
      <c r="G511" s="79"/>
      <c r="H511" s="79"/>
    </row>
    <row r="512" spans="4:8" ht="15.75">
      <c r="D512" s="79"/>
      <c r="E512" s="79"/>
      <c r="F512" s="79"/>
      <c r="G512" s="79"/>
      <c r="H512" s="79"/>
    </row>
    <row r="513" spans="4:8" ht="15.75">
      <c r="D513" s="79"/>
      <c r="E513" s="79"/>
      <c r="F513" s="79"/>
      <c r="G513" s="79"/>
      <c r="H513" s="79"/>
    </row>
    <row r="514" spans="4:8" ht="15.75">
      <c r="D514" s="79"/>
      <c r="E514" s="79"/>
      <c r="F514" s="79"/>
      <c r="G514" s="79"/>
      <c r="H514" s="79"/>
    </row>
    <row r="515" spans="4:8" ht="15.75">
      <c r="D515" s="79"/>
      <c r="E515" s="79"/>
      <c r="F515" s="79"/>
      <c r="G515" s="79"/>
      <c r="H515" s="79"/>
    </row>
    <row r="516" spans="4:8" ht="15.75">
      <c r="D516" s="79"/>
      <c r="E516" s="79"/>
      <c r="F516" s="79"/>
      <c r="G516" s="79"/>
      <c r="H516" s="79"/>
    </row>
    <row r="517" spans="4:8" ht="15.75">
      <c r="D517" s="79"/>
      <c r="E517" s="79"/>
      <c r="F517" s="79"/>
      <c r="G517" s="79"/>
      <c r="H517" s="79"/>
    </row>
    <row r="518" spans="4:8" ht="15.75">
      <c r="D518" s="79"/>
      <c r="E518" s="79"/>
      <c r="F518" s="79"/>
      <c r="G518" s="79"/>
      <c r="H518" s="79"/>
    </row>
    <row r="519" spans="4:8" ht="15.75">
      <c r="D519" s="79"/>
      <c r="E519" s="79"/>
      <c r="F519" s="79"/>
      <c r="G519" s="79"/>
      <c r="H519" s="79"/>
    </row>
    <row r="520" spans="4:8" ht="15.75">
      <c r="D520" s="79"/>
      <c r="E520" s="79"/>
      <c r="F520" s="79"/>
      <c r="G520" s="79"/>
      <c r="H520" s="79"/>
    </row>
    <row r="521" spans="4:8" ht="15.75">
      <c r="D521" s="79"/>
      <c r="E521" s="79"/>
      <c r="F521" s="79"/>
      <c r="G521" s="79"/>
      <c r="H521" s="79"/>
    </row>
    <row r="522" spans="4:8" ht="15.75">
      <c r="D522" s="79"/>
      <c r="E522" s="79"/>
      <c r="F522" s="79"/>
      <c r="G522" s="79"/>
      <c r="H522" s="79"/>
    </row>
    <row r="523" spans="4:8" ht="15.75">
      <c r="D523" s="79"/>
      <c r="E523" s="79"/>
      <c r="F523" s="79"/>
      <c r="G523" s="79"/>
      <c r="H523" s="79"/>
    </row>
    <row r="524" spans="4:8" ht="15.75">
      <c r="D524" s="79"/>
      <c r="E524" s="79"/>
      <c r="F524" s="79"/>
      <c r="G524" s="79"/>
      <c r="H524" s="79"/>
    </row>
    <row r="525" spans="4:8" ht="15.75">
      <c r="D525" s="79"/>
      <c r="E525" s="79"/>
      <c r="F525" s="79"/>
      <c r="G525" s="79"/>
      <c r="H525" s="79"/>
    </row>
    <row r="526" spans="4:8" ht="15.75">
      <c r="D526" s="79"/>
      <c r="E526" s="79"/>
      <c r="F526" s="79"/>
      <c r="G526" s="79"/>
      <c r="H526" s="79"/>
    </row>
    <row r="527" spans="4:8" ht="15.75">
      <c r="D527" s="79"/>
      <c r="E527" s="79"/>
      <c r="F527" s="79"/>
      <c r="G527" s="79"/>
      <c r="H527" s="79"/>
    </row>
    <row r="528" spans="4:8" ht="15.75">
      <c r="D528" s="79"/>
      <c r="E528" s="79"/>
      <c r="F528" s="79"/>
      <c r="G528" s="79"/>
      <c r="H528" s="79"/>
    </row>
    <row r="529" spans="4:8" ht="15.75">
      <c r="D529" s="79"/>
      <c r="E529" s="79"/>
      <c r="F529" s="79"/>
      <c r="G529" s="79"/>
      <c r="H529" s="79"/>
    </row>
    <row r="530" spans="4:8" ht="15.75">
      <c r="D530" s="79"/>
      <c r="E530" s="79"/>
      <c r="F530" s="79"/>
      <c r="G530" s="79"/>
      <c r="H530" s="79"/>
    </row>
    <row r="531" spans="4:8" ht="15.75">
      <c r="D531" s="79"/>
      <c r="E531" s="79"/>
      <c r="F531" s="79"/>
      <c r="G531" s="79"/>
      <c r="H531" s="79"/>
    </row>
    <row r="532" spans="4:8" ht="15.75">
      <c r="D532" s="79"/>
      <c r="E532" s="79"/>
      <c r="F532" s="79"/>
      <c r="G532" s="79"/>
      <c r="H532" s="79"/>
    </row>
    <row r="533" spans="4:8" ht="15.75">
      <c r="D533" s="79"/>
      <c r="E533" s="79"/>
      <c r="F533" s="79"/>
      <c r="G533" s="79"/>
      <c r="H533" s="79"/>
    </row>
    <row r="534" spans="4:8" ht="15.75">
      <c r="D534" s="79"/>
      <c r="E534" s="79"/>
      <c r="F534" s="79"/>
      <c r="G534" s="79"/>
      <c r="H534" s="79"/>
    </row>
    <row r="535" spans="4:8" ht="15.75">
      <c r="D535" s="79"/>
      <c r="E535" s="79"/>
      <c r="F535" s="79"/>
      <c r="G535" s="79"/>
      <c r="H535" s="79"/>
    </row>
    <row r="536" spans="4:8" ht="15.75">
      <c r="D536" s="79"/>
      <c r="E536" s="79"/>
      <c r="F536" s="79"/>
      <c r="G536" s="79"/>
      <c r="H536" s="79"/>
    </row>
    <row r="537" spans="4:8" ht="15.75">
      <c r="D537" s="79"/>
      <c r="E537" s="79"/>
      <c r="F537" s="79"/>
      <c r="G537" s="79"/>
      <c r="H537" s="79"/>
    </row>
    <row r="538" spans="4:8" ht="15.75">
      <c r="D538" s="79"/>
      <c r="E538" s="79"/>
      <c r="F538" s="79"/>
      <c r="G538" s="79"/>
      <c r="H538" s="79"/>
    </row>
    <row r="539" spans="4:8" ht="15.75">
      <c r="D539" s="79"/>
      <c r="E539" s="79"/>
      <c r="F539" s="79"/>
      <c r="G539" s="79"/>
      <c r="H539" s="79"/>
    </row>
    <row r="540" spans="4:8" ht="15.75">
      <c r="D540" s="79"/>
      <c r="E540" s="79"/>
      <c r="F540" s="79"/>
      <c r="G540" s="79"/>
      <c r="H540" s="79"/>
    </row>
    <row r="541" spans="4:8" ht="15.75">
      <c r="D541" s="79"/>
      <c r="E541" s="79"/>
      <c r="F541" s="79"/>
      <c r="G541" s="79"/>
      <c r="H541" s="79"/>
    </row>
    <row r="542" spans="4:8" ht="15.75">
      <c r="D542" s="79"/>
      <c r="E542" s="79"/>
      <c r="F542" s="79"/>
      <c r="G542" s="79"/>
      <c r="H542" s="79"/>
    </row>
    <row r="543" spans="4:8" ht="15.75">
      <c r="D543" s="79"/>
      <c r="E543" s="79"/>
      <c r="F543" s="79"/>
      <c r="G543" s="79"/>
      <c r="H543" s="79"/>
    </row>
    <row r="544" spans="4:8" ht="15.75">
      <c r="D544" s="79"/>
      <c r="E544" s="79"/>
      <c r="F544" s="79"/>
      <c r="G544" s="79"/>
      <c r="H544" s="79"/>
    </row>
    <row r="545" spans="4:8" ht="15.75">
      <c r="D545" s="79"/>
      <c r="E545" s="79"/>
      <c r="F545" s="79"/>
      <c r="G545" s="79"/>
      <c r="H545" s="79"/>
    </row>
    <row r="546" spans="4:8" ht="15.75">
      <c r="D546" s="79"/>
      <c r="E546" s="79"/>
      <c r="F546" s="79"/>
      <c r="G546" s="79"/>
      <c r="H546" s="79"/>
    </row>
    <row r="547" spans="4:8" ht="15.75">
      <c r="D547" s="79"/>
      <c r="E547" s="79"/>
      <c r="F547" s="79"/>
      <c r="G547" s="79"/>
      <c r="H547" s="79"/>
    </row>
    <row r="548" spans="4:8" ht="15.75">
      <c r="D548" s="79"/>
      <c r="E548" s="79"/>
      <c r="F548" s="79"/>
      <c r="G548" s="79"/>
      <c r="H548" s="79"/>
    </row>
    <row r="549" spans="4:8" ht="15.75">
      <c r="D549" s="79"/>
      <c r="E549" s="79"/>
      <c r="F549" s="79"/>
      <c r="G549" s="79"/>
      <c r="H549" s="79"/>
    </row>
    <row r="550" spans="4:8" ht="15.75">
      <c r="D550" s="79"/>
      <c r="E550" s="79"/>
      <c r="F550" s="79"/>
      <c r="G550" s="79"/>
      <c r="H550" s="79"/>
    </row>
    <row r="551" spans="4:8" ht="15.75">
      <c r="D551" s="79"/>
      <c r="E551" s="79"/>
      <c r="F551" s="79"/>
      <c r="G551" s="79"/>
      <c r="H551" s="79"/>
    </row>
    <row r="552" spans="4:8" ht="15.75">
      <c r="D552" s="79"/>
      <c r="E552" s="79"/>
      <c r="F552" s="79"/>
      <c r="G552" s="79"/>
      <c r="H552" s="79"/>
    </row>
    <row r="553" spans="4:8" ht="15.75">
      <c r="D553" s="79"/>
      <c r="E553" s="79"/>
      <c r="F553" s="79"/>
      <c r="G553" s="79"/>
      <c r="H553" s="79"/>
    </row>
    <row r="554" spans="4:8" ht="15.75">
      <c r="D554" s="79"/>
      <c r="E554" s="79"/>
      <c r="F554" s="79"/>
      <c r="G554" s="79"/>
      <c r="H554" s="79"/>
    </row>
    <row r="555" spans="4:8" ht="15.75">
      <c r="D555" s="79"/>
      <c r="E555" s="79"/>
      <c r="F555" s="79"/>
      <c r="G555" s="79"/>
      <c r="H555" s="79"/>
    </row>
    <row r="556" spans="4:8" ht="15.75">
      <c r="D556" s="79"/>
      <c r="E556" s="79"/>
      <c r="F556" s="79"/>
      <c r="G556" s="79"/>
      <c r="H556" s="79"/>
    </row>
    <row r="557" spans="4:8" ht="15.75">
      <c r="D557" s="79"/>
      <c r="E557" s="79"/>
      <c r="F557" s="79"/>
      <c r="G557" s="79"/>
      <c r="H557" s="79"/>
    </row>
    <row r="558" spans="4:8" ht="15.75">
      <c r="D558" s="79"/>
      <c r="E558" s="79"/>
      <c r="F558" s="79"/>
      <c r="G558" s="79"/>
      <c r="H558" s="79"/>
    </row>
    <row r="559" spans="4:8" ht="15.75">
      <c r="D559" s="79"/>
      <c r="E559" s="79"/>
      <c r="F559" s="79"/>
      <c r="G559" s="79"/>
      <c r="H559" s="79"/>
    </row>
    <row r="560" spans="4:8" ht="15.75">
      <c r="D560" s="79"/>
      <c r="E560" s="79"/>
      <c r="F560" s="79"/>
      <c r="G560" s="79"/>
      <c r="H560" s="79"/>
    </row>
    <row r="561" spans="4:8" ht="15.75">
      <c r="D561" s="79"/>
      <c r="E561" s="79"/>
      <c r="F561" s="79"/>
      <c r="G561" s="79"/>
      <c r="H561" s="79"/>
    </row>
    <row r="562" spans="4:8" ht="15.75">
      <c r="D562" s="79"/>
      <c r="E562" s="79"/>
      <c r="F562" s="79"/>
      <c r="G562" s="79"/>
      <c r="H562" s="79"/>
    </row>
    <row r="563" spans="4:8" ht="15.75">
      <c r="D563" s="79"/>
      <c r="E563" s="79"/>
      <c r="F563" s="79"/>
      <c r="G563" s="79"/>
      <c r="H563" s="79"/>
    </row>
    <row r="564" spans="4:8" ht="15.75">
      <c r="D564" s="79"/>
      <c r="E564" s="79"/>
      <c r="F564" s="79"/>
      <c r="G564" s="79"/>
      <c r="H564" s="79"/>
    </row>
    <row r="565" spans="4:8" ht="15.75">
      <c r="D565" s="79"/>
      <c r="E565" s="79"/>
      <c r="F565" s="79"/>
      <c r="G565" s="79"/>
      <c r="H565" s="79"/>
    </row>
    <row r="566" spans="4:8" ht="15.75">
      <c r="D566" s="79"/>
      <c r="E566" s="79"/>
      <c r="F566" s="79"/>
      <c r="G566" s="79"/>
      <c r="H566" s="79"/>
    </row>
    <row r="567" spans="4:8" ht="15.75">
      <c r="D567" s="79"/>
      <c r="E567" s="79"/>
      <c r="F567" s="79"/>
      <c r="G567" s="79"/>
      <c r="H567" s="79"/>
    </row>
    <row r="568" spans="4:8" ht="15.75">
      <c r="D568" s="79"/>
      <c r="E568" s="79"/>
      <c r="F568" s="79"/>
      <c r="G568" s="79"/>
      <c r="H568" s="79"/>
    </row>
    <row r="569" spans="4:8" ht="15.75">
      <c r="D569" s="79"/>
      <c r="E569" s="79"/>
      <c r="F569" s="79"/>
      <c r="G569" s="79"/>
      <c r="H569" s="79"/>
    </row>
    <row r="570" spans="4:8" ht="15.75">
      <c r="D570" s="79"/>
      <c r="E570" s="79"/>
      <c r="F570" s="79"/>
      <c r="G570" s="79"/>
      <c r="H570" s="79"/>
    </row>
    <row r="571" spans="4:8" ht="15.75">
      <c r="D571" s="79"/>
      <c r="E571" s="79"/>
      <c r="F571" s="79"/>
      <c r="G571" s="79"/>
      <c r="H571" s="79"/>
    </row>
    <row r="572" spans="4:8" ht="15.75">
      <c r="D572" s="79"/>
      <c r="E572" s="79"/>
      <c r="F572" s="79"/>
      <c r="G572" s="79"/>
      <c r="H572" s="79"/>
    </row>
    <row r="573" spans="4:8" ht="15.75">
      <c r="D573" s="79"/>
      <c r="E573" s="79"/>
      <c r="F573" s="79"/>
      <c r="G573" s="79"/>
      <c r="H573" s="79"/>
    </row>
    <row r="574" spans="4:8" ht="15.75">
      <c r="D574" s="79"/>
      <c r="E574" s="79"/>
      <c r="F574" s="79"/>
      <c r="G574" s="79"/>
      <c r="H574" s="79"/>
    </row>
    <row r="575" spans="4:8" ht="15.75">
      <c r="D575" s="79"/>
      <c r="E575" s="79"/>
      <c r="F575" s="79"/>
      <c r="G575" s="79"/>
      <c r="H575" s="79"/>
    </row>
    <row r="576" spans="4:8" ht="15.75">
      <c r="D576" s="79"/>
      <c r="E576" s="79"/>
      <c r="F576" s="79"/>
      <c r="G576" s="79"/>
      <c r="H576" s="79"/>
    </row>
    <row r="577" spans="4:8" ht="15.75">
      <c r="D577" s="79"/>
      <c r="E577" s="79"/>
      <c r="F577" s="79"/>
      <c r="G577" s="79"/>
      <c r="H577" s="79"/>
    </row>
    <row r="578" spans="4:8" ht="15.75">
      <c r="D578" s="79"/>
      <c r="E578" s="79"/>
      <c r="F578" s="79"/>
      <c r="G578" s="79"/>
      <c r="H578" s="79"/>
    </row>
    <row r="579" spans="4:8" ht="15.75">
      <c r="D579" s="79"/>
      <c r="E579" s="79"/>
      <c r="F579" s="79"/>
      <c r="G579" s="79"/>
      <c r="H579" s="79"/>
    </row>
    <row r="580" spans="4:8" ht="15.75">
      <c r="D580" s="79"/>
      <c r="E580" s="79"/>
      <c r="F580" s="79"/>
      <c r="G580" s="79"/>
      <c r="H580" s="79"/>
    </row>
    <row r="581" spans="4:8" ht="15.75">
      <c r="D581" s="79"/>
      <c r="E581" s="79"/>
      <c r="F581" s="79"/>
      <c r="G581" s="79"/>
      <c r="H581" s="79"/>
    </row>
    <row r="582" spans="4:8" ht="15.75">
      <c r="D582" s="79"/>
      <c r="E582" s="79"/>
      <c r="F582" s="79"/>
      <c r="G582" s="79"/>
      <c r="H582" s="79"/>
    </row>
    <row r="583" spans="4:8" ht="15.75">
      <c r="D583" s="79"/>
      <c r="E583" s="79"/>
      <c r="F583" s="79"/>
      <c r="G583" s="79"/>
      <c r="H583" s="79"/>
    </row>
    <row r="584" spans="4:8" ht="15.75">
      <c r="D584" s="79"/>
      <c r="E584" s="79"/>
      <c r="F584" s="79"/>
      <c r="G584" s="79"/>
      <c r="H584" s="79"/>
    </row>
    <row r="585" spans="4:8" ht="15.75">
      <c r="D585" s="79"/>
      <c r="E585" s="79"/>
      <c r="F585" s="79"/>
      <c r="G585" s="79"/>
      <c r="H585" s="79"/>
    </row>
    <row r="586" spans="4:8" ht="15.75">
      <c r="D586" s="79"/>
      <c r="E586" s="79"/>
      <c r="F586" s="79"/>
      <c r="G586" s="79"/>
      <c r="H586" s="79"/>
    </row>
    <row r="587" spans="4:8" ht="15.75">
      <c r="D587" s="79"/>
      <c r="E587" s="79"/>
      <c r="F587" s="79"/>
      <c r="G587" s="79"/>
      <c r="H587" s="79"/>
    </row>
    <row r="588" spans="4:8" ht="15.75">
      <c r="D588" s="79"/>
      <c r="E588" s="79"/>
      <c r="F588" s="79"/>
      <c r="G588" s="79"/>
      <c r="H588" s="79"/>
    </row>
    <row r="589" spans="4:8" ht="15.75">
      <c r="D589" s="79"/>
      <c r="E589" s="79"/>
      <c r="F589" s="79"/>
      <c r="G589" s="79"/>
      <c r="H589" s="79"/>
    </row>
    <row r="590" spans="4:8" ht="15.75">
      <c r="D590" s="79"/>
      <c r="E590" s="79"/>
      <c r="F590" s="79"/>
      <c r="G590" s="79"/>
      <c r="H590" s="79"/>
    </row>
    <row r="591" spans="4:8" ht="15.75">
      <c r="D591" s="79"/>
      <c r="E591" s="79"/>
      <c r="F591" s="79"/>
      <c r="G591" s="79"/>
      <c r="H591" s="79"/>
    </row>
    <row r="592" spans="4:8" ht="15.75">
      <c r="D592" s="79"/>
      <c r="E592" s="79"/>
      <c r="F592" s="79"/>
      <c r="G592" s="79"/>
      <c r="H592" s="79"/>
    </row>
    <row r="593" spans="4:8" ht="15.75">
      <c r="D593" s="79"/>
      <c r="E593" s="79"/>
      <c r="F593" s="79"/>
      <c r="G593" s="79"/>
      <c r="H593" s="79"/>
    </row>
    <row r="594" spans="4:8" ht="15.75">
      <c r="D594" s="79"/>
      <c r="E594" s="79"/>
      <c r="F594" s="79"/>
      <c r="G594" s="79"/>
      <c r="H594" s="79"/>
    </row>
    <row r="595" spans="4:8" ht="15.75">
      <c r="D595" s="79"/>
      <c r="E595" s="79"/>
      <c r="F595" s="79"/>
      <c r="G595" s="79"/>
      <c r="H595" s="79"/>
    </row>
    <row r="596" spans="4:8" ht="15.75">
      <c r="D596" s="79"/>
      <c r="E596" s="79"/>
      <c r="F596" s="79"/>
      <c r="G596" s="79"/>
      <c r="H596" s="79"/>
    </row>
    <row r="597" spans="4:8" ht="15.75">
      <c r="D597" s="79"/>
      <c r="E597" s="79"/>
      <c r="F597" s="79"/>
      <c r="G597" s="79"/>
      <c r="H597" s="79"/>
    </row>
    <row r="598" spans="4:8" ht="15.75">
      <c r="D598" s="79"/>
      <c r="E598" s="79"/>
      <c r="F598" s="79"/>
      <c r="G598" s="79"/>
      <c r="H598" s="79"/>
    </row>
    <row r="599" spans="4:8" ht="15.75">
      <c r="D599" s="79"/>
      <c r="E599" s="79"/>
      <c r="F599" s="79"/>
      <c r="G599" s="79"/>
      <c r="H599" s="79"/>
    </row>
    <row r="600" spans="4:8" ht="15.75">
      <c r="D600" s="79"/>
      <c r="E600" s="79"/>
      <c r="F600" s="79"/>
      <c r="G600" s="79"/>
      <c r="H600" s="79"/>
    </row>
    <row r="601" spans="4:8" ht="15.75">
      <c r="D601" s="79"/>
      <c r="E601" s="79"/>
      <c r="F601" s="79"/>
      <c r="G601" s="79"/>
      <c r="H601" s="79"/>
    </row>
    <row r="602" spans="4:8" ht="15.75">
      <c r="D602" s="79"/>
      <c r="E602" s="79"/>
      <c r="F602" s="79"/>
      <c r="G602" s="79"/>
      <c r="H602" s="79"/>
    </row>
    <row r="603" spans="4:8" ht="15.75">
      <c r="D603" s="79"/>
      <c r="E603" s="79"/>
      <c r="F603" s="79"/>
      <c r="G603" s="79"/>
      <c r="H603" s="79"/>
    </row>
    <row r="604" spans="4:8" ht="15.75">
      <c r="D604" s="79"/>
      <c r="E604" s="79"/>
      <c r="F604" s="79"/>
      <c r="G604" s="79"/>
      <c r="H604" s="79"/>
    </row>
    <row r="605" spans="4:8" ht="15.75">
      <c r="D605" s="79"/>
      <c r="E605" s="79"/>
      <c r="F605" s="79"/>
      <c r="G605" s="79"/>
      <c r="H605" s="79"/>
    </row>
    <row r="606" spans="4:8" ht="15.75">
      <c r="D606" s="79"/>
      <c r="E606" s="79"/>
      <c r="F606" s="79"/>
      <c r="G606" s="79"/>
      <c r="H606" s="79"/>
    </row>
    <row r="607" spans="4:8" ht="15.75">
      <c r="D607" s="79"/>
      <c r="E607" s="79"/>
      <c r="F607" s="79"/>
      <c r="G607" s="79"/>
      <c r="H607" s="79"/>
    </row>
    <row r="608" spans="4:8" ht="15.75">
      <c r="D608" s="79"/>
      <c r="E608" s="79"/>
      <c r="F608" s="79"/>
      <c r="G608" s="79"/>
      <c r="H608" s="79"/>
    </row>
    <row r="609" spans="4:8" ht="15.75">
      <c r="D609" s="79"/>
      <c r="E609" s="79"/>
      <c r="F609" s="79"/>
      <c r="G609" s="79"/>
      <c r="H609" s="79"/>
    </row>
    <row r="610" spans="4:8" ht="15.75">
      <c r="D610" s="79"/>
      <c r="E610" s="79"/>
      <c r="F610" s="79"/>
      <c r="G610" s="79"/>
      <c r="H610" s="79"/>
    </row>
    <row r="611" spans="4:8" ht="15.75">
      <c r="D611" s="79"/>
      <c r="E611" s="79"/>
      <c r="F611" s="79"/>
      <c r="G611" s="79"/>
      <c r="H611" s="79"/>
    </row>
    <row r="612" spans="4:8" ht="15.75">
      <c r="D612" s="79"/>
      <c r="E612" s="79"/>
      <c r="F612" s="79"/>
      <c r="G612" s="79"/>
      <c r="H612" s="79"/>
    </row>
    <row r="613" spans="4:8" ht="15.75">
      <c r="D613" s="79"/>
      <c r="E613" s="79"/>
      <c r="F613" s="79"/>
      <c r="G613" s="79"/>
      <c r="H613" s="79"/>
    </row>
    <row r="614" spans="4:8" ht="15.75">
      <c r="D614" s="79"/>
      <c r="E614" s="79"/>
      <c r="F614" s="79"/>
      <c r="G614" s="79"/>
      <c r="H614" s="79"/>
    </row>
    <row r="615" spans="4:8" ht="15.75">
      <c r="D615" s="79"/>
      <c r="E615" s="79"/>
      <c r="F615" s="79"/>
      <c r="G615" s="79"/>
      <c r="H615" s="79"/>
    </row>
    <row r="616" spans="4:8" ht="15.75">
      <c r="D616" s="79"/>
      <c r="E616" s="79"/>
      <c r="F616" s="79"/>
      <c r="G616" s="79"/>
      <c r="H616" s="79"/>
    </row>
    <row r="617" spans="4:8" ht="15.75">
      <c r="D617" s="79"/>
      <c r="E617" s="79"/>
      <c r="F617" s="79"/>
      <c r="G617" s="79"/>
      <c r="H617" s="79"/>
    </row>
    <row r="618" spans="4:8" ht="15.75">
      <c r="D618" s="79"/>
      <c r="E618" s="79"/>
      <c r="F618" s="79"/>
      <c r="G618" s="79"/>
      <c r="H618" s="79"/>
    </row>
    <row r="619" spans="4:8" ht="15.75">
      <c r="D619" s="79"/>
      <c r="E619" s="79"/>
      <c r="F619" s="79"/>
      <c r="G619" s="79"/>
      <c r="H619" s="79"/>
    </row>
    <row r="620" spans="4:8" ht="15.75">
      <c r="D620" s="79"/>
      <c r="E620" s="79"/>
      <c r="F620" s="79"/>
      <c r="G620" s="79"/>
      <c r="H620" s="79"/>
    </row>
    <row r="621" spans="4:8" ht="15.75">
      <c r="D621" s="79"/>
      <c r="E621" s="79"/>
      <c r="F621" s="79"/>
      <c r="G621" s="79"/>
      <c r="H621" s="79"/>
    </row>
    <row r="622" spans="4:8" ht="15.75">
      <c r="D622" s="79"/>
      <c r="E622" s="79"/>
      <c r="F622" s="79"/>
      <c r="G622" s="79"/>
      <c r="H622" s="79"/>
    </row>
    <row r="623" spans="4:8" ht="15.75">
      <c r="D623" s="79"/>
      <c r="E623" s="79"/>
      <c r="F623" s="79"/>
      <c r="G623" s="79"/>
      <c r="H623" s="79"/>
    </row>
    <row r="624" spans="4:8" ht="15.75">
      <c r="D624" s="79"/>
      <c r="E624" s="79"/>
      <c r="F624" s="79"/>
      <c r="G624" s="79"/>
      <c r="H624" s="79"/>
    </row>
    <row r="625" spans="4:8" ht="15.75">
      <c r="D625" s="79"/>
      <c r="E625" s="79"/>
      <c r="F625" s="79"/>
      <c r="G625" s="79"/>
      <c r="H625" s="79"/>
    </row>
    <row r="626" spans="4:8" ht="15.75">
      <c r="D626" s="79"/>
      <c r="E626" s="79"/>
      <c r="F626" s="79"/>
      <c r="G626" s="79"/>
      <c r="H626" s="79"/>
    </row>
    <row r="627" spans="4:8" ht="15.75">
      <c r="D627" s="79"/>
      <c r="E627" s="79"/>
      <c r="F627" s="79"/>
      <c r="G627" s="79"/>
      <c r="H627" s="79"/>
    </row>
    <row r="628" spans="4:8" ht="15.75">
      <c r="D628" s="79"/>
      <c r="E628" s="79"/>
      <c r="F628" s="79"/>
      <c r="G628" s="79"/>
      <c r="H628" s="79"/>
    </row>
    <row r="629" spans="4:8" ht="15.75">
      <c r="D629" s="79"/>
      <c r="E629" s="79"/>
      <c r="F629" s="79"/>
      <c r="G629" s="79"/>
      <c r="H629" s="79"/>
    </row>
    <row r="630" spans="4:8" ht="15.75">
      <c r="D630" s="79"/>
      <c r="E630" s="79"/>
      <c r="F630" s="79"/>
      <c r="G630" s="79"/>
      <c r="H630" s="79"/>
    </row>
    <row r="631" spans="4:8" ht="15.75">
      <c r="D631" s="79"/>
      <c r="E631" s="79"/>
      <c r="F631" s="79"/>
      <c r="G631" s="79"/>
      <c r="H631" s="79"/>
    </row>
    <row r="632" spans="4:8" ht="15.75">
      <c r="D632" s="79"/>
      <c r="E632" s="79"/>
      <c r="F632" s="79"/>
      <c r="G632" s="79"/>
      <c r="H632" s="79"/>
    </row>
    <row r="633" spans="4:8" ht="15.75">
      <c r="D633" s="79"/>
      <c r="E633" s="79"/>
      <c r="F633" s="79"/>
      <c r="G633" s="79"/>
      <c r="H633" s="79"/>
    </row>
    <row r="634" spans="4:8" ht="15.75">
      <c r="D634" s="79"/>
      <c r="E634" s="79"/>
      <c r="F634" s="79"/>
      <c r="G634" s="79"/>
      <c r="H634" s="79"/>
    </row>
    <row r="635" spans="4:8" ht="15.75">
      <c r="D635" s="79"/>
      <c r="E635" s="79"/>
      <c r="F635" s="79"/>
      <c r="G635" s="79"/>
      <c r="H635" s="79"/>
    </row>
    <row r="636" spans="4:8" ht="15.75">
      <c r="D636" s="79"/>
      <c r="E636" s="79"/>
      <c r="F636" s="79"/>
      <c r="G636" s="79"/>
      <c r="H636" s="79"/>
    </row>
    <row r="637" spans="4:8" ht="15.75">
      <c r="D637" s="79"/>
      <c r="E637" s="79"/>
      <c r="F637" s="79"/>
      <c r="G637" s="79"/>
      <c r="H637" s="79"/>
    </row>
    <row r="638" spans="4:8" ht="15.75">
      <c r="D638" s="79"/>
      <c r="E638" s="79"/>
      <c r="F638" s="79"/>
      <c r="G638" s="79"/>
      <c r="H638" s="79"/>
    </row>
    <row r="639" spans="4:8" ht="15.75">
      <c r="D639" s="79"/>
      <c r="E639" s="79"/>
      <c r="F639" s="79"/>
      <c r="G639" s="79"/>
      <c r="H639" s="79"/>
    </row>
    <row r="640" spans="4:8" ht="15.75">
      <c r="D640" s="79"/>
      <c r="E640" s="79"/>
      <c r="F640" s="79"/>
      <c r="G640" s="79"/>
      <c r="H640" s="79"/>
    </row>
    <row r="641" spans="4:8" ht="15.75">
      <c r="D641" s="79"/>
      <c r="E641" s="79"/>
      <c r="F641" s="79"/>
      <c r="G641" s="79"/>
      <c r="H641" s="79"/>
    </row>
    <row r="642" spans="4:8" ht="15.75">
      <c r="D642" s="79"/>
      <c r="E642" s="79"/>
      <c r="F642" s="79"/>
      <c r="G642" s="79"/>
      <c r="H642" s="79"/>
    </row>
    <row r="643" spans="4:8" ht="15.75">
      <c r="D643" s="79"/>
      <c r="E643" s="79"/>
      <c r="F643" s="79"/>
      <c r="G643" s="79"/>
      <c r="H643" s="79"/>
    </row>
    <row r="644" spans="4:8" ht="15.75">
      <c r="D644" s="79"/>
      <c r="E644" s="79"/>
      <c r="F644" s="79"/>
      <c r="G644" s="79"/>
      <c r="H644" s="79"/>
    </row>
    <row r="645" spans="4:8" ht="15.75">
      <c r="D645" s="79"/>
      <c r="E645" s="79"/>
      <c r="F645" s="79"/>
      <c r="G645" s="79"/>
      <c r="H645" s="79"/>
    </row>
    <row r="646" spans="4:8" ht="15.75">
      <c r="D646" s="79"/>
      <c r="E646" s="79"/>
      <c r="F646" s="79"/>
      <c r="G646" s="79"/>
      <c r="H646" s="79"/>
    </row>
    <row r="647" spans="4:8" ht="15.75">
      <c r="D647" s="79"/>
      <c r="E647" s="79"/>
      <c r="F647" s="79"/>
      <c r="G647" s="79"/>
      <c r="H647" s="79"/>
    </row>
    <row r="648" spans="4:8" ht="15.75">
      <c r="D648" s="79"/>
      <c r="E648" s="79"/>
      <c r="F648" s="79"/>
      <c r="G648" s="79"/>
      <c r="H648" s="79"/>
    </row>
    <row r="649" spans="4:8" ht="15.75">
      <c r="D649" s="79"/>
      <c r="E649" s="79"/>
      <c r="F649" s="79"/>
      <c r="G649" s="79"/>
      <c r="H649" s="79"/>
    </row>
    <row r="650" spans="4:8" ht="15.75">
      <c r="D650" s="79"/>
      <c r="E650" s="79"/>
      <c r="F650" s="79"/>
      <c r="G650" s="79"/>
      <c r="H650" s="79"/>
    </row>
    <row r="651" spans="4:8" ht="15.75">
      <c r="D651" s="79"/>
      <c r="E651" s="79"/>
      <c r="F651" s="79"/>
      <c r="G651" s="79"/>
      <c r="H651" s="79"/>
    </row>
    <row r="652" spans="4:8" ht="15.75">
      <c r="D652" s="79"/>
      <c r="E652" s="79"/>
      <c r="F652" s="79"/>
      <c r="G652" s="79"/>
      <c r="H652" s="79"/>
    </row>
    <row r="653" spans="4:8" ht="15.75">
      <c r="D653" s="79"/>
      <c r="E653" s="79"/>
      <c r="F653" s="79"/>
      <c r="G653" s="79"/>
      <c r="H653" s="79"/>
    </row>
    <row r="654" spans="4:8" ht="15.75">
      <c r="D654" s="79"/>
      <c r="E654" s="79"/>
      <c r="F654" s="79"/>
      <c r="G654" s="79"/>
      <c r="H654" s="79"/>
    </row>
    <row r="655" spans="4:8" ht="15.75">
      <c r="D655" s="79"/>
      <c r="E655" s="79"/>
      <c r="F655" s="79"/>
      <c r="G655" s="79"/>
      <c r="H655" s="79"/>
    </row>
    <row r="656" spans="4:8" ht="15.75">
      <c r="D656" s="79"/>
      <c r="E656" s="79"/>
      <c r="F656" s="79"/>
      <c r="G656" s="79"/>
      <c r="H656" s="79"/>
    </row>
    <row r="657" spans="4:8" ht="15.75">
      <c r="D657" s="79"/>
      <c r="E657" s="79"/>
      <c r="F657" s="79"/>
      <c r="G657" s="79"/>
      <c r="H657" s="79"/>
    </row>
    <row r="658" spans="4:8" ht="15.75">
      <c r="D658" s="79"/>
      <c r="E658" s="79"/>
      <c r="F658" s="79"/>
      <c r="G658" s="79"/>
      <c r="H658" s="79"/>
    </row>
    <row r="659" spans="4:8" ht="15.75">
      <c r="D659" s="79"/>
      <c r="E659" s="79"/>
      <c r="F659" s="79"/>
      <c r="G659" s="79"/>
      <c r="H659" s="79"/>
    </row>
    <row r="660" spans="4:8" ht="15.75">
      <c r="D660" s="79"/>
      <c r="E660" s="79"/>
      <c r="F660" s="79"/>
      <c r="G660" s="79"/>
      <c r="H660" s="79"/>
    </row>
    <row r="661" spans="4:8" ht="15.75">
      <c r="D661" s="79"/>
      <c r="E661" s="79"/>
      <c r="F661" s="79"/>
      <c r="G661" s="79"/>
      <c r="H661" s="79"/>
    </row>
    <row r="662" spans="4:8" ht="15.75">
      <c r="D662" s="79"/>
      <c r="E662" s="79"/>
      <c r="F662" s="79"/>
      <c r="G662" s="79"/>
      <c r="H662" s="79"/>
    </row>
    <row r="663" spans="4:8" ht="15.75">
      <c r="D663" s="79"/>
      <c r="E663" s="79"/>
      <c r="F663" s="79"/>
      <c r="G663" s="79"/>
      <c r="H663" s="79"/>
    </row>
    <row r="664" spans="4:8" ht="15.75">
      <c r="D664" s="79"/>
      <c r="E664" s="79"/>
      <c r="F664" s="79"/>
      <c r="G664" s="79"/>
      <c r="H664" s="79"/>
    </row>
    <row r="665" spans="4:8" ht="15.75">
      <c r="D665" s="79"/>
      <c r="E665" s="79"/>
      <c r="F665" s="79"/>
      <c r="G665" s="79"/>
      <c r="H665" s="79"/>
    </row>
    <row r="666" spans="4:8" ht="15.75">
      <c r="D666" s="79"/>
      <c r="E666" s="79"/>
      <c r="F666" s="79"/>
      <c r="G666" s="79"/>
      <c r="H666" s="79"/>
    </row>
    <row r="667" spans="4:8" ht="15.75">
      <c r="D667" s="79"/>
      <c r="E667" s="79"/>
      <c r="F667" s="79"/>
      <c r="G667" s="79"/>
      <c r="H667" s="79"/>
    </row>
    <row r="668" spans="4:8" ht="15.75">
      <c r="D668" s="79"/>
      <c r="E668" s="79"/>
      <c r="F668" s="79"/>
      <c r="G668" s="79"/>
      <c r="H668" s="79"/>
    </row>
    <row r="669" spans="4:8" ht="15.75">
      <c r="D669" s="79"/>
      <c r="E669" s="79"/>
      <c r="F669" s="79"/>
      <c r="G669" s="79"/>
      <c r="H669" s="79"/>
    </row>
    <row r="670" spans="4:8" ht="15.75">
      <c r="D670" s="79"/>
      <c r="E670" s="79"/>
      <c r="F670" s="79"/>
      <c r="G670" s="79"/>
      <c r="H670" s="79"/>
    </row>
    <row r="671" spans="4:8" ht="15.75">
      <c r="D671" s="79"/>
      <c r="E671" s="79"/>
      <c r="F671" s="79"/>
      <c r="G671" s="79"/>
      <c r="H671" s="79"/>
    </row>
    <row r="672" spans="4:8" ht="15.75">
      <c r="D672" s="79"/>
      <c r="E672" s="79"/>
      <c r="F672" s="79"/>
      <c r="G672" s="79"/>
      <c r="H672" s="79"/>
    </row>
    <row r="673" spans="4:8" ht="15.75">
      <c r="D673" s="79"/>
      <c r="E673" s="79"/>
      <c r="F673" s="79"/>
      <c r="G673" s="79"/>
      <c r="H673" s="79"/>
    </row>
    <row r="674" spans="4:8" ht="15.75">
      <c r="D674" s="79"/>
      <c r="E674" s="79"/>
      <c r="F674" s="79"/>
      <c r="G674" s="79"/>
      <c r="H674" s="79"/>
    </row>
    <row r="675" spans="4:8" ht="15.75">
      <c r="D675" s="79"/>
      <c r="E675" s="79"/>
      <c r="F675" s="79"/>
      <c r="G675" s="79"/>
      <c r="H675" s="79"/>
    </row>
    <row r="676" spans="4:8" ht="15.75">
      <c r="D676" s="79"/>
      <c r="E676" s="79"/>
      <c r="F676" s="79"/>
      <c r="G676" s="79"/>
      <c r="H676" s="79"/>
    </row>
    <row r="677" spans="4:8" ht="15.75">
      <c r="D677" s="79"/>
      <c r="E677" s="79"/>
      <c r="F677" s="79"/>
      <c r="G677" s="79"/>
      <c r="H677" s="79"/>
    </row>
    <row r="678" spans="4:8" ht="15.75">
      <c r="D678" s="79"/>
      <c r="E678" s="79"/>
      <c r="F678" s="79"/>
      <c r="G678" s="79"/>
      <c r="H678" s="79"/>
    </row>
    <row r="679" spans="4:8" ht="15.75">
      <c r="D679" s="79"/>
      <c r="E679" s="79"/>
      <c r="F679" s="79"/>
      <c r="G679" s="79"/>
      <c r="H679" s="79"/>
    </row>
    <row r="680" spans="4:8" ht="15.75">
      <c r="D680" s="79"/>
      <c r="E680" s="79"/>
      <c r="F680" s="79"/>
      <c r="G680" s="79"/>
      <c r="H680" s="79"/>
    </row>
    <row r="681" spans="4:8" ht="15.75">
      <c r="D681" s="79"/>
      <c r="E681" s="79"/>
      <c r="F681" s="79"/>
      <c r="G681" s="79"/>
      <c r="H681" s="79"/>
    </row>
    <row r="682" spans="4:8" ht="15.75">
      <c r="D682" s="79"/>
      <c r="E682" s="79"/>
      <c r="F682" s="79"/>
      <c r="G682" s="79"/>
      <c r="H682" s="79"/>
    </row>
    <row r="683" spans="4:8" ht="15.75">
      <c r="D683" s="79"/>
      <c r="E683" s="79"/>
      <c r="F683" s="79"/>
      <c r="G683" s="79"/>
      <c r="H683" s="79"/>
    </row>
    <row r="684" spans="4:8" ht="15.75">
      <c r="D684" s="79"/>
      <c r="E684" s="79"/>
      <c r="F684" s="79"/>
      <c r="G684" s="79"/>
      <c r="H684" s="79"/>
    </row>
    <row r="685" spans="4:8" ht="15.75">
      <c r="D685" s="79"/>
      <c r="E685" s="79"/>
      <c r="F685" s="79"/>
      <c r="G685" s="79"/>
      <c r="H685" s="79"/>
    </row>
    <row r="686" spans="4:8" ht="15.75">
      <c r="D686" s="79"/>
      <c r="E686" s="79"/>
      <c r="F686" s="79"/>
      <c r="G686" s="79"/>
      <c r="H686" s="79"/>
    </row>
    <row r="687" spans="4:8" ht="15.75">
      <c r="D687" s="79"/>
      <c r="E687" s="79"/>
      <c r="F687" s="79"/>
      <c r="G687" s="79"/>
      <c r="H687" s="79"/>
    </row>
    <row r="688" spans="4:8" ht="15.75">
      <c r="D688" s="79"/>
      <c r="E688" s="79"/>
      <c r="F688" s="79"/>
      <c r="G688" s="79"/>
      <c r="H688" s="79"/>
    </row>
    <row r="689" spans="4:8" ht="15.75">
      <c r="D689" s="79"/>
      <c r="E689" s="79"/>
      <c r="F689" s="79"/>
      <c r="G689" s="79"/>
      <c r="H689" s="79"/>
    </row>
    <row r="690" spans="4:8" ht="15.75">
      <c r="D690" s="79"/>
      <c r="E690" s="79"/>
      <c r="F690" s="79"/>
      <c r="G690" s="79"/>
      <c r="H690" s="79"/>
    </row>
    <row r="691" spans="4:8" ht="15.75">
      <c r="D691" s="79"/>
      <c r="E691" s="79"/>
      <c r="F691" s="79"/>
      <c r="G691" s="79"/>
      <c r="H691" s="79"/>
    </row>
    <row r="692" spans="4:8" ht="15.75">
      <c r="D692" s="79"/>
      <c r="E692" s="79"/>
      <c r="F692" s="79"/>
      <c r="G692" s="79"/>
      <c r="H692" s="79"/>
    </row>
    <row r="693" spans="4:8" ht="15.75">
      <c r="D693" s="79"/>
      <c r="E693" s="79"/>
      <c r="F693" s="79"/>
      <c r="G693" s="79"/>
      <c r="H693" s="79"/>
    </row>
    <row r="694" spans="4:8" ht="15.75">
      <c r="D694" s="79"/>
      <c r="E694" s="79"/>
      <c r="F694" s="79"/>
      <c r="G694" s="79"/>
      <c r="H694" s="79"/>
    </row>
    <row r="695" spans="4:8" ht="15.75">
      <c r="D695" s="79"/>
      <c r="E695" s="79"/>
      <c r="F695" s="79"/>
      <c r="G695" s="79"/>
      <c r="H695" s="79"/>
    </row>
    <row r="696" spans="4:8" ht="15.75">
      <c r="D696" s="79"/>
      <c r="E696" s="79"/>
      <c r="F696" s="79"/>
      <c r="G696" s="79"/>
      <c r="H696" s="79"/>
    </row>
    <row r="697" spans="4:8" ht="15.75">
      <c r="D697" s="79"/>
      <c r="E697" s="79"/>
      <c r="F697" s="79"/>
      <c r="G697" s="79"/>
      <c r="H697" s="79"/>
    </row>
    <row r="698" spans="4:8" ht="15.75">
      <c r="D698" s="79"/>
      <c r="E698" s="79"/>
      <c r="F698" s="79"/>
      <c r="G698" s="79"/>
      <c r="H698" s="79"/>
    </row>
    <row r="699" spans="4:8" ht="15.75">
      <c r="D699" s="79"/>
      <c r="E699" s="79"/>
      <c r="F699" s="79"/>
      <c r="G699" s="79"/>
      <c r="H699" s="79"/>
    </row>
    <row r="700" spans="4:8" ht="15.75">
      <c r="D700" s="79"/>
      <c r="E700" s="79"/>
      <c r="F700" s="79"/>
      <c r="G700" s="79"/>
      <c r="H700" s="79"/>
    </row>
    <row r="701" spans="4:8" ht="15.75">
      <c r="D701" s="79"/>
      <c r="E701" s="79"/>
      <c r="F701" s="79"/>
      <c r="G701" s="79"/>
      <c r="H701" s="79"/>
    </row>
    <row r="702" spans="4:8" ht="15.75">
      <c r="D702" s="79"/>
      <c r="E702" s="79"/>
      <c r="F702" s="79"/>
      <c r="G702" s="79"/>
      <c r="H702" s="79"/>
    </row>
    <row r="703" spans="4:8" ht="15.75">
      <c r="D703" s="79"/>
      <c r="E703" s="79"/>
      <c r="F703" s="79"/>
      <c r="G703" s="79"/>
      <c r="H703" s="79"/>
    </row>
    <row r="704" spans="4:8" ht="15.75">
      <c r="D704" s="79"/>
      <c r="E704" s="79"/>
      <c r="F704" s="79"/>
      <c r="G704" s="79"/>
      <c r="H704" s="79"/>
    </row>
    <row r="705" spans="4:8" ht="15.75">
      <c r="D705" s="79"/>
      <c r="E705" s="79"/>
      <c r="F705" s="79"/>
      <c r="G705" s="79"/>
      <c r="H705" s="79"/>
    </row>
    <row r="706" spans="4:8" ht="15.75">
      <c r="D706" s="79"/>
      <c r="E706" s="79"/>
      <c r="F706" s="79"/>
      <c r="G706" s="79"/>
      <c r="H706" s="79"/>
    </row>
    <row r="707" spans="4:8" ht="15.75">
      <c r="D707" s="79"/>
      <c r="E707" s="79"/>
      <c r="F707" s="79"/>
      <c r="G707" s="79"/>
      <c r="H707" s="79"/>
    </row>
    <row r="708" spans="4:8" ht="15.75">
      <c r="D708" s="79"/>
      <c r="E708" s="79"/>
      <c r="F708" s="79"/>
      <c r="G708" s="79"/>
      <c r="H708" s="79"/>
    </row>
    <row r="709" spans="4:8" ht="15.75">
      <c r="D709" s="79"/>
      <c r="E709" s="79"/>
      <c r="F709" s="79"/>
      <c r="G709" s="79"/>
      <c r="H709" s="79"/>
    </row>
    <row r="710" spans="4:8" ht="15.75">
      <c r="D710" s="79"/>
      <c r="E710" s="79"/>
      <c r="F710" s="79"/>
      <c r="G710" s="79"/>
      <c r="H710" s="79"/>
    </row>
    <row r="711" spans="4:8" ht="15.75">
      <c r="D711" s="79"/>
      <c r="E711" s="79"/>
      <c r="F711" s="79"/>
      <c r="G711" s="79"/>
      <c r="H711" s="79"/>
    </row>
    <row r="712" spans="4:8" ht="15.75">
      <c r="D712" s="79"/>
      <c r="E712" s="79"/>
      <c r="F712" s="79"/>
      <c r="G712" s="79"/>
      <c r="H712" s="79"/>
    </row>
    <row r="713" spans="4:8" ht="15.75">
      <c r="D713" s="79"/>
      <c r="E713" s="79"/>
      <c r="F713" s="79"/>
      <c r="G713" s="79"/>
      <c r="H713" s="79"/>
    </row>
    <row r="714" spans="4:8" ht="15.75">
      <c r="D714" s="79"/>
      <c r="E714" s="79"/>
      <c r="F714" s="79"/>
      <c r="G714" s="79"/>
      <c r="H714" s="79"/>
    </row>
    <row r="715" spans="4:8" ht="15.75">
      <c r="D715" s="79"/>
      <c r="E715" s="79"/>
      <c r="F715" s="79"/>
      <c r="G715" s="79"/>
      <c r="H715" s="79"/>
    </row>
    <row r="716" spans="4:8" ht="15.75">
      <c r="D716" s="79"/>
      <c r="E716" s="79"/>
      <c r="F716" s="79"/>
      <c r="G716" s="79"/>
      <c r="H716" s="79"/>
    </row>
    <row r="717" spans="4:8" ht="15.75">
      <c r="D717" s="79"/>
      <c r="E717" s="79"/>
      <c r="F717" s="79"/>
      <c r="G717" s="79"/>
      <c r="H717" s="79"/>
    </row>
    <row r="718" spans="4:8" ht="15.75">
      <c r="D718" s="79"/>
      <c r="E718" s="79"/>
      <c r="F718" s="79"/>
      <c r="G718" s="79"/>
      <c r="H718" s="79"/>
    </row>
    <row r="719" spans="4:8" ht="15.75">
      <c r="D719" s="79"/>
      <c r="E719" s="79"/>
      <c r="F719" s="79"/>
      <c r="G719" s="79"/>
      <c r="H719" s="79"/>
    </row>
    <row r="720" spans="4:8" ht="15.75">
      <c r="D720" s="79"/>
      <c r="E720" s="79"/>
      <c r="F720" s="79"/>
      <c r="G720" s="79"/>
      <c r="H720" s="79"/>
    </row>
    <row r="721" spans="4:8" ht="15.75">
      <c r="D721" s="79"/>
      <c r="E721" s="79"/>
      <c r="F721" s="79"/>
      <c r="G721" s="79"/>
      <c r="H721" s="79"/>
    </row>
    <row r="722" spans="4:8" ht="15.75">
      <c r="D722" s="79"/>
      <c r="E722" s="79"/>
      <c r="F722" s="79"/>
      <c r="G722" s="79"/>
      <c r="H722" s="79"/>
    </row>
    <row r="723" spans="4:8" ht="15.75">
      <c r="D723" s="79"/>
      <c r="E723" s="79"/>
      <c r="F723" s="79"/>
      <c r="G723" s="79"/>
      <c r="H723" s="79"/>
    </row>
    <row r="724" spans="4:8" ht="15.75">
      <c r="D724" s="79"/>
      <c r="E724" s="79"/>
      <c r="F724" s="79"/>
      <c r="G724" s="79"/>
      <c r="H724" s="79"/>
    </row>
    <row r="725" spans="4:8" ht="15.75">
      <c r="D725" s="79"/>
      <c r="E725" s="79"/>
      <c r="F725" s="79"/>
      <c r="G725" s="79"/>
      <c r="H725" s="79"/>
    </row>
    <row r="726" spans="4:8" ht="15.75">
      <c r="D726" s="79"/>
      <c r="E726" s="79"/>
      <c r="F726" s="79"/>
      <c r="G726" s="79"/>
      <c r="H726" s="79"/>
    </row>
    <row r="727" spans="4:8" ht="15.75">
      <c r="D727" s="79"/>
      <c r="E727" s="79"/>
      <c r="F727" s="79"/>
      <c r="G727" s="79"/>
      <c r="H727" s="79"/>
    </row>
    <row r="728" spans="4:8" ht="15.75">
      <c r="D728" s="79"/>
      <c r="E728" s="79"/>
      <c r="F728" s="79"/>
      <c r="G728" s="79"/>
      <c r="H728" s="79"/>
    </row>
    <row r="729" spans="4:8" ht="15.75">
      <c r="D729" s="79"/>
      <c r="E729" s="79"/>
      <c r="F729" s="79"/>
      <c r="G729" s="79"/>
      <c r="H729" s="79"/>
    </row>
    <row r="730" spans="4:8" ht="15.75">
      <c r="D730" s="79"/>
      <c r="E730" s="79"/>
      <c r="F730" s="79"/>
      <c r="G730" s="79"/>
      <c r="H730" s="79"/>
    </row>
    <row r="731" spans="4:8" ht="15.75">
      <c r="D731" s="79"/>
      <c r="E731" s="79"/>
      <c r="F731" s="79"/>
      <c r="G731" s="79"/>
      <c r="H731" s="79"/>
    </row>
    <row r="732" spans="4:8" ht="15.75">
      <c r="D732" s="79"/>
      <c r="E732" s="79"/>
      <c r="F732" s="79"/>
      <c r="G732" s="79"/>
      <c r="H732" s="79"/>
    </row>
    <row r="733" spans="4:8" ht="15.75">
      <c r="D733" s="79"/>
      <c r="E733" s="79"/>
      <c r="F733" s="79"/>
      <c r="G733" s="79"/>
      <c r="H733" s="79"/>
    </row>
    <row r="734" spans="4:8" ht="15.75">
      <c r="D734" s="79"/>
      <c r="E734" s="79"/>
      <c r="F734" s="79"/>
      <c r="G734" s="79"/>
      <c r="H734" s="79"/>
    </row>
    <row r="735" spans="4:8" ht="15.75">
      <c r="D735" s="79"/>
      <c r="E735" s="79"/>
      <c r="F735" s="79"/>
      <c r="G735" s="79"/>
      <c r="H735" s="79"/>
    </row>
    <row r="736" spans="4:8" ht="15.75">
      <c r="D736" s="79"/>
      <c r="E736" s="79"/>
      <c r="F736" s="79"/>
      <c r="G736" s="79"/>
      <c r="H736" s="79"/>
    </row>
    <row r="737" spans="4:8" ht="15.75">
      <c r="D737" s="79"/>
      <c r="E737" s="79"/>
      <c r="F737" s="79"/>
      <c r="G737" s="79"/>
      <c r="H737" s="79"/>
    </row>
    <row r="738" spans="4:8" ht="15.75">
      <c r="D738" s="79"/>
      <c r="E738" s="79"/>
      <c r="F738" s="79"/>
      <c r="G738" s="79"/>
      <c r="H738" s="79"/>
    </row>
    <row r="739" spans="4:8" ht="15.75">
      <c r="D739" s="79"/>
      <c r="E739" s="79"/>
      <c r="F739" s="79"/>
      <c r="G739" s="79"/>
      <c r="H739" s="79"/>
    </row>
    <row r="740" spans="4:8" ht="15.75">
      <c r="D740" s="79"/>
      <c r="E740" s="79"/>
      <c r="F740" s="79"/>
      <c r="G740" s="79"/>
      <c r="H740" s="79"/>
    </row>
    <row r="741" spans="4:8" ht="15.75">
      <c r="D741" s="79"/>
      <c r="E741" s="79"/>
      <c r="F741" s="79"/>
      <c r="G741" s="79"/>
      <c r="H741" s="79"/>
    </row>
    <row r="742" spans="4:8" ht="15.75">
      <c r="D742" s="79"/>
      <c r="E742" s="79"/>
      <c r="F742" s="79"/>
      <c r="G742" s="79"/>
      <c r="H742" s="79"/>
    </row>
    <row r="743" spans="4:8" ht="15.75">
      <c r="D743" s="79"/>
      <c r="E743" s="79"/>
      <c r="F743" s="79"/>
      <c r="G743" s="79"/>
      <c r="H743" s="79"/>
    </row>
    <row r="744" spans="4:8" ht="15.75">
      <c r="D744" s="79"/>
      <c r="E744" s="79"/>
      <c r="F744" s="79"/>
      <c r="G744" s="79"/>
      <c r="H744" s="79"/>
    </row>
    <row r="745" spans="4:8" ht="15.75">
      <c r="D745" s="79"/>
      <c r="E745" s="79"/>
      <c r="F745" s="79"/>
      <c r="G745" s="79"/>
      <c r="H745" s="79"/>
    </row>
    <row r="746" spans="4:8" ht="15.75">
      <c r="D746" s="79"/>
      <c r="E746" s="79"/>
      <c r="F746" s="79"/>
      <c r="G746" s="79"/>
      <c r="H746" s="79"/>
    </row>
    <row r="747" spans="4:8" ht="15.75">
      <c r="D747" s="79"/>
      <c r="E747" s="79"/>
      <c r="F747" s="79"/>
      <c r="G747" s="79"/>
      <c r="H747" s="79"/>
    </row>
    <row r="748" spans="4:8" ht="15.75">
      <c r="D748" s="79"/>
      <c r="E748" s="79"/>
      <c r="F748" s="79"/>
      <c r="G748" s="79"/>
      <c r="H748" s="79"/>
    </row>
    <row r="749" spans="4:8" ht="15.75">
      <c r="D749" s="79"/>
      <c r="E749" s="79"/>
      <c r="F749" s="79"/>
      <c r="G749" s="79"/>
      <c r="H749" s="79"/>
    </row>
    <row r="750" spans="4:8" ht="15.75">
      <c r="D750" s="79"/>
      <c r="E750" s="79"/>
      <c r="F750" s="79"/>
      <c r="G750" s="79"/>
      <c r="H750" s="79"/>
    </row>
    <row r="751" spans="4:8" ht="15.75">
      <c r="D751" s="79"/>
      <c r="E751" s="79"/>
      <c r="F751" s="79"/>
      <c r="G751" s="79"/>
      <c r="H751" s="79"/>
    </row>
    <row r="752" spans="4:8" ht="15.75">
      <c r="D752" s="79"/>
      <c r="E752" s="79"/>
      <c r="F752" s="79"/>
      <c r="G752" s="79"/>
      <c r="H752" s="79"/>
    </row>
    <row r="753" spans="4:8" ht="15.75">
      <c r="D753" s="79"/>
      <c r="E753" s="79"/>
      <c r="F753" s="79"/>
      <c r="G753" s="79"/>
      <c r="H753" s="79"/>
    </row>
    <row r="754" spans="4:8" ht="15.75">
      <c r="D754" s="79"/>
      <c r="E754" s="79"/>
      <c r="F754" s="79"/>
      <c r="G754" s="79"/>
      <c r="H754" s="79"/>
    </row>
    <row r="755" spans="4:8" ht="15.75">
      <c r="D755" s="79"/>
      <c r="E755" s="79"/>
      <c r="F755" s="79"/>
      <c r="G755" s="79"/>
      <c r="H755" s="79"/>
    </row>
    <row r="756" spans="4:8" ht="15.75">
      <c r="D756" s="79"/>
      <c r="E756" s="79"/>
      <c r="F756" s="79"/>
      <c r="G756" s="79"/>
      <c r="H756" s="79"/>
    </row>
    <row r="757" spans="4:8" ht="15.75">
      <c r="D757" s="79"/>
      <c r="E757" s="79"/>
      <c r="F757" s="79"/>
      <c r="G757" s="79"/>
      <c r="H757" s="79"/>
    </row>
    <row r="758" spans="4:8" ht="15.75">
      <c r="D758" s="79"/>
      <c r="E758" s="79"/>
      <c r="F758" s="79"/>
      <c r="G758" s="79"/>
      <c r="H758" s="79"/>
    </row>
    <row r="759" spans="4:8" ht="15.75">
      <c r="D759" s="79"/>
      <c r="E759" s="79"/>
      <c r="F759" s="79"/>
      <c r="G759" s="79"/>
      <c r="H759" s="79"/>
    </row>
    <row r="760" spans="4:8" ht="15.75">
      <c r="D760" s="79"/>
      <c r="E760" s="79"/>
      <c r="F760" s="79"/>
      <c r="G760" s="79"/>
      <c r="H760" s="79"/>
    </row>
    <row r="761" spans="4:8" ht="15.75">
      <c r="D761" s="79"/>
      <c r="E761" s="79"/>
      <c r="F761" s="79"/>
      <c r="G761" s="79"/>
      <c r="H761" s="79"/>
    </row>
    <row r="762" spans="4:8" ht="15.75">
      <c r="D762" s="79"/>
      <c r="E762" s="79"/>
      <c r="F762" s="79"/>
      <c r="G762" s="79"/>
      <c r="H762" s="79"/>
    </row>
    <row r="763" spans="4:8" ht="15.75">
      <c r="D763" s="79"/>
      <c r="E763" s="79"/>
      <c r="F763" s="79"/>
      <c r="G763" s="79"/>
      <c r="H763" s="79"/>
    </row>
    <row r="764" spans="4:8" ht="15.75">
      <c r="D764" s="79"/>
      <c r="E764" s="79"/>
      <c r="F764" s="79"/>
      <c r="G764" s="79"/>
      <c r="H764" s="79"/>
    </row>
    <row r="765" spans="4:8" ht="15.75">
      <c r="D765" s="79"/>
      <c r="E765" s="79"/>
      <c r="F765" s="79"/>
      <c r="G765" s="79"/>
      <c r="H765" s="79"/>
    </row>
    <row r="766" spans="4:8" ht="15.75">
      <c r="D766" s="79"/>
      <c r="E766" s="79"/>
      <c r="F766" s="79"/>
      <c r="G766" s="79"/>
      <c r="H766" s="79"/>
    </row>
    <row r="767" spans="4:8" ht="15.75">
      <c r="D767" s="79"/>
      <c r="E767" s="79"/>
      <c r="F767" s="79"/>
      <c r="G767" s="79"/>
      <c r="H767" s="79"/>
    </row>
    <row r="768" spans="4:8" ht="15.75">
      <c r="D768" s="79"/>
      <c r="E768" s="79"/>
      <c r="F768" s="79"/>
      <c r="G768" s="79"/>
      <c r="H768" s="79"/>
    </row>
    <row r="769" spans="4:8" ht="15.75">
      <c r="D769" s="79"/>
      <c r="E769" s="79"/>
      <c r="F769" s="79"/>
      <c r="G769" s="79"/>
      <c r="H769" s="79"/>
    </row>
    <row r="770" spans="4:8" ht="15.75">
      <c r="D770" s="79"/>
      <c r="E770" s="79"/>
      <c r="F770" s="79"/>
      <c r="G770" s="79"/>
      <c r="H770" s="79"/>
    </row>
    <row r="771" spans="4:8" ht="15.75">
      <c r="D771" s="79"/>
      <c r="E771" s="79"/>
      <c r="F771" s="79"/>
      <c r="G771" s="79"/>
      <c r="H771" s="79"/>
    </row>
    <row r="772" spans="4:8" ht="15.75">
      <c r="D772" s="79"/>
      <c r="E772" s="79"/>
      <c r="F772" s="79"/>
      <c r="G772" s="79"/>
      <c r="H772" s="79"/>
    </row>
    <row r="773" spans="4:8" ht="15.75">
      <c r="D773" s="79"/>
      <c r="E773" s="79"/>
      <c r="F773" s="79"/>
      <c r="G773" s="79"/>
      <c r="H773" s="79"/>
    </row>
    <row r="774" spans="4:8" ht="15.75">
      <c r="D774" s="79"/>
      <c r="E774" s="79"/>
      <c r="F774" s="79"/>
      <c r="G774" s="79"/>
      <c r="H774" s="79"/>
    </row>
    <row r="775" spans="4:8" ht="15.75">
      <c r="D775" s="79"/>
      <c r="E775" s="79"/>
      <c r="F775" s="79"/>
      <c r="G775" s="79"/>
      <c r="H775" s="79"/>
    </row>
    <row r="776" spans="4:8" ht="15.75">
      <c r="D776" s="79"/>
      <c r="E776" s="79"/>
      <c r="F776" s="79"/>
      <c r="G776" s="79"/>
      <c r="H776" s="79"/>
    </row>
    <row r="777" spans="4:8" ht="15.75">
      <c r="D777" s="79"/>
      <c r="E777" s="79"/>
      <c r="F777" s="79"/>
      <c r="G777" s="79"/>
      <c r="H777" s="79"/>
    </row>
    <row r="778" spans="4:8" ht="15.75">
      <c r="D778" s="79"/>
      <c r="E778" s="79"/>
      <c r="F778" s="79"/>
      <c r="G778" s="79"/>
      <c r="H778" s="79"/>
    </row>
    <row r="779" spans="4:8" ht="15.75">
      <c r="D779" s="79"/>
      <c r="E779" s="79"/>
      <c r="F779" s="79"/>
      <c r="G779" s="79"/>
      <c r="H779" s="79"/>
    </row>
    <row r="780" spans="4:8" ht="15.75">
      <c r="D780" s="79"/>
      <c r="E780" s="79"/>
      <c r="F780" s="79"/>
      <c r="G780" s="79"/>
      <c r="H780" s="79"/>
    </row>
    <row r="781" spans="4:8" ht="15.75">
      <c r="D781" s="79"/>
      <c r="E781" s="79"/>
      <c r="F781" s="79"/>
      <c r="G781" s="79"/>
      <c r="H781" s="79"/>
    </row>
    <row r="782" spans="4:8" ht="15.75">
      <c r="D782" s="79"/>
      <c r="E782" s="79"/>
      <c r="F782" s="79"/>
      <c r="G782" s="79"/>
      <c r="H782" s="79"/>
    </row>
    <row r="783" spans="4:8" ht="15.75">
      <c r="D783" s="79"/>
      <c r="E783" s="79"/>
      <c r="F783" s="79"/>
      <c r="G783" s="79"/>
      <c r="H783" s="79"/>
    </row>
    <row r="784" spans="4:8" ht="15.75">
      <c r="D784" s="79"/>
      <c r="E784" s="79"/>
      <c r="F784" s="79"/>
      <c r="G784" s="79"/>
      <c r="H784" s="79"/>
    </row>
    <row r="785" spans="4:8" ht="15.75">
      <c r="D785" s="79"/>
      <c r="E785" s="79"/>
      <c r="F785" s="79"/>
      <c r="G785" s="79"/>
      <c r="H785" s="79"/>
    </row>
    <row r="786" spans="4:8" ht="15.75">
      <c r="D786" s="79"/>
      <c r="E786" s="79"/>
      <c r="F786" s="79"/>
      <c r="G786" s="79"/>
      <c r="H786" s="79"/>
    </row>
    <row r="787" spans="4:8" ht="15.75">
      <c r="D787" s="79"/>
      <c r="E787" s="79"/>
      <c r="F787" s="79"/>
      <c r="G787" s="79"/>
      <c r="H787" s="79"/>
    </row>
    <row r="788" spans="4:8" ht="15.75">
      <c r="D788" s="79"/>
      <c r="E788" s="79"/>
      <c r="F788" s="79"/>
      <c r="G788" s="79"/>
      <c r="H788" s="79"/>
    </row>
    <row r="789" spans="4:8" ht="15.75">
      <c r="D789" s="79"/>
      <c r="E789" s="79"/>
      <c r="F789" s="79"/>
      <c r="G789" s="79"/>
      <c r="H789" s="79"/>
    </row>
    <row r="790" spans="4:8" ht="15.75">
      <c r="D790" s="79"/>
      <c r="E790" s="79"/>
      <c r="F790" s="79"/>
      <c r="G790" s="79"/>
      <c r="H790" s="79"/>
    </row>
    <row r="791" spans="4:8" ht="15.75">
      <c r="D791" s="79"/>
      <c r="E791" s="79"/>
      <c r="F791" s="79"/>
      <c r="G791" s="79"/>
      <c r="H791" s="79"/>
    </row>
    <row r="792" spans="4:8" ht="15.75">
      <c r="D792" s="79"/>
      <c r="E792" s="79"/>
      <c r="F792" s="79"/>
      <c r="G792" s="79"/>
      <c r="H792" s="79"/>
    </row>
    <row r="793" spans="4:8" ht="15.75">
      <c r="D793" s="79"/>
      <c r="E793" s="79"/>
      <c r="F793" s="79"/>
      <c r="G793" s="79"/>
      <c r="H793" s="79"/>
    </row>
    <row r="794" spans="4:8" ht="15.75">
      <c r="D794" s="79"/>
      <c r="E794" s="79"/>
      <c r="F794" s="79"/>
      <c r="G794" s="79"/>
      <c r="H794" s="79"/>
    </row>
    <row r="795" spans="4:8" ht="15.75">
      <c r="D795" s="79"/>
      <c r="E795" s="79"/>
      <c r="F795" s="79"/>
      <c r="G795" s="79"/>
      <c r="H795" s="79"/>
    </row>
    <row r="796" spans="4:8" ht="15.75">
      <c r="D796" s="79"/>
      <c r="E796" s="79"/>
      <c r="F796" s="79"/>
      <c r="G796" s="79"/>
      <c r="H796" s="79"/>
    </row>
    <row r="797" spans="4:8" ht="15.75">
      <c r="D797" s="79"/>
      <c r="E797" s="79"/>
      <c r="F797" s="79"/>
      <c r="G797" s="79"/>
      <c r="H797" s="79"/>
    </row>
    <row r="798" spans="4:8" ht="15.75">
      <c r="D798" s="79"/>
      <c r="E798" s="79"/>
      <c r="F798" s="79"/>
      <c r="G798" s="79"/>
      <c r="H798" s="79"/>
    </row>
    <row r="799" spans="4:8" ht="15.75">
      <c r="D799" s="79"/>
      <c r="E799" s="79"/>
      <c r="F799" s="79"/>
      <c r="G799" s="79"/>
      <c r="H799" s="79"/>
    </row>
    <row r="800" spans="4:8" ht="15.75">
      <c r="D800" s="79"/>
      <c r="E800" s="79"/>
      <c r="F800" s="79"/>
      <c r="G800" s="79"/>
      <c r="H800" s="79"/>
    </row>
    <row r="801" spans="4:8" ht="15.75">
      <c r="D801" s="79"/>
      <c r="E801" s="79"/>
      <c r="F801" s="79"/>
      <c r="G801" s="79"/>
      <c r="H801" s="79"/>
    </row>
    <row r="802" spans="4:8" ht="15.75">
      <c r="D802" s="79"/>
      <c r="E802" s="79"/>
      <c r="F802" s="79"/>
      <c r="G802" s="79"/>
      <c r="H802" s="79"/>
    </row>
    <row r="803" spans="4:8" ht="15.75">
      <c r="D803" s="79"/>
      <c r="E803" s="79"/>
      <c r="F803" s="79"/>
      <c r="G803" s="79"/>
      <c r="H803" s="79"/>
    </row>
    <row r="804" spans="4:8" ht="15.75">
      <c r="D804" s="79"/>
      <c r="E804" s="79"/>
      <c r="F804" s="79"/>
      <c r="G804" s="79"/>
      <c r="H804" s="79"/>
    </row>
    <row r="805" spans="4:8" ht="15.75">
      <c r="D805" s="79"/>
      <c r="E805" s="79"/>
      <c r="F805" s="79"/>
      <c r="G805" s="79"/>
      <c r="H805" s="79"/>
    </row>
    <row r="806" spans="4:8" ht="15.75">
      <c r="D806" s="79"/>
      <c r="E806" s="79"/>
      <c r="F806" s="79"/>
      <c r="G806" s="79"/>
      <c r="H806" s="79"/>
    </row>
    <row r="807" spans="4:8" ht="15.75">
      <c r="D807" s="79"/>
      <c r="E807" s="79"/>
      <c r="F807" s="79"/>
      <c r="G807" s="79"/>
      <c r="H807" s="79"/>
    </row>
    <row r="808" spans="4:8" ht="15.75">
      <c r="D808" s="79"/>
      <c r="E808" s="79"/>
      <c r="F808" s="79"/>
      <c r="G808" s="79"/>
      <c r="H808" s="79"/>
    </row>
    <row r="809" spans="4:8" ht="15.75">
      <c r="D809" s="79"/>
      <c r="E809" s="79"/>
      <c r="F809" s="79"/>
      <c r="G809" s="79"/>
      <c r="H809" s="79"/>
    </row>
    <row r="810" spans="4:8" ht="15.75">
      <c r="D810" s="79"/>
      <c r="E810" s="79"/>
      <c r="F810" s="79"/>
      <c r="G810" s="79"/>
      <c r="H810" s="79"/>
    </row>
    <row r="811" spans="4:8" ht="15.75">
      <c r="D811" s="79"/>
      <c r="E811" s="79"/>
      <c r="F811" s="79"/>
      <c r="G811" s="79"/>
      <c r="H811" s="79"/>
    </row>
    <row r="812" spans="4:8" ht="15.75">
      <c r="D812" s="79"/>
      <c r="E812" s="79"/>
      <c r="F812" s="79"/>
      <c r="G812" s="79"/>
      <c r="H812" s="79"/>
    </row>
    <row r="813" spans="4:8" ht="15.75">
      <c r="D813" s="79"/>
      <c r="E813" s="79"/>
      <c r="F813" s="79"/>
      <c r="G813" s="79"/>
      <c r="H813" s="79"/>
    </row>
    <row r="814" spans="4:8" ht="15.75">
      <c r="D814" s="79"/>
      <c r="E814" s="79"/>
      <c r="F814" s="79"/>
      <c r="G814" s="79"/>
      <c r="H814" s="79"/>
    </row>
    <row r="815" spans="4:8" ht="15.75">
      <c r="D815" s="79"/>
      <c r="E815" s="79"/>
      <c r="F815" s="79"/>
      <c r="G815" s="79"/>
      <c r="H815" s="79"/>
    </row>
    <row r="816" spans="4:8" ht="15.75">
      <c r="D816" s="79"/>
      <c r="E816" s="79"/>
      <c r="F816" s="79"/>
      <c r="G816" s="79"/>
      <c r="H816" s="79"/>
    </row>
    <row r="817" spans="4:8" ht="15.75">
      <c r="D817" s="79"/>
      <c r="E817" s="79"/>
      <c r="F817" s="79"/>
      <c r="G817" s="79"/>
      <c r="H817" s="79"/>
    </row>
    <row r="818" spans="4:8" ht="15.75">
      <c r="D818" s="79"/>
      <c r="E818" s="79"/>
      <c r="F818" s="79"/>
      <c r="G818" s="79"/>
      <c r="H818" s="79"/>
    </row>
    <row r="819" spans="4:8" ht="15.75">
      <c r="D819" s="79"/>
      <c r="E819" s="79"/>
      <c r="F819" s="79"/>
      <c r="G819" s="79"/>
      <c r="H819" s="79"/>
    </row>
    <row r="820" spans="4:8" ht="15.75">
      <c r="D820" s="79"/>
      <c r="E820" s="79"/>
      <c r="F820" s="79"/>
      <c r="G820" s="79"/>
      <c r="H820" s="79"/>
    </row>
    <row r="821" spans="4:8" ht="15.75">
      <c r="D821" s="79"/>
      <c r="E821" s="79"/>
      <c r="F821" s="79"/>
      <c r="G821" s="79"/>
      <c r="H821" s="79"/>
    </row>
    <row r="822" spans="4:8" ht="15.75">
      <c r="D822" s="79"/>
      <c r="E822" s="79"/>
      <c r="F822" s="79"/>
      <c r="G822" s="79"/>
      <c r="H822" s="79"/>
    </row>
    <row r="823" spans="4:8" ht="15.75">
      <c r="D823" s="79"/>
      <c r="E823" s="79"/>
      <c r="F823" s="79"/>
      <c r="G823" s="79"/>
      <c r="H823" s="79"/>
    </row>
    <row r="824" spans="4:8" ht="15.75">
      <c r="D824" s="79"/>
      <c r="E824" s="79"/>
      <c r="F824" s="79"/>
      <c r="G824" s="79"/>
      <c r="H824" s="79"/>
    </row>
    <row r="825" spans="4:8" ht="15.75">
      <c r="D825" s="79"/>
      <c r="E825" s="79"/>
      <c r="F825" s="79"/>
      <c r="G825" s="79"/>
      <c r="H825" s="79"/>
    </row>
    <row r="826" spans="4:8" ht="15.75">
      <c r="D826" s="79"/>
      <c r="E826" s="79"/>
      <c r="F826" s="79"/>
      <c r="G826" s="79"/>
      <c r="H826" s="79"/>
    </row>
    <row r="827" spans="4:8" ht="15.75">
      <c r="D827" s="79"/>
      <c r="E827" s="79"/>
      <c r="F827" s="79"/>
      <c r="G827" s="79"/>
      <c r="H827" s="79"/>
    </row>
    <row r="828" spans="4:8" ht="15.75">
      <c r="D828" s="79"/>
      <c r="E828" s="79"/>
      <c r="F828" s="79"/>
      <c r="G828" s="79"/>
      <c r="H828" s="79"/>
    </row>
    <row r="829" spans="4:8" ht="15.75">
      <c r="D829" s="79"/>
      <c r="E829" s="79"/>
      <c r="F829" s="79"/>
      <c r="G829" s="79"/>
      <c r="H829" s="79"/>
    </row>
    <row r="830" spans="4:8" ht="15.75">
      <c r="D830" s="79"/>
      <c r="E830" s="79"/>
      <c r="F830" s="79"/>
      <c r="G830" s="79"/>
      <c r="H830" s="79"/>
    </row>
    <row r="831" spans="4:8" ht="15.75">
      <c r="D831" s="79"/>
      <c r="E831" s="79"/>
      <c r="F831" s="79"/>
      <c r="G831" s="79"/>
      <c r="H831" s="79"/>
    </row>
    <row r="832" spans="4:8" ht="15.75">
      <c r="D832" s="79"/>
      <c r="E832" s="79"/>
      <c r="F832" s="79"/>
      <c r="G832" s="79"/>
      <c r="H832" s="79"/>
    </row>
    <row r="833" spans="4:8" ht="15.75">
      <c r="D833" s="79"/>
      <c r="E833" s="79"/>
      <c r="F833" s="79"/>
      <c r="G833" s="79"/>
      <c r="H833" s="79"/>
    </row>
    <row r="834" spans="4:8" ht="15.75">
      <c r="D834" s="79"/>
      <c r="E834" s="79"/>
      <c r="F834" s="79"/>
      <c r="G834" s="79"/>
      <c r="H834" s="79"/>
    </row>
    <row r="835" spans="4:8" ht="15.75">
      <c r="D835" s="79"/>
      <c r="E835" s="79"/>
      <c r="F835" s="79"/>
      <c r="G835" s="79"/>
      <c r="H835" s="79"/>
    </row>
    <row r="836" spans="4:8" ht="15.75">
      <c r="D836" s="79"/>
      <c r="E836" s="79"/>
      <c r="F836" s="79"/>
      <c r="G836" s="79"/>
      <c r="H836" s="79"/>
    </row>
    <row r="837" spans="4:8" ht="15.75">
      <c r="D837" s="79"/>
      <c r="E837" s="79"/>
      <c r="F837" s="79"/>
      <c r="G837" s="79"/>
      <c r="H837" s="79"/>
    </row>
    <row r="838" spans="4:8" ht="15.75">
      <c r="D838" s="79"/>
      <c r="E838" s="79"/>
      <c r="F838" s="79"/>
      <c r="G838" s="79"/>
      <c r="H838" s="79"/>
    </row>
    <row r="839" spans="4:8" ht="15.75">
      <c r="D839" s="79"/>
      <c r="E839" s="79"/>
      <c r="F839" s="79"/>
      <c r="G839" s="79"/>
      <c r="H839" s="79"/>
    </row>
    <row r="840" spans="4:8" ht="15.75">
      <c r="D840" s="79"/>
      <c r="E840" s="79"/>
      <c r="F840" s="79"/>
      <c r="G840" s="79"/>
      <c r="H840" s="79"/>
    </row>
    <row r="841" spans="4:8" ht="15.75">
      <c r="D841" s="79"/>
      <c r="E841" s="79"/>
      <c r="F841" s="79"/>
      <c r="G841" s="79"/>
      <c r="H841" s="79"/>
    </row>
    <row r="842" spans="4:8" ht="15.75">
      <c r="D842" s="79"/>
      <c r="E842" s="79"/>
      <c r="F842" s="79"/>
      <c r="G842" s="79"/>
      <c r="H842" s="79"/>
    </row>
    <row r="843" spans="4:8" ht="15.75">
      <c r="D843" s="79"/>
      <c r="E843" s="79"/>
      <c r="F843" s="79"/>
      <c r="G843" s="79"/>
      <c r="H843" s="79"/>
    </row>
    <row r="844" spans="4:8" ht="15.75">
      <c r="D844" s="79"/>
      <c r="E844" s="79"/>
      <c r="F844" s="79"/>
      <c r="G844" s="79"/>
      <c r="H844" s="79"/>
    </row>
    <row r="845" spans="4:8" ht="15.75">
      <c r="D845" s="79"/>
      <c r="E845" s="79"/>
      <c r="F845" s="79"/>
      <c r="G845" s="79"/>
      <c r="H845" s="79"/>
    </row>
    <row r="846" spans="4:8" ht="15.75">
      <c r="D846" s="79"/>
      <c r="E846" s="79"/>
      <c r="F846" s="79"/>
      <c r="G846" s="79"/>
      <c r="H846" s="79"/>
    </row>
    <row r="847" spans="4:8" ht="15.75">
      <c r="D847" s="79"/>
      <c r="E847" s="79"/>
      <c r="F847" s="79"/>
      <c r="G847" s="79"/>
      <c r="H847" s="79"/>
    </row>
    <row r="848" spans="4:8" ht="15.75">
      <c r="D848" s="79"/>
      <c r="E848" s="79"/>
      <c r="F848" s="79"/>
      <c r="G848" s="79"/>
      <c r="H848" s="79"/>
    </row>
    <row r="849" spans="4:8" ht="15.75">
      <c r="D849" s="79"/>
      <c r="E849" s="79"/>
      <c r="F849" s="79"/>
      <c r="G849" s="79"/>
      <c r="H849" s="79"/>
    </row>
    <row r="850" spans="4:8" ht="15.75">
      <c r="D850" s="79"/>
      <c r="E850" s="79"/>
      <c r="F850" s="79"/>
      <c r="G850" s="79"/>
      <c r="H850" s="79"/>
    </row>
    <row r="851" spans="4:8" ht="15.75">
      <c r="D851" s="79"/>
      <c r="E851" s="79"/>
      <c r="F851" s="79"/>
      <c r="G851" s="79"/>
      <c r="H851" s="79"/>
    </row>
    <row r="852" spans="4:8" ht="15.75">
      <c r="D852" s="79"/>
      <c r="E852" s="79"/>
      <c r="F852" s="79"/>
      <c r="G852" s="79"/>
      <c r="H852" s="79"/>
    </row>
    <row r="853" spans="4:8" ht="15.75">
      <c r="D853" s="79"/>
      <c r="E853" s="79"/>
      <c r="F853" s="79"/>
      <c r="G853" s="79"/>
      <c r="H853" s="79"/>
    </row>
    <row r="854" spans="4:8" ht="15.75">
      <c r="D854" s="79"/>
      <c r="E854" s="79"/>
      <c r="F854" s="79"/>
      <c r="G854" s="79"/>
      <c r="H854" s="79"/>
    </row>
    <row r="855" spans="4:8" ht="15.75">
      <c r="D855" s="79"/>
      <c r="E855" s="79"/>
      <c r="F855" s="79"/>
      <c r="G855" s="79"/>
      <c r="H855" s="79"/>
    </row>
    <row r="856" spans="4:8" ht="15.75">
      <c r="D856" s="79"/>
      <c r="E856" s="79"/>
      <c r="F856" s="79"/>
      <c r="G856" s="79"/>
      <c r="H856" s="79"/>
    </row>
    <row r="857" spans="4:8" ht="15.75">
      <c r="D857" s="79"/>
      <c r="E857" s="79"/>
      <c r="F857" s="79"/>
      <c r="G857" s="79"/>
      <c r="H857" s="79"/>
    </row>
    <row r="858" spans="4:8" ht="15.75">
      <c r="D858" s="79"/>
      <c r="E858" s="79"/>
      <c r="F858" s="79"/>
      <c r="G858" s="79"/>
      <c r="H858" s="79"/>
    </row>
    <row r="859" spans="4:8" ht="15.75">
      <c r="D859" s="79"/>
      <c r="E859" s="79"/>
      <c r="F859" s="79"/>
      <c r="G859" s="79"/>
      <c r="H859" s="79"/>
    </row>
    <row r="860" spans="4:8" ht="15.75">
      <c r="D860" s="79"/>
      <c r="E860" s="79"/>
      <c r="F860" s="79"/>
      <c r="G860" s="79"/>
      <c r="H860" s="79"/>
    </row>
    <row r="861" spans="4:8" ht="15.75">
      <c r="D861" s="79"/>
      <c r="E861" s="79"/>
      <c r="F861" s="79"/>
      <c r="G861" s="79"/>
      <c r="H861" s="79"/>
    </row>
    <row r="862" spans="4:8" ht="15.75">
      <c r="D862" s="79"/>
      <c r="E862" s="79"/>
      <c r="F862" s="79"/>
      <c r="G862" s="79"/>
      <c r="H862" s="79"/>
    </row>
    <row r="863" spans="4:8" ht="15.75">
      <c r="D863" s="79"/>
      <c r="E863" s="79"/>
      <c r="F863" s="79"/>
      <c r="G863" s="79"/>
      <c r="H863" s="79"/>
    </row>
    <row r="864" spans="4:8" ht="15.75">
      <c r="D864" s="79"/>
      <c r="E864" s="79"/>
      <c r="F864" s="79"/>
      <c r="G864" s="79"/>
      <c r="H864" s="79"/>
    </row>
    <row r="865" spans="4:8" ht="15.75">
      <c r="D865" s="79"/>
      <c r="E865" s="79"/>
      <c r="F865" s="79"/>
      <c r="G865" s="79"/>
      <c r="H865" s="79"/>
    </row>
    <row r="866" spans="4:8" ht="15.75">
      <c r="D866" s="79"/>
      <c r="E866" s="79"/>
      <c r="F866" s="79"/>
      <c r="G866" s="79"/>
      <c r="H866" s="79"/>
    </row>
    <row r="867" spans="4:8" ht="15.75">
      <c r="D867" s="79"/>
      <c r="E867" s="79"/>
      <c r="F867" s="79"/>
      <c r="G867" s="79"/>
      <c r="H867" s="79"/>
    </row>
    <row r="868" spans="4:8" ht="15.75">
      <c r="D868" s="79"/>
      <c r="E868" s="79"/>
      <c r="F868" s="79"/>
      <c r="G868" s="79"/>
      <c r="H868" s="79"/>
    </row>
    <row r="869" spans="4:8" ht="15.75">
      <c r="D869" s="79"/>
      <c r="E869" s="79"/>
      <c r="F869" s="79"/>
      <c r="G869" s="79"/>
      <c r="H869" s="79"/>
    </row>
    <row r="870" spans="4:8" ht="15.75">
      <c r="D870" s="79"/>
      <c r="E870" s="79"/>
      <c r="F870" s="79"/>
      <c r="G870" s="79"/>
      <c r="H870" s="79"/>
    </row>
    <row r="871" spans="4:8" ht="15.75">
      <c r="D871" s="79"/>
      <c r="E871" s="79"/>
      <c r="F871" s="79"/>
      <c r="G871" s="79"/>
      <c r="H871" s="79"/>
    </row>
    <row r="872" spans="4:8" ht="15.75">
      <c r="D872" s="79"/>
      <c r="E872" s="79"/>
      <c r="F872" s="79"/>
      <c r="G872" s="79"/>
      <c r="H872" s="79"/>
    </row>
    <row r="873" spans="4:8" ht="15.75">
      <c r="D873" s="79"/>
      <c r="E873" s="79"/>
      <c r="F873" s="79"/>
      <c r="G873" s="79"/>
      <c r="H873" s="79"/>
    </row>
    <row r="874" spans="4:8" ht="15.75">
      <c r="D874" s="79"/>
      <c r="E874" s="79"/>
      <c r="F874" s="79"/>
      <c r="G874" s="79"/>
      <c r="H874" s="79"/>
    </row>
    <row r="875" spans="4:8" ht="15.75">
      <c r="D875" s="79"/>
      <c r="E875" s="79"/>
      <c r="F875" s="79"/>
      <c r="G875" s="79"/>
      <c r="H875" s="79"/>
    </row>
    <row r="876" spans="4:8" ht="15.75">
      <c r="D876" s="79"/>
      <c r="E876" s="79"/>
      <c r="F876" s="79"/>
      <c r="G876" s="79"/>
      <c r="H876" s="79"/>
    </row>
    <row r="877" spans="4:8" ht="15.75">
      <c r="D877" s="79"/>
      <c r="E877" s="79"/>
      <c r="F877" s="79"/>
      <c r="G877" s="79"/>
      <c r="H877" s="79"/>
    </row>
    <row r="878" spans="4:8" ht="15.75">
      <c r="D878" s="79"/>
      <c r="E878" s="79"/>
      <c r="F878" s="79"/>
      <c r="G878" s="79"/>
      <c r="H878" s="79"/>
    </row>
    <row r="879" spans="4:8" ht="15.75">
      <c r="D879" s="79"/>
      <c r="E879" s="79"/>
      <c r="F879" s="79"/>
      <c r="G879" s="79"/>
      <c r="H879" s="79"/>
    </row>
    <row r="880" spans="4:8" ht="15.75">
      <c r="D880" s="79"/>
      <c r="E880" s="79"/>
      <c r="F880" s="79"/>
      <c r="G880" s="79"/>
      <c r="H880" s="79"/>
    </row>
    <row r="881" spans="4:8" ht="15.75">
      <c r="D881" s="79"/>
      <c r="E881" s="79"/>
      <c r="F881" s="79"/>
      <c r="G881" s="79"/>
      <c r="H881" s="79"/>
    </row>
    <row r="882" spans="4:8" ht="15.75">
      <c r="D882" s="79"/>
      <c r="E882" s="79"/>
      <c r="F882" s="79"/>
      <c r="G882" s="79"/>
      <c r="H882" s="79"/>
    </row>
    <row r="883" spans="4:8" ht="15.75">
      <c r="D883" s="79"/>
      <c r="E883" s="79"/>
      <c r="F883" s="79"/>
      <c r="G883" s="79"/>
      <c r="H883" s="79"/>
    </row>
    <row r="884" spans="4:8" ht="15.75">
      <c r="D884" s="79"/>
      <c r="E884" s="79"/>
      <c r="F884" s="79"/>
      <c r="G884" s="79"/>
      <c r="H884" s="79"/>
    </row>
    <row r="885" spans="4:8" ht="15.75">
      <c r="D885" s="79"/>
      <c r="E885" s="79"/>
      <c r="F885" s="79"/>
      <c r="G885" s="79"/>
      <c r="H885" s="79"/>
    </row>
    <row r="886" spans="4:8" ht="15.75">
      <c r="D886" s="79"/>
      <c r="E886" s="79"/>
      <c r="F886" s="79"/>
      <c r="G886" s="79"/>
      <c r="H886" s="79"/>
    </row>
    <row r="887" spans="4:8" ht="15.75">
      <c r="D887" s="79"/>
      <c r="E887" s="79"/>
      <c r="F887" s="79"/>
      <c r="G887" s="79"/>
      <c r="H887" s="79"/>
    </row>
    <row r="888" spans="4:8" ht="15.75">
      <c r="D888" s="79"/>
      <c r="E888" s="79"/>
      <c r="F888" s="79"/>
      <c r="G888" s="79"/>
      <c r="H888" s="79"/>
    </row>
    <row r="889" spans="4:8" ht="15.75">
      <c r="D889" s="79"/>
      <c r="E889" s="79"/>
      <c r="F889" s="79"/>
      <c r="G889" s="79"/>
      <c r="H889" s="79"/>
    </row>
    <row r="890" spans="4:8" ht="15.75">
      <c r="D890" s="79"/>
      <c r="E890" s="79"/>
      <c r="F890" s="79"/>
      <c r="G890" s="79"/>
      <c r="H890" s="79"/>
    </row>
    <row r="891" spans="4:8" ht="15.75">
      <c r="D891" s="79"/>
      <c r="E891" s="79"/>
      <c r="F891" s="79"/>
      <c r="G891" s="79"/>
      <c r="H891" s="79"/>
    </row>
    <row r="892" spans="4:8" ht="15.75">
      <c r="D892" s="79"/>
      <c r="E892" s="79"/>
      <c r="F892" s="79"/>
      <c r="G892" s="79"/>
      <c r="H892" s="79"/>
    </row>
    <row r="893" spans="4:8" ht="15.75">
      <c r="D893" s="79"/>
      <c r="E893" s="79"/>
      <c r="F893" s="79"/>
      <c r="G893" s="79"/>
      <c r="H893" s="79"/>
    </row>
    <row r="894" spans="4:8" ht="15.75">
      <c r="D894" s="79"/>
      <c r="E894" s="79"/>
      <c r="F894" s="79"/>
      <c r="G894" s="79"/>
      <c r="H894" s="79"/>
    </row>
    <row r="895" spans="4:8" ht="15.75">
      <c r="D895" s="79"/>
      <c r="E895" s="79"/>
      <c r="F895" s="79"/>
      <c r="G895" s="79"/>
      <c r="H895" s="79"/>
    </row>
    <row r="896" spans="4:8" ht="15.75">
      <c r="D896" s="79"/>
      <c r="E896" s="79"/>
      <c r="F896" s="79"/>
      <c r="G896" s="79"/>
      <c r="H896" s="79"/>
    </row>
    <row r="897" spans="4:8" ht="15.75">
      <c r="D897" s="79"/>
      <c r="E897" s="79"/>
      <c r="F897" s="79"/>
      <c r="G897" s="79"/>
      <c r="H897" s="79"/>
    </row>
    <row r="898" spans="4:8" ht="15.75">
      <c r="D898" s="79"/>
      <c r="E898" s="79"/>
      <c r="F898" s="79"/>
      <c r="G898" s="79"/>
      <c r="H898" s="79"/>
    </row>
    <row r="899" spans="4:8" ht="15.75">
      <c r="D899" s="79"/>
      <c r="E899" s="79"/>
      <c r="F899" s="79"/>
      <c r="G899" s="79"/>
      <c r="H899" s="79"/>
    </row>
    <row r="900" spans="4:8" ht="15.75">
      <c r="D900" s="79"/>
      <c r="E900" s="79"/>
      <c r="F900" s="79"/>
      <c r="G900" s="79"/>
      <c r="H900" s="79"/>
    </row>
    <row r="901" spans="4:8" ht="15.75">
      <c r="D901" s="79"/>
      <c r="E901" s="79"/>
      <c r="F901" s="79"/>
      <c r="G901" s="79"/>
      <c r="H901" s="79"/>
    </row>
    <row r="902" spans="4:8" ht="15.75">
      <c r="D902" s="79"/>
      <c r="E902" s="79"/>
      <c r="F902" s="79"/>
      <c r="G902" s="79"/>
      <c r="H902" s="79"/>
    </row>
    <row r="903" spans="4:8" ht="15.75">
      <c r="D903" s="79"/>
      <c r="E903" s="79"/>
      <c r="F903" s="79"/>
      <c r="G903" s="79"/>
      <c r="H903" s="79"/>
    </row>
    <row r="904" spans="4:8" ht="15.75">
      <c r="D904" s="79"/>
      <c r="E904" s="79"/>
      <c r="F904" s="79"/>
      <c r="G904" s="79"/>
      <c r="H904" s="79"/>
    </row>
    <row r="905" spans="4:8" ht="15.75">
      <c r="D905" s="79"/>
      <c r="E905" s="79"/>
      <c r="F905" s="79"/>
      <c r="G905" s="79"/>
      <c r="H905" s="79"/>
    </row>
    <row r="906" spans="4:8" ht="15.75">
      <c r="D906" s="79"/>
      <c r="E906" s="79"/>
      <c r="F906" s="79"/>
      <c r="G906" s="79"/>
      <c r="H906" s="79"/>
    </row>
    <row r="907" spans="4:8" ht="15.75">
      <c r="D907" s="79"/>
      <c r="E907" s="79"/>
      <c r="F907" s="79"/>
      <c r="G907" s="79"/>
      <c r="H907" s="79"/>
    </row>
    <row r="908" spans="4:8" ht="15.75">
      <c r="D908" s="79"/>
      <c r="E908" s="79"/>
      <c r="F908" s="79"/>
      <c r="G908" s="79"/>
      <c r="H908" s="79"/>
    </row>
    <row r="909" spans="4:8" ht="15.75">
      <c r="D909" s="79"/>
      <c r="E909" s="79"/>
      <c r="F909" s="79"/>
      <c r="G909" s="79"/>
      <c r="H909" s="79"/>
    </row>
    <row r="910" spans="4:8" ht="15.75">
      <c r="D910" s="79"/>
      <c r="E910" s="79"/>
      <c r="F910" s="79"/>
      <c r="G910" s="79"/>
      <c r="H910" s="79"/>
    </row>
    <row r="911" spans="4:8" ht="15.75">
      <c r="D911" s="79"/>
      <c r="E911" s="79"/>
      <c r="F911" s="79"/>
      <c r="G911" s="79"/>
      <c r="H911" s="79"/>
    </row>
    <row r="912" spans="4:8" ht="15.75">
      <c r="D912" s="79"/>
      <c r="E912" s="79"/>
      <c r="F912" s="79"/>
      <c r="G912" s="79"/>
      <c r="H912" s="79"/>
    </row>
    <row r="913" spans="4:8" ht="15.75">
      <c r="D913" s="79"/>
      <c r="E913" s="79"/>
      <c r="F913" s="79"/>
      <c r="G913" s="79"/>
      <c r="H913" s="79"/>
    </row>
    <row r="914" spans="4:8" ht="15.75">
      <c r="D914" s="79"/>
      <c r="E914" s="79"/>
      <c r="F914" s="79"/>
      <c r="G914" s="79"/>
      <c r="H914" s="79"/>
    </row>
    <row r="915" spans="4:8" ht="15.75">
      <c r="D915" s="79"/>
      <c r="E915" s="79"/>
      <c r="F915" s="79"/>
      <c r="G915" s="79"/>
      <c r="H915" s="79"/>
    </row>
    <row r="916" spans="4:8" ht="15.75">
      <c r="D916" s="79"/>
      <c r="E916" s="79"/>
      <c r="F916" s="79"/>
      <c r="G916" s="79"/>
      <c r="H916" s="79"/>
    </row>
    <row r="917" spans="4:8" ht="15.75">
      <c r="D917" s="79"/>
      <c r="E917" s="79"/>
      <c r="F917" s="79"/>
      <c r="G917" s="79"/>
      <c r="H917" s="79"/>
    </row>
    <row r="918" spans="4:8" ht="15.75">
      <c r="D918" s="79"/>
      <c r="E918" s="79"/>
      <c r="F918" s="79"/>
      <c r="G918" s="79"/>
      <c r="H918" s="79"/>
    </row>
    <row r="919" spans="4:8" ht="15.75">
      <c r="D919" s="79"/>
      <c r="E919" s="79"/>
      <c r="F919" s="79"/>
      <c r="G919" s="79"/>
      <c r="H919" s="79"/>
    </row>
    <row r="920" spans="4:8" ht="15.75">
      <c r="D920" s="79"/>
      <c r="E920" s="79"/>
      <c r="F920" s="79"/>
      <c r="G920" s="79"/>
      <c r="H920" s="79"/>
    </row>
    <row r="921" spans="4:8" ht="15.75">
      <c r="D921" s="79"/>
      <c r="E921" s="79"/>
      <c r="F921" s="79"/>
      <c r="G921" s="79"/>
      <c r="H921" s="79"/>
    </row>
    <row r="922" spans="4:8" ht="15.75">
      <c r="D922" s="79"/>
      <c r="E922" s="79"/>
      <c r="F922" s="79"/>
      <c r="G922" s="79"/>
      <c r="H922" s="79"/>
    </row>
    <row r="923" spans="4:8" ht="15.75">
      <c r="D923" s="79"/>
      <c r="E923" s="79"/>
      <c r="F923" s="79"/>
      <c r="G923" s="79"/>
      <c r="H923" s="79"/>
    </row>
    <row r="924" spans="4:8" ht="15.75">
      <c r="D924" s="79"/>
      <c r="E924" s="79"/>
      <c r="F924" s="79"/>
      <c r="G924" s="79"/>
      <c r="H924" s="79"/>
    </row>
    <row r="925" spans="4:8" ht="15.75">
      <c r="D925" s="79"/>
      <c r="E925" s="79"/>
      <c r="F925" s="79"/>
      <c r="G925" s="79"/>
      <c r="H925" s="79"/>
    </row>
    <row r="926" spans="4:8" ht="15.75">
      <c r="D926" s="79"/>
      <c r="E926" s="79"/>
      <c r="F926" s="79"/>
      <c r="G926" s="79"/>
      <c r="H926" s="79"/>
    </row>
    <row r="927" spans="4:8" ht="15.75">
      <c r="D927" s="79"/>
      <c r="E927" s="79"/>
      <c r="F927" s="79"/>
      <c r="G927" s="79"/>
      <c r="H927" s="79"/>
    </row>
    <row r="928" spans="4:8" ht="15.75">
      <c r="D928" s="79"/>
      <c r="E928" s="79"/>
      <c r="F928" s="79"/>
      <c r="G928" s="79"/>
      <c r="H928" s="79"/>
    </row>
    <row r="929" spans="4:8" ht="15.75">
      <c r="D929" s="79"/>
      <c r="E929" s="79"/>
      <c r="F929" s="79"/>
      <c r="G929" s="79"/>
      <c r="H929" s="79"/>
    </row>
    <row r="930" spans="4:8" ht="15.75">
      <c r="D930" s="79"/>
      <c r="E930" s="79"/>
      <c r="F930" s="79"/>
      <c r="G930" s="79"/>
      <c r="H930" s="79"/>
    </row>
    <row r="931" spans="4:8" ht="15.75">
      <c r="D931" s="79"/>
      <c r="E931" s="79"/>
      <c r="F931" s="79"/>
      <c r="G931" s="79"/>
      <c r="H931" s="79"/>
    </row>
    <row r="932" spans="4:8" ht="15.75">
      <c r="D932" s="79"/>
      <c r="E932" s="79"/>
      <c r="F932" s="79"/>
      <c r="G932" s="79"/>
      <c r="H932" s="79"/>
    </row>
    <row r="933" spans="4:8" ht="15.75">
      <c r="D933" s="79"/>
      <c r="E933" s="79"/>
      <c r="F933" s="79"/>
      <c r="G933" s="79"/>
      <c r="H933" s="79"/>
    </row>
    <row r="934" spans="4:8" ht="15.75">
      <c r="D934" s="79"/>
      <c r="E934" s="79"/>
      <c r="F934" s="79"/>
      <c r="G934" s="79"/>
      <c r="H934" s="79"/>
    </row>
    <row r="935" spans="4:8" ht="15.75">
      <c r="D935" s="79"/>
      <c r="E935" s="79"/>
      <c r="F935" s="79"/>
      <c r="G935" s="79"/>
      <c r="H935" s="79"/>
    </row>
    <row r="936" spans="4:8" ht="15.75">
      <c r="D936" s="79"/>
      <c r="E936" s="79"/>
      <c r="F936" s="79"/>
      <c r="G936" s="79"/>
      <c r="H936" s="79"/>
    </row>
    <row r="937" spans="4:8" ht="15.75">
      <c r="D937" s="79"/>
      <c r="E937" s="79"/>
      <c r="F937" s="79"/>
      <c r="G937" s="79"/>
      <c r="H937" s="79"/>
    </row>
    <row r="938" spans="4:8" ht="15.75">
      <c r="D938" s="79"/>
      <c r="E938" s="79"/>
      <c r="F938" s="79"/>
      <c r="G938" s="79"/>
      <c r="H938" s="79"/>
    </row>
    <row r="939" spans="4:8" ht="15.75">
      <c r="D939" s="79"/>
      <c r="E939" s="79"/>
      <c r="F939" s="79"/>
      <c r="G939" s="79"/>
      <c r="H939" s="79"/>
    </row>
    <row r="940" spans="4:8" ht="15.75">
      <c r="D940" s="79"/>
      <c r="E940" s="79"/>
      <c r="F940" s="79"/>
      <c r="G940" s="79"/>
      <c r="H940" s="79"/>
    </row>
    <row r="941" spans="4:8" ht="15.75">
      <c r="D941" s="79"/>
      <c r="E941" s="79"/>
      <c r="F941" s="79"/>
      <c r="G941" s="79"/>
      <c r="H941" s="79"/>
    </row>
    <row r="942" spans="4:8" ht="15.75">
      <c r="D942" s="79"/>
      <c r="E942" s="79"/>
      <c r="F942" s="79"/>
      <c r="G942" s="79"/>
      <c r="H942" s="79"/>
    </row>
    <row r="943" spans="4:8" ht="15.75">
      <c r="D943" s="79"/>
      <c r="E943" s="79"/>
      <c r="F943" s="79"/>
      <c r="G943" s="79"/>
      <c r="H943" s="79"/>
    </row>
    <row r="944" spans="4:8" ht="15.75">
      <c r="D944" s="79"/>
      <c r="E944" s="79"/>
      <c r="F944" s="79"/>
      <c r="G944" s="79"/>
      <c r="H944" s="79"/>
    </row>
    <row r="945" spans="4:8" ht="15.75">
      <c r="D945" s="79"/>
      <c r="E945" s="79"/>
      <c r="F945" s="79"/>
      <c r="G945" s="79"/>
      <c r="H945" s="79"/>
    </row>
    <row r="946" spans="4:8" ht="15.75">
      <c r="D946" s="79"/>
      <c r="E946" s="79"/>
      <c r="F946" s="79"/>
      <c r="G946" s="79"/>
      <c r="H946" s="79"/>
    </row>
    <row r="947" spans="4:8" ht="15.75">
      <c r="D947" s="79"/>
      <c r="E947" s="79"/>
      <c r="F947" s="79"/>
      <c r="G947" s="79"/>
      <c r="H947" s="79"/>
    </row>
    <row r="948" spans="4:8" ht="15.75">
      <c r="D948" s="79"/>
      <c r="E948" s="79"/>
      <c r="F948" s="79"/>
      <c r="G948" s="79"/>
      <c r="H948" s="79"/>
    </row>
    <row r="949" spans="4:8" ht="15.75">
      <c r="D949" s="79"/>
      <c r="E949" s="79"/>
      <c r="F949" s="79"/>
      <c r="G949" s="79"/>
      <c r="H949" s="79"/>
    </row>
    <row r="950" spans="4:8" ht="15.75">
      <c r="D950" s="79"/>
      <c r="E950" s="79"/>
      <c r="F950" s="79"/>
      <c r="G950" s="79"/>
      <c r="H950" s="79"/>
    </row>
    <row r="951" spans="4:8" ht="15.75">
      <c r="D951" s="79"/>
      <c r="E951" s="79"/>
      <c r="F951" s="79"/>
      <c r="G951" s="79"/>
      <c r="H951" s="79"/>
    </row>
    <row r="952" spans="4:8" ht="15.75">
      <c r="D952" s="79"/>
      <c r="E952" s="79"/>
      <c r="F952" s="79"/>
      <c r="G952" s="79"/>
      <c r="H952" s="79"/>
    </row>
    <row r="953" spans="4:8" ht="15.75">
      <c r="D953" s="79"/>
      <c r="E953" s="79"/>
      <c r="F953" s="79"/>
      <c r="G953" s="79"/>
      <c r="H953" s="79"/>
    </row>
    <row r="954" spans="4:8" ht="15.75">
      <c r="D954" s="79"/>
      <c r="E954" s="79"/>
      <c r="F954" s="79"/>
      <c r="G954" s="79"/>
      <c r="H954" s="79"/>
    </row>
    <row r="955" spans="4:8" ht="15.75">
      <c r="D955" s="79"/>
      <c r="E955" s="79"/>
      <c r="F955" s="79"/>
      <c r="G955" s="79"/>
      <c r="H955" s="79"/>
    </row>
    <row r="956" spans="4:8" ht="15.75">
      <c r="D956" s="79"/>
      <c r="E956" s="79"/>
      <c r="F956" s="79"/>
      <c r="G956" s="79"/>
      <c r="H956" s="79"/>
    </row>
    <row r="957" spans="4:8" ht="15.75">
      <c r="D957" s="79"/>
      <c r="E957" s="79"/>
      <c r="F957" s="79"/>
      <c r="G957" s="79"/>
      <c r="H957" s="79"/>
    </row>
    <row r="958" spans="4:8" ht="15.75">
      <c r="D958" s="79"/>
      <c r="E958" s="79"/>
      <c r="F958" s="79"/>
      <c r="G958" s="79"/>
      <c r="H958" s="79"/>
    </row>
    <row r="959" spans="4:8" ht="15.75">
      <c r="D959" s="79"/>
      <c r="E959" s="79"/>
      <c r="F959" s="79"/>
      <c r="G959" s="79"/>
      <c r="H959" s="79"/>
    </row>
    <row r="960" spans="4:8" ht="15.75">
      <c r="D960" s="79"/>
      <c r="E960" s="79"/>
      <c r="F960" s="79"/>
      <c r="G960" s="79"/>
      <c r="H960" s="79"/>
    </row>
    <row r="961" spans="4:8" ht="15.75">
      <c r="D961" s="79"/>
      <c r="E961" s="79"/>
      <c r="F961" s="79"/>
      <c r="G961" s="79"/>
      <c r="H961" s="79"/>
    </row>
    <row r="962" spans="4:8" ht="15.75">
      <c r="D962" s="79"/>
      <c r="E962" s="79"/>
      <c r="F962" s="79"/>
      <c r="G962" s="79"/>
      <c r="H962" s="79"/>
    </row>
    <row r="963" spans="4:8" ht="15.75">
      <c r="D963" s="79"/>
      <c r="E963" s="79"/>
      <c r="F963" s="79"/>
      <c r="G963" s="79"/>
      <c r="H963" s="79"/>
    </row>
    <row r="964" spans="4:8" ht="15.75">
      <c r="D964" s="79"/>
      <c r="E964" s="79"/>
      <c r="F964" s="79"/>
      <c r="G964" s="79"/>
      <c r="H964" s="79"/>
    </row>
  </sheetData>
  <mergeCells count="24">
    <mergeCell ref="D28:H28"/>
    <mergeCell ref="D29:H29"/>
    <mergeCell ref="D30:H30"/>
    <mergeCell ref="D14:H14"/>
    <mergeCell ref="D15:H15"/>
    <mergeCell ref="B21:B22"/>
    <mergeCell ref="B23:B24"/>
    <mergeCell ref="B25:B28"/>
    <mergeCell ref="D16:H16"/>
    <mergeCell ref="D17:H17"/>
    <mergeCell ref="D18:H18"/>
    <mergeCell ref="D19:H19"/>
    <mergeCell ref="D20:H20"/>
    <mergeCell ref="D21:H21"/>
    <mergeCell ref="D22:H22"/>
    <mergeCell ref="D23:H23"/>
    <mergeCell ref="D24:H24"/>
    <mergeCell ref="D25:H25"/>
    <mergeCell ref="D27:H27"/>
    <mergeCell ref="D4:H4"/>
    <mergeCell ref="D5:H5"/>
    <mergeCell ref="D6:H6"/>
    <mergeCell ref="D7:H7"/>
    <mergeCell ref="D13:H13"/>
  </mergeCells>
  <printOptions gridLines="1"/>
  <pageMargins left="0.31496062992125984" right="0.31496062992125984" top="0.39370078740157477" bottom="0.39370078740157477" header="0" footer="0"/>
  <pageSetup paperSize="5" fitToHeight="0" orientation="landscape" r:id="rId1"/>
  <drawing r:id="rId2"/>
  <extLst>
    <ext xmlns:x14="http://schemas.microsoft.com/office/spreadsheetml/2009/9/main" uri="{CCE6A557-97BC-4b89-ADB6-D9C93CAAB3DF}">
      <x14:dataValidations xmlns:xm="http://schemas.microsoft.com/office/excel/2006/main" count="9">
        <x14:dataValidation type="list" allowBlank="1" showErrorMessage="1">
          <x14:formula1>
            <xm:f>Hoja3!$H$3:$H$5</xm:f>
          </x14:formula1>
          <xm:sqref>D21</xm:sqref>
        </x14:dataValidation>
        <x14:dataValidation type="list" allowBlank="1" showErrorMessage="1">
          <x14:formula1>
            <xm:f>Hoja3!$E$3:$E$6</xm:f>
          </x14:formula1>
          <xm:sqref>D17</xm:sqref>
        </x14:dataValidation>
        <x14:dataValidation type="list" allowBlank="1" showErrorMessage="1">
          <x14:formula1>
            <xm:f>Hoja3!$C$3:$C$32</xm:f>
          </x14:formula1>
          <xm:sqref>D14</xm:sqref>
        </x14:dataValidation>
        <x14:dataValidation type="list" allowBlank="1" showErrorMessage="1">
          <x14:formula1>
            <xm:f>Hoja3!$I$3:$I$32</xm:f>
          </x14:formula1>
          <xm:sqref>D22</xm:sqref>
        </x14:dataValidation>
        <x14:dataValidation type="list" allowBlank="1" showErrorMessage="1">
          <x14:formula1>
            <xm:f>Hoja3!$R$3:$R$99</xm:f>
          </x14:formula1>
          <xm:sqref>A35:B35 A38:B38</xm:sqref>
        </x14:dataValidation>
        <x14:dataValidation type="list" allowBlank="1" showErrorMessage="1">
          <x14:formula1>
            <xm:f>Hoja3!$B$3:$B$25</xm:f>
          </x14:formula1>
          <xm:sqref>D15</xm:sqref>
        </x14:dataValidation>
        <x14:dataValidation type="list" allowBlank="1" showErrorMessage="1">
          <x14:formula1>
            <xm:f>Hoja3!$G$3:$G$113</xm:f>
          </x14:formula1>
          <xm:sqref>D20</xm:sqref>
        </x14:dataValidation>
        <x14:dataValidation type="list" allowBlank="1" showErrorMessage="1">
          <x14:formula1>
            <xm:f>Hoja3!$D$3:$D$32</xm:f>
          </x14:formula1>
          <xm:sqref>D16</xm:sqref>
        </x14:dataValidation>
        <x14:dataValidation type="list" allowBlank="1" showErrorMessage="1">
          <x14:formula1>
            <xm:f>Hoja3!$F$3:$F$30</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C3"/>
  <sheetViews>
    <sheetView workbookViewId="0"/>
  </sheetViews>
  <sheetFormatPr baseColWidth="10" defaultColWidth="14.42578125" defaultRowHeight="15" customHeight="1"/>
  <sheetData>
    <row r="2" spans="1:3">
      <c r="A2" s="81" t="s">
        <v>170</v>
      </c>
      <c r="B2" s="81" t="s">
        <v>171</v>
      </c>
      <c r="C2" s="81">
        <v>1500</v>
      </c>
    </row>
    <row r="3" spans="1:3">
      <c r="B3" s="81" t="s">
        <v>172</v>
      </c>
      <c r="C3" s="81">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G974"/>
  <sheetViews>
    <sheetView workbookViewId="0"/>
  </sheetViews>
  <sheetFormatPr baseColWidth="10" defaultColWidth="14.42578125" defaultRowHeight="15" customHeight="1"/>
  <cols>
    <col min="1" max="2" width="17.85546875" customWidth="1"/>
    <col min="3" max="3" width="51.28515625" customWidth="1"/>
    <col min="4" max="4" width="25.140625" customWidth="1"/>
    <col min="5" max="5" width="26.85546875" customWidth="1"/>
    <col min="6" max="6" width="19.42578125" customWidth="1"/>
    <col min="7" max="7" width="21.7109375" customWidth="1"/>
    <col min="8" max="8" width="21.140625" customWidth="1"/>
    <col min="9" max="9" width="26.85546875" customWidth="1"/>
    <col min="10" max="10" width="25.5703125" customWidth="1"/>
    <col min="11" max="11" width="29.85546875" customWidth="1"/>
    <col min="12" max="12" width="20.85546875" customWidth="1"/>
    <col min="13" max="13" width="21.28515625" customWidth="1"/>
    <col min="14" max="14" width="19.5703125" customWidth="1"/>
    <col min="15" max="15" width="19.42578125" customWidth="1"/>
    <col min="16" max="16" width="18.5703125" customWidth="1"/>
    <col min="17" max="17" width="20.7109375" customWidth="1"/>
    <col min="18" max="18" width="18.7109375" customWidth="1"/>
    <col min="19" max="19" width="17.85546875" customWidth="1"/>
    <col min="20" max="20" width="14" customWidth="1"/>
    <col min="21" max="31" width="10.7109375" customWidth="1"/>
    <col min="32" max="33" width="21.140625" customWidth="1"/>
  </cols>
  <sheetData>
    <row r="1" spans="1:20" ht="15.75">
      <c r="A1" s="51"/>
      <c r="B1" s="52"/>
      <c r="C1" s="52"/>
      <c r="D1" s="53"/>
      <c r="E1" s="53"/>
      <c r="F1" s="53"/>
      <c r="G1" s="53"/>
      <c r="H1" s="53"/>
      <c r="I1" s="52"/>
      <c r="J1" s="54"/>
      <c r="K1" s="54"/>
      <c r="L1" s="52"/>
      <c r="M1" s="52"/>
      <c r="N1" s="54"/>
      <c r="O1" s="54"/>
      <c r="P1" s="54"/>
      <c r="Q1" s="52"/>
      <c r="R1" s="52"/>
      <c r="S1" s="51"/>
    </row>
    <row r="2" spans="1:20" ht="15.75">
      <c r="A2" s="51"/>
      <c r="B2" s="52"/>
      <c r="C2" s="52"/>
      <c r="D2" s="53"/>
      <c r="E2" s="53"/>
      <c r="F2" s="53"/>
      <c r="G2" s="53"/>
      <c r="H2" s="53"/>
      <c r="I2" s="52"/>
      <c r="J2" s="54"/>
      <c r="K2" s="54"/>
      <c r="L2" s="52"/>
      <c r="M2" s="52"/>
      <c r="N2" s="54"/>
      <c r="O2" s="54"/>
      <c r="P2" s="54"/>
      <c r="Q2" s="52"/>
      <c r="R2" s="52"/>
      <c r="S2" s="51"/>
    </row>
    <row r="3" spans="1:20" ht="15.75">
      <c r="A3" s="51"/>
      <c r="B3" s="52"/>
      <c r="C3" s="52"/>
      <c r="D3" s="53"/>
      <c r="E3" s="53"/>
      <c r="F3" s="53"/>
      <c r="G3" s="53"/>
      <c r="H3" s="53"/>
      <c r="I3" s="52"/>
      <c r="J3" s="54"/>
      <c r="K3" s="54"/>
      <c r="L3" s="52"/>
      <c r="M3" s="52"/>
      <c r="N3" s="54"/>
      <c r="O3" s="54"/>
      <c r="P3" s="54"/>
      <c r="Q3" s="52"/>
      <c r="R3" s="52"/>
      <c r="S3" s="51"/>
    </row>
    <row r="4" spans="1:20" ht="15.75">
      <c r="A4" s="51"/>
      <c r="B4" s="52"/>
      <c r="C4" s="52"/>
      <c r="D4" s="186" t="s">
        <v>0</v>
      </c>
      <c r="E4" s="187"/>
      <c r="F4" s="187"/>
      <c r="G4" s="187"/>
      <c r="H4" s="187"/>
      <c r="I4" s="52"/>
      <c r="J4" s="54"/>
      <c r="K4" s="54"/>
      <c r="L4" s="52"/>
      <c r="M4" s="52"/>
      <c r="N4" s="54"/>
      <c r="O4" s="54"/>
      <c r="P4" s="54"/>
      <c r="Q4" s="52"/>
      <c r="R4" s="52"/>
      <c r="S4" s="51"/>
    </row>
    <row r="5" spans="1:20" ht="15.75">
      <c r="A5" s="51"/>
      <c r="B5" s="52"/>
      <c r="C5" s="52"/>
      <c r="D5" s="186" t="s">
        <v>1</v>
      </c>
      <c r="E5" s="187"/>
      <c r="F5" s="187"/>
      <c r="G5" s="187"/>
      <c r="H5" s="187"/>
      <c r="I5" s="52"/>
      <c r="J5" s="54"/>
      <c r="K5" s="54"/>
      <c r="L5" s="52"/>
      <c r="M5" s="52"/>
      <c r="N5" s="54"/>
      <c r="O5" s="54"/>
      <c r="P5" s="54"/>
      <c r="Q5" s="52"/>
      <c r="R5" s="52"/>
      <c r="S5" s="51"/>
    </row>
    <row r="6" spans="1:20" ht="15.75">
      <c r="A6" s="51"/>
      <c r="B6" s="52"/>
      <c r="C6" s="52"/>
      <c r="D6" s="186" t="s">
        <v>2</v>
      </c>
      <c r="E6" s="187"/>
      <c r="F6" s="187"/>
      <c r="G6" s="187"/>
      <c r="H6" s="187"/>
      <c r="I6" s="52"/>
      <c r="J6" s="54"/>
      <c r="K6" s="54"/>
      <c r="L6" s="52"/>
      <c r="M6" s="52"/>
      <c r="N6" s="54"/>
      <c r="O6" s="54"/>
      <c r="P6" s="54"/>
      <c r="Q6" s="52"/>
      <c r="R6" s="52"/>
      <c r="S6" s="51"/>
    </row>
    <row r="7" spans="1:20" ht="15.75">
      <c r="A7" s="51"/>
      <c r="B7" s="52"/>
      <c r="C7" s="52"/>
      <c r="D7" s="186"/>
      <c r="E7" s="187"/>
      <c r="F7" s="187"/>
      <c r="G7" s="187"/>
      <c r="H7" s="187"/>
      <c r="I7" s="52"/>
      <c r="J7" s="54"/>
      <c r="K7" s="54"/>
      <c r="L7" s="52"/>
      <c r="M7" s="52"/>
      <c r="N7" s="54"/>
      <c r="O7" s="54"/>
      <c r="P7" s="54"/>
      <c r="Q7" s="52"/>
      <c r="R7" s="52"/>
      <c r="S7" s="51"/>
    </row>
    <row r="8" spans="1:20" ht="15.75">
      <c r="A8" s="51"/>
      <c r="B8" s="52"/>
      <c r="C8" s="52"/>
      <c r="D8" s="55"/>
      <c r="E8" s="55"/>
      <c r="F8" s="55"/>
      <c r="G8" s="55"/>
      <c r="H8" s="55"/>
      <c r="I8" s="52"/>
      <c r="J8" s="54"/>
      <c r="K8" s="54"/>
      <c r="L8" s="52"/>
      <c r="M8" s="52"/>
      <c r="N8" s="54"/>
      <c r="O8" s="54"/>
      <c r="P8" s="54"/>
      <c r="Q8" s="52"/>
      <c r="R8" s="52"/>
      <c r="S8" s="51"/>
    </row>
    <row r="9" spans="1:20" ht="15.75">
      <c r="A9" s="51"/>
      <c r="B9" s="52"/>
      <c r="C9" s="52"/>
      <c r="D9" s="53"/>
      <c r="E9" s="53"/>
      <c r="F9" s="53"/>
      <c r="G9" s="53"/>
      <c r="H9" s="53"/>
      <c r="I9" s="52"/>
      <c r="J9" s="54"/>
      <c r="K9" s="54"/>
      <c r="L9" s="52"/>
      <c r="M9" s="52"/>
      <c r="N9" s="54"/>
      <c r="O9" s="54"/>
      <c r="P9" s="54"/>
      <c r="Q9" s="52"/>
      <c r="R9" s="52"/>
      <c r="S9" s="51"/>
    </row>
    <row r="10" spans="1:20" ht="15.75">
      <c r="A10" s="51"/>
      <c r="B10" s="52"/>
      <c r="C10" s="52"/>
      <c r="D10" s="53"/>
      <c r="E10" s="53"/>
      <c r="F10" s="53"/>
      <c r="G10" s="53"/>
      <c r="H10" s="53"/>
      <c r="I10" s="52"/>
      <c r="J10" s="54"/>
      <c r="K10" s="54"/>
      <c r="L10" s="52"/>
      <c r="M10" s="52"/>
      <c r="N10" s="54"/>
      <c r="O10" s="54"/>
      <c r="P10" s="54"/>
      <c r="Q10" s="52"/>
      <c r="R10" s="52"/>
      <c r="S10" s="51"/>
    </row>
    <row r="11" spans="1:20" ht="15.75">
      <c r="A11" s="51"/>
      <c r="B11" s="52"/>
      <c r="C11" s="52"/>
      <c r="D11" s="53"/>
      <c r="E11" s="53"/>
      <c r="F11" s="53"/>
      <c r="G11" s="53"/>
      <c r="H11" s="53"/>
      <c r="I11" s="52"/>
      <c r="J11" s="54"/>
      <c r="K11" s="54"/>
      <c r="L11" s="52"/>
      <c r="M11" s="52"/>
      <c r="N11" s="54"/>
      <c r="O11" s="54"/>
      <c r="P11" s="54"/>
      <c r="Q11" s="52"/>
      <c r="R11" s="52"/>
      <c r="S11" s="51"/>
    </row>
    <row r="12" spans="1:20" ht="15.75">
      <c r="A12" s="56"/>
      <c r="B12" s="57"/>
      <c r="C12" s="57"/>
      <c r="D12" s="57"/>
      <c r="E12" s="57"/>
      <c r="F12" s="57"/>
      <c r="G12" s="57"/>
      <c r="H12" s="57"/>
      <c r="I12" s="57"/>
      <c r="J12" s="58"/>
      <c r="K12" s="58"/>
      <c r="L12" s="57"/>
      <c r="M12" s="57"/>
      <c r="N12" s="58"/>
      <c r="O12" s="58"/>
      <c r="P12" s="58"/>
      <c r="Q12" s="57"/>
      <c r="R12" s="57"/>
      <c r="S12" s="56"/>
      <c r="T12" s="80"/>
    </row>
    <row r="13" spans="1:20" ht="15.75">
      <c r="A13" s="56"/>
      <c r="B13" s="57"/>
      <c r="C13" s="3" t="s">
        <v>3</v>
      </c>
      <c r="D13" s="188" t="s">
        <v>4</v>
      </c>
      <c r="E13" s="189"/>
      <c r="F13" s="189"/>
      <c r="G13" s="189"/>
      <c r="H13" s="190"/>
      <c r="I13" s="4"/>
      <c r="J13" s="58"/>
      <c r="K13" s="58"/>
      <c r="L13" s="57"/>
      <c r="M13" s="57"/>
      <c r="N13" s="58"/>
      <c r="O13" s="58"/>
      <c r="P13" s="58"/>
      <c r="Q13" s="57"/>
      <c r="R13" s="57"/>
      <c r="S13" s="56"/>
      <c r="T13" s="80"/>
    </row>
    <row r="14" spans="1:20" ht="15.75">
      <c r="A14" s="56"/>
      <c r="B14" s="57"/>
      <c r="C14" s="3" t="s">
        <v>5</v>
      </c>
      <c r="D14" s="191" t="s">
        <v>6</v>
      </c>
      <c r="E14" s="189"/>
      <c r="F14" s="189"/>
      <c r="G14" s="189"/>
      <c r="H14" s="190"/>
      <c r="I14" s="59" t="s">
        <v>7</v>
      </c>
      <c r="J14" s="58"/>
      <c r="K14" s="58"/>
      <c r="L14" s="57"/>
      <c r="M14" s="57"/>
      <c r="N14" s="58"/>
      <c r="O14" s="58"/>
      <c r="P14" s="58"/>
      <c r="Q14" s="57"/>
      <c r="R14" s="57"/>
      <c r="S14" s="56"/>
      <c r="T14" s="80"/>
    </row>
    <row r="15" spans="1:20" ht="15.75">
      <c r="A15" s="56"/>
      <c r="B15" s="57"/>
      <c r="C15" s="3" t="s">
        <v>8</v>
      </c>
      <c r="D15" s="191" t="s">
        <v>9</v>
      </c>
      <c r="E15" s="189"/>
      <c r="F15" s="189"/>
      <c r="G15" s="189"/>
      <c r="H15" s="190"/>
      <c r="I15" s="59" t="s">
        <v>7</v>
      </c>
      <c r="J15" s="58"/>
      <c r="K15" s="58"/>
      <c r="L15" s="57"/>
      <c r="M15" s="57"/>
      <c r="N15" s="58"/>
      <c r="O15" s="58"/>
      <c r="P15" s="58"/>
      <c r="Q15" s="57"/>
      <c r="R15" s="57"/>
      <c r="S15" s="56"/>
      <c r="T15" s="80"/>
    </row>
    <row r="16" spans="1:20" ht="60">
      <c r="A16" s="56"/>
      <c r="B16" s="57"/>
      <c r="C16" s="3" t="s">
        <v>10</v>
      </c>
      <c r="D16" s="191" t="s">
        <v>11</v>
      </c>
      <c r="E16" s="189"/>
      <c r="F16" s="189"/>
      <c r="G16" s="189"/>
      <c r="H16" s="190"/>
      <c r="I16" s="5" t="s">
        <v>12</v>
      </c>
      <c r="J16" s="58"/>
      <c r="K16" s="58"/>
      <c r="L16" s="57"/>
      <c r="M16" s="57"/>
      <c r="N16" s="58"/>
      <c r="O16" s="58"/>
      <c r="P16" s="58"/>
      <c r="Q16" s="57"/>
      <c r="R16" s="57"/>
      <c r="S16" s="56"/>
      <c r="T16" s="80"/>
    </row>
    <row r="17" spans="1:33" ht="15.75">
      <c r="A17" s="56"/>
      <c r="B17" s="57"/>
      <c r="C17" s="3" t="s">
        <v>13</v>
      </c>
      <c r="D17" s="191" t="s">
        <v>14</v>
      </c>
      <c r="E17" s="189"/>
      <c r="F17" s="189"/>
      <c r="G17" s="189"/>
      <c r="H17" s="190"/>
      <c r="I17" s="59" t="s">
        <v>7</v>
      </c>
      <c r="J17" s="58"/>
      <c r="K17" s="58"/>
      <c r="L17" s="57"/>
      <c r="M17" s="57"/>
      <c r="N17" s="58"/>
      <c r="O17" s="58"/>
      <c r="P17" s="58"/>
      <c r="Q17" s="57"/>
      <c r="R17" s="57"/>
      <c r="S17" s="56"/>
      <c r="T17" s="80"/>
    </row>
    <row r="18" spans="1:33" ht="15.75">
      <c r="A18" s="60"/>
      <c r="B18" s="60"/>
      <c r="C18" s="3" t="s">
        <v>15</v>
      </c>
      <c r="D18" s="191" t="s">
        <v>16</v>
      </c>
      <c r="E18" s="189"/>
      <c r="F18" s="189"/>
      <c r="G18" s="189"/>
      <c r="H18" s="190"/>
      <c r="I18" s="59" t="s">
        <v>7</v>
      </c>
      <c r="J18" s="58"/>
      <c r="K18" s="58"/>
      <c r="L18" s="57"/>
      <c r="M18" s="57"/>
      <c r="N18" s="58"/>
      <c r="O18" s="58"/>
      <c r="P18" s="58"/>
      <c r="Q18" s="57"/>
      <c r="R18" s="57"/>
      <c r="S18" s="56"/>
      <c r="T18" s="80"/>
    </row>
    <row r="19" spans="1:33" ht="15.75" hidden="1">
      <c r="A19" s="61"/>
      <c r="B19" s="62"/>
      <c r="C19" s="3" t="s">
        <v>17</v>
      </c>
      <c r="D19" s="191"/>
      <c r="E19" s="189"/>
      <c r="F19" s="189"/>
      <c r="G19" s="189"/>
      <c r="H19" s="190"/>
      <c r="I19" s="4"/>
      <c r="J19" s="58"/>
      <c r="K19" s="58"/>
      <c r="L19" s="57"/>
      <c r="M19" s="57"/>
      <c r="N19" s="58"/>
      <c r="O19" s="58"/>
      <c r="P19" s="58"/>
      <c r="Q19" s="57"/>
      <c r="R19" s="57"/>
      <c r="S19" s="56"/>
      <c r="T19" s="80"/>
    </row>
    <row r="20" spans="1:33" ht="15.75">
      <c r="C20" s="3" t="s">
        <v>17</v>
      </c>
      <c r="D20" s="191" t="s">
        <v>18</v>
      </c>
      <c r="E20" s="189"/>
      <c r="F20" s="189"/>
      <c r="G20" s="189"/>
      <c r="H20" s="190"/>
      <c r="I20" s="59" t="s">
        <v>7</v>
      </c>
      <c r="J20" s="58"/>
      <c r="K20" s="58"/>
      <c r="L20" s="57"/>
      <c r="M20" s="57"/>
      <c r="N20" s="58"/>
      <c r="O20" s="58"/>
      <c r="P20" s="58"/>
      <c r="Q20" s="57"/>
      <c r="R20" s="57"/>
      <c r="S20" s="56"/>
      <c r="T20" s="80"/>
    </row>
    <row r="21" spans="1:33" ht="15.75">
      <c r="A21" s="6"/>
      <c r="B21" s="192" t="s">
        <v>19</v>
      </c>
      <c r="C21" s="3" t="s">
        <v>20</v>
      </c>
      <c r="D21" s="191" t="s">
        <v>21</v>
      </c>
      <c r="E21" s="189"/>
      <c r="F21" s="189"/>
      <c r="G21" s="189"/>
      <c r="H21" s="190"/>
      <c r="I21" s="59" t="s">
        <v>7</v>
      </c>
      <c r="K21" s="58"/>
      <c r="L21" s="57"/>
      <c r="M21" s="57"/>
      <c r="N21" s="58"/>
      <c r="O21" s="58"/>
      <c r="P21" s="58"/>
      <c r="Q21" s="57"/>
      <c r="R21" s="57"/>
      <c r="S21" s="56"/>
      <c r="T21" s="80"/>
    </row>
    <row r="22" spans="1:33" ht="15.75">
      <c r="A22" s="6"/>
      <c r="B22" s="193"/>
      <c r="C22" s="3" t="s">
        <v>22</v>
      </c>
      <c r="D22" s="196" t="s">
        <v>23</v>
      </c>
      <c r="E22" s="197"/>
      <c r="F22" s="197"/>
      <c r="G22" s="197"/>
      <c r="H22" s="198"/>
      <c r="I22" s="59" t="s">
        <v>7</v>
      </c>
      <c r="J22" s="58"/>
      <c r="K22" s="58"/>
      <c r="L22" s="57"/>
      <c r="M22" s="57"/>
      <c r="N22" s="58"/>
      <c r="O22" s="58"/>
      <c r="P22" s="58"/>
      <c r="Q22" s="57"/>
      <c r="R22" s="57"/>
      <c r="S22" s="56"/>
      <c r="T22" s="80"/>
    </row>
    <row r="23" spans="1:33" ht="15.75">
      <c r="A23" s="7"/>
      <c r="B23" s="194" t="s">
        <v>24</v>
      </c>
      <c r="C23" s="8" t="s">
        <v>25</v>
      </c>
      <c r="D23" s="199" t="s">
        <v>26</v>
      </c>
      <c r="E23" s="189"/>
      <c r="F23" s="189"/>
      <c r="G23" s="189"/>
      <c r="H23" s="190"/>
      <c r="I23" s="59" t="s">
        <v>7</v>
      </c>
      <c r="J23" s="58"/>
      <c r="K23" s="58"/>
      <c r="L23" s="57"/>
      <c r="M23" s="57"/>
      <c r="N23" s="58"/>
      <c r="O23" s="58"/>
      <c r="P23" s="58"/>
      <c r="Q23" s="57"/>
      <c r="R23" s="57"/>
      <c r="S23" s="56"/>
      <c r="T23" s="80"/>
    </row>
    <row r="24" spans="1:33" ht="31.5">
      <c r="A24" s="7"/>
      <c r="B24" s="195"/>
      <c r="C24" s="8" t="s">
        <v>27</v>
      </c>
      <c r="D24" s="200" t="s">
        <v>28</v>
      </c>
      <c r="E24" s="201"/>
      <c r="F24" s="201"/>
      <c r="G24" s="201"/>
      <c r="H24" s="202"/>
      <c r="I24" s="59" t="s">
        <v>7</v>
      </c>
      <c r="J24" s="58"/>
      <c r="K24" s="58"/>
      <c r="L24" s="57"/>
      <c r="M24" s="57"/>
      <c r="N24" s="58"/>
      <c r="O24" s="58"/>
      <c r="P24" s="58"/>
      <c r="Q24" s="57"/>
      <c r="R24" s="57"/>
      <c r="S24" s="56"/>
      <c r="T24" s="80"/>
    </row>
    <row r="25" spans="1:33" ht="15.75">
      <c r="A25" s="7"/>
      <c r="B25" s="194" t="s">
        <v>29</v>
      </c>
      <c r="C25" s="8" t="s">
        <v>30</v>
      </c>
      <c r="D25" s="200" t="s">
        <v>31</v>
      </c>
      <c r="E25" s="201"/>
      <c r="F25" s="201"/>
      <c r="G25" s="201"/>
      <c r="H25" s="202"/>
      <c r="I25" s="59" t="s">
        <v>7</v>
      </c>
      <c r="J25" s="58"/>
      <c r="K25" s="58"/>
      <c r="L25" s="57"/>
      <c r="M25" s="57"/>
      <c r="N25" s="58"/>
      <c r="O25" s="58"/>
      <c r="P25" s="58"/>
      <c r="Q25" s="57"/>
      <c r="R25" s="57"/>
      <c r="S25" s="56"/>
      <c r="T25" s="80"/>
    </row>
    <row r="26" spans="1:33" ht="15.75">
      <c r="A26" s="7"/>
      <c r="B26" s="193"/>
      <c r="C26" s="8" t="s">
        <v>32</v>
      </c>
      <c r="D26" s="63" t="s">
        <v>33</v>
      </c>
      <c r="E26" s="64"/>
      <c r="F26" s="64"/>
      <c r="G26" s="64"/>
      <c r="H26" s="65"/>
      <c r="I26" s="59" t="s">
        <v>7</v>
      </c>
      <c r="J26" s="58"/>
      <c r="K26" s="58"/>
      <c r="L26" s="57"/>
      <c r="M26" s="57"/>
      <c r="N26" s="58"/>
      <c r="O26" s="58"/>
      <c r="P26" s="58"/>
      <c r="Q26" s="57"/>
      <c r="R26" s="57"/>
      <c r="S26" s="56"/>
      <c r="T26" s="80"/>
    </row>
    <row r="27" spans="1:33" ht="15.75">
      <c r="A27" s="7"/>
      <c r="B27" s="193"/>
      <c r="C27" s="8" t="s">
        <v>34</v>
      </c>
      <c r="D27" s="200" t="s">
        <v>35</v>
      </c>
      <c r="E27" s="201"/>
      <c r="F27" s="201"/>
      <c r="G27" s="201"/>
      <c r="H27" s="202"/>
      <c r="I27" s="59" t="s">
        <v>7</v>
      </c>
      <c r="J27" s="58"/>
      <c r="K27" s="58"/>
      <c r="L27" s="57"/>
      <c r="M27" s="57"/>
      <c r="N27" s="58"/>
      <c r="O27" s="58"/>
      <c r="P27" s="58"/>
      <c r="Q27" s="57"/>
      <c r="R27" s="57"/>
      <c r="S27" s="56"/>
      <c r="T27" s="80"/>
    </row>
    <row r="28" spans="1:33" ht="15.75">
      <c r="A28" s="7"/>
      <c r="B28" s="193"/>
      <c r="C28" s="9" t="s">
        <v>36</v>
      </c>
      <c r="D28" s="200" t="s">
        <v>37</v>
      </c>
      <c r="E28" s="201"/>
      <c r="F28" s="201"/>
      <c r="G28" s="201"/>
      <c r="H28" s="202"/>
      <c r="I28" s="57"/>
      <c r="J28" s="58"/>
      <c r="K28" s="58"/>
      <c r="L28" s="57"/>
      <c r="M28" s="57"/>
      <c r="N28" s="58"/>
      <c r="O28" s="2"/>
      <c r="P28" s="2"/>
      <c r="Q28" s="57"/>
      <c r="R28" s="57"/>
      <c r="S28" s="56"/>
      <c r="T28" s="80"/>
    </row>
    <row r="29" spans="1:33" ht="31.5">
      <c r="A29" s="60"/>
      <c r="B29" s="60"/>
      <c r="C29" s="3" t="s">
        <v>38</v>
      </c>
      <c r="D29" s="203" t="s">
        <v>39</v>
      </c>
      <c r="E29" s="201"/>
      <c r="F29" s="201"/>
      <c r="G29" s="201"/>
      <c r="H29" s="202"/>
      <c r="I29" s="57"/>
      <c r="J29" s="58"/>
      <c r="K29" s="58"/>
      <c r="L29" s="57"/>
      <c r="M29" s="57"/>
      <c r="N29" s="58"/>
      <c r="O29" s="2"/>
      <c r="P29" s="2"/>
      <c r="Q29" s="57"/>
      <c r="R29" s="57"/>
      <c r="S29" s="56"/>
      <c r="T29" s="80"/>
    </row>
    <row r="30" spans="1:33" ht="15.75">
      <c r="A30" s="60"/>
      <c r="B30" s="60"/>
      <c r="C30" s="10" t="s">
        <v>40</v>
      </c>
      <c r="D30" s="204"/>
      <c r="E30" s="189"/>
      <c r="F30" s="189"/>
      <c r="G30" s="189"/>
      <c r="H30" s="190"/>
      <c r="I30" s="4"/>
      <c r="J30" s="58"/>
      <c r="K30" s="58"/>
      <c r="L30" s="57"/>
      <c r="M30" s="57"/>
      <c r="N30" s="58"/>
      <c r="O30" s="58"/>
      <c r="P30" s="58"/>
      <c r="Q30" s="57"/>
      <c r="R30" s="57"/>
      <c r="S30" s="56"/>
      <c r="T30" s="80"/>
    </row>
    <row r="31" spans="1:33" ht="15.75">
      <c r="A31" s="56"/>
      <c r="B31" s="57"/>
      <c r="C31" s="57"/>
      <c r="D31" s="11"/>
      <c r="E31" s="11"/>
      <c r="F31" s="11"/>
      <c r="G31" s="11"/>
      <c r="H31" s="11"/>
      <c r="I31" s="12"/>
      <c r="J31" s="12"/>
      <c r="K31" s="12"/>
      <c r="L31" s="12"/>
      <c r="M31" s="12"/>
      <c r="N31" s="12"/>
      <c r="O31" s="12"/>
      <c r="P31" s="12"/>
      <c r="Q31" s="12"/>
      <c r="R31" s="12"/>
      <c r="S31" s="13"/>
      <c r="T31" s="13"/>
      <c r="U31" s="13"/>
      <c r="V31" s="13"/>
      <c r="W31" s="13"/>
      <c r="X31" s="13"/>
      <c r="Y31" s="13"/>
      <c r="Z31" s="13"/>
      <c r="AA31" s="13"/>
      <c r="AB31" s="13"/>
      <c r="AC31" s="13"/>
      <c r="AD31" s="13"/>
      <c r="AE31" s="14" t="s">
        <v>41</v>
      </c>
      <c r="AF31" s="14">
        <v>3</v>
      </c>
      <c r="AG31" s="14"/>
    </row>
    <row r="32" spans="1:33" ht="63">
      <c r="A32" s="15"/>
      <c r="B32" s="16" t="s">
        <v>42</v>
      </c>
      <c r="C32" s="17" t="s">
        <v>43</v>
      </c>
      <c r="D32" s="10" t="s">
        <v>44</v>
      </c>
      <c r="E32" s="10" t="s">
        <v>45</v>
      </c>
      <c r="F32" s="10" t="s">
        <v>46</v>
      </c>
      <c r="G32" s="10" t="s">
        <v>47</v>
      </c>
      <c r="H32" s="10" t="s">
        <v>48</v>
      </c>
      <c r="I32" s="10" t="s">
        <v>49</v>
      </c>
      <c r="J32" s="18" t="s">
        <v>50</v>
      </c>
      <c r="K32" s="18" t="s">
        <v>51</v>
      </c>
      <c r="L32" s="10" t="s">
        <v>52</v>
      </c>
      <c r="M32" s="10" t="s">
        <v>53</v>
      </c>
      <c r="N32" s="19" t="s">
        <v>54</v>
      </c>
      <c r="O32" s="18" t="s">
        <v>55</v>
      </c>
      <c r="P32" s="18" t="s">
        <v>56</v>
      </c>
      <c r="Q32" s="10" t="s">
        <v>57</v>
      </c>
      <c r="R32" s="10" t="s">
        <v>58</v>
      </c>
      <c r="S32" s="20" t="s">
        <v>59</v>
      </c>
      <c r="T32" s="20" t="s">
        <v>60</v>
      </c>
      <c r="U32" s="20" t="s">
        <v>61</v>
      </c>
      <c r="V32" s="20" t="s">
        <v>62</v>
      </c>
      <c r="W32" s="20" t="s">
        <v>63</v>
      </c>
      <c r="X32" s="20" t="s">
        <v>64</v>
      </c>
      <c r="Y32" s="20" t="s">
        <v>65</v>
      </c>
      <c r="Z32" s="20" t="s">
        <v>66</v>
      </c>
      <c r="AA32" s="20" t="s">
        <v>67</v>
      </c>
      <c r="AB32" s="20" t="s">
        <v>68</v>
      </c>
      <c r="AC32" s="20" t="s">
        <v>69</v>
      </c>
      <c r="AD32" s="20" t="s">
        <v>70</v>
      </c>
      <c r="AE32" s="21" t="s">
        <v>71</v>
      </c>
      <c r="AF32" s="21" t="s">
        <v>72</v>
      </c>
      <c r="AG32" s="21" t="s">
        <v>73</v>
      </c>
    </row>
    <row r="33" spans="1:33" ht="242.25">
      <c r="A33" s="56"/>
      <c r="B33" s="57"/>
      <c r="C33" s="22" t="s">
        <v>74</v>
      </c>
      <c r="D33" s="23" t="s">
        <v>75</v>
      </c>
      <c r="E33" s="23" t="s">
        <v>76</v>
      </c>
      <c r="F33" s="23" t="s">
        <v>77</v>
      </c>
      <c r="G33" s="23" t="s">
        <v>78</v>
      </c>
      <c r="H33" s="23" t="s">
        <v>79</v>
      </c>
      <c r="I33" s="24" t="s">
        <v>80</v>
      </c>
      <c r="J33" s="24" t="s">
        <v>81</v>
      </c>
      <c r="K33" s="24" t="s">
        <v>82</v>
      </c>
      <c r="L33" s="25" t="s">
        <v>83</v>
      </c>
      <c r="M33" s="25" t="s">
        <v>168</v>
      </c>
      <c r="N33" s="23" t="s">
        <v>85</v>
      </c>
      <c r="O33" s="83">
        <v>2100</v>
      </c>
      <c r="P33" s="30"/>
      <c r="Q33" s="23" t="s">
        <v>86</v>
      </c>
      <c r="R33" s="23" t="s">
        <v>87</v>
      </c>
      <c r="S33" s="26"/>
      <c r="T33" s="26"/>
      <c r="U33" s="26"/>
      <c r="V33" s="26"/>
      <c r="W33" s="26"/>
      <c r="X33" s="26"/>
      <c r="Y33" s="26"/>
      <c r="Z33" s="26"/>
      <c r="AA33" s="26"/>
      <c r="AB33" s="26"/>
      <c r="AC33" s="26"/>
      <c r="AD33" s="26"/>
      <c r="AE33" s="49">
        <v>1353.3333333333333</v>
      </c>
      <c r="AF33" s="27" t="s">
        <v>173</v>
      </c>
      <c r="AG33" s="27"/>
    </row>
    <row r="34" spans="1:33" ht="171">
      <c r="A34" s="56"/>
      <c r="B34" s="57"/>
      <c r="C34" s="22" t="s">
        <v>174</v>
      </c>
      <c r="D34" s="23" t="s">
        <v>89</v>
      </c>
      <c r="E34" s="23" t="s">
        <v>90</v>
      </c>
      <c r="F34" s="23" t="s">
        <v>91</v>
      </c>
      <c r="G34" s="29" t="s">
        <v>78</v>
      </c>
      <c r="H34" s="29" t="s">
        <v>79</v>
      </c>
      <c r="I34" s="24" t="s">
        <v>92</v>
      </c>
      <c r="J34" s="30" t="s">
        <v>93</v>
      </c>
      <c r="K34" s="30" t="s">
        <v>94</v>
      </c>
      <c r="L34" s="25" t="s">
        <v>83</v>
      </c>
      <c r="M34" s="25" t="s">
        <v>84</v>
      </c>
      <c r="N34" s="29" t="s">
        <v>85</v>
      </c>
      <c r="O34" s="66">
        <v>45300</v>
      </c>
      <c r="P34" s="30"/>
      <c r="Q34" s="29" t="s">
        <v>95</v>
      </c>
      <c r="R34" s="29" t="s">
        <v>96</v>
      </c>
      <c r="S34" s="31"/>
      <c r="T34" s="31"/>
      <c r="U34" s="31"/>
      <c r="V34" s="31"/>
      <c r="W34" s="31"/>
      <c r="X34" s="31"/>
      <c r="Y34" s="31"/>
      <c r="Z34" s="31"/>
      <c r="AA34" s="31"/>
      <c r="AB34" s="31"/>
      <c r="AC34" s="31"/>
      <c r="AD34" s="31"/>
      <c r="AE34" s="84">
        <v>17916</v>
      </c>
      <c r="AF34" s="27" t="s">
        <v>175</v>
      </c>
      <c r="AG34" s="27"/>
    </row>
    <row r="35" spans="1:33" ht="185.25">
      <c r="A35" s="67"/>
      <c r="B35" s="68" t="s">
        <v>97</v>
      </c>
      <c r="C35" s="32" t="s">
        <v>98</v>
      </c>
      <c r="D35" s="33" t="s">
        <v>99</v>
      </c>
      <c r="E35" s="33" t="s">
        <v>100</v>
      </c>
      <c r="F35" s="23" t="s">
        <v>101</v>
      </c>
      <c r="G35" s="23" t="s">
        <v>78</v>
      </c>
      <c r="H35" s="33" t="s">
        <v>102</v>
      </c>
      <c r="I35" s="23" t="s">
        <v>103</v>
      </c>
      <c r="J35" s="24" t="s">
        <v>104</v>
      </c>
      <c r="K35" s="24" t="s">
        <v>105</v>
      </c>
      <c r="L35" s="23" t="s">
        <v>106</v>
      </c>
      <c r="M35" s="25" t="s">
        <v>84</v>
      </c>
      <c r="N35" s="34" t="s">
        <v>85</v>
      </c>
      <c r="O35" s="69">
        <v>360</v>
      </c>
      <c r="P35" s="30"/>
      <c r="Q35" s="35" t="s">
        <v>95</v>
      </c>
      <c r="R35" s="70" t="s">
        <v>107</v>
      </c>
      <c r="S35" s="44">
        <v>35</v>
      </c>
      <c r="T35" s="41">
        <v>34</v>
      </c>
      <c r="U35" s="42">
        <v>35</v>
      </c>
      <c r="V35" s="42" t="s">
        <v>176</v>
      </c>
      <c r="W35" s="42" t="s">
        <v>176</v>
      </c>
      <c r="X35" s="42" t="s">
        <v>176</v>
      </c>
      <c r="Y35" s="42" t="s">
        <v>176</v>
      </c>
      <c r="Z35" s="42" t="s">
        <v>176</v>
      </c>
      <c r="AA35" s="42" t="s">
        <v>176</v>
      </c>
      <c r="AB35" s="42" t="s">
        <v>176</v>
      </c>
      <c r="AC35" s="42" t="s">
        <v>176</v>
      </c>
      <c r="AD35" s="42" t="s">
        <v>176</v>
      </c>
      <c r="AE35" s="42">
        <v>104</v>
      </c>
      <c r="AF35" s="27" t="s">
        <v>177</v>
      </c>
      <c r="AG35" s="27">
        <v>104</v>
      </c>
    </row>
    <row r="36" spans="1:33" ht="114">
      <c r="A36" s="71"/>
      <c r="B36" s="72"/>
      <c r="C36" s="36" t="s">
        <v>108</v>
      </c>
      <c r="D36" s="33" t="s">
        <v>109</v>
      </c>
      <c r="E36" s="33" t="s">
        <v>110</v>
      </c>
      <c r="F36" s="33" t="s">
        <v>111</v>
      </c>
      <c r="G36" s="23" t="s">
        <v>78</v>
      </c>
      <c r="H36" s="33" t="s">
        <v>102</v>
      </c>
      <c r="I36" s="33" t="s">
        <v>112</v>
      </c>
      <c r="J36" s="33" t="s">
        <v>113</v>
      </c>
      <c r="K36" s="37" t="s">
        <v>114</v>
      </c>
      <c r="L36" s="23" t="s">
        <v>106</v>
      </c>
      <c r="M36" s="25" t="s">
        <v>84</v>
      </c>
      <c r="N36" s="34" t="s">
        <v>85</v>
      </c>
      <c r="O36" s="33">
        <v>1500</v>
      </c>
      <c r="P36" s="85"/>
      <c r="Q36" s="33" t="s">
        <v>115</v>
      </c>
      <c r="R36" s="33" t="s">
        <v>116</v>
      </c>
      <c r="S36" s="86">
        <v>1050</v>
      </c>
      <c r="T36" s="87">
        <v>29</v>
      </c>
      <c r="U36" s="87">
        <v>35</v>
      </c>
      <c r="V36" s="87" t="s">
        <v>176</v>
      </c>
      <c r="W36" s="87" t="s">
        <v>176</v>
      </c>
      <c r="X36" s="87" t="s">
        <v>176</v>
      </c>
      <c r="Y36" s="87" t="s">
        <v>176</v>
      </c>
      <c r="Z36" s="87" t="s">
        <v>176</v>
      </c>
      <c r="AA36" s="87" t="s">
        <v>176</v>
      </c>
      <c r="AB36" s="87" t="s">
        <v>176</v>
      </c>
      <c r="AC36" s="87" t="s">
        <v>176</v>
      </c>
      <c r="AD36" s="87" t="s">
        <v>176</v>
      </c>
      <c r="AE36" s="42">
        <v>1114</v>
      </c>
      <c r="AF36" s="27" t="s">
        <v>178</v>
      </c>
      <c r="AG36" s="27">
        <v>1114</v>
      </c>
    </row>
    <row r="37" spans="1:33" ht="142.5">
      <c r="A37" s="73"/>
      <c r="B37" s="74"/>
      <c r="C37" s="36" t="s">
        <v>117</v>
      </c>
      <c r="D37" s="23" t="s">
        <v>118</v>
      </c>
      <c r="E37" s="23" t="s">
        <v>179</v>
      </c>
      <c r="F37" s="23" t="s">
        <v>120</v>
      </c>
      <c r="G37" s="23" t="s">
        <v>78</v>
      </c>
      <c r="H37" s="33" t="s">
        <v>102</v>
      </c>
      <c r="I37" s="23" t="s">
        <v>121</v>
      </c>
      <c r="J37" s="23" t="s">
        <v>122</v>
      </c>
      <c r="K37" s="38" t="s">
        <v>123</v>
      </c>
      <c r="L37" s="23" t="s">
        <v>106</v>
      </c>
      <c r="M37" s="25" t="s">
        <v>84</v>
      </c>
      <c r="N37" s="34" t="s">
        <v>85</v>
      </c>
      <c r="O37" s="23">
        <v>36500</v>
      </c>
      <c r="P37" s="30"/>
      <c r="Q37" s="23" t="s">
        <v>124</v>
      </c>
      <c r="R37" s="23" t="s">
        <v>125</v>
      </c>
      <c r="S37" s="44">
        <v>4759</v>
      </c>
      <c r="T37" s="41">
        <v>4208</v>
      </c>
      <c r="U37" s="42">
        <v>4840</v>
      </c>
      <c r="V37" s="42" t="s">
        <v>176</v>
      </c>
      <c r="W37" s="42" t="s">
        <v>176</v>
      </c>
      <c r="X37" s="42" t="s">
        <v>176</v>
      </c>
      <c r="Y37" s="42" t="s">
        <v>176</v>
      </c>
      <c r="Z37" s="42" t="s">
        <v>176</v>
      </c>
      <c r="AA37" s="42" t="s">
        <v>176</v>
      </c>
      <c r="AB37" s="42" t="s">
        <v>176</v>
      </c>
      <c r="AC37" s="42" t="s">
        <v>176</v>
      </c>
      <c r="AD37" s="42" t="s">
        <v>176</v>
      </c>
      <c r="AE37" s="42">
        <v>13807</v>
      </c>
      <c r="AF37" s="27" t="s">
        <v>180</v>
      </c>
      <c r="AG37" s="27">
        <v>13807</v>
      </c>
    </row>
    <row r="38" spans="1:33" ht="142.5">
      <c r="A38" s="75"/>
      <c r="B38" s="75" t="s">
        <v>126</v>
      </c>
      <c r="C38" s="39" t="s">
        <v>127</v>
      </c>
      <c r="D38" s="23" t="s">
        <v>128</v>
      </c>
      <c r="E38" s="23" t="s">
        <v>129</v>
      </c>
      <c r="F38" s="23" t="s">
        <v>130</v>
      </c>
      <c r="G38" s="23" t="s">
        <v>78</v>
      </c>
      <c r="H38" s="33" t="s">
        <v>79</v>
      </c>
      <c r="I38" s="23" t="s">
        <v>131</v>
      </c>
      <c r="J38" s="23" t="s">
        <v>132</v>
      </c>
      <c r="K38" s="23" t="s">
        <v>133</v>
      </c>
      <c r="L38" s="23" t="s">
        <v>134</v>
      </c>
      <c r="M38" s="23" t="s">
        <v>135</v>
      </c>
      <c r="N38" s="40">
        <v>660</v>
      </c>
      <c r="O38" s="23">
        <v>600</v>
      </c>
      <c r="P38" s="30"/>
      <c r="Q38" s="23" t="s">
        <v>136</v>
      </c>
      <c r="R38" s="23" t="s">
        <v>137</v>
      </c>
      <c r="S38" s="88">
        <v>187</v>
      </c>
      <c r="T38" s="41">
        <v>183</v>
      </c>
      <c r="U38" s="42">
        <v>174</v>
      </c>
      <c r="V38" s="42">
        <v>174</v>
      </c>
      <c r="W38" s="42"/>
      <c r="X38" s="42"/>
      <c r="Y38" s="42"/>
      <c r="Z38" s="42"/>
      <c r="AA38" s="42"/>
      <c r="AB38" s="42"/>
      <c r="AC38" s="42"/>
      <c r="AD38" s="42"/>
      <c r="AE38" s="42">
        <v>718</v>
      </c>
      <c r="AF38" s="27">
        <v>179.5</v>
      </c>
      <c r="AG38" s="27">
        <v>239.33333333333334</v>
      </c>
    </row>
    <row r="39" spans="1:33" ht="128.25">
      <c r="A39" s="73"/>
      <c r="B39" s="74"/>
      <c r="C39" s="28" t="s">
        <v>138</v>
      </c>
      <c r="D39" s="23" t="s">
        <v>139</v>
      </c>
      <c r="E39" s="23" t="s">
        <v>140</v>
      </c>
      <c r="F39" s="23" t="s">
        <v>141</v>
      </c>
      <c r="G39" s="23" t="s">
        <v>78</v>
      </c>
      <c r="H39" s="33" t="s">
        <v>102</v>
      </c>
      <c r="I39" s="23" t="s">
        <v>142</v>
      </c>
      <c r="J39" s="23" t="s">
        <v>143</v>
      </c>
      <c r="K39" s="23" t="s">
        <v>144</v>
      </c>
      <c r="L39" s="23" t="s">
        <v>106</v>
      </c>
      <c r="M39" s="25" t="s">
        <v>84</v>
      </c>
      <c r="N39" s="43">
        <v>210</v>
      </c>
      <c r="O39" s="76">
        <v>210</v>
      </c>
      <c r="P39" s="30"/>
      <c r="Q39" s="23" t="s">
        <v>145</v>
      </c>
      <c r="R39" s="23" t="s">
        <v>146</v>
      </c>
      <c r="S39" s="44">
        <v>3</v>
      </c>
      <c r="T39" s="41">
        <v>6</v>
      </c>
      <c r="U39" s="42">
        <v>9</v>
      </c>
      <c r="V39" s="42">
        <v>9</v>
      </c>
      <c r="W39" s="42"/>
      <c r="X39" s="42"/>
      <c r="Y39" s="42"/>
      <c r="Z39" s="42"/>
      <c r="AA39" s="42"/>
      <c r="AB39" s="42"/>
      <c r="AC39" s="42"/>
      <c r="AD39" s="42"/>
      <c r="AE39" s="42">
        <v>27</v>
      </c>
      <c r="AF39" s="27" t="s">
        <v>181</v>
      </c>
      <c r="AG39" s="27">
        <v>27</v>
      </c>
    </row>
    <row r="40" spans="1:33" ht="114">
      <c r="A40" s="45"/>
      <c r="B40" s="46"/>
      <c r="C40" s="28" t="s">
        <v>147</v>
      </c>
      <c r="D40" s="23" t="s">
        <v>148</v>
      </c>
      <c r="E40" s="23" t="s">
        <v>149</v>
      </c>
      <c r="F40" s="23" t="s">
        <v>150</v>
      </c>
      <c r="G40" s="23" t="s">
        <v>78</v>
      </c>
      <c r="H40" s="23" t="s">
        <v>102</v>
      </c>
      <c r="I40" s="23" t="s">
        <v>151</v>
      </c>
      <c r="J40" s="23" t="s">
        <v>152</v>
      </c>
      <c r="K40" s="23" t="s">
        <v>153</v>
      </c>
      <c r="L40" s="23" t="s">
        <v>106</v>
      </c>
      <c r="M40" s="25" t="s">
        <v>84</v>
      </c>
      <c r="N40" s="23">
        <v>8800</v>
      </c>
      <c r="O40" s="23">
        <v>8800</v>
      </c>
      <c r="P40" s="25"/>
      <c r="Q40" s="23" t="s">
        <v>154</v>
      </c>
      <c r="R40" s="23" t="s">
        <v>169</v>
      </c>
      <c r="S40" s="44">
        <v>923</v>
      </c>
      <c r="T40" s="42">
        <v>1004</v>
      </c>
      <c r="U40" s="42">
        <v>1091</v>
      </c>
      <c r="V40" s="42">
        <v>1091</v>
      </c>
      <c r="W40" s="42"/>
      <c r="X40" s="42"/>
      <c r="Y40" s="42"/>
      <c r="Z40" s="42"/>
      <c r="AA40" s="42"/>
      <c r="AB40" s="42"/>
      <c r="AC40" s="42"/>
      <c r="AD40" s="42"/>
      <c r="AE40" s="42">
        <v>4109</v>
      </c>
      <c r="AF40" s="27" t="s">
        <v>182</v>
      </c>
      <c r="AG40" s="27">
        <v>4109</v>
      </c>
    </row>
    <row r="41" spans="1:33">
      <c r="C41" s="208"/>
      <c r="D41" s="209"/>
      <c r="E41" s="209"/>
      <c r="F41" s="210"/>
      <c r="G41" s="77" t="s">
        <v>7</v>
      </c>
      <c r="H41" s="211" t="s">
        <v>155</v>
      </c>
      <c r="I41" s="189"/>
      <c r="J41" s="189"/>
      <c r="K41" s="189"/>
      <c r="L41" s="189"/>
      <c r="M41" s="189"/>
      <c r="N41" s="189"/>
      <c r="O41" s="189"/>
      <c r="P41" s="189"/>
      <c r="Q41" s="189"/>
      <c r="R41" s="189"/>
      <c r="S41" s="189"/>
      <c r="T41" s="190"/>
      <c r="AF41" s="27"/>
      <c r="AG41" s="27"/>
    </row>
    <row r="42" spans="1:33" ht="15.75">
      <c r="C42" s="206"/>
      <c r="D42" s="189"/>
      <c r="E42" s="189"/>
      <c r="F42" s="190"/>
      <c r="G42" s="59" t="s">
        <v>7</v>
      </c>
      <c r="H42" s="47" t="s">
        <v>156</v>
      </c>
      <c r="I42" s="48" t="s">
        <v>157</v>
      </c>
      <c r="J42" s="48" t="s">
        <v>158</v>
      </c>
      <c r="K42" s="48" t="s">
        <v>159</v>
      </c>
      <c r="L42" s="48" t="s">
        <v>160</v>
      </c>
      <c r="M42" s="48" t="s">
        <v>161</v>
      </c>
      <c r="N42" s="48" t="s">
        <v>162</v>
      </c>
      <c r="O42" s="48" t="s">
        <v>163</v>
      </c>
      <c r="P42" s="48" t="s">
        <v>164</v>
      </c>
      <c r="Q42" s="48" t="s">
        <v>165</v>
      </c>
      <c r="R42" s="48" t="s">
        <v>166</v>
      </c>
      <c r="S42" s="48"/>
      <c r="T42" s="48" t="s">
        <v>167</v>
      </c>
      <c r="AF42" s="27"/>
      <c r="AG42" s="27"/>
    </row>
    <row r="43" spans="1:33">
      <c r="C43" s="206"/>
      <c r="D43" s="189"/>
      <c r="E43" s="189"/>
      <c r="F43" s="190"/>
      <c r="G43" s="59" t="s">
        <v>7</v>
      </c>
      <c r="H43" s="78"/>
      <c r="I43" s="78"/>
      <c r="J43" s="78"/>
      <c r="K43" s="78"/>
      <c r="L43" s="78"/>
      <c r="M43" s="78"/>
      <c r="N43" s="78"/>
      <c r="O43" s="78"/>
      <c r="P43" s="78"/>
      <c r="Q43" s="78"/>
      <c r="R43" s="78"/>
      <c r="S43" s="78"/>
      <c r="T43" s="78"/>
      <c r="AF43" s="27"/>
      <c r="AG43" s="27"/>
    </row>
    <row r="44" spans="1:33" ht="15.75">
      <c r="C44" s="212"/>
      <c r="D44" s="189"/>
      <c r="E44" s="189"/>
      <c r="F44" s="190"/>
      <c r="G44" s="79"/>
      <c r="H44" s="80"/>
      <c r="I44" s="80"/>
      <c r="J44" s="80"/>
      <c r="K44" s="80"/>
      <c r="L44" s="80"/>
      <c r="M44" s="80"/>
      <c r="N44" s="80"/>
      <c r="O44" s="80"/>
      <c r="P44" s="80"/>
      <c r="Q44" s="80"/>
    </row>
    <row r="45" spans="1:33">
      <c r="C45" s="205"/>
      <c r="D45" s="189"/>
      <c r="E45" s="189"/>
      <c r="F45" s="190"/>
      <c r="G45" s="59" t="s">
        <v>7</v>
      </c>
      <c r="H45" s="80"/>
      <c r="I45" s="80"/>
      <c r="J45" s="80"/>
      <c r="K45" s="80"/>
      <c r="L45" s="80"/>
      <c r="M45" s="80"/>
      <c r="N45" s="80"/>
      <c r="O45" s="80"/>
      <c r="P45" s="80"/>
      <c r="Q45" s="80"/>
    </row>
    <row r="46" spans="1:33" ht="15.75">
      <c r="C46" s="206"/>
      <c r="D46" s="189"/>
      <c r="E46" s="189"/>
      <c r="F46" s="190"/>
      <c r="G46" s="79"/>
      <c r="H46" s="80"/>
      <c r="I46" s="80"/>
      <c r="J46" s="80"/>
      <c r="K46" s="80"/>
      <c r="L46" s="80"/>
      <c r="M46" s="80"/>
      <c r="N46" s="80"/>
      <c r="O46" s="80"/>
      <c r="P46" s="80"/>
      <c r="Q46" s="80"/>
    </row>
    <row r="47" spans="1:33" ht="15.75">
      <c r="C47" s="207"/>
      <c r="D47" s="189"/>
      <c r="E47" s="189"/>
      <c r="F47" s="190"/>
      <c r="G47" s="79"/>
      <c r="H47" s="80"/>
      <c r="I47" s="80"/>
      <c r="J47" s="80"/>
      <c r="K47" s="80"/>
      <c r="L47" s="80"/>
      <c r="M47" s="80"/>
      <c r="N47" s="80"/>
      <c r="O47" s="80"/>
      <c r="P47" s="80"/>
      <c r="Q47" s="80"/>
      <c r="S47" s="88"/>
    </row>
    <row r="48" spans="1:33" ht="15.75">
      <c r="C48" s="79"/>
      <c r="D48" s="79"/>
      <c r="E48" s="79"/>
      <c r="F48" s="79"/>
      <c r="G48" s="79"/>
      <c r="H48" s="80"/>
      <c r="I48" s="80"/>
      <c r="J48" s="80"/>
      <c r="K48" s="80"/>
      <c r="L48" s="80"/>
      <c r="M48" s="80"/>
      <c r="N48" s="80"/>
      <c r="O48" s="80"/>
      <c r="P48" s="80"/>
      <c r="Q48" s="80"/>
      <c r="R48" s="80"/>
      <c r="S48" s="80"/>
    </row>
    <row r="49" spans="4:8" ht="15.75">
      <c r="D49" s="79"/>
      <c r="E49" s="79"/>
      <c r="F49" s="79"/>
      <c r="G49" s="79"/>
      <c r="H49" s="79"/>
    </row>
    <row r="50" spans="4:8" ht="15.75">
      <c r="D50" s="79"/>
      <c r="E50" s="79"/>
      <c r="F50" s="79"/>
      <c r="G50" s="79"/>
      <c r="H50" s="79"/>
    </row>
    <row r="51" spans="4:8" ht="15.75">
      <c r="D51" s="79"/>
      <c r="E51" s="79"/>
      <c r="F51" s="79"/>
      <c r="G51" s="79"/>
      <c r="H51" s="79"/>
    </row>
    <row r="52" spans="4:8" ht="15.75">
      <c r="D52" s="79"/>
      <c r="E52" s="79"/>
      <c r="F52" s="79"/>
      <c r="G52" s="79"/>
      <c r="H52" s="79"/>
    </row>
    <row r="53" spans="4:8" ht="15.75">
      <c r="D53" s="79"/>
      <c r="E53" s="79"/>
      <c r="F53" s="79"/>
      <c r="G53" s="79"/>
      <c r="H53" s="79"/>
    </row>
    <row r="54" spans="4:8" ht="15.75">
      <c r="D54" s="79"/>
      <c r="E54" s="79"/>
      <c r="F54" s="79"/>
      <c r="G54" s="79"/>
      <c r="H54" s="79"/>
    </row>
    <row r="55" spans="4:8" ht="15.75">
      <c r="D55" s="79"/>
      <c r="E55" s="79"/>
      <c r="F55" s="79"/>
      <c r="G55" s="79"/>
      <c r="H55" s="79"/>
    </row>
    <row r="56" spans="4:8" ht="15.75">
      <c r="D56" s="79"/>
      <c r="E56" s="79"/>
      <c r="F56" s="79"/>
      <c r="G56" s="79"/>
      <c r="H56" s="79"/>
    </row>
    <row r="57" spans="4:8" ht="15.75">
      <c r="D57" s="79"/>
      <c r="E57" s="79"/>
      <c r="F57" s="79"/>
      <c r="G57" s="79"/>
      <c r="H57" s="79"/>
    </row>
    <row r="58" spans="4:8" ht="15.75">
      <c r="D58" s="79"/>
      <c r="E58" s="79"/>
      <c r="F58" s="79"/>
      <c r="G58" s="79"/>
      <c r="H58" s="79"/>
    </row>
    <row r="59" spans="4:8" ht="15.75">
      <c r="D59" s="79"/>
      <c r="E59" s="79"/>
      <c r="F59" s="79"/>
      <c r="G59" s="79"/>
      <c r="H59" s="79"/>
    </row>
    <row r="60" spans="4:8" ht="15.75">
      <c r="D60" s="79"/>
      <c r="E60" s="79"/>
      <c r="F60" s="79"/>
      <c r="G60" s="79"/>
      <c r="H60" s="79"/>
    </row>
    <row r="61" spans="4:8" ht="15.75">
      <c r="D61" s="79"/>
      <c r="E61" s="79"/>
      <c r="F61" s="79"/>
      <c r="G61" s="79"/>
      <c r="H61" s="79"/>
    </row>
    <row r="62" spans="4:8" ht="15.75">
      <c r="D62" s="79"/>
      <c r="E62" s="79"/>
      <c r="F62" s="79"/>
      <c r="G62" s="79"/>
      <c r="H62" s="79"/>
    </row>
    <row r="63" spans="4:8" ht="15.75">
      <c r="D63" s="79"/>
      <c r="E63" s="79"/>
      <c r="F63" s="79"/>
      <c r="G63" s="79"/>
      <c r="H63" s="79"/>
    </row>
    <row r="64" spans="4:8" ht="15.75">
      <c r="D64" s="79"/>
      <c r="E64" s="79"/>
      <c r="F64" s="79"/>
      <c r="G64" s="79"/>
      <c r="H64" s="79"/>
    </row>
    <row r="65" spans="4:8" ht="15.75">
      <c r="D65" s="79"/>
      <c r="E65" s="79"/>
      <c r="F65" s="79"/>
      <c r="G65" s="79"/>
      <c r="H65" s="79"/>
    </row>
    <row r="66" spans="4:8" ht="15.75">
      <c r="D66" s="79"/>
      <c r="E66" s="79"/>
      <c r="F66" s="79"/>
      <c r="G66" s="79"/>
      <c r="H66" s="79"/>
    </row>
    <row r="67" spans="4:8" ht="15.75">
      <c r="D67" s="79"/>
      <c r="E67" s="79"/>
      <c r="F67" s="79"/>
      <c r="G67" s="79"/>
      <c r="H67" s="79"/>
    </row>
    <row r="68" spans="4:8" ht="15.75">
      <c r="D68" s="79"/>
      <c r="E68" s="79"/>
      <c r="F68" s="79"/>
      <c r="G68" s="79"/>
      <c r="H68" s="79"/>
    </row>
    <row r="69" spans="4:8" ht="15.75">
      <c r="D69" s="79"/>
      <c r="E69" s="79"/>
      <c r="F69" s="79"/>
      <c r="G69" s="79"/>
      <c r="H69" s="79"/>
    </row>
    <row r="70" spans="4:8" ht="15.75">
      <c r="D70" s="79"/>
      <c r="E70" s="79"/>
      <c r="F70" s="79"/>
      <c r="G70" s="79"/>
      <c r="H70" s="79"/>
    </row>
    <row r="71" spans="4:8" ht="15.75">
      <c r="D71" s="79"/>
      <c r="E71" s="79"/>
      <c r="F71" s="79"/>
      <c r="G71" s="79"/>
      <c r="H71" s="79"/>
    </row>
    <row r="72" spans="4:8" ht="15.75">
      <c r="D72" s="79"/>
      <c r="E72" s="79"/>
      <c r="F72" s="79"/>
      <c r="G72" s="79"/>
      <c r="H72" s="79"/>
    </row>
    <row r="73" spans="4:8" ht="15.75">
      <c r="D73" s="79"/>
      <c r="E73" s="79"/>
      <c r="F73" s="79"/>
      <c r="G73" s="79"/>
      <c r="H73" s="79"/>
    </row>
    <row r="74" spans="4:8" ht="15.75">
      <c r="D74" s="79"/>
      <c r="E74" s="79"/>
      <c r="F74" s="79"/>
      <c r="G74" s="79"/>
      <c r="H74" s="79"/>
    </row>
    <row r="75" spans="4:8" ht="15.75">
      <c r="D75" s="79"/>
      <c r="E75" s="79"/>
      <c r="F75" s="79"/>
      <c r="G75" s="79"/>
      <c r="H75" s="79"/>
    </row>
    <row r="76" spans="4:8" ht="15.75">
      <c r="D76" s="79"/>
      <c r="E76" s="79"/>
      <c r="F76" s="79"/>
      <c r="G76" s="79"/>
      <c r="H76" s="79"/>
    </row>
    <row r="77" spans="4:8" ht="15.75">
      <c r="D77" s="79"/>
      <c r="E77" s="79"/>
      <c r="F77" s="79"/>
      <c r="G77" s="79"/>
      <c r="H77" s="79"/>
    </row>
    <row r="78" spans="4:8" ht="15.75">
      <c r="D78" s="79"/>
      <c r="E78" s="79"/>
      <c r="F78" s="79"/>
      <c r="G78" s="79"/>
      <c r="H78" s="79"/>
    </row>
    <row r="79" spans="4:8" ht="15.75">
      <c r="D79" s="79"/>
      <c r="E79" s="79"/>
      <c r="F79" s="79"/>
      <c r="G79" s="79"/>
      <c r="H79" s="79"/>
    </row>
    <row r="80" spans="4:8" ht="15.75">
      <c r="D80" s="79"/>
      <c r="E80" s="79"/>
      <c r="F80" s="79"/>
      <c r="G80" s="79"/>
      <c r="H80" s="79"/>
    </row>
    <row r="81" spans="4:8" ht="15.75">
      <c r="D81" s="79"/>
      <c r="E81" s="79"/>
      <c r="F81" s="79"/>
      <c r="G81" s="79"/>
      <c r="H81" s="79"/>
    </row>
    <row r="82" spans="4:8" ht="15.75">
      <c r="D82" s="79"/>
      <c r="E82" s="79"/>
      <c r="F82" s="79"/>
      <c r="G82" s="79"/>
      <c r="H82" s="79"/>
    </row>
    <row r="83" spans="4:8" ht="15.75">
      <c r="D83" s="79"/>
      <c r="E83" s="79"/>
      <c r="F83" s="79"/>
      <c r="G83" s="79"/>
      <c r="H83" s="79"/>
    </row>
    <row r="84" spans="4:8" ht="15.75">
      <c r="D84" s="79"/>
      <c r="E84" s="79"/>
      <c r="F84" s="79"/>
      <c r="G84" s="79"/>
      <c r="H84" s="79"/>
    </row>
    <row r="85" spans="4:8" ht="15.75">
      <c r="D85" s="79"/>
      <c r="E85" s="79"/>
      <c r="F85" s="79"/>
      <c r="G85" s="79"/>
      <c r="H85" s="79"/>
    </row>
    <row r="86" spans="4:8" ht="15.75">
      <c r="D86" s="79"/>
      <c r="E86" s="79"/>
      <c r="F86" s="79"/>
      <c r="G86" s="79"/>
      <c r="H86" s="79"/>
    </row>
    <row r="87" spans="4:8" ht="15.75">
      <c r="D87" s="79"/>
      <c r="E87" s="79"/>
      <c r="F87" s="79"/>
      <c r="G87" s="79"/>
      <c r="H87" s="79"/>
    </row>
    <row r="88" spans="4:8" ht="15.75">
      <c r="D88" s="79"/>
      <c r="E88" s="79"/>
      <c r="F88" s="79"/>
      <c r="G88" s="79"/>
      <c r="H88" s="79"/>
    </row>
    <row r="89" spans="4:8" ht="15.75">
      <c r="D89" s="79"/>
      <c r="E89" s="79"/>
      <c r="F89" s="79"/>
      <c r="G89" s="79"/>
      <c r="H89" s="79"/>
    </row>
    <row r="90" spans="4:8" ht="15.75">
      <c r="D90" s="79"/>
      <c r="E90" s="79"/>
      <c r="F90" s="79"/>
      <c r="G90" s="79"/>
      <c r="H90" s="79"/>
    </row>
    <row r="91" spans="4:8" ht="15.75">
      <c r="D91" s="79"/>
      <c r="E91" s="79"/>
      <c r="F91" s="79"/>
      <c r="G91" s="79"/>
      <c r="H91" s="79"/>
    </row>
    <row r="92" spans="4:8" ht="15.75">
      <c r="D92" s="79"/>
      <c r="E92" s="79"/>
      <c r="F92" s="79"/>
      <c r="G92" s="79"/>
      <c r="H92" s="79"/>
    </row>
    <row r="93" spans="4:8" ht="15.75">
      <c r="D93" s="79"/>
      <c r="E93" s="79"/>
      <c r="F93" s="79"/>
      <c r="G93" s="79"/>
      <c r="H93" s="79"/>
    </row>
    <row r="94" spans="4:8" ht="15.75">
      <c r="D94" s="79"/>
      <c r="E94" s="79"/>
      <c r="F94" s="79"/>
      <c r="G94" s="79"/>
      <c r="H94" s="79"/>
    </row>
    <row r="95" spans="4:8" ht="15.75">
      <c r="D95" s="79"/>
      <c r="E95" s="79"/>
      <c r="F95" s="79"/>
      <c r="G95" s="79"/>
      <c r="H95" s="79"/>
    </row>
    <row r="96" spans="4:8" ht="15.75">
      <c r="D96" s="79"/>
      <c r="E96" s="79"/>
      <c r="F96" s="79"/>
      <c r="G96" s="79"/>
      <c r="H96" s="79"/>
    </row>
    <row r="97" spans="4:8" ht="15.75">
      <c r="D97" s="79"/>
      <c r="E97" s="79"/>
      <c r="F97" s="79"/>
      <c r="G97" s="79"/>
      <c r="H97" s="79"/>
    </row>
    <row r="98" spans="4:8" ht="15.75">
      <c r="D98" s="79"/>
      <c r="E98" s="79"/>
      <c r="F98" s="79"/>
      <c r="G98" s="79"/>
      <c r="H98" s="79"/>
    </row>
    <row r="99" spans="4:8" ht="15.75">
      <c r="D99" s="79"/>
      <c r="E99" s="79"/>
      <c r="F99" s="79"/>
      <c r="G99" s="79"/>
      <c r="H99" s="79"/>
    </row>
    <row r="100" spans="4:8" ht="15.75">
      <c r="D100" s="79"/>
      <c r="E100" s="79"/>
      <c r="F100" s="79"/>
      <c r="G100" s="79"/>
      <c r="H100" s="79"/>
    </row>
    <row r="101" spans="4:8" ht="15.75">
      <c r="D101" s="79"/>
      <c r="E101" s="79"/>
      <c r="F101" s="79"/>
      <c r="G101" s="79"/>
      <c r="H101" s="79"/>
    </row>
    <row r="102" spans="4:8" ht="15.75">
      <c r="D102" s="79"/>
      <c r="E102" s="79"/>
      <c r="F102" s="79"/>
      <c r="G102" s="79"/>
      <c r="H102" s="79"/>
    </row>
    <row r="103" spans="4:8" ht="15.75">
      <c r="D103" s="79"/>
      <c r="E103" s="79"/>
      <c r="F103" s="79"/>
      <c r="G103" s="79"/>
      <c r="H103" s="79"/>
    </row>
    <row r="104" spans="4:8" ht="15.75">
      <c r="D104" s="79"/>
      <c r="E104" s="79"/>
      <c r="F104" s="79"/>
      <c r="G104" s="79"/>
      <c r="H104" s="79"/>
    </row>
    <row r="105" spans="4:8" ht="15.75">
      <c r="D105" s="79"/>
      <c r="E105" s="79"/>
      <c r="F105" s="79"/>
      <c r="G105" s="79"/>
      <c r="H105" s="79"/>
    </row>
    <row r="106" spans="4:8" ht="15.75">
      <c r="D106" s="79"/>
      <c r="E106" s="79"/>
      <c r="F106" s="79"/>
      <c r="G106" s="79"/>
      <c r="H106" s="79"/>
    </row>
    <row r="107" spans="4:8" ht="15.75">
      <c r="D107" s="79"/>
      <c r="E107" s="79"/>
      <c r="F107" s="79"/>
      <c r="G107" s="79"/>
      <c r="H107" s="79"/>
    </row>
    <row r="108" spans="4:8" ht="15.75">
      <c r="D108" s="79"/>
      <c r="E108" s="79"/>
      <c r="F108" s="79"/>
      <c r="G108" s="79"/>
      <c r="H108" s="79"/>
    </row>
    <row r="109" spans="4:8" ht="15.75">
      <c r="D109" s="79"/>
      <c r="E109" s="79"/>
      <c r="F109" s="79"/>
      <c r="G109" s="79"/>
      <c r="H109" s="79"/>
    </row>
    <row r="110" spans="4:8" ht="15.75">
      <c r="D110" s="79"/>
      <c r="E110" s="79"/>
      <c r="F110" s="79"/>
      <c r="G110" s="79"/>
      <c r="H110" s="79"/>
    </row>
    <row r="111" spans="4:8" ht="15.75">
      <c r="D111" s="79"/>
      <c r="E111" s="79"/>
      <c r="F111" s="79"/>
      <c r="G111" s="79"/>
      <c r="H111" s="79"/>
    </row>
    <row r="112" spans="4:8" ht="15.75">
      <c r="D112" s="79"/>
      <c r="E112" s="79"/>
      <c r="F112" s="79"/>
      <c r="G112" s="79"/>
      <c r="H112" s="79"/>
    </row>
    <row r="113" spans="4:8" ht="15.75">
      <c r="D113" s="79"/>
      <c r="E113" s="79"/>
      <c r="F113" s="79"/>
      <c r="G113" s="79"/>
      <c r="H113" s="79"/>
    </row>
    <row r="114" spans="4:8" ht="15.75">
      <c r="D114" s="79"/>
      <c r="E114" s="79"/>
      <c r="F114" s="79"/>
      <c r="G114" s="79"/>
      <c r="H114" s="79"/>
    </row>
    <row r="115" spans="4:8" ht="15.75">
      <c r="D115" s="79"/>
      <c r="E115" s="79"/>
      <c r="F115" s="79"/>
      <c r="G115" s="79"/>
      <c r="H115" s="79"/>
    </row>
    <row r="116" spans="4:8" ht="15.75">
      <c r="D116" s="79"/>
      <c r="E116" s="79"/>
      <c r="F116" s="79"/>
      <c r="G116" s="79"/>
      <c r="H116" s="79"/>
    </row>
    <row r="117" spans="4:8" ht="15.75">
      <c r="D117" s="79"/>
      <c r="E117" s="79"/>
      <c r="F117" s="79"/>
      <c r="G117" s="79"/>
      <c r="H117" s="79"/>
    </row>
    <row r="118" spans="4:8" ht="15.75">
      <c r="D118" s="79"/>
      <c r="E118" s="79"/>
      <c r="F118" s="79"/>
      <c r="G118" s="79"/>
      <c r="H118" s="79"/>
    </row>
    <row r="119" spans="4:8" ht="15.75">
      <c r="D119" s="79"/>
      <c r="E119" s="79"/>
      <c r="F119" s="79"/>
      <c r="G119" s="79"/>
      <c r="H119" s="79"/>
    </row>
    <row r="120" spans="4:8" ht="15.75">
      <c r="D120" s="79"/>
      <c r="E120" s="79"/>
      <c r="F120" s="79"/>
      <c r="G120" s="79"/>
      <c r="H120" s="79"/>
    </row>
    <row r="121" spans="4:8" ht="15.75">
      <c r="D121" s="79"/>
      <c r="E121" s="79"/>
      <c r="F121" s="79"/>
      <c r="G121" s="79"/>
      <c r="H121" s="79"/>
    </row>
    <row r="122" spans="4:8" ht="15.75">
      <c r="D122" s="79"/>
      <c r="E122" s="79"/>
      <c r="F122" s="79"/>
      <c r="G122" s="79"/>
      <c r="H122" s="79"/>
    </row>
    <row r="123" spans="4:8" ht="15.75">
      <c r="D123" s="79"/>
      <c r="E123" s="79"/>
      <c r="F123" s="79"/>
      <c r="G123" s="79"/>
      <c r="H123" s="79"/>
    </row>
    <row r="124" spans="4:8" ht="15.75">
      <c r="D124" s="79"/>
      <c r="E124" s="79"/>
      <c r="F124" s="79"/>
      <c r="G124" s="79"/>
      <c r="H124" s="79"/>
    </row>
    <row r="125" spans="4:8" ht="15.75">
      <c r="D125" s="79"/>
      <c r="E125" s="79"/>
      <c r="F125" s="79"/>
      <c r="G125" s="79"/>
      <c r="H125" s="79"/>
    </row>
    <row r="126" spans="4:8" ht="15.75">
      <c r="D126" s="79"/>
      <c r="E126" s="79"/>
      <c r="F126" s="79"/>
      <c r="G126" s="79"/>
      <c r="H126" s="79"/>
    </row>
    <row r="127" spans="4:8" ht="15.75">
      <c r="D127" s="79"/>
      <c r="E127" s="79"/>
      <c r="F127" s="79"/>
      <c r="G127" s="79"/>
      <c r="H127" s="79"/>
    </row>
    <row r="128" spans="4:8" ht="15.75">
      <c r="D128" s="79"/>
      <c r="E128" s="79"/>
      <c r="F128" s="79"/>
      <c r="G128" s="79"/>
      <c r="H128" s="79"/>
    </row>
    <row r="129" spans="4:8" ht="15.75">
      <c r="D129" s="79"/>
      <c r="E129" s="79"/>
      <c r="F129" s="79"/>
      <c r="G129" s="79"/>
      <c r="H129" s="79"/>
    </row>
    <row r="130" spans="4:8" ht="15.75">
      <c r="D130" s="79"/>
      <c r="E130" s="79"/>
      <c r="F130" s="79"/>
      <c r="G130" s="79"/>
      <c r="H130" s="79"/>
    </row>
    <row r="131" spans="4:8" ht="15.75">
      <c r="D131" s="79"/>
      <c r="E131" s="79"/>
      <c r="F131" s="79"/>
      <c r="G131" s="79"/>
      <c r="H131" s="79"/>
    </row>
    <row r="132" spans="4:8" ht="15.75">
      <c r="D132" s="79"/>
      <c r="E132" s="79"/>
      <c r="F132" s="79"/>
      <c r="G132" s="79"/>
      <c r="H132" s="79"/>
    </row>
    <row r="133" spans="4:8" ht="15.75">
      <c r="D133" s="79"/>
      <c r="E133" s="79"/>
      <c r="F133" s="79"/>
      <c r="G133" s="79"/>
      <c r="H133" s="79"/>
    </row>
    <row r="134" spans="4:8" ht="15.75">
      <c r="D134" s="79"/>
      <c r="E134" s="79"/>
      <c r="F134" s="79"/>
      <c r="G134" s="79"/>
      <c r="H134" s="79"/>
    </row>
    <row r="135" spans="4:8" ht="15.75">
      <c r="D135" s="79"/>
      <c r="E135" s="79"/>
      <c r="F135" s="79"/>
      <c r="G135" s="79"/>
      <c r="H135" s="79"/>
    </row>
    <row r="136" spans="4:8" ht="15.75">
      <c r="D136" s="79"/>
      <c r="E136" s="79"/>
      <c r="F136" s="79"/>
      <c r="G136" s="79"/>
      <c r="H136" s="79"/>
    </row>
    <row r="137" spans="4:8" ht="15.75">
      <c r="D137" s="79"/>
      <c r="E137" s="79"/>
      <c r="F137" s="79"/>
      <c r="G137" s="79"/>
      <c r="H137" s="79"/>
    </row>
    <row r="138" spans="4:8" ht="15.75">
      <c r="D138" s="79"/>
      <c r="E138" s="79"/>
      <c r="F138" s="79"/>
      <c r="G138" s="79"/>
      <c r="H138" s="79"/>
    </row>
    <row r="139" spans="4:8" ht="15.75">
      <c r="D139" s="79"/>
      <c r="E139" s="79"/>
      <c r="F139" s="79"/>
      <c r="G139" s="79"/>
      <c r="H139" s="79"/>
    </row>
    <row r="140" spans="4:8" ht="15.75">
      <c r="D140" s="79"/>
      <c r="E140" s="79"/>
      <c r="F140" s="79"/>
      <c r="G140" s="79"/>
      <c r="H140" s="79"/>
    </row>
    <row r="141" spans="4:8" ht="15.75">
      <c r="D141" s="79"/>
      <c r="E141" s="79"/>
      <c r="F141" s="79"/>
      <c r="G141" s="79"/>
      <c r="H141" s="79"/>
    </row>
    <row r="142" spans="4:8" ht="15.75">
      <c r="D142" s="79"/>
      <c r="E142" s="79"/>
      <c r="F142" s="79"/>
      <c r="G142" s="79"/>
      <c r="H142" s="79"/>
    </row>
    <row r="143" spans="4:8" ht="15.75">
      <c r="D143" s="79"/>
      <c r="E143" s="79"/>
      <c r="F143" s="79"/>
      <c r="G143" s="79"/>
      <c r="H143" s="79"/>
    </row>
    <row r="144" spans="4:8" ht="15.75">
      <c r="D144" s="79"/>
      <c r="E144" s="79"/>
      <c r="F144" s="79"/>
      <c r="G144" s="79"/>
      <c r="H144" s="79"/>
    </row>
    <row r="145" spans="4:8" ht="15.75">
      <c r="D145" s="79"/>
      <c r="E145" s="79"/>
      <c r="F145" s="79"/>
      <c r="G145" s="79"/>
      <c r="H145" s="79"/>
    </row>
    <row r="146" spans="4:8" ht="15.75">
      <c r="D146" s="79"/>
      <c r="E146" s="79"/>
      <c r="F146" s="79"/>
      <c r="G146" s="79"/>
      <c r="H146" s="79"/>
    </row>
    <row r="147" spans="4:8" ht="15.75">
      <c r="D147" s="79"/>
      <c r="E147" s="79"/>
      <c r="F147" s="79"/>
      <c r="G147" s="79"/>
      <c r="H147" s="79"/>
    </row>
    <row r="148" spans="4:8" ht="15.75">
      <c r="D148" s="79"/>
      <c r="E148" s="79"/>
      <c r="F148" s="79"/>
      <c r="G148" s="79"/>
      <c r="H148" s="79"/>
    </row>
    <row r="149" spans="4:8" ht="15.75">
      <c r="D149" s="79"/>
      <c r="E149" s="79"/>
      <c r="F149" s="79"/>
      <c r="G149" s="79"/>
      <c r="H149" s="79"/>
    </row>
    <row r="150" spans="4:8" ht="15.75">
      <c r="D150" s="79"/>
      <c r="E150" s="79"/>
      <c r="F150" s="79"/>
      <c r="G150" s="79"/>
      <c r="H150" s="79"/>
    </row>
    <row r="151" spans="4:8" ht="15.75">
      <c r="D151" s="79"/>
      <c r="E151" s="79"/>
      <c r="F151" s="79"/>
      <c r="G151" s="79"/>
      <c r="H151" s="79"/>
    </row>
    <row r="152" spans="4:8" ht="15.75">
      <c r="D152" s="79"/>
      <c r="E152" s="79"/>
      <c r="F152" s="79"/>
      <c r="G152" s="79"/>
      <c r="H152" s="79"/>
    </row>
    <row r="153" spans="4:8" ht="15.75">
      <c r="D153" s="79"/>
      <c r="E153" s="79"/>
      <c r="F153" s="79"/>
      <c r="G153" s="79"/>
      <c r="H153" s="79"/>
    </row>
    <row r="154" spans="4:8" ht="15.75">
      <c r="D154" s="79"/>
      <c r="E154" s="79"/>
      <c r="F154" s="79"/>
      <c r="G154" s="79"/>
      <c r="H154" s="79"/>
    </row>
    <row r="155" spans="4:8" ht="15.75">
      <c r="D155" s="79"/>
      <c r="E155" s="79"/>
      <c r="F155" s="79"/>
      <c r="G155" s="79"/>
      <c r="H155" s="79"/>
    </row>
    <row r="156" spans="4:8" ht="15.75">
      <c r="D156" s="79"/>
      <c r="E156" s="79"/>
      <c r="F156" s="79"/>
      <c r="G156" s="79"/>
      <c r="H156" s="79"/>
    </row>
    <row r="157" spans="4:8" ht="15.75">
      <c r="D157" s="79"/>
      <c r="E157" s="79"/>
      <c r="F157" s="79"/>
      <c r="G157" s="79"/>
      <c r="H157" s="79"/>
    </row>
    <row r="158" spans="4:8" ht="15.75">
      <c r="D158" s="79"/>
      <c r="E158" s="79"/>
      <c r="F158" s="79"/>
      <c r="G158" s="79"/>
      <c r="H158" s="79"/>
    </row>
    <row r="159" spans="4:8" ht="15.75">
      <c r="D159" s="79"/>
      <c r="E159" s="79"/>
      <c r="F159" s="79"/>
      <c r="G159" s="79"/>
      <c r="H159" s="79"/>
    </row>
    <row r="160" spans="4:8" ht="15.75">
      <c r="D160" s="79"/>
      <c r="E160" s="79"/>
      <c r="F160" s="79"/>
      <c r="G160" s="79"/>
      <c r="H160" s="79"/>
    </row>
    <row r="161" spans="4:8" ht="15.75">
      <c r="D161" s="79"/>
      <c r="E161" s="79"/>
      <c r="F161" s="79"/>
      <c r="G161" s="79"/>
      <c r="H161" s="79"/>
    </row>
    <row r="162" spans="4:8" ht="15.75">
      <c r="D162" s="79"/>
      <c r="E162" s="79"/>
      <c r="F162" s="79"/>
      <c r="G162" s="79"/>
      <c r="H162" s="79"/>
    </row>
    <row r="163" spans="4:8" ht="15.75">
      <c r="D163" s="79"/>
      <c r="E163" s="79"/>
      <c r="F163" s="79"/>
      <c r="G163" s="79"/>
      <c r="H163" s="79"/>
    </row>
    <row r="164" spans="4:8" ht="15.75">
      <c r="D164" s="79"/>
      <c r="E164" s="79"/>
      <c r="F164" s="79"/>
      <c r="G164" s="79"/>
      <c r="H164" s="79"/>
    </row>
    <row r="165" spans="4:8" ht="15.75">
      <c r="D165" s="79"/>
      <c r="E165" s="79"/>
      <c r="F165" s="79"/>
      <c r="G165" s="79"/>
      <c r="H165" s="79"/>
    </row>
    <row r="166" spans="4:8" ht="15.75">
      <c r="D166" s="79"/>
      <c r="E166" s="79"/>
      <c r="F166" s="79"/>
      <c r="G166" s="79"/>
      <c r="H166" s="79"/>
    </row>
    <row r="167" spans="4:8" ht="15.75">
      <c r="D167" s="79"/>
      <c r="E167" s="79"/>
      <c r="F167" s="79"/>
      <c r="G167" s="79"/>
      <c r="H167" s="79"/>
    </row>
    <row r="168" spans="4:8" ht="15.75">
      <c r="D168" s="79"/>
      <c r="E168" s="79"/>
      <c r="F168" s="79"/>
      <c r="G168" s="79"/>
      <c r="H168" s="79"/>
    </row>
    <row r="169" spans="4:8" ht="15.75">
      <c r="D169" s="79"/>
      <c r="E169" s="79"/>
      <c r="F169" s="79"/>
      <c r="G169" s="79"/>
      <c r="H169" s="79"/>
    </row>
    <row r="170" spans="4:8" ht="15.75">
      <c r="D170" s="79"/>
      <c r="E170" s="79"/>
      <c r="F170" s="79"/>
      <c r="G170" s="79"/>
      <c r="H170" s="79"/>
    </row>
    <row r="171" spans="4:8" ht="15.75">
      <c r="D171" s="79"/>
      <c r="E171" s="79"/>
      <c r="F171" s="79"/>
      <c r="G171" s="79"/>
      <c r="H171" s="79"/>
    </row>
    <row r="172" spans="4:8" ht="15.75">
      <c r="D172" s="79"/>
      <c r="E172" s="79"/>
      <c r="F172" s="79"/>
      <c r="G172" s="79"/>
      <c r="H172" s="79"/>
    </row>
    <row r="173" spans="4:8" ht="15.75">
      <c r="D173" s="79"/>
      <c r="E173" s="79"/>
      <c r="F173" s="79"/>
      <c r="G173" s="79"/>
      <c r="H173" s="79"/>
    </row>
    <row r="174" spans="4:8" ht="15.75">
      <c r="D174" s="79"/>
      <c r="E174" s="79"/>
      <c r="F174" s="79"/>
      <c r="G174" s="79"/>
      <c r="H174" s="79"/>
    </row>
    <row r="175" spans="4:8" ht="15.75">
      <c r="D175" s="79"/>
      <c r="E175" s="79"/>
      <c r="F175" s="79"/>
      <c r="G175" s="79"/>
      <c r="H175" s="79"/>
    </row>
    <row r="176" spans="4:8" ht="15.75">
      <c r="D176" s="79"/>
      <c r="E176" s="79"/>
      <c r="F176" s="79"/>
      <c r="G176" s="79"/>
      <c r="H176" s="79"/>
    </row>
    <row r="177" spans="4:8" ht="15.75">
      <c r="D177" s="79"/>
      <c r="E177" s="79"/>
      <c r="F177" s="79"/>
      <c r="G177" s="79"/>
      <c r="H177" s="79"/>
    </row>
    <row r="178" spans="4:8" ht="15.75">
      <c r="D178" s="79"/>
      <c r="E178" s="79"/>
      <c r="F178" s="79"/>
      <c r="G178" s="79"/>
      <c r="H178" s="79"/>
    </row>
    <row r="179" spans="4:8" ht="15.75">
      <c r="D179" s="79"/>
      <c r="E179" s="79"/>
      <c r="F179" s="79"/>
      <c r="G179" s="79"/>
      <c r="H179" s="79"/>
    </row>
    <row r="180" spans="4:8" ht="15.75">
      <c r="D180" s="79"/>
      <c r="E180" s="79"/>
      <c r="F180" s="79"/>
      <c r="G180" s="79"/>
      <c r="H180" s="79"/>
    </row>
    <row r="181" spans="4:8" ht="15.75">
      <c r="D181" s="79"/>
      <c r="E181" s="79"/>
      <c r="F181" s="79"/>
      <c r="G181" s="79"/>
      <c r="H181" s="79"/>
    </row>
    <row r="182" spans="4:8" ht="15.75">
      <c r="D182" s="79"/>
      <c r="E182" s="79"/>
      <c r="F182" s="79"/>
      <c r="G182" s="79"/>
      <c r="H182" s="79"/>
    </row>
    <row r="183" spans="4:8" ht="15.75">
      <c r="D183" s="79"/>
      <c r="E183" s="79"/>
      <c r="F183" s="79"/>
      <c r="G183" s="79"/>
      <c r="H183" s="79"/>
    </row>
    <row r="184" spans="4:8" ht="15.75">
      <c r="D184" s="79"/>
      <c r="E184" s="79"/>
      <c r="F184" s="79"/>
      <c r="G184" s="79"/>
      <c r="H184" s="79"/>
    </row>
    <row r="185" spans="4:8" ht="15.75">
      <c r="D185" s="79"/>
      <c r="E185" s="79"/>
      <c r="F185" s="79"/>
      <c r="G185" s="79"/>
      <c r="H185" s="79"/>
    </row>
    <row r="186" spans="4:8" ht="15.75">
      <c r="D186" s="79"/>
      <c r="E186" s="79"/>
      <c r="F186" s="79"/>
      <c r="G186" s="79"/>
      <c r="H186" s="79"/>
    </row>
    <row r="187" spans="4:8" ht="15.75">
      <c r="D187" s="79"/>
      <c r="E187" s="79"/>
      <c r="F187" s="79"/>
      <c r="G187" s="79"/>
      <c r="H187" s="79"/>
    </row>
    <row r="188" spans="4:8" ht="15.75">
      <c r="D188" s="79"/>
      <c r="E188" s="79"/>
      <c r="F188" s="79"/>
      <c r="G188" s="79"/>
      <c r="H188" s="79"/>
    </row>
    <row r="189" spans="4:8" ht="15.75">
      <c r="D189" s="79"/>
      <c r="E189" s="79"/>
      <c r="F189" s="79"/>
      <c r="G189" s="79"/>
      <c r="H189" s="79"/>
    </row>
    <row r="190" spans="4:8" ht="15.75">
      <c r="D190" s="79"/>
      <c r="E190" s="79"/>
      <c r="F190" s="79"/>
      <c r="G190" s="79"/>
      <c r="H190" s="79"/>
    </row>
    <row r="191" spans="4:8" ht="15.75">
      <c r="D191" s="79"/>
      <c r="E191" s="79"/>
      <c r="F191" s="79"/>
      <c r="G191" s="79"/>
      <c r="H191" s="79"/>
    </row>
    <row r="192" spans="4:8" ht="15.75">
      <c r="D192" s="79"/>
      <c r="E192" s="79"/>
      <c r="F192" s="79"/>
      <c r="G192" s="79"/>
      <c r="H192" s="79"/>
    </row>
    <row r="193" spans="4:8" ht="15.75">
      <c r="D193" s="79"/>
      <c r="E193" s="79"/>
      <c r="F193" s="79"/>
      <c r="G193" s="79"/>
      <c r="H193" s="79"/>
    </row>
    <row r="194" spans="4:8" ht="15.75">
      <c r="D194" s="79"/>
      <c r="E194" s="79"/>
      <c r="F194" s="79"/>
      <c r="G194" s="79"/>
      <c r="H194" s="79"/>
    </row>
    <row r="195" spans="4:8" ht="15.75">
      <c r="D195" s="79"/>
      <c r="E195" s="79"/>
      <c r="F195" s="79"/>
      <c r="G195" s="79"/>
      <c r="H195" s="79"/>
    </row>
    <row r="196" spans="4:8" ht="15.75">
      <c r="D196" s="79"/>
      <c r="E196" s="79"/>
      <c r="F196" s="79"/>
      <c r="G196" s="79"/>
      <c r="H196" s="79"/>
    </row>
    <row r="197" spans="4:8" ht="15.75">
      <c r="D197" s="79"/>
      <c r="E197" s="79"/>
      <c r="F197" s="79"/>
      <c r="G197" s="79"/>
      <c r="H197" s="79"/>
    </row>
    <row r="198" spans="4:8" ht="15.75">
      <c r="D198" s="79"/>
      <c r="E198" s="79"/>
      <c r="F198" s="79"/>
      <c r="G198" s="79"/>
      <c r="H198" s="79"/>
    </row>
    <row r="199" spans="4:8" ht="15.75">
      <c r="D199" s="79"/>
      <c r="E199" s="79"/>
      <c r="F199" s="79"/>
      <c r="G199" s="79"/>
      <c r="H199" s="79"/>
    </row>
    <row r="200" spans="4:8" ht="15.75">
      <c r="D200" s="79"/>
      <c r="E200" s="79"/>
      <c r="F200" s="79"/>
      <c r="G200" s="79"/>
      <c r="H200" s="79"/>
    </row>
    <row r="201" spans="4:8" ht="15.75">
      <c r="D201" s="79"/>
      <c r="E201" s="79"/>
      <c r="F201" s="79"/>
      <c r="G201" s="79"/>
      <c r="H201" s="79"/>
    </row>
    <row r="202" spans="4:8" ht="15.75">
      <c r="D202" s="79"/>
      <c r="E202" s="79"/>
      <c r="F202" s="79"/>
      <c r="G202" s="79"/>
      <c r="H202" s="79"/>
    </row>
    <row r="203" spans="4:8" ht="15.75">
      <c r="D203" s="79"/>
      <c r="E203" s="79"/>
      <c r="F203" s="79"/>
      <c r="G203" s="79"/>
      <c r="H203" s="79"/>
    </row>
    <row r="204" spans="4:8" ht="15.75">
      <c r="D204" s="79"/>
      <c r="E204" s="79"/>
      <c r="F204" s="79"/>
      <c r="G204" s="79"/>
      <c r="H204" s="79"/>
    </row>
    <row r="205" spans="4:8" ht="15.75">
      <c r="D205" s="79"/>
      <c r="E205" s="79"/>
      <c r="F205" s="79"/>
      <c r="G205" s="79"/>
      <c r="H205" s="79"/>
    </row>
    <row r="206" spans="4:8" ht="15.75">
      <c r="D206" s="79"/>
      <c r="E206" s="79"/>
      <c r="F206" s="79"/>
      <c r="G206" s="79"/>
      <c r="H206" s="79"/>
    </row>
    <row r="207" spans="4:8" ht="15.75">
      <c r="D207" s="79"/>
      <c r="E207" s="79"/>
      <c r="F207" s="79"/>
      <c r="G207" s="79"/>
      <c r="H207" s="79"/>
    </row>
    <row r="208" spans="4:8" ht="15.75">
      <c r="D208" s="79"/>
      <c r="E208" s="79"/>
      <c r="F208" s="79"/>
      <c r="G208" s="79"/>
      <c r="H208" s="79"/>
    </row>
    <row r="209" spans="4:8" ht="15.75">
      <c r="D209" s="79"/>
      <c r="E209" s="79"/>
      <c r="F209" s="79"/>
      <c r="G209" s="79"/>
      <c r="H209" s="79"/>
    </row>
    <row r="210" spans="4:8" ht="15.75">
      <c r="D210" s="79"/>
      <c r="E210" s="79"/>
      <c r="F210" s="79"/>
      <c r="G210" s="79"/>
      <c r="H210" s="79"/>
    </row>
    <row r="211" spans="4:8" ht="15.75">
      <c r="D211" s="79"/>
      <c r="E211" s="79"/>
      <c r="F211" s="79"/>
      <c r="G211" s="79"/>
      <c r="H211" s="79"/>
    </row>
    <row r="212" spans="4:8" ht="15.75">
      <c r="D212" s="79"/>
      <c r="E212" s="79"/>
      <c r="F212" s="79"/>
      <c r="G212" s="79"/>
      <c r="H212" s="79"/>
    </row>
    <row r="213" spans="4:8" ht="15.75">
      <c r="D213" s="79"/>
      <c r="E213" s="79"/>
      <c r="F213" s="79"/>
      <c r="G213" s="79"/>
      <c r="H213" s="79"/>
    </row>
    <row r="214" spans="4:8" ht="15.75">
      <c r="D214" s="79"/>
      <c r="E214" s="79"/>
      <c r="F214" s="79"/>
      <c r="G214" s="79"/>
      <c r="H214" s="79"/>
    </row>
    <row r="215" spans="4:8" ht="15.75">
      <c r="D215" s="79"/>
      <c r="E215" s="79"/>
      <c r="F215" s="79"/>
      <c r="G215" s="79"/>
      <c r="H215" s="79"/>
    </row>
    <row r="216" spans="4:8" ht="15.75">
      <c r="D216" s="79"/>
      <c r="E216" s="79"/>
      <c r="F216" s="79"/>
      <c r="G216" s="79"/>
      <c r="H216" s="79"/>
    </row>
    <row r="217" spans="4:8" ht="15.75">
      <c r="D217" s="79"/>
      <c r="E217" s="79"/>
      <c r="F217" s="79"/>
      <c r="G217" s="79"/>
      <c r="H217" s="79"/>
    </row>
    <row r="218" spans="4:8" ht="15.75">
      <c r="D218" s="79"/>
      <c r="E218" s="79"/>
      <c r="F218" s="79"/>
      <c r="G218" s="79"/>
      <c r="H218" s="79"/>
    </row>
    <row r="219" spans="4:8" ht="15.75">
      <c r="D219" s="79"/>
      <c r="E219" s="79"/>
      <c r="F219" s="79"/>
      <c r="G219" s="79"/>
      <c r="H219" s="79"/>
    </row>
    <row r="220" spans="4:8" ht="15.75">
      <c r="D220" s="79"/>
      <c r="E220" s="79"/>
      <c r="F220" s="79"/>
      <c r="G220" s="79"/>
      <c r="H220" s="79"/>
    </row>
    <row r="221" spans="4:8" ht="15.75">
      <c r="D221" s="79"/>
      <c r="E221" s="79"/>
      <c r="F221" s="79"/>
      <c r="G221" s="79"/>
      <c r="H221" s="79"/>
    </row>
    <row r="222" spans="4:8" ht="15.75">
      <c r="D222" s="79"/>
      <c r="E222" s="79"/>
      <c r="F222" s="79"/>
      <c r="G222" s="79"/>
      <c r="H222" s="79"/>
    </row>
    <row r="223" spans="4:8" ht="15.75">
      <c r="D223" s="79"/>
      <c r="E223" s="79"/>
      <c r="F223" s="79"/>
      <c r="G223" s="79"/>
      <c r="H223" s="79"/>
    </row>
    <row r="224" spans="4:8" ht="15.75">
      <c r="D224" s="79"/>
      <c r="E224" s="79"/>
      <c r="F224" s="79"/>
      <c r="G224" s="79"/>
      <c r="H224" s="79"/>
    </row>
    <row r="225" spans="4:8" ht="15.75">
      <c r="D225" s="79"/>
      <c r="E225" s="79"/>
      <c r="F225" s="79"/>
      <c r="G225" s="79"/>
      <c r="H225" s="79"/>
    </row>
    <row r="226" spans="4:8" ht="15.75">
      <c r="D226" s="79"/>
      <c r="E226" s="79"/>
      <c r="F226" s="79"/>
      <c r="G226" s="79"/>
      <c r="H226" s="79"/>
    </row>
    <row r="227" spans="4:8" ht="15.75">
      <c r="D227" s="79"/>
      <c r="E227" s="79"/>
      <c r="F227" s="79"/>
      <c r="G227" s="79"/>
      <c r="H227" s="79"/>
    </row>
    <row r="228" spans="4:8" ht="15.75">
      <c r="D228" s="79"/>
      <c r="E228" s="79"/>
      <c r="F228" s="79"/>
      <c r="G228" s="79"/>
      <c r="H228" s="79"/>
    </row>
    <row r="229" spans="4:8" ht="15.75">
      <c r="D229" s="79"/>
      <c r="E229" s="79"/>
      <c r="F229" s="79"/>
      <c r="G229" s="79"/>
      <c r="H229" s="79"/>
    </row>
    <row r="230" spans="4:8" ht="15.75">
      <c r="D230" s="79"/>
      <c r="E230" s="79"/>
      <c r="F230" s="79"/>
      <c r="G230" s="79"/>
      <c r="H230" s="79"/>
    </row>
    <row r="231" spans="4:8" ht="15.75">
      <c r="D231" s="79"/>
      <c r="E231" s="79"/>
      <c r="F231" s="79"/>
      <c r="G231" s="79"/>
      <c r="H231" s="79"/>
    </row>
    <row r="232" spans="4:8" ht="15.75">
      <c r="D232" s="79"/>
      <c r="E232" s="79"/>
      <c r="F232" s="79"/>
      <c r="G232" s="79"/>
      <c r="H232" s="79"/>
    </row>
    <row r="233" spans="4:8" ht="15.75">
      <c r="D233" s="79"/>
      <c r="E233" s="79"/>
      <c r="F233" s="79"/>
      <c r="G233" s="79"/>
      <c r="H233" s="79"/>
    </row>
    <row r="234" spans="4:8" ht="15.75">
      <c r="D234" s="79"/>
      <c r="E234" s="79"/>
      <c r="F234" s="79"/>
      <c r="G234" s="79"/>
      <c r="H234" s="79"/>
    </row>
    <row r="235" spans="4:8" ht="15.75">
      <c r="D235" s="79"/>
      <c r="E235" s="79"/>
      <c r="F235" s="79"/>
      <c r="G235" s="79"/>
      <c r="H235" s="79"/>
    </row>
    <row r="236" spans="4:8" ht="15.75">
      <c r="D236" s="79"/>
      <c r="E236" s="79"/>
      <c r="F236" s="79"/>
      <c r="G236" s="79"/>
      <c r="H236" s="79"/>
    </row>
    <row r="237" spans="4:8" ht="15.75">
      <c r="D237" s="79"/>
      <c r="E237" s="79"/>
      <c r="F237" s="79"/>
      <c r="G237" s="79"/>
      <c r="H237" s="79"/>
    </row>
    <row r="238" spans="4:8" ht="15.75">
      <c r="D238" s="79"/>
      <c r="E238" s="79"/>
      <c r="F238" s="79"/>
      <c r="G238" s="79"/>
      <c r="H238" s="79"/>
    </row>
    <row r="239" spans="4:8" ht="15.75">
      <c r="D239" s="79"/>
      <c r="E239" s="79"/>
      <c r="F239" s="79"/>
      <c r="G239" s="79"/>
      <c r="H239" s="79"/>
    </row>
    <row r="240" spans="4:8" ht="15.75">
      <c r="D240" s="79"/>
      <c r="E240" s="79"/>
      <c r="F240" s="79"/>
      <c r="G240" s="79"/>
      <c r="H240" s="79"/>
    </row>
    <row r="241" spans="4:8" ht="15.75">
      <c r="D241" s="79"/>
      <c r="E241" s="79"/>
      <c r="F241" s="79"/>
      <c r="G241" s="79"/>
      <c r="H241" s="79"/>
    </row>
    <row r="242" spans="4:8" ht="15.75">
      <c r="D242" s="79"/>
      <c r="E242" s="79"/>
      <c r="F242" s="79"/>
      <c r="G242" s="79"/>
      <c r="H242" s="79"/>
    </row>
    <row r="243" spans="4:8" ht="15.75">
      <c r="D243" s="79"/>
      <c r="E243" s="79"/>
      <c r="F243" s="79"/>
      <c r="G243" s="79"/>
      <c r="H243" s="79"/>
    </row>
    <row r="244" spans="4:8" ht="15.75">
      <c r="D244" s="79"/>
      <c r="E244" s="79"/>
      <c r="F244" s="79"/>
      <c r="G244" s="79"/>
      <c r="H244" s="79"/>
    </row>
    <row r="245" spans="4:8" ht="15.75">
      <c r="D245" s="79"/>
      <c r="E245" s="79"/>
      <c r="F245" s="79"/>
      <c r="G245" s="79"/>
      <c r="H245" s="79"/>
    </row>
    <row r="246" spans="4:8" ht="15.75">
      <c r="D246" s="79"/>
      <c r="E246" s="79"/>
      <c r="F246" s="79"/>
      <c r="G246" s="79"/>
      <c r="H246" s="79"/>
    </row>
    <row r="247" spans="4:8" ht="15.75">
      <c r="D247" s="79"/>
      <c r="E247" s="79"/>
      <c r="F247" s="79"/>
      <c r="G247" s="79"/>
      <c r="H247" s="79"/>
    </row>
    <row r="248" spans="4:8" ht="15.75">
      <c r="D248" s="79"/>
      <c r="E248" s="79"/>
      <c r="F248" s="79"/>
      <c r="G248" s="79"/>
      <c r="H248" s="79"/>
    </row>
    <row r="249" spans="4:8" ht="15.75">
      <c r="D249" s="79"/>
      <c r="E249" s="79"/>
      <c r="F249" s="79"/>
      <c r="G249" s="79"/>
      <c r="H249" s="79"/>
    </row>
    <row r="250" spans="4:8" ht="15.75">
      <c r="D250" s="79"/>
      <c r="E250" s="79"/>
      <c r="F250" s="79"/>
      <c r="G250" s="79"/>
      <c r="H250" s="79"/>
    </row>
    <row r="251" spans="4:8" ht="15.75">
      <c r="D251" s="79"/>
      <c r="E251" s="79"/>
      <c r="F251" s="79"/>
      <c r="G251" s="79"/>
      <c r="H251" s="79"/>
    </row>
    <row r="252" spans="4:8" ht="15.75">
      <c r="D252" s="79"/>
      <c r="E252" s="79"/>
      <c r="F252" s="79"/>
      <c r="G252" s="79"/>
      <c r="H252" s="79"/>
    </row>
    <row r="253" spans="4:8" ht="15.75">
      <c r="D253" s="79"/>
      <c r="E253" s="79"/>
      <c r="F253" s="79"/>
      <c r="G253" s="79"/>
      <c r="H253" s="79"/>
    </row>
    <row r="254" spans="4:8" ht="15.75">
      <c r="D254" s="79"/>
      <c r="E254" s="79"/>
      <c r="F254" s="79"/>
      <c r="G254" s="79"/>
      <c r="H254" s="79"/>
    </row>
    <row r="255" spans="4:8" ht="15.75">
      <c r="D255" s="79"/>
      <c r="E255" s="79"/>
      <c r="F255" s="79"/>
      <c r="G255" s="79"/>
      <c r="H255" s="79"/>
    </row>
    <row r="256" spans="4:8" ht="15.75">
      <c r="D256" s="79"/>
      <c r="E256" s="79"/>
      <c r="F256" s="79"/>
      <c r="G256" s="79"/>
      <c r="H256" s="79"/>
    </row>
    <row r="257" spans="4:8" ht="15.75">
      <c r="D257" s="79"/>
      <c r="E257" s="79"/>
      <c r="F257" s="79"/>
      <c r="G257" s="79"/>
      <c r="H257" s="79"/>
    </row>
    <row r="258" spans="4:8" ht="15.75">
      <c r="D258" s="79"/>
      <c r="E258" s="79"/>
      <c r="F258" s="79"/>
      <c r="G258" s="79"/>
      <c r="H258" s="79"/>
    </row>
    <row r="259" spans="4:8" ht="15.75">
      <c r="D259" s="79"/>
      <c r="E259" s="79"/>
      <c r="F259" s="79"/>
      <c r="G259" s="79"/>
      <c r="H259" s="79"/>
    </row>
    <row r="260" spans="4:8" ht="15.75">
      <c r="D260" s="79"/>
      <c r="E260" s="79"/>
      <c r="F260" s="79"/>
      <c r="G260" s="79"/>
      <c r="H260" s="79"/>
    </row>
    <row r="261" spans="4:8" ht="15.75">
      <c r="D261" s="79"/>
      <c r="E261" s="79"/>
      <c r="F261" s="79"/>
      <c r="G261" s="79"/>
      <c r="H261" s="79"/>
    </row>
    <row r="262" spans="4:8" ht="15.75">
      <c r="D262" s="79"/>
      <c r="E262" s="79"/>
      <c r="F262" s="79"/>
      <c r="G262" s="79"/>
      <c r="H262" s="79"/>
    </row>
    <row r="263" spans="4:8" ht="15.75">
      <c r="D263" s="79"/>
      <c r="E263" s="79"/>
      <c r="F263" s="79"/>
      <c r="G263" s="79"/>
      <c r="H263" s="79"/>
    </row>
    <row r="264" spans="4:8" ht="15.75">
      <c r="D264" s="79"/>
      <c r="E264" s="79"/>
      <c r="F264" s="79"/>
      <c r="G264" s="79"/>
      <c r="H264" s="79"/>
    </row>
    <row r="265" spans="4:8" ht="15.75">
      <c r="D265" s="79"/>
      <c r="E265" s="79"/>
      <c r="F265" s="79"/>
      <c r="G265" s="79"/>
      <c r="H265" s="79"/>
    </row>
    <row r="266" spans="4:8" ht="15.75">
      <c r="D266" s="79"/>
      <c r="E266" s="79"/>
      <c r="F266" s="79"/>
      <c r="G266" s="79"/>
      <c r="H266" s="79"/>
    </row>
    <row r="267" spans="4:8" ht="15.75">
      <c r="D267" s="79"/>
      <c r="E267" s="79"/>
      <c r="F267" s="79"/>
      <c r="G267" s="79"/>
      <c r="H267" s="79"/>
    </row>
    <row r="268" spans="4:8" ht="15.75">
      <c r="D268" s="79"/>
      <c r="E268" s="79"/>
      <c r="F268" s="79"/>
      <c r="G268" s="79"/>
      <c r="H268" s="79"/>
    </row>
    <row r="269" spans="4:8" ht="15.75">
      <c r="D269" s="79"/>
      <c r="E269" s="79"/>
      <c r="F269" s="79"/>
      <c r="G269" s="79"/>
      <c r="H269" s="79"/>
    </row>
    <row r="270" spans="4:8" ht="15.75">
      <c r="D270" s="79"/>
      <c r="E270" s="79"/>
      <c r="F270" s="79"/>
      <c r="G270" s="79"/>
      <c r="H270" s="79"/>
    </row>
    <row r="271" spans="4:8" ht="15.75">
      <c r="D271" s="79"/>
      <c r="E271" s="79"/>
      <c r="F271" s="79"/>
      <c r="G271" s="79"/>
      <c r="H271" s="79"/>
    </row>
    <row r="272" spans="4:8" ht="15.75">
      <c r="D272" s="79"/>
      <c r="E272" s="79"/>
      <c r="F272" s="79"/>
      <c r="G272" s="79"/>
      <c r="H272" s="79"/>
    </row>
    <row r="273" spans="4:8" ht="15.75">
      <c r="D273" s="79"/>
      <c r="E273" s="79"/>
      <c r="F273" s="79"/>
      <c r="G273" s="79"/>
      <c r="H273" s="79"/>
    </row>
    <row r="274" spans="4:8" ht="15.75">
      <c r="D274" s="79"/>
      <c r="E274" s="79"/>
      <c r="F274" s="79"/>
      <c r="G274" s="79"/>
      <c r="H274" s="79"/>
    </row>
    <row r="275" spans="4:8" ht="15.75">
      <c r="D275" s="79"/>
      <c r="E275" s="79"/>
      <c r="F275" s="79"/>
      <c r="G275" s="79"/>
      <c r="H275" s="79"/>
    </row>
    <row r="276" spans="4:8" ht="15.75">
      <c r="D276" s="79"/>
      <c r="E276" s="79"/>
      <c r="F276" s="79"/>
      <c r="G276" s="79"/>
      <c r="H276" s="79"/>
    </row>
    <row r="277" spans="4:8" ht="15.75">
      <c r="D277" s="79"/>
      <c r="E277" s="79"/>
      <c r="F277" s="79"/>
      <c r="G277" s="79"/>
      <c r="H277" s="79"/>
    </row>
    <row r="278" spans="4:8" ht="15.75">
      <c r="D278" s="79"/>
      <c r="E278" s="79"/>
      <c r="F278" s="79"/>
      <c r="G278" s="79"/>
      <c r="H278" s="79"/>
    </row>
    <row r="279" spans="4:8" ht="15.75">
      <c r="D279" s="79"/>
      <c r="E279" s="79"/>
      <c r="F279" s="79"/>
      <c r="G279" s="79"/>
      <c r="H279" s="79"/>
    </row>
    <row r="280" spans="4:8" ht="15.75">
      <c r="D280" s="79"/>
      <c r="E280" s="79"/>
      <c r="F280" s="79"/>
      <c r="G280" s="79"/>
      <c r="H280" s="79"/>
    </row>
    <row r="281" spans="4:8" ht="15.75">
      <c r="D281" s="79"/>
      <c r="E281" s="79"/>
      <c r="F281" s="79"/>
      <c r="G281" s="79"/>
      <c r="H281" s="79"/>
    </row>
    <row r="282" spans="4:8" ht="15.75">
      <c r="D282" s="79"/>
      <c r="E282" s="79"/>
      <c r="F282" s="79"/>
      <c r="G282" s="79"/>
      <c r="H282" s="79"/>
    </row>
    <row r="283" spans="4:8" ht="15.75">
      <c r="D283" s="79"/>
      <c r="E283" s="79"/>
      <c r="F283" s="79"/>
      <c r="G283" s="79"/>
      <c r="H283" s="79"/>
    </row>
    <row r="284" spans="4:8" ht="15.75">
      <c r="D284" s="79"/>
      <c r="E284" s="79"/>
      <c r="F284" s="79"/>
      <c r="G284" s="79"/>
      <c r="H284" s="79"/>
    </row>
    <row r="285" spans="4:8" ht="15.75">
      <c r="D285" s="79"/>
      <c r="E285" s="79"/>
      <c r="F285" s="79"/>
      <c r="G285" s="79"/>
      <c r="H285" s="79"/>
    </row>
    <row r="286" spans="4:8" ht="15.75">
      <c r="D286" s="79"/>
      <c r="E286" s="79"/>
      <c r="F286" s="79"/>
      <c r="G286" s="79"/>
      <c r="H286" s="79"/>
    </row>
    <row r="287" spans="4:8" ht="15.75">
      <c r="D287" s="79"/>
      <c r="E287" s="79"/>
      <c r="F287" s="79"/>
      <c r="G287" s="79"/>
      <c r="H287" s="79"/>
    </row>
    <row r="288" spans="4:8" ht="15.75">
      <c r="D288" s="79"/>
      <c r="E288" s="79"/>
      <c r="F288" s="79"/>
      <c r="G288" s="79"/>
      <c r="H288" s="79"/>
    </row>
    <row r="289" spans="4:8" ht="15.75">
      <c r="D289" s="79"/>
      <c r="E289" s="79"/>
      <c r="F289" s="79"/>
      <c r="G289" s="79"/>
      <c r="H289" s="79"/>
    </row>
    <row r="290" spans="4:8" ht="15.75">
      <c r="D290" s="79"/>
      <c r="E290" s="79"/>
      <c r="F290" s="79"/>
      <c r="G290" s="79"/>
      <c r="H290" s="79"/>
    </row>
    <row r="291" spans="4:8" ht="15.75">
      <c r="D291" s="79"/>
      <c r="E291" s="79"/>
      <c r="F291" s="79"/>
      <c r="G291" s="79"/>
      <c r="H291" s="79"/>
    </row>
    <row r="292" spans="4:8" ht="15.75">
      <c r="D292" s="79"/>
      <c r="E292" s="79"/>
      <c r="F292" s="79"/>
      <c r="G292" s="79"/>
      <c r="H292" s="79"/>
    </row>
    <row r="293" spans="4:8" ht="15.75">
      <c r="D293" s="79"/>
      <c r="E293" s="79"/>
      <c r="F293" s="79"/>
      <c r="G293" s="79"/>
      <c r="H293" s="79"/>
    </row>
    <row r="294" spans="4:8" ht="15.75">
      <c r="D294" s="79"/>
      <c r="E294" s="79"/>
      <c r="F294" s="79"/>
      <c r="G294" s="79"/>
      <c r="H294" s="79"/>
    </row>
    <row r="295" spans="4:8" ht="15.75">
      <c r="D295" s="79"/>
      <c r="E295" s="79"/>
      <c r="F295" s="79"/>
      <c r="G295" s="79"/>
      <c r="H295" s="79"/>
    </row>
    <row r="296" spans="4:8" ht="15.75">
      <c r="D296" s="79"/>
      <c r="E296" s="79"/>
      <c r="F296" s="79"/>
      <c r="G296" s="79"/>
      <c r="H296" s="79"/>
    </row>
    <row r="297" spans="4:8" ht="15.75">
      <c r="D297" s="79"/>
      <c r="E297" s="79"/>
      <c r="F297" s="79"/>
      <c r="G297" s="79"/>
      <c r="H297" s="79"/>
    </row>
    <row r="298" spans="4:8" ht="15.75">
      <c r="D298" s="79"/>
      <c r="E298" s="79"/>
      <c r="F298" s="79"/>
      <c r="G298" s="79"/>
      <c r="H298" s="79"/>
    </row>
    <row r="299" spans="4:8" ht="15.75">
      <c r="D299" s="79"/>
      <c r="E299" s="79"/>
      <c r="F299" s="79"/>
      <c r="G299" s="79"/>
      <c r="H299" s="79"/>
    </row>
    <row r="300" spans="4:8" ht="15.75">
      <c r="D300" s="79"/>
      <c r="E300" s="79"/>
      <c r="F300" s="79"/>
      <c r="G300" s="79"/>
      <c r="H300" s="79"/>
    </row>
    <row r="301" spans="4:8" ht="15.75">
      <c r="D301" s="79"/>
      <c r="E301" s="79"/>
      <c r="F301" s="79"/>
      <c r="G301" s="79"/>
      <c r="H301" s="79"/>
    </row>
    <row r="302" spans="4:8" ht="15.75">
      <c r="D302" s="79"/>
      <c r="E302" s="79"/>
      <c r="F302" s="79"/>
      <c r="G302" s="79"/>
      <c r="H302" s="79"/>
    </row>
    <row r="303" spans="4:8" ht="15.75">
      <c r="D303" s="79"/>
      <c r="E303" s="79"/>
      <c r="F303" s="79"/>
      <c r="G303" s="79"/>
      <c r="H303" s="79"/>
    </row>
    <row r="304" spans="4:8" ht="15.75">
      <c r="D304" s="79"/>
      <c r="E304" s="79"/>
      <c r="F304" s="79"/>
      <c r="G304" s="79"/>
      <c r="H304" s="79"/>
    </row>
    <row r="305" spans="4:8" ht="15.75">
      <c r="D305" s="79"/>
      <c r="E305" s="79"/>
      <c r="F305" s="79"/>
      <c r="G305" s="79"/>
      <c r="H305" s="79"/>
    </row>
    <row r="306" spans="4:8" ht="15.75">
      <c r="D306" s="79"/>
      <c r="E306" s="79"/>
      <c r="F306" s="79"/>
      <c r="G306" s="79"/>
      <c r="H306" s="79"/>
    </row>
    <row r="307" spans="4:8" ht="15.75">
      <c r="D307" s="79"/>
      <c r="E307" s="79"/>
      <c r="F307" s="79"/>
      <c r="G307" s="79"/>
      <c r="H307" s="79"/>
    </row>
    <row r="308" spans="4:8" ht="15.75">
      <c r="D308" s="79"/>
      <c r="E308" s="79"/>
      <c r="F308" s="79"/>
      <c r="G308" s="79"/>
      <c r="H308" s="79"/>
    </row>
    <row r="309" spans="4:8" ht="15.75">
      <c r="D309" s="79"/>
      <c r="E309" s="79"/>
      <c r="F309" s="79"/>
      <c r="G309" s="79"/>
      <c r="H309" s="79"/>
    </row>
    <row r="310" spans="4:8" ht="15.75">
      <c r="D310" s="79"/>
      <c r="E310" s="79"/>
      <c r="F310" s="79"/>
      <c r="G310" s="79"/>
      <c r="H310" s="79"/>
    </row>
    <row r="311" spans="4:8" ht="15.75">
      <c r="D311" s="79"/>
      <c r="E311" s="79"/>
      <c r="F311" s="79"/>
      <c r="G311" s="79"/>
      <c r="H311" s="79"/>
    </row>
    <row r="312" spans="4:8" ht="15.75">
      <c r="D312" s="79"/>
      <c r="E312" s="79"/>
      <c r="F312" s="79"/>
      <c r="G312" s="79"/>
      <c r="H312" s="79"/>
    </row>
    <row r="313" spans="4:8" ht="15.75">
      <c r="D313" s="79"/>
      <c r="E313" s="79"/>
      <c r="F313" s="79"/>
      <c r="G313" s="79"/>
      <c r="H313" s="79"/>
    </row>
    <row r="314" spans="4:8" ht="15.75">
      <c r="D314" s="79"/>
      <c r="E314" s="79"/>
      <c r="F314" s="79"/>
      <c r="G314" s="79"/>
      <c r="H314" s="79"/>
    </row>
    <row r="315" spans="4:8" ht="15.75">
      <c r="D315" s="79"/>
      <c r="E315" s="79"/>
      <c r="F315" s="79"/>
      <c r="G315" s="79"/>
      <c r="H315" s="79"/>
    </row>
    <row r="316" spans="4:8" ht="15.75">
      <c r="D316" s="79"/>
      <c r="E316" s="79"/>
      <c r="F316" s="79"/>
      <c r="G316" s="79"/>
      <c r="H316" s="79"/>
    </row>
    <row r="317" spans="4:8" ht="15.75">
      <c r="D317" s="79"/>
      <c r="E317" s="79"/>
      <c r="F317" s="79"/>
      <c r="G317" s="79"/>
      <c r="H317" s="79"/>
    </row>
    <row r="318" spans="4:8" ht="15.75">
      <c r="D318" s="79"/>
      <c r="E318" s="79"/>
      <c r="F318" s="79"/>
      <c r="G318" s="79"/>
      <c r="H318" s="79"/>
    </row>
    <row r="319" spans="4:8" ht="15.75">
      <c r="D319" s="79"/>
      <c r="E319" s="79"/>
      <c r="F319" s="79"/>
      <c r="G319" s="79"/>
      <c r="H319" s="79"/>
    </row>
    <row r="320" spans="4:8" ht="15.75">
      <c r="D320" s="79"/>
      <c r="E320" s="79"/>
      <c r="F320" s="79"/>
      <c r="G320" s="79"/>
      <c r="H320" s="79"/>
    </row>
    <row r="321" spans="4:8" ht="15.75">
      <c r="D321" s="79"/>
      <c r="E321" s="79"/>
      <c r="F321" s="79"/>
      <c r="G321" s="79"/>
      <c r="H321" s="79"/>
    </row>
    <row r="322" spans="4:8" ht="15.75">
      <c r="D322" s="79"/>
      <c r="E322" s="79"/>
      <c r="F322" s="79"/>
      <c r="G322" s="79"/>
      <c r="H322" s="79"/>
    </row>
    <row r="323" spans="4:8" ht="15.75">
      <c r="D323" s="79"/>
      <c r="E323" s="79"/>
      <c r="F323" s="79"/>
      <c r="G323" s="79"/>
      <c r="H323" s="79"/>
    </row>
    <row r="324" spans="4:8" ht="15.75">
      <c r="D324" s="79"/>
      <c r="E324" s="79"/>
      <c r="F324" s="79"/>
      <c r="G324" s="79"/>
      <c r="H324" s="79"/>
    </row>
    <row r="325" spans="4:8" ht="15.75">
      <c r="D325" s="79"/>
      <c r="E325" s="79"/>
      <c r="F325" s="79"/>
      <c r="G325" s="79"/>
      <c r="H325" s="79"/>
    </row>
    <row r="326" spans="4:8" ht="15.75">
      <c r="D326" s="79"/>
      <c r="E326" s="79"/>
      <c r="F326" s="79"/>
      <c r="G326" s="79"/>
      <c r="H326" s="79"/>
    </row>
    <row r="327" spans="4:8" ht="15.75">
      <c r="D327" s="79"/>
      <c r="E327" s="79"/>
      <c r="F327" s="79"/>
      <c r="G327" s="79"/>
      <c r="H327" s="79"/>
    </row>
    <row r="328" spans="4:8" ht="15.75">
      <c r="D328" s="79"/>
      <c r="E328" s="79"/>
      <c r="F328" s="79"/>
      <c r="G328" s="79"/>
      <c r="H328" s="79"/>
    </row>
    <row r="329" spans="4:8" ht="15.75">
      <c r="D329" s="79"/>
      <c r="E329" s="79"/>
      <c r="F329" s="79"/>
      <c r="G329" s="79"/>
      <c r="H329" s="79"/>
    </row>
    <row r="330" spans="4:8" ht="15.75">
      <c r="D330" s="79"/>
      <c r="E330" s="79"/>
      <c r="F330" s="79"/>
      <c r="G330" s="79"/>
      <c r="H330" s="79"/>
    </row>
    <row r="331" spans="4:8" ht="15.75">
      <c r="D331" s="79"/>
      <c r="E331" s="79"/>
      <c r="F331" s="79"/>
      <c r="G331" s="79"/>
      <c r="H331" s="79"/>
    </row>
    <row r="332" spans="4:8" ht="15.75">
      <c r="D332" s="79"/>
      <c r="E332" s="79"/>
      <c r="F332" s="79"/>
      <c r="G332" s="79"/>
      <c r="H332" s="79"/>
    </row>
    <row r="333" spans="4:8" ht="15.75">
      <c r="D333" s="79"/>
      <c r="E333" s="79"/>
      <c r="F333" s="79"/>
      <c r="G333" s="79"/>
      <c r="H333" s="79"/>
    </row>
    <row r="334" spans="4:8" ht="15.75">
      <c r="D334" s="79"/>
      <c r="E334" s="79"/>
      <c r="F334" s="79"/>
      <c r="G334" s="79"/>
      <c r="H334" s="79"/>
    </row>
    <row r="335" spans="4:8" ht="15.75">
      <c r="D335" s="79"/>
      <c r="E335" s="79"/>
      <c r="F335" s="79"/>
      <c r="G335" s="79"/>
      <c r="H335" s="79"/>
    </row>
    <row r="336" spans="4:8" ht="15.75">
      <c r="D336" s="79"/>
      <c r="E336" s="79"/>
      <c r="F336" s="79"/>
      <c r="G336" s="79"/>
      <c r="H336" s="79"/>
    </row>
    <row r="337" spans="4:8" ht="15.75">
      <c r="D337" s="79"/>
      <c r="E337" s="79"/>
      <c r="F337" s="79"/>
      <c r="G337" s="79"/>
      <c r="H337" s="79"/>
    </row>
    <row r="338" spans="4:8" ht="15.75">
      <c r="D338" s="79"/>
      <c r="E338" s="79"/>
      <c r="F338" s="79"/>
      <c r="G338" s="79"/>
      <c r="H338" s="79"/>
    </row>
    <row r="339" spans="4:8" ht="15.75">
      <c r="D339" s="79"/>
      <c r="E339" s="79"/>
      <c r="F339" s="79"/>
      <c r="G339" s="79"/>
      <c r="H339" s="79"/>
    </row>
    <row r="340" spans="4:8" ht="15.75">
      <c r="D340" s="79"/>
      <c r="E340" s="79"/>
      <c r="F340" s="79"/>
      <c r="G340" s="79"/>
      <c r="H340" s="79"/>
    </row>
    <row r="341" spans="4:8" ht="15.75">
      <c r="D341" s="79"/>
      <c r="E341" s="79"/>
      <c r="F341" s="79"/>
      <c r="G341" s="79"/>
      <c r="H341" s="79"/>
    </row>
    <row r="342" spans="4:8" ht="15.75">
      <c r="D342" s="79"/>
      <c r="E342" s="79"/>
      <c r="F342" s="79"/>
      <c r="G342" s="79"/>
      <c r="H342" s="79"/>
    </row>
    <row r="343" spans="4:8" ht="15.75">
      <c r="D343" s="79"/>
      <c r="E343" s="79"/>
      <c r="F343" s="79"/>
      <c r="G343" s="79"/>
      <c r="H343" s="79"/>
    </row>
    <row r="344" spans="4:8" ht="15.75">
      <c r="D344" s="79"/>
      <c r="E344" s="79"/>
      <c r="F344" s="79"/>
      <c r="G344" s="79"/>
      <c r="H344" s="79"/>
    </row>
    <row r="345" spans="4:8" ht="15.75">
      <c r="D345" s="79"/>
      <c r="E345" s="79"/>
      <c r="F345" s="79"/>
      <c r="G345" s="79"/>
      <c r="H345" s="79"/>
    </row>
    <row r="346" spans="4:8" ht="15.75">
      <c r="D346" s="79"/>
      <c r="E346" s="79"/>
      <c r="F346" s="79"/>
      <c r="G346" s="79"/>
      <c r="H346" s="79"/>
    </row>
    <row r="347" spans="4:8" ht="15.75">
      <c r="D347" s="79"/>
      <c r="E347" s="79"/>
      <c r="F347" s="79"/>
      <c r="G347" s="79"/>
      <c r="H347" s="79"/>
    </row>
    <row r="348" spans="4:8" ht="15.75">
      <c r="D348" s="79"/>
      <c r="E348" s="79"/>
      <c r="F348" s="79"/>
      <c r="G348" s="79"/>
      <c r="H348" s="79"/>
    </row>
    <row r="349" spans="4:8" ht="15.75">
      <c r="D349" s="79"/>
      <c r="E349" s="79"/>
      <c r="F349" s="79"/>
      <c r="G349" s="79"/>
      <c r="H349" s="79"/>
    </row>
    <row r="350" spans="4:8" ht="15.75">
      <c r="D350" s="79"/>
      <c r="E350" s="79"/>
      <c r="F350" s="79"/>
      <c r="G350" s="79"/>
      <c r="H350" s="79"/>
    </row>
    <row r="351" spans="4:8" ht="15.75">
      <c r="D351" s="79"/>
      <c r="E351" s="79"/>
      <c r="F351" s="79"/>
      <c r="G351" s="79"/>
      <c r="H351" s="79"/>
    </row>
    <row r="352" spans="4:8" ht="15.75">
      <c r="D352" s="79"/>
      <c r="E352" s="79"/>
      <c r="F352" s="79"/>
      <c r="G352" s="79"/>
      <c r="H352" s="79"/>
    </row>
    <row r="353" spans="4:8" ht="15.75">
      <c r="D353" s="79"/>
      <c r="E353" s="79"/>
      <c r="F353" s="79"/>
      <c r="G353" s="79"/>
      <c r="H353" s="79"/>
    </row>
    <row r="354" spans="4:8" ht="15.75">
      <c r="D354" s="79"/>
      <c r="E354" s="79"/>
      <c r="F354" s="79"/>
      <c r="G354" s="79"/>
      <c r="H354" s="79"/>
    </row>
    <row r="355" spans="4:8" ht="15.75">
      <c r="D355" s="79"/>
      <c r="E355" s="79"/>
      <c r="F355" s="79"/>
      <c r="G355" s="79"/>
      <c r="H355" s="79"/>
    </row>
    <row r="356" spans="4:8" ht="15.75">
      <c r="D356" s="79"/>
      <c r="E356" s="79"/>
      <c r="F356" s="79"/>
      <c r="G356" s="79"/>
      <c r="H356" s="79"/>
    </row>
    <row r="357" spans="4:8" ht="15.75">
      <c r="D357" s="79"/>
      <c r="E357" s="79"/>
      <c r="F357" s="79"/>
      <c r="G357" s="79"/>
      <c r="H357" s="79"/>
    </row>
    <row r="358" spans="4:8" ht="15.75">
      <c r="D358" s="79"/>
      <c r="E358" s="79"/>
      <c r="F358" s="79"/>
      <c r="G358" s="79"/>
      <c r="H358" s="79"/>
    </row>
    <row r="359" spans="4:8" ht="15.75">
      <c r="D359" s="79"/>
      <c r="E359" s="79"/>
      <c r="F359" s="79"/>
      <c r="G359" s="79"/>
      <c r="H359" s="79"/>
    </row>
    <row r="360" spans="4:8" ht="15.75">
      <c r="D360" s="79"/>
      <c r="E360" s="79"/>
      <c r="F360" s="79"/>
      <c r="G360" s="79"/>
      <c r="H360" s="79"/>
    </row>
    <row r="361" spans="4:8" ht="15.75">
      <c r="D361" s="79"/>
      <c r="E361" s="79"/>
      <c r="F361" s="79"/>
      <c r="G361" s="79"/>
      <c r="H361" s="79"/>
    </row>
    <row r="362" spans="4:8" ht="15.75">
      <c r="D362" s="79"/>
      <c r="E362" s="79"/>
      <c r="F362" s="79"/>
      <c r="G362" s="79"/>
      <c r="H362" s="79"/>
    </row>
    <row r="363" spans="4:8" ht="15.75">
      <c r="D363" s="79"/>
      <c r="E363" s="79"/>
      <c r="F363" s="79"/>
      <c r="G363" s="79"/>
      <c r="H363" s="79"/>
    </row>
    <row r="364" spans="4:8" ht="15.75">
      <c r="D364" s="79"/>
      <c r="E364" s="79"/>
      <c r="F364" s="79"/>
      <c r="G364" s="79"/>
      <c r="H364" s="79"/>
    </row>
    <row r="365" spans="4:8" ht="15.75">
      <c r="D365" s="79"/>
      <c r="E365" s="79"/>
      <c r="F365" s="79"/>
      <c r="G365" s="79"/>
      <c r="H365" s="79"/>
    </row>
    <row r="366" spans="4:8" ht="15.75">
      <c r="D366" s="79"/>
      <c r="E366" s="79"/>
      <c r="F366" s="79"/>
      <c r="G366" s="79"/>
      <c r="H366" s="79"/>
    </row>
    <row r="367" spans="4:8" ht="15.75">
      <c r="D367" s="79"/>
      <c r="E367" s="79"/>
      <c r="F367" s="79"/>
      <c r="G367" s="79"/>
      <c r="H367" s="79"/>
    </row>
    <row r="368" spans="4:8" ht="15.75">
      <c r="D368" s="79"/>
      <c r="E368" s="79"/>
      <c r="F368" s="79"/>
      <c r="G368" s="79"/>
      <c r="H368" s="79"/>
    </row>
    <row r="369" spans="4:8" ht="15.75">
      <c r="D369" s="79"/>
      <c r="E369" s="79"/>
      <c r="F369" s="79"/>
      <c r="G369" s="79"/>
      <c r="H369" s="79"/>
    </row>
    <row r="370" spans="4:8" ht="15.75">
      <c r="D370" s="79"/>
      <c r="E370" s="79"/>
      <c r="F370" s="79"/>
      <c r="G370" s="79"/>
      <c r="H370" s="79"/>
    </row>
    <row r="371" spans="4:8" ht="15.75">
      <c r="D371" s="79"/>
      <c r="E371" s="79"/>
      <c r="F371" s="79"/>
      <c r="G371" s="79"/>
      <c r="H371" s="79"/>
    </row>
    <row r="372" spans="4:8" ht="15.75">
      <c r="D372" s="79"/>
      <c r="E372" s="79"/>
      <c r="F372" s="79"/>
      <c r="G372" s="79"/>
      <c r="H372" s="79"/>
    </row>
    <row r="373" spans="4:8" ht="15.75">
      <c r="D373" s="79"/>
      <c r="E373" s="79"/>
      <c r="F373" s="79"/>
      <c r="G373" s="79"/>
      <c r="H373" s="79"/>
    </row>
    <row r="374" spans="4:8" ht="15.75">
      <c r="D374" s="79"/>
      <c r="E374" s="79"/>
      <c r="F374" s="79"/>
      <c r="G374" s="79"/>
      <c r="H374" s="79"/>
    </row>
    <row r="375" spans="4:8" ht="15.75">
      <c r="D375" s="79"/>
      <c r="E375" s="79"/>
      <c r="F375" s="79"/>
      <c r="G375" s="79"/>
      <c r="H375" s="79"/>
    </row>
    <row r="376" spans="4:8" ht="15.75">
      <c r="D376" s="79"/>
      <c r="E376" s="79"/>
      <c r="F376" s="79"/>
      <c r="G376" s="79"/>
      <c r="H376" s="79"/>
    </row>
    <row r="377" spans="4:8" ht="15.75">
      <c r="D377" s="79"/>
      <c r="E377" s="79"/>
      <c r="F377" s="79"/>
      <c r="G377" s="79"/>
      <c r="H377" s="79"/>
    </row>
    <row r="378" spans="4:8" ht="15.75">
      <c r="D378" s="79"/>
      <c r="E378" s="79"/>
      <c r="F378" s="79"/>
      <c r="G378" s="79"/>
      <c r="H378" s="79"/>
    </row>
    <row r="379" spans="4:8" ht="15.75">
      <c r="D379" s="79"/>
      <c r="E379" s="79"/>
      <c r="F379" s="79"/>
      <c r="G379" s="79"/>
      <c r="H379" s="79"/>
    </row>
    <row r="380" spans="4:8" ht="15.75">
      <c r="D380" s="79"/>
      <c r="E380" s="79"/>
      <c r="F380" s="79"/>
      <c r="G380" s="79"/>
      <c r="H380" s="79"/>
    </row>
    <row r="381" spans="4:8" ht="15.75">
      <c r="D381" s="79"/>
      <c r="E381" s="79"/>
      <c r="F381" s="79"/>
      <c r="G381" s="79"/>
      <c r="H381" s="79"/>
    </row>
    <row r="382" spans="4:8" ht="15.75">
      <c r="D382" s="79"/>
      <c r="E382" s="79"/>
      <c r="F382" s="79"/>
      <c r="G382" s="79"/>
      <c r="H382" s="79"/>
    </row>
    <row r="383" spans="4:8" ht="15.75">
      <c r="D383" s="79"/>
      <c r="E383" s="79"/>
      <c r="F383" s="79"/>
      <c r="G383" s="79"/>
      <c r="H383" s="79"/>
    </row>
    <row r="384" spans="4:8" ht="15.75">
      <c r="D384" s="79"/>
      <c r="E384" s="79"/>
      <c r="F384" s="79"/>
      <c r="G384" s="79"/>
      <c r="H384" s="79"/>
    </row>
    <row r="385" spans="4:8" ht="15.75">
      <c r="D385" s="79"/>
      <c r="E385" s="79"/>
      <c r="F385" s="79"/>
      <c r="G385" s="79"/>
      <c r="H385" s="79"/>
    </row>
    <row r="386" spans="4:8" ht="15.75">
      <c r="D386" s="79"/>
      <c r="E386" s="79"/>
      <c r="F386" s="79"/>
      <c r="G386" s="79"/>
      <c r="H386" s="79"/>
    </row>
    <row r="387" spans="4:8" ht="15.75">
      <c r="D387" s="79"/>
      <c r="E387" s="79"/>
      <c r="F387" s="79"/>
      <c r="G387" s="79"/>
      <c r="H387" s="79"/>
    </row>
    <row r="388" spans="4:8" ht="15.75">
      <c r="D388" s="79"/>
      <c r="E388" s="79"/>
      <c r="F388" s="79"/>
      <c r="G388" s="79"/>
      <c r="H388" s="79"/>
    </row>
    <row r="389" spans="4:8" ht="15.75">
      <c r="D389" s="79"/>
      <c r="E389" s="79"/>
      <c r="F389" s="79"/>
      <c r="G389" s="79"/>
      <c r="H389" s="79"/>
    </row>
    <row r="390" spans="4:8" ht="15.75">
      <c r="D390" s="79"/>
      <c r="E390" s="79"/>
      <c r="F390" s="79"/>
      <c r="G390" s="79"/>
      <c r="H390" s="79"/>
    </row>
    <row r="391" spans="4:8" ht="15.75">
      <c r="D391" s="79"/>
      <c r="E391" s="79"/>
      <c r="F391" s="79"/>
      <c r="G391" s="79"/>
      <c r="H391" s="79"/>
    </row>
    <row r="392" spans="4:8" ht="15.75">
      <c r="D392" s="79"/>
      <c r="E392" s="79"/>
      <c r="F392" s="79"/>
      <c r="G392" s="79"/>
      <c r="H392" s="79"/>
    </row>
    <row r="393" spans="4:8" ht="15.75">
      <c r="D393" s="79"/>
      <c r="E393" s="79"/>
      <c r="F393" s="79"/>
      <c r="G393" s="79"/>
      <c r="H393" s="79"/>
    </row>
    <row r="394" spans="4:8" ht="15.75">
      <c r="D394" s="79"/>
      <c r="E394" s="79"/>
      <c r="F394" s="79"/>
      <c r="G394" s="79"/>
      <c r="H394" s="79"/>
    </row>
    <row r="395" spans="4:8" ht="15.75">
      <c r="D395" s="79"/>
      <c r="E395" s="79"/>
      <c r="F395" s="79"/>
      <c r="G395" s="79"/>
      <c r="H395" s="79"/>
    </row>
    <row r="396" spans="4:8" ht="15.75">
      <c r="D396" s="79"/>
      <c r="E396" s="79"/>
      <c r="F396" s="79"/>
      <c r="G396" s="79"/>
      <c r="H396" s="79"/>
    </row>
    <row r="397" spans="4:8" ht="15.75">
      <c r="D397" s="79"/>
      <c r="E397" s="79"/>
      <c r="F397" s="79"/>
      <c r="G397" s="79"/>
      <c r="H397" s="79"/>
    </row>
    <row r="398" spans="4:8" ht="15.75">
      <c r="D398" s="79"/>
      <c r="E398" s="79"/>
      <c r="F398" s="79"/>
      <c r="G398" s="79"/>
      <c r="H398" s="79"/>
    </row>
    <row r="399" spans="4:8" ht="15.75">
      <c r="D399" s="79"/>
      <c r="E399" s="79"/>
      <c r="F399" s="79"/>
      <c r="G399" s="79"/>
      <c r="H399" s="79"/>
    </row>
    <row r="400" spans="4:8" ht="15.75">
      <c r="D400" s="79"/>
      <c r="E400" s="79"/>
      <c r="F400" s="79"/>
      <c r="G400" s="79"/>
      <c r="H400" s="79"/>
    </row>
    <row r="401" spans="4:8" ht="15.75">
      <c r="D401" s="79"/>
      <c r="E401" s="79"/>
      <c r="F401" s="79"/>
      <c r="G401" s="79"/>
      <c r="H401" s="79"/>
    </row>
    <row r="402" spans="4:8" ht="15.75">
      <c r="D402" s="79"/>
      <c r="E402" s="79"/>
      <c r="F402" s="79"/>
      <c r="G402" s="79"/>
      <c r="H402" s="79"/>
    </row>
    <row r="403" spans="4:8" ht="15.75">
      <c r="D403" s="79"/>
      <c r="E403" s="79"/>
      <c r="F403" s="79"/>
      <c r="G403" s="79"/>
      <c r="H403" s="79"/>
    </row>
    <row r="404" spans="4:8" ht="15.75">
      <c r="D404" s="79"/>
      <c r="E404" s="79"/>
      <c r="F404" s="79"/>
      <c r="G404" s="79"/>
      <c r="H404" s="79"/>
    </row>
    <row r="405" spans="4:8" ht="15.75">
      <c r="D405" s="79"/>
      <c r="E405" s="79"/>
      <c r="F405" s="79"/>
      <c r="G405" s="79"/>
      <c r="H405" s="79"/>
    </row>
    <row r="406" spans="4:8" ht="15.75">
      <c r="D406" s="79"/>
      <c r="E406" s="79"/>
      <c r="F406" s="79"/>
      <c r="G406" s="79"/>
      <c r="H406" s="79"/>
    </row>
    <row r="407" spans="4:8" ht="15.75">
      <c r="D407" s="79"/>
      <c r="E407" s="79"/>
      <c r="F407" s="79"/>
      <c r="G407" s="79"/>
      <c r="H407" s="79"/>
    </row>
    <row r="408" spans="4:8" ht="15.75">
      <c r="D408" s="79"/>
      <c r="E408" s="79"/>
      <c r="F408" s="79"/>
      <c r="G408" s="79"/>
      <c r="H408" s="79"/>
    </row>
    <row r="409" spans="4:8" ht="15.75">
      <c r="D409" s="79"/>
      <c r="E409" s="79"/>
      <c r="F409" s="79"/>
      <c r="G409" s="79"/>
      <c r="H409" s="79"/>
    </row>
    <row r="410" spans="4:8" ht="15.75">
      <c r="D410" s="79"/>
      <c r="E410" s="79"/>
      <c r="F410" s="79"/>
      <c r="G410" s="79"/>
      <c r="H410" s="79"/>
    </row>
    <row r="411" spans="4:8" ht="15.75">
      <c r="D411" s="79"/>
      <c r="E411" s="79"/>
      <c r="F411" s="79"/>
      <c r="G411" s="79"/>
      <c r="H411" s="79"/>
    </row>
    <row r="412" spans="4:8" ht="15.75">
      <c r="D412" s="79"/>
      <c r="E412" s="79"/>
      <c r="F412" s="79"/>
      <c r="G412" s="79"/>
      <c r="H412" s="79"/>
    </row>
    <row r="413" spans="4:8" ht="15.75">
      <c r="D413" s="79"/>
      <c r="E413" s="79"/>
      <c r="F413" s="79"/>
      <c r="G413" s="79"/>
      <c r="H413" s="79"/>
    </row>
    <row r="414" spans="4:8" ht="15.75">
      <c r="D414" s="79"/>
      <c r="E414" s="79"/>
      <c r="F414" s="79"/>
      <c r="G414" s="79"/>
      <c r="H414" s="79"/>
    </row>
    <row r="415" spans="4:8" ht="15.75">
      <c r="D415" s="79"/>
      <c r="E415" s="79"/>
      <c r="F415" s="79"/>
      <c r="G415" s="79"/>
      <c r="H415" s="79"/>
    </row>
    <row r="416" spans="4:8" ht="15.75">
      <c r="D416" s="79"/>
      <c r="E416" s="79"/>
      <c r="F416" s="79"/>
      <c r="G416" s="79"/>
      <c r="H416" s="79"/>
    </row>
    <row r="417" spans="4:8" ht="15.75">
      <c r="D417" s="79"/>
      <c r="E417" s="79"/>
      <c r="F417" s="79"/>
      <c r="G417" s="79"/>
      <c r="H417" s="79"/>
    </row>
    <row r="418" spans="4:8" ht="15.75">
      <c r="D418" s="79"/>
      <c r="E418" s="79"/>
      <c r="F418" s="79"/>
      <c r="G418" s="79"/>
      <c r="H418" s="79"/>
    </row>
    <row r="419" spans="4:8" ht="15.75">
      <c r="D419" s="79"/>
      <c r="E419" s="79"/>
      <c r="F419" s="79"/>
      <c r="G419" s="79"/>
      <c r="H419" s="79"/>
    </row>
    <row r="420" spans="4:8" ht="15.75">
      <c r="D420" s="79"/>
      <c r="E420" s="79"/>
      <c r="F420" s="79"/>
      <c r="G420" s="79"/>
      <c r="H420" s="79"/>
    </row>
    <row r="421" spans="4:8" ht="15.75">
      <c r="D421" s="79"/>
      <c r="E421" s="79"/>
      <c r="F421" s="79"/>
      <c r="G421" s="79"/>
      <c r="H421" s="79"/>
    </row>
    <row r="422" spans="4:8" ht="15.75">
      <c r="D422" s="79"/>
      <c r="E422" s="79"/>
      <c r="F422" s="79"/>
      <c r="G422" s="79"/>
      <c r="H422" s="79"/>
    </row>
    <row r="423" spans="4:8" ht="15.75">
      <c r="D423" s="79"/>
      <c r="E423" s="79"/>
      <c r="F423" s="79"/>
      <c r="G423" s="79"/>
      <c r="H423" s="79"/>
    </row>
    <row r="424" spans="4:8" ht="15.75">
      <c r="D424" s="79"/>
      <c r="E424" s="79"/>
      <c r="F424" s="79"/>
      <c r="G424" s="79"/>
      <c r="H424" s="79"/>
    </row>
    <row r="425" spans="4:8" ht="15.75">
      <c r="D425" s="79"/>
      <c r="E425" s="79"/>
      <c r="F425" s="79"/>
      <c r="G425" s="79"/>
      <c r="H425" s="79"/>
    </row>
    <row r="426" spans="4:8" ht="15.75">
      <c r="D426" s="79"/>
      <c r="E426" s="79"/>
      <c r="F426" s="79"/>
      <c r="G426" s="79"/>
      <c r="H426" s="79"/>
    </row>
    <row r="427" spans="4:8" ht="15.75">
      <c r="D427" s="79"/>
      <c r="E427" s="79"/>
      <c r="F427" s="79"/>
      <c r="G427" s="79"/>
      <c r="H427" s="79"/>
    </row>
    <row r="428" spans="4:8" ht="15.75">
      <c r="D428" s="79"/>
      <c r="E428" s="79"/>
      <c r="F428" s="79"/>
      <c r="G428" s="79"/>
      <c r="H428" s="79"/>
    </row>
    <row r="429" spans="4:8" ht="15.75">
      <c r="D429" s="79"/>
      <c r="E429" s="79"/>
      <c r="F429" s="79"/>
      <c r="G429" s="79"/>
      <c r="H429" s="79"/>
    </row>
    <row r="430" spans="4:8" ht="15.75">
      <c r="D430" s="79"/>
      <c r="E430" s="79"/>
      <c r="F430" s="79"/>
      <c r="G430" s="79"/>
      <c r="H430" s="79"/>
    </row>
    <row r="431" spans="4:8" ht="15.75">
      <c r="D431" s="79"/>
      <c r="E431" s="79"/>
      <c r="F431" s="79"/>
      <c r="G431" s="79"/>
      <c r="H431" s="79"/>
    </row>
    <row r="432" spans="4:8" ht="15.75">
      <c r="D432" s="79"/>
      <c r="E432" s="79"/>
      <c r="F432" s="79"/>
      <c r="G432" s="79"/>
      <c r="H432" s="79"/>
    </row>
    <row r="433" spans="4:8" ht="15.75">
      <c r="D433" s="79"/>
      <c r="E433" s="79"/>
      <c r="F433" s="79"/>
      <c r="G433" s="79"/>
      <c r="H433" s="79"/>
    </row>
    <row r="434" spans="4:8" ht="15.75">
      <c r="D434" s="79"/>
      <c r="E434" s="79"/>
      <c r="F434" s="79"/>
      <c r="G434" s="79"/>
      <c r="H434" s="79"/>
    </row>
    <row r="435" spans="4:8" ht="15.75">
      <c r="D435" s="79"/>
      <c r="E435" s="79"/>
      <c r="F435" s="79"/>
      <c r="G435" s="79"/>
      <c r="H435" s="79"/>
    </row>
    <row r="436" spans="4:8" ht="15.75">
      <c r="D436" s="79"/>
      <c r="E436" s="79"/>
      <c r="F436" s="79"/>
      <c r="G436" s="79"/>
      <c r="H436" s="79"/>
    </row>
    <row r="437" spans="4:8" ht="15.75">
      <c r="D437" s="79"/>
      <c r="E437" s="79"/>
      <c r="F437" s="79"/>
      <c r="G437" s="79"/>
      <c r="H437" s="79"/>
    </row>
    <row r="438" spans="4:8" ht="15.75">
      <c r="D438" s="79"/>
      <c r="E438" s="79"/>
      <c r="F438" s="79"/>
      <c r="G438" s="79"/>
      <c r="H438" s="79"/>
    </row>
    <row r="439" spans="4:8" ht="15.75">
      <c r="D439" s="79"/>
      <c r="E439" s="79"/>
      <c r="F439" s="79"/>
      <c r="G439" s="79"/>
      <c r="H439" s="79"/>
    </row>
    <row r="440" spans="4:8" ht="15.75">
      <c r="D440" s="79"/>
      <c r="E440" s="79"/>
      <c r="F440" s="79"/>
      <c r="G440" s="79"/>
      <c r="H440" s="79"/>
    </row>
    <row r="441" spans="4:8" ht="15.75">
      <c r="D441" s="79"/>
      <c r="E441" s="79"/>
      <c r="F441" s="79"/>
      <c r="G441" s="79"/>
      <c r="H441" s="79"/>
    </row>
    <row r="442" spans="4:8" ht="15.75">
      <c r="D442" s="79"/>
      <c r="E442" s="79"/>
      <c r="F442" s="79"/>
      <c r="G442" s="79"/>
      <c r="H442" s="79"/>
    </row>
    <row r="443" spans="4:8" ht="15.75">
      <c r="D443" s="79"/>
      <c r="E443" s="79"/>
      <c r="F443" s="79"/>
      <c r="G443" s="79"/>
      <c r="H443" s="79"/>
    </row>
    <row r="444" spans="4:8" ht="15.75">
      <c r="D444" s="79"/>
      <c r="E444" s="79"/>
      <c r="F444" s="79"/>
      <c r="G444" s="79"/>
      <c r="H444" s="79"/>
    </row>
    <row r="445" spans="4:8" ht="15.75">
      <c r="D445" s="79"/>
      <c r="E445" s="79"/>
      <c r="F445" s="79"/>
      <c r="G445" s="79"/>
      <c r="H445" s="79"/>
    </row>
    <row r="446" spans="4:8" ht="15.75">
      <c r="D446" s="79"/>
      <c r="E446" s="79"/>
      <c r="F446" s="79"/>
      <c r="G446" s="79"/>
      <c r="H446" s="79"/>
    </row>
    <row r="447" spans="4:8" ht="15.75">
      <c r="D447" s="79"/>
      <c r="E447" s="79"/>
      <c r="F447" s="79"/>
      <c r="G447" s="79"/>
      <c r="H447" s="79"/>
    </row>
    <row r="448" spans="4:8" ht="15.75">
      <c r="D448" s="79"/>
      <c r="E448" s="79"/>
      <c r="F448" s="79"/>
      <c r="G448" s="79"/>
      <c r="H448" s="79"/>
    </row>
    <row r="449" spans="4:8" ht="15.75">
      <c r="D449" s="79"/>
      <c r="E449" s="79"/>
      <c r="F449" s="79"/>
      <c r="G449" s="79"/>
      <c r="H449" s="79"/>
    </row>
    <row r="450" spans="4:8" ht="15.75">
      <c r="D450" s="79"/>
      <c r="E450" s="79"/>
      <c r="F450" s="79"/>
      <c r="G450" s="79"/>
      <c r="H450" s="79"/>
    </row>
    <row r="451" spans="4:8" ht="15.75">
      <c r="D451" s="79"/>
      <c r="E451" s="79"/>
      <c r="F451" s="79"/>
      <c r="G451" s="79"/>
      <c r="H451" s="79"/>
    </row>
    <row r="452" spans="4:8" ht="15.75">
      <c r="D452" s="79"/>
      <c r="E452" s="79"/>
      <c r="F452" s="79"/>
      <c r="G452" s="79"/>
      <c r="H452" s="79"/>
    </row>
    <row r="453" spans="4:8" ht="15.75">
      <c r="D453" s="79"/>
      <c r="E453" s="79"/>
      <c r="F453" s="79"/>
      <c r="G453" s="79"/>
      <c r="H453" s="79"/>
    </row>
    <row r="454" spans="4:8" ht="15.75">
      <c r="D454" s="79"/>
      <c r="E454" s="79"/>
      <c r="F454" s="79"/>
      <c r="G454" s="79"/>
      <c r="H454" s="79"/>
    </row>
    <row r="455" spans="4:8" ht="15.75">
      <c r="D455" s="79"/>
      <c r="E455" s="79"/>
      <c r="F455" s="79"/>
      <c r="G455" s="79"/>
      <c r="H455" s="79"/>
    </row>
    <row r="456" spans="4:8" ht="15.75">
      <c r="D456" s="79"/>
      <c r="E456" s="79"/>
      <c r="F456" s="79"/>
      <c r="G456" s="79"/>
      <c r="H456" s="79"/>
    </row>
    <row r="457" spans="4:8" ht="15.75">
      <c r="D457" s="79"/>
      <c r="E457" s="79"/>
      <c r="F457" s="79"/>
      <c r="G457" s="79"/>
      <c r="H457" s="79"/>
    </row>
    <row r="458" spans="4:8" ht="15.75">
      <c r="D458" s="79"/>
      <c r="E458" s="79"/>
      <c r="F458" s="79"/>
      <c r="G458" s="79"/>
      <c r="H458" s="79"/>
    </row>
    <row r="459" spans="4:8" ht="15.75">
      <c r="D459" s="79"/>
      <c r="E459" s="79"/>
      <c r="F459" s="79"/>
      <c r="G459" s="79"/>
      <c r="H459" s="79"/>
    </row>
    <row r="460" spans="4:8" ht="15.75">
      <c r="D460" s="79"/>
      <c r="E460" s="79"/>
      <c r="F460" s="79"/>
      <c r="G460" s="79"/>
      <c r="H460" s="79"/>
    </row>
    <row r="461" spans="4:8" ht="15.75">
      <c r="D461" s="79"/>
      <c r="E461" s="79"/>
      <c r="F461" s="79"/>
      <c r="G461" s="79"/>
      <c r="H461" s="79"/>
    </row>
    <row r="462" spans="4:8" ht="15.75">
      <c r="D462" s="79"/>
      <c r="E462" s="79"/>
      <c r="F462" s="79"/>
      <c r="G462" s="79"/>
      <c r="H462" s="79"/>
    </row>
    <row r="463" spans="4:8" ht="15.75">
      <c r="D463" s="79"/>
      <c r="E463" s="79"/>
      <c r="F463" s="79"/>
      <c r="G463" s="79"/>
      <c r="H463" s="79"/>
    </row>
    <row r="464" spans="4:8" ht="15.75">
      <c r="D464" s="79"/>
      <c r="E464" s="79"/>
      <c r="F464" s="79"/>
      <c r="G464" s="79"/>
      <c r="H464" s="79"/>
    </row>
    <row r="465" spans="4:8" ht="15.75">
      <c r="D465" s="79"/>
      <c r="E465" s="79"/>
      <c r="F465" s="79"/>
      <c r="G465" s="79"/>
      <c r="H465" s="79"/>
    </row>
    <row r="466" spans="4:8" ht="15.75">
      <c r="D466" s="79"/>
      <c r="E466" s="79"/>
      <c r="F466" s="79"/>
      <c r="G466" s="79"/>
      <c r="H466" s="79"/>
    </row>
    <row r="467" spans="4:8" ht="15.75">
      <c r="D467" s="79"/>
      <c r="E467" s="79"/>
      <c r="F467" s="79"/>
      <c r="G467" s="79"/>
      <c r="H467" s="79"/>
    </row>
    <row r="468" spans="4:8" ht="15.75">
      <c r="D468" s="79"/>
      <c r="E468" s="79"/>
      <c r="F468" s="79"/>
      <c r="G468" s="79"/>
      <c r="H468" s="79"/>
    </row>
    <row r="469" spans="4:8" ht="15.75">
      <c r="D469" s="79"/>
      <c r="E469" s="79"/>
      <c r="F469" s="79"/>
      <c r="G469" s="79"/>
      <c r="H469" s="79"/>
    </row>
    <row r="470" spans="4:8" ht="15.75">
      <c r="D470" s="79"/>
      <c r="E470" s="79"/>
      <c r="F470" s="79"/>
      <c r="G470" s="79"/>
      <c r="H470" s="79"/>
    </row>
    <row r="471" spans="4:8" ht="15.75">
      <c r="D471" s="79"/>
      <c r="E471" s="79"/>
      <c r="F471" s="79"/>
      <c r="G471" s="79"/>
      <c r="H471" s="79"/>
    </row>
    <row r="472" spans="4:8" ht="15.75">
      <c r="D472" s="79"/>
      <c r="E472" s="79"/>
      <c r="F472" s="79"/>
      <c r="G472" s="79"/>
      <c r="H472" s="79"/>
    </row>
    <row r="473" spans="4:8" ht="15.75">
      <c r="D473" s="79"/>
      <c r="E473" s="79"/>
      <c r="F473" s="79"/>
      <c r="G473" s="79"/>
      <c r="H473" s="79"/>
    </row>
    <row r="474" spans="4:8" ht="15.75">
      <c r="D474" s="79"/>
      <c r="E474" s="79"/>
      <c r="F474" s="79"/>
      <c r="G474" s="79"/>
      <c r="H474" s="79"/>
    </row>
    <row r="475" spans="4:8" ht="15.75">
      <c r="D475" s="79"/>
      <c r="E475" s="79"/>
      <c r="F475" s="79"/>
      <c r="G475" s="79"/>
      <c r="H475" s="79"/>
    </row>
    <row r="476" spans="4:8" ht="15.75">
      <c r="D476" s="79"/>
      <c r="E476" s="79"/>
      <c r="F476" s="79"/>
      <c r="G476" s="79"/>
      <c r="H476" s="79"/>
    </row>
    <row r="477" spans="4:8" ht="15.75">
      <c r="D477" s="79"/>
      <c r="E477" s="79"/>
      <c r="F477" s="79"/>
      <c r="G477" s="79"/>
      <c r="H477" s="79"/>
    </row>
    <row r="478" spans="4:8" ht="15.75">
      <c r="D478" s="79"/>
      <c r="E478" s="79"/>
      <c r="F478" s="79"/>
      <c r="G478" s="79"/>
      <c r="H478" s="79"/>
    </row>
    <row r="479" spans="4:8" ht="15.75">
      <c r="D479" s="79"/>
      <c r="E479" s="79"/>
      <c r="F479" s="79"/>
      <c r="G479" s="79"/>
      <c r="H479" s="79"/>
    </row>
    <row r="480" spans="4:8" ht="15.75">
      <c r="D480" s="79"/>
      <c r="E480" s="79"/>
      <c r="F480" s="79"/>
      <c r="G480" s="79"/>
      <c r="H480" s="79"/>
    </row>
    <row r="481" spans="4:8" ht="15.75">
      <c r="D481" s="79"/>
      <c r="E481" s="79"/>
      <c r="F481" s="79"/>
      <c r="G481" s="79"/>
      <c r="H481" s="79"/>
    </row>
    <row r="482" spans="4:8" ht="15.75">
      <c r="D482" s="79"/>
      <c r="E482" s="79"/>
      <c r="F482" s="79"/>
      <c r="G482" s="79"/>
      <c r="H482" s="79"/>
    </row>
    <row r="483" spans="4:8" ht="15.75">
      <c r="D483" s="79"/>
      <c r="E483" s="79"/>
      <c r="F483" s="79"/>
      <c r="G483" s="79"/>
      <c r="H483" s="79"/>
    </row>
    <row r="484" spans="4:8" ht="15.75">
      <c r="D484" s="79"/>
      <c r="E484" s="79"/>
      <c r="F484" s="79"/>
      <c r="G484" s="79"/>
      <c r="H484" s="79"/>
    </row>
    <row r="485" spans="4:8" ht="15.75">
      <c r="D485" s="79"/>
      <c r="E485" s="79"/>
      <c r="F485" s="79"/>
      <c r="G485" s="79"/>
      <c r="H485" s="79"/>
    </row>
    <row r="486" spans="4:8" ht="15.75">
      <c r="D486" s="79"/>
      <c r="E486" s="79"/>
      <c r="F486" s="79"/>
      <c r="G486" s="79"/>
      <c r="H486" s="79"/>
    </row>
    <row r="487" spans="4:8" ht="15.75">
      <c r="D487" s="79"/>
      <c r="E487" s="79"/>
      <c r="F487" s="79"/>
      <c r="G487" s="79"/>
      <c r="H487" s="79"/>
    </row>
    <row r="488" spans="4:8" ht="15.75">
      <c r="D488" s="79"/>
      <c r="E488" s="79"/>
      <c r="F488" s="79"/>
      <c r="G488" s="79"/>
      <c r="H488" s="79"/>
    </row>
    <row r="489" spans="4:8" ht="15.75">
      <c r="D489" s="79"/>
      <c r="E489" s="79"/>
      <c r="F489" s="79"/>
      <c r="G489" s="79"/>
      <c r="H489" s="79"/>
    </row>
    <row r="490" spans="4:8" ht="15.75">
      <c r="D490" s="79"/>
      <c r="E490" s="79"/>
      <c r="F490" s="79"/>
      <c r="G490" s="79"/>
      <c r="H490" s="79"/>
    </row>
    <row r="491" spans="4:8" ht="15.75">
      <c r="D491" s="79"/>
      <c r="E491" s="79"/>
      <c r="F491" s="79"/>
      <c r="G491" s="79"/>
      <c r="H491" s="79"/>
    </row>
    <row r="492" spans="4:8" ht="15.75">
      <c r="D492" s="79"/>
      <c r="E492" s="79"/>
      <c r="F492" s="79"/>
      <c r="G492" s="79"/>
      <c r="H492" s="79"/>
    </row>
    <row r="493" spans="4:8" ht="15.75">
      <c r="D493" s="79"/>
      <c r="E493" s="79"/>
      <c r="F493" s="79"/>
      <c r="G493" s="79"/>
      <c r="H493" s="79"/>
    </row>
    <row r="494" spans="4:8" ht="15.75">
      <c r="D494" s="79"/>
      <c r="E494" s="79"/>
      <c r="F494" s="79"/>
      <c r="G494" s="79"/>
      <c r="H494" s="79"/>
    </row>
    <row r="495" spans="4:8" ht="15.75">
      <c r="D495" s="79"/>
      <c r="E495" s="79"/>
      <c r="F495" s="79"/>
      <c r="G495" s="79"/>
      <c r="H495" s="79"/>
    </row>
    <row r="496" spans="4:8" ht="15.75">
      <c r="D496" s="79"/>
      <c r="E496" s="79"/>
      <c r="F496" s="79"/>
      <c r="G496" s="79"/>
      <c r="H496" s="79"/>
    </row>
    <row r="497" spans="4:8" ht="15.75">
      <c r="D497" s="79"/>
      <c r="E497" s="79"/>
      <c r="F497" s="79"/>
      <c r="G497" s="79"/>
      <c r="H497" s="79"/>
    </row>
    <row r="498" spans="4:8" ht="15.75">
      <c r="D498" s="79"/>
      <c r="E498" s="79"/>
      <c r="F498" s="79"/>
      <c r="G498" s="79"/>
      <c r="H498" s="79"/>
    </row>
    <row r="499" spans="4:8" ht="15.75">
      <c r="D499" s="79"/>
      <c r="E499" s="79"/>
      <c r="F499" s="79"/>
      <c r="G499" s="79"/>
      <c r="H499" s="79"/>
    </row>
    <row r="500" spans="4:8" ht="15.75">
      <c r="D500" s="79"/>
      <c r="E500" s="79"/>
      <c r="F500" s="79"/>
      <c r="G500" s="79"/>
      <c r="H500" s="79"/>
    </row>
    <row r="501" spans="4:8" ht="15.75">
      <c r="D501" s="79"/>
      <c r="E501" s="79"/>
      <c r="F501" s="79"/>
      <c r="G501" s="79"/>
      <c r="H501" s="79"/>
    </row>
    <row r="502" spans="4:8" ht="15.75">
      <c r="D502" s="79"/>
      <c r="E502" s="79"/>
      <c r="F502" s="79"/>
      <c r="G502" s="79"/>
      <c r="H502" s="79"/>
    </row>
    <row r="503" spans="4:8" ht="15.75">
      <c r="D503" s="79"/>
      <c r="E503" s="79"/>
      <c r="F503" s="79"/>
      <c r="G503" s="79"/>
      <c r="H503" s="79"/>
    </row>
    <row r="504" spans="4:8" ht="15.75">
      <c r="D504" s="79"/>
      <c r="E504" s="79"/>
      <c r="F504" s="79"/>
      <c r="G504" s="79"/>
      <c r="H504" s="79"/>
    </row>
    <row r="505" spans="4:8" ht="15.75">
      <c r="D505" s="79"/>
      <c r="E505" s="79"/>
      <c r="F505" s="79"/>
      <c r="G505" s="79"/>
      <c r="H505" s="79"/>
    </row>
    <row r="506" spans="4:8" ht="15.75">
      <c r="D506" s="79"/>
      <c r="E506" s="79"/>
      <c r="F506" s="79"/>
      <c r="G506" s="79"/>
      <c r="H506" s="79"/>
    </row>
    <row r="507" spans="4:8" ht="15.75">
      <c r="D507" s="79"/>
      <c r="E507" s="79"/>
      <c r="F507" s="79"/>
      <c r="G507" s="79"/>
      <c r="H507" s="79"/>
    </row>
    <row r="508" spans="4:8" ht="15.75">
      <c r="D508" s="79"/>
      <c r="E508" s="79"/>
      <c r="F508" s="79"/>
      <c r="G508" s="79"/>
      <c r="H508" s="79"/>
    </row>
    <row r="509" spans="4:8" ht="15.75">
      <c r="D509" s="79"/>
      <c r="E509" s="79"/>
      <c r="F509" s="79"/>
      <c r="G509" s="79"/>
      <c r="H509" s="79"/>
    </row>
    <row r="510" spans="4:8" ht="15.75">
      <c r="D510" s="79"/>
      <c r="E510" s="79"/>
      <c r="F510" s="79"/>
      <c r="G510" s="79"/>
      <c r="H510" s="79"/>
    </row>
    <row r="511" spans="4:8" ht="15.75">
      <c r="D511" s="79"/>
      <c r="E511" s="79"/>
      <c r="F511" s="79"/>
      <c r="G511" s="79"/>
      <c r="H511" s="79"/>
    </row>
    <row r="512" spans="4:8" ht="15.75">
      <c r="D512" s="79"/>
      <c r="E512" s="79"/>
      <c r="F512" s="79"/>
      <c r="G512" s="79"/>
      <c r="H512" s="79"/>
    </row>
    <row r="513" spans="4:8" ht="15.75">
      <c r="D513" s="79"/>
      <c r="E513" s="79"/>
      <c r="F513" s="79"/>
      <c r="G513" s="79"/>
      <c r="H513" s="79"/>
    </row>
    <row r="514" spans="4:8" ht="15.75">
      <c r="D514" s="79"/>
      <c r="E514" s="79"/>
      <c r="F514" s="79"/>
      <c r="G514" s="79"/>
      <c r="H514" s="79"/>
    </row>
    <row r="515" spans="4:8" ht="15.75">
      <c r="D515" s="79"/>
      <c r="E515" s="79"/>
      <c r="F515" s="79"/>
      <c r="G515" s="79"/>
      <c r="H515" s="79"/>
    </row>
    <row r="516" spans="4:8" ht="15.75">
      <c r="D516" s="79"/>
      <c r="E516" s="79"/>
      <c r="F516" s="79"/>
      <c r="G516" s="79"/>
      <c r="H516" s="79"/>
    </row>
    <row r="517" spans="4:8" ht="15.75">
      <c r="D517" s="79"/>
      <c r="E517" s="79"/>
      <c r="F517" s="79"/>
      <c r="G517" s="79"/>
      <c r="H517" s="79"/>
    </row>
    <row r="518" spans="4:8" ht="15.75">
      <c r="D518" s="79"/>
      <c r="E518" s="79"/>
      <c r="F518" s="79"/>
      <c r="G518" s="79"/>
      <c r="H518" s="79"/>
    </row>
    <row r="519" spans="4:8" ht="15.75">
      <c r="D519" s="79"/>
      <c r="E519" s="79"/>
      <c r="F519" s="79"/>
      <c r="G519" s="79"/>
      <c r="H519" s="79"/>
    </row>
    <row r="520" spans="4:8" ht="15.75">
      <c r="D520" s="79"/>
      <c r="E520" s="79"/>
      <c r="F520" s="79"/>
      <c r="G520" s="79"/>
      <c r="H520" s="79"/>
    </row>
    <row r="521" spans="4:8" ht="15.75">
      <c r="D521" s="79"/>
      <c r="E521" s="79"/>
      <c r="F521" s="79"/>
      <c r="G521" s="79"/>
      <c r="H521" s="79"/>
    </row>
    <row r="522" spans="4:8" ht="15.75">
      <c r="D522" s="79"/>
      <c r="E522" s="79"/>
      <c r="F522" s="79"/>
      <c r="G522" s="79"/>
      <c r="H522" s="79"/>
    </row>
    <row r="523" spans="4:8" ht="15.75">
      <c r="D523" s="79"/>
      <c r="E523" s="79"/>
      <c r="F523" s="79"/>
      <c r="G523" s="79"/>
      <c r="H523" s="79"/>
    </row>
    <row r="524" spans="4:8" ht="15.75">
      <c r="D524" s="79"/>
      <c r="E524" s="79"/>
      <c r="F524" s="79"/>
      <c r="G524" s="79"/>
      <c r="H524" s="79"/>
    </row>
    <row r="525" spans="4:8" ht="15.75">
      <c r="D525" s="79"/>
      <c r="E525" s="79"/>
      <c r="F525" s="79"/>
      <c r="G525" s="79"/>
      <c r="H525" s="79"/>
    </row>
    <row r="526" spans="4:8" ht="15.75">
      <c r="D526" s="79"/>
      <c r="E526" s="79"/>
      <c r="F526" s="79"/>
      <c r="G526" s="79"/>
      <c r="H526" s="79"/>
    </row>
    <row r="527" spans="4:8" ht="15.75">
      <c r="D527" s="79"/>
      <c r="E527" s="79"/>
      <c r="F527" s="79"/>
      <c r="G527" s="79"/>
      <c r="H527" s="79"/>
    </row>
    <row r="528" spans="4:8" ht="15.75">
      <c r="D528" s="79"/>
      <c r="E528" s="79"/>
      <c r="F528" s="79"/>
      <c r="G528" s="79"/>
      <c r="H528" s="79"/>
    </row>
    <row r="529" spans="4:8" ht="15.75">
      <c r="D529" s="79"/>
      <c r="E529" s="79"/>
      <c r="F529" s="79"/>
      <c r="G529" s="79"/>
      <c r="H529" s="79"/>
    </row>
    <row r="530" spans="4:8" ht="15.75">
      <c r="D530" s="79"/>
      <c r="E530" s="79"/>
      <c r="F530" s="79"/>
      <c r="G530" s="79"/>
      <c r="H530" s="79"/>
    </row>
    <row r="531" spans="4:8" ht="15.75">
      <c r="D531" s="79"/>
      <c r="E531" s="79"/>
      <c r="F531" s="79"/>
      <c r="G531" s="79"/>
      <c r="H531" s="79"/>
    </row>
    <row r="532" spans="4:8" ht="15.75">
      <c r="D532" s="79"/>
      <c r="E532" s="79"/>
      <c r="F532" s="79"/>
      <c r="G532" s="79"/>
      <c r="H532" s="79"/>
    </row>
    <row r="533" spans="4:8" ht="15.75">
      <c r="D533" s="79"/>
      <c r="E533" s="79"/>
      <c r="F533" s="79"/>
      <c r="G533" s="79"/>
      <c r="H533" s="79"/>
    </row>
    <row r="534" spans="4:8" ht="15.75">
      <c r="D534" s="79"/>
      <c r="E534" s="79"/>
      <c r="F534" s="79"/>
      <c r="G534" s="79"/>
      <c r="H534" s="79"/>
    </row>
    <row r="535" spans="4:8" ht="15.75">
      <c r="D535" s="79"/>
      <c r="E535" s="79"/>
      <c r="F535" s="79"/>
      <c r="G535" s="79"/>
      <c r="H535" s="79"/>
    </row>
    <row r="536" spans="4:8" ht="15.75">
      <c r="D536" s="79"/>
      <c r="E536" s="79"/>
      <c r="F536" s="79"/>
      <c r="G536" s="79"/>
      <c r="H536" s="79"/>
    </row>
    <row r="537" spans="4:8" ht="15.75">
      <c r="D537" s="79"/>
      <c r="E537" s="79"/>
      <c r="F537" s="79"/>
      <c r="G537" s="79"/>
      <c r="H537" s="79"/>
    </row>
    <row r="538" spans="4:8" ht="15.75">
      <c r="D538" s="79"/>
      <c r="E538" s="79"/>
      <c r="F538" s="79"/>
      <c r="G538" s="79"/>
      <c r="H538" s="79"/>
    </row>
    <row r="539" spans="4:8" ht="15.75">
      <c r="D539" s="79"/>
      <c r="E539" s="79"/>
      <c r="F539" s="79"/>
      <c r="G539" s="79"/>
      <c r="H539" s="79"/>
    </row>
    <row r="540" spans="4:8" ht="15.75">
      <c r="D540" s="79"/>
      <c r="E540" s="79"/>
      <c r="F540" s="79"/>
      <c r="G540" s="79"/>
      <c r="H540" s="79"/>
    </row>
    <row r="541" spans="4:8" ht="15.75">
      <c r="D541" s="79"/>
      <c r="E541" s="79"/>
      <c r="F541" s="79"/>
      <c r="G541" s="79"/>
      <c r="H541" s="79"/>
    </row>
    <row r="542" spans="4:8" ht="15.75">
      <c r="D542" s="79"/>
      <c r="E542" s="79"/>
      <c r="F542" s="79"/>
      <c r="G542" s="79"/>
      <c r="H542" s="79"/>
    </row>
    <row r="543" spans="4:8" ht="15.75">
      <c r="D543" s="79"/>
      <c r="E543" s="79"/>
      <c r="F543" s="79"/>
      <c r="G543" s="79"/>
      <c r="H543" s="79"/>
    </row>
    <row r="544" spans="4:8" ht="15.75">
      <c r="D544" s="79"/>
      <c r="E544" s="79"/>
      <c r="F544" s="79"/>
      <c r="G544" s="79"/>
      <c r="H544" s="79"/>
    </row>
    <row r="545" spans="4:8" ht="15.75">
      <c r="D545" s="79"/>
      <c r="E545" s="79"/>
      <c r="F545" s="79"/>
      <c r="G545" s="79"/>
      <c r="H545" s="79"/>
    </row>
    <row r="546" spans="4:8" ht="15.75">
      <c r="D546" s="79"/>
      <c r="E546" s="79"/>
      <c r="F546" s="79"/>
      <c r="G546" s="79"/>
      <c r="H546" s="79"/>
    </row>
    <row r="547" spans="4:8" ht="15.75">
      <c r="D547" s="79"/>
      <c r="E547" s="79"/>
      <c r="F547" s="79"/>
      <c r="G547" s="79"/>
      <c r="H547" s="79"/>
    </row>
    <row r="548" spans="4:8" ht="15.75">
      <c r="D548" s="79"/>
      <c r="E548" s="79"/>
      <c r="F548" s="79"/>
      <c r="G548" s="79"/>
      <c r="H548" s="79"/>
    </row>
    <row r="549" spans="4:8" ht="15.75">
      <c r="D549" s="79"/>
      <c r="E549" s="79"/>
      <c r="F549" s="79"/>
      <c r="G549" s="79"/>
      <c r="H549" s="79"/>
    </row>
    <row r="550" spans="4:8" ht="15.75">
      <c r="D550" s="79"/>
      <c r="E550" s="79"/>
      <c r="F550" s="79"/>
      <c r="G550" s="79"/>
      <c r="H550" s="79"/>
    </row>
    <row r="551" spans="4:8" ht="15.75">
      <c r="D551" s="79"/>
      <c r="E551" s="79"/>
      <c r="F551" s="79"/>
      <c r="G551" s="79"/>
      <c r="H551" s="79"/>
    </row>
    <row r="552" spans="4:8" ht="15.75">
      <c r="D552" s="79"/>
      <c r="E552" s="79"/>
      <c r="F552" s="79"/>
      <c r="G552" s="79"/>
      <c r="H552" s="79"/>
    </row>
    <row r="553" spans="4:8" ht="15.75">
      <c r="D553" s="79"/>
      <c r="E553" s="79"/>
      <c r="F553" s="79"/>
      <c r="G553" s="79"/>
      <c r="H553" s="79"/>
    </row>
    <row r="554" spans="4:8" ht="15.75">
      <c r="D554" s="79"/>
      <c r="E554" s="79"/>
      <c r="F554" s="79"/>
      <c r="G554" s="79"/>
      <c r="H554" s="79"/>
    </row>
    <row r="555" spans="4:8" ht="15.75">
      <c r="D555" s="79"/>
      <c r="E555" s="79"/>
      <c r="F555" s="79"/>
      <c r="G555" s="79"/>
      <c r="H555" s="79"/>
    </row>
    <row r="556" spans="4:8" ht="15.75">
      <c r="D556" s="79"/>
      <c r="E556" s="79"/>
      <c r="F556" s="79"/>
      <c r="G556" s="79"/>
      <c r="H556" s="79"/>
    </row>
    <row r="557" spans="4:8" ht="15.75">
      <c r="D557" s="79"/>
      <c r="E557" s="79"/>
      <c r="F557" s="79"/>
      <c r="G557" s="79"/>
      <c r="H557" s="79"/>
    </row>
    <row r="558" spans="4:8" ht="15.75">
      <c r="D558" s="79"/>
      <c r="E558" s="79"/>
      <c r="F558" s="79"/>
      <c r="G558" s="79"/>
      <c r="H558" s="79"/>
    </row>
    <row r="559" spans="4:8" ht="15.75">
      <c r="D559" s="79"/>
      <c r="E559" s="79"/>
      <c r="F559" s="79"/>
      <c r="G559" s="79"/>
      <c r="H559" s="79"/>
    </row>
    <row r="560" spans="4:8" ht="15.75">
      <c r="D560" s="79"/>
      <c r="E560" s="79"/>
      <c r="F560" s="79"/>
      <c r="G560" s="79"/>
      <c r="H560" s="79"/>
    </row>
    <row r="561" spans="4:8" ht="15.75">
      <c r="D561" s="79"/>
      <c r="E561" s="79"/>
      <c r="F561" s="79"/>
      <c r="G561" s="79"/>
      <c r="H561" s="79"/>
    </row>
    <row r="562" spans="4:8" ht="15.75">
      <c r="D562" s="79"/>
      <c r="E562" s="79"/>
      <c r="F562" s="79"/>
      <c r="G562" s="79"/>
      <c r="H562" s="79"/>
    </row>
    <row r="563" spans="4:8" ht="15.75">
      <c r="D563" s="79"/>
      <c r="E563" s="79"/>
      <c r="F563" s="79"/>
      <c r="G563" s="79"/>
      <c r="H563" s="79"/>
    </row>
    <row r="564" spans="4:8" ht="15.75">
      <c r="D564" s="79"/>
      <c r="E564" s="79"/>
      <c r="F564" s="79"/>
      <c r="G564" s="79"/>
      <c r="H564" s="79"/>
    </row>
    <row r="565" spans="4:8" ht="15.75">
      <c r="D565" s="79"/>
      <c r="E565" s="79"/>
      <c r="F565" s="79"/>
      <c r="G565" s="79"/>
      <c r="H565" s="79"/>
    </row>
    <row r="566" spans="4:8" ht="15.75">
      <c r="D566" s="79"/>
      <c r="E566" s="79"/>
      <c r="F566" s="79"/>
      <c r="G566" s="79"/>
      <c r="H566" s="79"/>
    </row>
    <row r="567" spans="4:8" ht="15.75">
      <c r="D567" s="79"/>
      <c r="E567" s="79"/>
      <c r="F567" s="79"/>
      <c r="G567" s="79"/>
      <c r="H567" s="79"/>
    </row>
    <row r="568" spans="4:8" ht="15.75">
      <c r="D568" s="79"/>
      <c r="E568" s="79"/>
      <c r="F568" s="79"/>
      <c r="G568" s="79"/>
      <c r="H568" s="79"/>
    </row>
    <row r="569" spans="4:8" ht="15.75">
      <c r="D569" s="79"/>
      <c r="E569" s="79"/>
      <c r="F569" s="79"/>
      <c r="G569" s="79"/>
      <c r="H569" s="79"/>
    </row>
    <row r="570" spans="4:8" ht="15.75">
      <c r="D570" s="79"/>
      <c r="E570" s="79"/>
      <c r="F570" s="79"/>
      <c r="G570" s="79"/>
      <c r="H570" s="79"/>
    </row>
    <row r="571" spans="4:8" ht="15.75">
      <c r="D571" s="79"/>
      <c r="E571" s="79"/>
      <c r="F571" s="79"/>
      <c r="G571" s="79"/>
      <c r="H571" s="79"/>
    </row>
    <row r="572" spans="4:8" ht="15.75">
      <c r="D572" s="79"/>
      <c r="E572" s="79"/>
      <c r="F572" s="79"/>
      <c r="G572" s="79"/>
      <c r="H572" s="79"/>
    </row>
    <row r="573" spans="4:8" ht="15.75">
      <c r="D573" s="79"/>
      <c r="E573" s="79"/>
      <c r="F573" s="79"/>
      <c r="G573" s="79"/>
      <c r="H573" s="79"/>
    </row>
    <row r="574" spans="4:8" ht="15.75">
      <c r="D574" s="79"/>
      <c r="E574" s="79"/>
      <c r="F574" s="79"/>
      <c r="G574" s="79"/>
      <c r="H574" s="79"/>
    </row>
    <row r="575" spans="4:8" ht="15.75">
      <c r="D575" s="79"/>
      <c r="E575" s="79"/>
      <c r="F575" s="79"/>
      <c r="G575" s="79"/>
      <c r="H575" s="79"/>
    </row>
    <row r="576" spans="4:8" ht="15.75">
      <c r="D576" s="79"/>
      <c r="E576" s="79"/>
      <c r="F576" s="79"/>
      <c r="G576" s="79"/>
      <c r="H576" s="79"/>
    </row>
    <row r="577" spans="4:8" ht="15.75">
      <c r="D577" s="79"/>
      <c r="E577" s="79"/>
      <c r="F577" s="79"/>
      <c r="G577" s="79"/>
      <c r="H577" s="79"/>
    </row>
    <row r="578" spans="4:8" ht="15.75">
      <c r="D578" s="79"/>
      <c r="E578" s="79"/>
      <c r="F578" s="79"/>
      <c r="G578" s="79"/>
      <c r="H578" s="79"/>
    </row>
    <row r="579" spans="4:8" ht="15.75">
      <c r="D579" s="79"/>
      <c r="E579" s="79"/>
      <c r="F579" s="79"/>
      <c r="G579" s="79"/>
      <c r="H579" s="79"/>
    </row>
    <row r="580" spans="4:8" ht="15.75">
      <c r="D580" s="79"/>
      <c r="E580" s="79"/>
      <c r="F580" s="79"/>
      <c r="G580" s="79"/>
      <c r="H580" s="79"/>
    </row>
    <row r="581" spans="4:8" ht="15.75">
      <c r="D581" s="79"/>
      <c r="E581" s="79"/>
      <c r="F581" s="79"/>
      <c r="G581" s="79"/>
      <c r="H581" s="79"/>
    </row>
    <row r="582" spans="4:8" ht="15.75">
      <c r="D582" s="79"/>
      <c r="E582" s="79"/>
      <c r="F582" s="79"/>
      <c r="G582" s="79"/>
      <c r="H582" s="79"/>
    </row>
    <row r="583" spans="4:8" ht="15.75">
      <c r="D583" s="79"/>
      <c r="E583" s="79"/>
      <c r="F583" s="79"/>
      <c r="G583" s="79"/>
      <c r="H583" s="79"/>
    </row>
    <row r="584" spans="4:8" ht="15.75">
      <c r="D584" s="79"/>
      <c r="E584" s="79"/>
      <c r="F584" s="79"/>
      <c r="G584" s="79"/>
      <c r="H584" s="79"/>
    </row>
    <row r="585" spans="4:8" ht="15.75">
      <c r="D585" s="79"/>
      <c r="E585" s="79"/>
      <c r="F585" s="79"/>
      <c r="G585" s="79"/>
      <c r="H585" s="79"/>
    </row>
    <row r="586" spans="4:8" ht="15.75">
      <c r="D586" s="79"/>
      <c r="E586" s="79"/>
      <c r="F586" s="79"/>
      <c r="G586" s="79"/>
      <c r="H586" s="79"/>
    </row>
    <row r="587" spans="4:8" ht="15.75">
      <c r="D587" s="79"/>
      <c r="E587" s="79"/>
      <c r="F587" s="79"/>
      <c r="G587" s="79"/>
      <c r="H587" s="79"/>
    </row>
    <row r="588" spans="4:8" ht="15.75">
      <c r="D588" s="79"/>
      <c r="E588" s="79"/>
      <c r="F588" s="79"/>
      <c r="G588" s="79"/>
      <c r="H588" s="79"/>
    </row>
    <row r="589" spans="4:8" ht="15.75">
      <c r="D589" s="79"/>
      <c r="E589" s="79"/>
      <c r="F589" s="79"/>
      <c r="G589" s="79"/>
      <c r="H589" s="79"/>
    </row>
    <row r="590" spans="4:8" ht="15.75">
      <c r="D590" s="79"/>
      <c r="E590" s="79"/>
      <c r="F590" s="79"/>
      <c r="G590" s="79"/>
      <c r="H590" s="79"/>
    </row>
    <row r="591" spans="4:8" ht="15.75">
      <c r="D591" s="79"/>
      <c r="E591" s="79"/>
      <c r="F591" s="79"/>
      <c r="G591" s="79"/>
      <c r="H591" s="79"/>
    </row>
    <row r="592" spans="4:8" ht="15.75">
      <c r="D592" s="79"/>
      <c r="E592" s="79"/>
      <c r="F592" s="79"/>
      <c r="G592" s="79"/>
      <c r="H592" s="79"/>
    </row>
    <row r="593" spans="4:8" ht="15.75">
      <c r="D593" s="79"/>
      <c r="E593" s="79"/>
      <c r="F593" s="79"/>
      <c r="G593" s="79"/>
      <c r="H593" s="79"/>
    </row>
    <row r="594" spans="4:8" ht="15.75">
      <c r="D594" s="79"/>
      <c r="E594" s="79"/>
      <c r="F594" s="79"/>
      <c r="G594" s="79"/>
      <c r="H594" s="79"/>
    </row>
    <row r="595" spans="4:8" ht="15.75">
      <c r="D595" s="79"/>
      <c r="E595" s="79"/>
      <c r="F595" s="79"/>
      <c r="G595" s="79"/>
      <c r="H595" s="79"/>
    </row>
    <row r="596" spans="4:8" ht="15.75">
      <c r="D596" s="79"/>
      <c r="E596" s="79"/>
      <c r="F596" s="79"/>
      <c r="G596" s="79"/>
      <c r="H596" s="79"/>
    </row>
    <row r="597" spans="4:8" ht="15.75">
      <c r="D597" s="79"/>
      <c r="E597" s="79"/>
      <c r="F597" s="79"/>
      <c r="G597" s="79"/>
      <c r="H597" s="79"/>
    </row>
    <row r="598" spans="4:8" ht="15.75">
      <c r="D598" s="79"/>
      <c r="E598" s="79"/>
      <c r="F598" s="79"/>
      <c r="G598" s="79"/>
      <c r="H598" s="79"/>
    </row>
    <row r="599" spans="4:8" ht="15.75">
      <c r="D599" s="79"/>
      <c r="E599" s="79"/>
      <c r="F599" s="79"/>
      <c r="G599" s="79"/>
      <c r="H599" s="79"/>
    </row>
    <row r="600" spans="4:8" ht="15.75">
      <c r="D600" s="79"/>
      <c r="E600" s="79"/>
      <c r="F600" s="79"/>
      <c r="G600" s="79"/>
      <c r="H600" s="79"/>
    </row>
    <row r="601" spans="4:8" ht="15.75">
      <c r="D601" s="79"/>
      <c r="E601" s="79"/>
      <c r="F601" s="79"/>
      <c r="G601" s="79"/>
      <c r="H601" s="79"/>
    </row>
    <row r="602" spans="4:8" ht="15.75">
      <c r="D602" s="79"/>
      <c r="E602" s="79"/>
      <c r="F602" s="79"/>
      <c r="G602" s="79"/>
      <c r="H602" s="79"/>
    </row>
    <row r="603" spans="4:8" ht="15.75">
      <c r="D603" s="79"/>
      <c r="E603" s="79"/>
      <c r="F603" s="79"/>
      <c r="G603" s="79"/>
      <c r="H603" s="79"/>
    </row>
    <row r="604" spans="4:8" ht="15.75">
      <c r="D604" s="79"/>
      <c r="E604" s="79"/>
      <c r="F604" s="79"/>
      <c r="G604" s="79"/>
      <c r="H604" s="79"/>
    </row>
    <row r="605" spans="4:8" ht="15.75">
      <c r="D605" s="79"/>
      <c r="E605" s="79"/>
      <c r="F605" s="79"/>
      <c r="G605" s="79"/>
      <c r="H605" s="79"/>
    </row>
    <row r="606" spans="4:8" ht="15.75">
      <c r="D606" s="79"/>
      <c r="E606" s="79"/>
      <c r="F606" s="79"/>
      <c r="G606" s="79"/>
      <c r="H606" s="79"/>
    </row>
    <row r="607" spans="4:8" ht="15.75">
      <c r="D607" s="79"/>
      <c r="E607" s="79"/>
      <c r="F607" s="79"/>
      <c r="G607" s="79"/>
      <c r="H607" s="79"/>
    </row>
    <row r="608" spans="4:8" ht="15.75">
      <c r="D608" s="79"/>
      <c r="E608" s="79"/>
      <c r="F608" s="79"/>
      <c r="G608" s="79"/>
      <c r="H608" s="79"/>
    </row>
    <row r="609" spans="4:8" ht="15.75">
      <c r="D609" s="79"/>
      <c r="E609" s="79"/>
      <c r="F609" s="79"/>
      <c r="G609" s="79"/>
      <c r="H609" s="79"/>
    </row>
    <row r="610" spans="4:8" ht="15.75">
      <c r="D610" s="79"/>
      <c r="E610" s="79"/>
      <c r="F610" s="79"/>
      <c r="G610" s="79"/>
      <c r="H610" s="79"/>
    </row>
    <row r="611" spans="4:8" ht="15.75">
      <c r="D611" s="79"/>
      <c r="E611" s="79"/>
      <c r="F611" s="79"/>
      <c r="G611" s="79"/>
      <c r="H611" s="79"/>
    </row>
    <row r="612" spans="4:8" ht="15.75">
      <c r="D612" s="79"/>
      <c r="E612" s="79"/>
      <c r="F612" s="79"/>
      <c r="G612" s="79"/>
      <c r="H612" s="79"/>
    </row>
    <row r="613" spans="4:8" ht="15.75">
      <c r="D613" s="79"/>
      <c r="E613" s="79"/>
      <c r="F613" s="79"/>
      <c r="G613" s="79"/>
      <c r="H613" s="79"/>
    </row>
    <row r="614" spans="4:8" ht="15.75">
      <c r="D614" s="79"/>
      <c r="E614" s="79"/>
      <c r="F614" s="79"/>
      <c r="G614" s="79"/>
      <c r="H614" s="79"/>
    </row>
    <row r="615" spans="4:8" ht="15.75">
      <c r="D615" s="79"/>
      <c r="E615" s="79"/>
      <c r="F615" s="79"/>
      <c r="G615" s="79"/>
      <c r="H615" s="79"/>
    </row>
    <row r="616" spans="4:8" ht="15.75">
      <c r="D616" s="79"/>
      <c r="E616" s="79"/>
      <c r="F616" s="79"/>
      <c r="G616" s="79"/>
      <c r="H616" s="79"/>
    </row>
    <row r="617" spans="4:8" ht="15.75">
      <c r="D617" s="79"/>
      <c r="E617" s="79"/>
      <c r="F617" s="79"/>
      <c r="G617" s="79"/>
      <c r="H617" s="79"/>
    </row>
    <row r="618" spans="4:8" ht="15.75">
      <c r="D618" s="79"/>
      <c r="E618" s="79"/>
      <c r="F618" s="79"/>
      <c r="G618" s="79"/>
      <c r="H618" s="79"/>
    </row>
    <row r="619" spans="4:8" ht="15.75">
      <c r="D619" s="79"/>
      <c r="E619" s="79"/>
      <c r="F619" s="79"/>
      <c r="G619" s="79"/>
      <c r="H619" s="79"/>
    </row>
    <row r="620" spans="4:8" ht="15.75">
      <c r="D620" s="79"/>
      <c r="E620" s="79"/>
      <c r="F620" s="79"/>
      <c r="G620" s="79"/>
      <c r="H620" s="79"/>
    </row>
    <row r="621" spans="4:8" ht="15.75">
      <c r="D621" s="79"/>
      <c r="E621" s="79"/>
      <c r="F621" s="79"/>
      <c r="G621" s="79"/>
      <c r="H621" s="79"/>
    </row>
    <row r="622" spans="4:8" ht="15.75">
      <c r="D622" s="79"/>
      <c r="E622" s="79"/>
      <c r="F622" s="79"/>
      <c r="G622" s="79"/>
      <c r="H622" s="79"/>
    </row>
    <row r="623" spans="4:8" ht="15.75">
      <c r="D623" s="79"/>
      <c r="E623" s="79"/>
      <c r="F623" s="79"/>
      <c r="G623" s="79"/>
      <c r="H623" s="79"/>
    </row>
    <row r="624" spans="4:8" ht="15.75">
      <c r="D624" s="79"/>
      <c r="E624" s="79"/>
      <c r="F624" s="79"/>
      <c r="G624" s="79"/>
      <c r="H624" s="79"/>
    </row>
    <row r="625" spans="4:8" ht="15.75">
      <c r="D625" s="79"/>
      <c r="E625" s="79"/>
      <c r="F625" s="79"/>
      <c r="G625" s="79"/>
      <c r="H625" s="79"/>
    </row>
    <row r="626" spans="4:8" ht="15.75">
      <c r="D626" s="79"/>
      <c r="E626" s="79"/>
      <c r="F626" s="79"/>
      <c r="G626" s="79"/>
      <c r="H626" s="79"/>
    </row>
    <row r="627" spans="4:8" ht="15.75">
      <c r="D627" s="79"/>
      <c r="E627" s="79"/>
      <c r="F627" s="79"/>
      <c r="G627" s="79"/>
      <c r="H627" s="79"/>
    </row>
    <row r="628" spans="4:8" ht="15.75">
      <c r="D628" s="79"/>
      <c r="E628" s="79"/>
      <c r="F628" s="79"/>
      <c r="G628" s="79"/>
      <c r="H628" s="79"/>
    </row>
    <row r="629" spans="4:8" ht="15.75">
      <c r="D629" s="79"/>
      <c r="E629" s="79"/>
      <c r="F629" s="79"/>
      <c r="G629" s="79"/>
      <c r="H629" s="79"/>
    </row>
    <row r="630" spans="4:8" ht="15.75">
      <c r="D630" s="79"/>
      <c r="E630" s="79"/>
      <c r="F630" s="79"/>
      <c r="G630" s="79"/>
      <c r="H630" s="79"/>
    </row>
    <row r="631" spans="4:8" ht="15.75">
      <c r="D631" s="79"/>
      <c r="E631" s="79"/>
      <c r="F631" s="79"/>
      <c r="G631" s="79"/>
      <c r="H631" s="79"/>
    </row>
    <row r="632" spans="4:8" ht="15.75">
      <c r="D632" s="79"/>
      <c r="E632" s="79"/>
      <c r="F632" s="79"/>
      <c r="G632" s="79"/>
      <c r="H632" s="79"/>
    </row>
    <row r="633" spans="4:8" ht="15.75">
      <c r="D633" s="79"/>
      <c r="E633" s="79"/>
      <c r="F633" s="79"/>
      <c r="G633" s="79"/>
      <c r="H633" s="79"/>
    </row>
    <row r="634" spans="4:8" ht="15.75">
      <c r="D634" s="79"/>
      <c r="E634" s="79"/>
      <c r="F634" s="79"/>
      <c r="G634" s="79"/>
      <c r="H634" s="79"/>
    </row>
    <row r="635" spans="4:8" ht="15.75">
      <c r="D635" s="79"/>
      <c r="E635" s="79"/>
      <c r="F635" s="79"/>
      <c r="G635" s="79"/>
      <c r="H635" s="79"/>
    </row>
    <row r="636" spans="4:8" ht="15.75">
      <c r="D636" s="79"/>
      <c r="E636" s="79"/>
      <c r="F636" s="79"/>
      <c r="G636" s="79"/>
      <c r="H636" s="79"/>
    </row>
    <row r="637" spans="4:8" ht="15.75">
      <c r="D637" s="79"/>
      <c r="E637" s="79"/>
      <c r="F637" s="79"/>
      <c r="G637" s="79"/>
      <c r="H637" s="79"/>
    </row>
    <row r="638" spans="4:8" ht="15.75">
      <c r="D638" s="79"/>
      <c r="E638" s="79"/>
      <c r="F638" s="79"/>
      <c r="G638" s="79"/>
      <c r="H638" s="79"/>
    </row>
    <row r="639" spans="4:8" ht="15.75">
      <c r="D639" s="79"/>
      <c r="E639" s="79"/>
      <c r="F639" s="79"/>
      <c r="G639" s="79"/>
      <c r="H639" s="79"/>
    </row>
    <row r="640" spans="4:8" ht="15.75">
      <c r="D640" s="79"/>
      <c r="E640" s="79"/>
      <c r="F640" s="79"/>
      <c r="G640" s="79"/>
      <c r="H640" s="79"/>
    </row>
    <row r="641" spans="4:8" ht="15.75">
      <c r="D641" s="79"/>
      <c r="E641" s="79"/>
      <c r="F641" s="79"/>
      <c r="G641" s="79"/>
      <c r="H641" s="79"/>
    </row>
    <row r="642" spans="4:8" ht="15.75">
      <c r="D642" s="79"/>
      <c r="E642" s="79"/>
      <c r="F642" s="79"/>
      <c r="G642" s="79"/>
      <c r="H642" s="79"/>
    </row>
    <row r="643" spans="4:8" ht="15.75">
      <c r="D643" s="79"/>
      <c r="E643" s="79"/>
      <c r="F643" s="79"/>
      <c r="G643" s="79"/>
      <c r="H643" s="79"/>
    </row>
    <row r="644" spans="4:8" ht="15.75">
      <c r="D644" s="79"/>
      <c r="E644" s="79"/>
      <c r="F644" s="79"/>
      <c r="G644" s="79"/>
      <c r="H644" s="79"/>
    </row>
    <row r="645" spans="4:8" ht="15.75">
      <c r="D645" s="79"/>
      <c r="E645" s="79"/>
      <c r="F645" s="79"/>
      <c r="G645" s="79"/>
      <c r="H645" s="79"/>
    </row>
    <row r="646" spans="4:8" ht="15.75">
      <c r="D646" s="79"/>
      <c r="E646" s="79"/>
      <c r="F646" s="79"/>
      <c r="G646" s="79"/>
      <c r="H646" s="79"/>
    </row>
    <row r="647" spans="4:8" ht="15.75">
      <c r="D647" s="79"/>
      <c r="E647" s="79"/>
      <c r="F647" s="79"/>
      <c r="G647" s="79"/>
      <c r="H647" s="79"/>
    </row>
    <row r="648" spans="4:8" ht="15.75">
      <c r="D648" s="79"/>
      <c r="E648" s="79"/>
      <c r="F648" s="79"/>
      <c r="G648" s="79"/>
      <c r="H648" s="79"/>
    </row>
    <row r="649" spans="4:8" ht="15.75">
      <c r="D649" s="79"/>
      <c r="E649" s="79"/>
      <c r="F649" s="79"/>
      <c r="G649" s="79"/>
      <c r="H649" s="79"/>
    </row>
    <row r="650" spans="4:8" ht="15.75">
      <c r="D650" s="79"/>
      <c r="E650" s="79"/>
      <c r="F650" s="79"/>
      <c r="G650" s="79"/>
      <c r="H650" s="79"/>
    </row>
    <row r="651" spans="4:8" ht="15.75">
      <c r="D651" s="79"/>
      <c r="E651" s="79"/>
      <c r="F651" s="79"/>
      <c r="G651" s="79"/>
      <c r="H651" s="79"/>
    </row>
    <row r="652" spans="4:8" ht="15.75">
      <c r="D652" s="79"/>
      <c r="E652" s="79"/>
      <c r="F652" s="79"/>
      <c r="G652" s="79"/>
      <c r="H652" s="79"/>
    </row>
    <row r="653" spans="4:8" ht="15.75">
      <c r="D653" s="79"/>
      <c r="E653" s="79"/>
      <c r="F653" s="79"/>
      <c r="G653" s="79"/>
      <c r="H653" s="79"/>
    </row>
    <row r="654" spans="4:8" ht="15.75">
      <c r="D654" s="79"/>
      <c r="E654" s="79"/>
      <c r="F654" s="79"/>
      <c r="G654" s="79"/>
      <c r="H654" s="79"/>
    </row>
    <row r="655" spans="4:8" ht="15.75">
      <c r="D655" s="79"/>
      <c r="E655" s="79"/>
      <c r="F655" s="79"/>
      <c r="G655" s="79"/>
      <c r="H655" s="79"/>
    </row>
    <row r="656" spans="4:8" ht="15.75">
      <c r="D656" s="79"/>
      <c r="E656" s="79"/>
      <c r="F656" s="79"/>
      <c r="G656" s="79"/>
      <c r="H656" s="79"/>
    </row>
    <row r="657" spans="4:8" ht="15.75">
      <c r="D657" s="79"/>
      <c r="E657" s="79"/>
      <c r="F657" s="79"/>
      <c r="G657" s="79"/>
      <c r="H657" s="79"/>
    </row>
    <row r="658" spans="4:8" ht="15.75">
      <c r="D658" s="79"/>
      <c r="E658" s="79"/>
      <c r="F658" s="79"/>
      <c r="G658" s="79"/>
      <c r="H658" s="79"/>
    </row>
    <row r="659" spans="4:8" ht="15.75">
      <c r="D659" s="79"/>
      <c r="E659" s="79"/>
      <c r="F659" s="79"/>
      <c r="G659" s="79"/>
      <c r="H659" s="79"/>
    </row>
    <row r="660" spans="4:8" ht="15.75">
      <c r="D660" s="79"/>
      <c r="E660" s="79"/>
      <c r="F660" s="79"/>
      <c r="G660" s="79"/>
      <c r="H660" s="79"/>
    </row>
    <row r="661" spans="4:8" ht="15.75">
      <c r="D661" s="79"/>
      <c r="E661" s="79"/>
      <c r="F661" s="79"/>
      <c r="G661" s="79"/>
      <c r="H661" s="79"/>
    </row>
    <row r="662" spans="4:8" ht="15.75">
      <c r="D662" s="79"/>
      <c r="E662" s="79"/>
      <c r="F662" s="79"/>
      <c r="G662" s="79"/>
      <c r="H662" s="79"/>
    </row>
    <row r="663" spans="4:8" ht="15.75">
      <c r="D663" s="79"/>
      <c r="E663" s="79"/>
      <c r="F663" s="79"/>
      <c r="G663" s="79"/>
      <c r="H663" s="79"/>
    </row>
    <row r="664" spans="4:8" ht="15.75">
      <c r="D664" s="79"/>
      <c r="E664" s="79"/>
      <c r="F664" s="79"/>
      <c r="G664" s="79"/>
      <c r="H664" s="79"/>
    </row>
    <row r="665" spans="4:8" ht="15.75">
      <c r="D665" s="79"/>
      <c r="E665" s="79"/>
      <c r="F665" s="79"/>
      <c r="G665" s="79"/>
      <c r="H665" s="79"/>
    </row>
    <row r="666" spans="4:8" ht="15.75">
      <c r="D666" s="79"/>
      <c r="E666" s="79"/>
      <c r="F666" s="79"/>
      <c r="G666" s="79"/>
      <c r="H666" s="79"/>
    </row>
    <row r="667" spans="4:8" ht="15.75">
      <c r="D667" s="79"/>
      <c r="E667" s="79"/>
      <c r="F667" s="79"/>
      <c r="G667" s="79"/>
      <c r="H667" s="79"/>
    </row>
    <row r="668" spans="4:8" ht="15.75">
      <c r="D668" s="79"/>
      <c r="E668" s="79"/>
      <c r="F668" s="79"/>
      <c r="G668" s="79"/>
      <c r="H668" s="79"/>
    </row>
    <row r="669" spans="4:8" ht="15.75">
      <c r="D669" s="79"/>
      <c r="E669" s="79"/>
      <c r="F669" s="79"/>
      <c r="G669" s="79"/>
      <c r="H669" s="79"/>
    </row>
    <row r="670" spans="4:8" ht="15.75">
      <c r="D670" s="79"/>
      <c r="E670" s="79"/>
      <c r="F670" s="79"/>
      <c r="G670" s="79"/>
      <c r="H670" s="79"/>
    </row>
    <row r="671" spans="4:8" ht="15.75">
      <c r="D671" s="79"/>
      <c r="E671" s="79"/>
      <c r="F671" s="79"/>
      <c r="G671" s="79"/>
      <c r="H671" s="79"/>
    </row>
    <row r="672" spans="4:8" ht="15.75">
      <c r="D672" s="79"/>
      <c r="E672" s="79"/>
      <c r="F672" s="79"/>
      <c r="G672" s="79"/>
      <c r="H672" s="79"/>
    </row>
    <row r="673" spans="4:8" ht="15.75">
      <c r="D673" s="79"/>
      <c r="E673" s="79"/>
      <c r="F673" s="79"/>
      <c r="G673" s="79"/>
      <c r="H673" s="79"/>
    </row>
    <row r="674" spans="4:8" ht="15.75">
      <c r="D674" s="79"/>
      <c r="E674" s="79"/>
      <c r="F674" s="79"/>
      <c r="G674" s="79"/>
      <c r="H674" s="79"/>
    </row>
    <row r="675" spans="4:8" ht="15.75">
      <c r="D675" s="79"/>
      <c r="E675" s="79"/>
      <c r="F675" s="79"/>
      <c r="G675" s="79"/>
      <c r="H675" s="79"/>
    </row>
    <row r="676" spans="4:8" ht="15.75">
      <c r="D676" s="79"/>
      <c r="E676" s="79"/>
      <c r="F676" s="79"/>
      <c r="G676" s="79"/>
      <c r="H676" s="79"/>
    </row>
    <row r="677" spans="4:8" ht="15.75">
      <c r="D677" s="79"/>
      <c r="E677" s="79"/>
      <c r="F677" s="79"/>
      <c r="G677" s="79"/>
      <c r="H677" s="79"/>
    </row>
    <row r="678" spans="4:8" ht="15.75">
      <c r="D678" s="79"/>
      <c r="E678" s="79"/>
      <c r="F678" s="79"/>
      <c r="G678" s="79"/>
      <c r="H678" s="79"/>
    </row>
    <row r="679" spans="4:8" ht="15.75">
      <c r="D679" s="79"/>
      <c r="E679" s="79"/>
      <c r="F679" s="79"/>
      <c r="G679" s="79"/>
      <c r="H679" s="79"/>
    </row>
    <row r="680" spans="4:8" ht="15.75">
      <c r="D680" s="79"/>
      <c r="E680" s="79"/>
      <c r="F680" s="79"/>
      <c r="G680" s="79"/>
      <c r="H680" s="79"/>
    </row>
    <row r="681" spans="4:8" ht="15.75">
      <c r="D681" s="79"/>
      <c r="E681" s="79"/>
      <c r="F681" s="79"/>
      <c r="G681" s="79"/>
      <c r="H681" s="79"/>
    </row>
    <row r="682" spans="4:8" ht="15.75">
      <c r="D682" s="79"/>
      <c r="E682" s="79"/>
      <c r="F682" s="79"/>
      <c r="G682" s="79"/>
      <c r="H682" s="79"/>
    </row>
    <row r="683" spans="4:8" ht="15.75">
      <c r="D683" s="79"/>
      <c r="E683" s="79"/>
      <c r="F683" s="79"/>
      <c r="G683" s="79"/>
      <c r="H683" s="79"/>
    </row>
    <row r="684" spans="4:8" ht="15.75">
      <c r="D684" s="79"/>
      <c r="E684" s="79"/>
      <c r="F684" s="79"/>
      <c r="G684" s="79"/>
      <c r="H684" s="79"/>
    </row>
    <row r="685" spans="4:8" ht="15.75">
      <c r="D685" s="79"/>
      <c r="E685" s="79"/>
      <c r="F685" s="79"/>
      <c r="G685" s="79"/>
      <c r="H685" s="79"/>
    </row>
    <row r="686" spans="4:8" ht="15.75">
      <c r="D686" s="79"/>
      <c r="E686" s="79"/>
      <c r="F686" s="79"/>
      <c r="G686" s="79"/>
      <c r="H686" s="79"/>
    </row>
    <row r="687" spans="4:8" ht="15.75">
      <c r="D687" s="79"/>
      <c r="E687" s="79"/>
      <c r="F687" s="79"/>
      <c r="G687" s="79"/>
      <c r="H687" s="79"/>
    </row>
    <row r="688" spans="4:8" ht="15.75">
      <c r="D688" s="79"/>
      <c r="E688" s="79"/>
      <c r="F688" s="79"/>
      <c r="G688" s="79"/>
      <c r="H688" s="79"/>
    </row>
    <row r="689" spans="4:8" ht="15.75">
      <c r="D689" s="79"/>
      <c r="E689" s="79"/>
      <c r="F689" s="79"/>
      <c r="G689" s="79"/>
      <c r="H689" s="79"/>
    </row>
    <row r="690" spans="4:8" ht="15.75">
      <c r="D690" s="79"/>
      <c r="E690" s="79"/>
      <c r="F690" s="79"/>
      <c r="G690" s="79"/>
      <c r="H690" s="79"/>
    </row>
    <row r="691" spans="4:8" ht="15.75">
      <c r="D691" s="79"/>
      <c r="E691" s="79"/>
      <c r="F691" s="79"/>
      <c r="G691" s="79"/>
      <c r="H691" s="79"/>
    </row>
    <row r="692" spans="4:8" ht="15.75">
      <c r="D692" s="79"/>
      <c r="E692" s="79"/>
      <c r="F692" s="79"/>
      <c r="G692" s="79"/>
      <c r="H692" s="79"/>
    </row>
    <row r="693" spans="4:8" ht="15.75">
      <c r="D693" s="79"/>
      <c r="E693" s="79"/>
      <c r="F693" s="79"/>
      <c r="G693" s="79"/>
      <c r="H693" s="79"/>
    </row>
    <row r="694" spans="4:8" ht="15.75">
      <c r="D694" s="79"/>
      <c r="E694" s="79"/>
      <c r="F694" s="79"/>
      <c r="G694" s="79"/>
      <c r="H694" s="79"/>
    </row>
    <row r="695" spans="4:8" ht="15.75">
      <c r="D695" s="79"/>
      <c r="E695" s="79"/>
      <c r="F695" s="79"/>
      <c r="G695" s="79"/>
      <c r="H695" s="79"/>
    </row>
    <row r="696" spans="4:8" ht="15.75">
      <c r="D696" s="79"/>
      <c r="E696" s="79"/>
      <c r="F696" s="79"/>
      <c r="G696" s="79"/>
      <c r="H696" s="79"/>
    </row>
    <row r="697" spans="4:8" ht="15.75">
      <c r="D697" s="79"/>
      <c r="E697" s="79"/>
      <c r="F697" s="79"/>
      <c r="G697" s="79"/>
      <c r="H697" s="79"/>
    </row>
    <row r="698" spans="4:8" ht="15.75">
      <c r="D698" s="79"/>
      <c r="E698" s="79"/>
      <c r="F698" s="79"/>
      <c r="G698" s="79"/>
      <c r="H698" s="79"/>
    </row>
    <row r="699" spans="4:8" ht="15.75">
      <c r="D699" s="79"/>
      <c r="E699" s="79"/>
      <c r="F699" s="79"/>
      <c r="G699" s="79"/>
      <c r="H699" s="79"/>
    </row>
    <row r="700" spans="4:8" ht="15.75">
      <c r="D700" s="79"/>
      <c r="E700" s="79"/>
      <c r="F700" s="79"/>
      <c r="G700" s="79"/>
      <c r="H700" s="79"/>
    </row>
    <row r="701" spans="4:8" ht="15.75">
      <c r="D701" s="79"/>
      <c r="E701" s="79"/>
      <c r="F701" s="79"/>
      <c r="G701" s="79"/>
      <c r="H701" s="79"/>
    </row>
    <row r="702" spans="4:8" ht="15.75">
      <c r="D702" s="79"/>
      <c r="E702" s="79"/>
      <c r="F702" s="79"/>
      <c r="G702" s="79"/>
      <c r="H702" s="79"/>
    </row>
    <row r="703" spans="4:8" ht="15.75">
      <c r="D703" s="79"/>
      <c r="E703" s="79"/>
      <c r="F703" s="79"/>
      <c r="G703" s="79"/>
      <c r="H703" s="79"/>
    </row>
    <row r="704" spans="4:8" ht="15.75">
      <c r="D704" s="79"/>
      <c r="E704" s="79"/>
      <c r="F704" s="79"/>
      <c r="G704" s="79"/>
      <c r="H704" s="79"/>
    </row>
    <row r="705" spans="4:8" ht="15.75">
      <c r="D705" s="79"/>
      <c r="E705" s="79"/>
      <c r="F705" s="79"/>
      <c r="G705" s="79"/>
      <c r="H705" s="79"/>
    </row>
    <row r="706" spans="4:8" ht="15.75">
      <c r="D706" s="79"/>
      <c r="E706" s="79"/>
      <c r="F706" s="79"/>
      <c r="G706" s="79"/>
      <c r="H706" s="79"/>
    </row>
    <row r="707" spans="4:8" ht="15.75">
      <c r="D707" s="79"/>
      <c r="E707" s="79"/>
      <c r="F707" s="79"/>
      <c r="G707" s="79"/>
      <c r="H707" s="79"/>
    </row>
    <row r="708" spans="4:8" ht="15.75">
      <c r="D708" s="79"/>
      <c r="E708" s="79"/>
      <c r="F708" s="79"/>
      <c r="G708" s="79"/>
      <c r="H708" s="79"/>
    </row>
    <row r="709" spans="4:8" ht="15.75">
      <c r="D709" s="79"/>
      <c r="E709" s="79"/>
      <c r="F709" s="79"/>
      <c r="G709" s="79"/>
      <c r="H709" s="79"/>
    </row>
    <row r="710" spans="4:8" ht="15.75">
      <c r="D710" s="79"/>
      <c r="E710" s="79"/>
      <c r="F710" s="79"/>
      <c r="G710" s="79"/>
      <c r="H710" s="79"/>
    </row>
    <row r="711" spans="4:8" ht="15.75">
      <c r="D711" s="79"/>
      <c r="E711" s="79"/>
      <c r="F711" s="79"/>
      <c r="G711" s="79"/>
      <c r="H711" s="79"/>
    </row>
    <row r="712" spans="4:8" ht="15.75">
      <c r="D712" s="79"/>
      <c r="E712" s="79"/>
      <c r="F712" s="79"/>
      <c r="G712" s="79"/>
      <c r="H712" s="79"/>
    </row>
    <row r="713" spans="4:8" ht="15.75">
      <c r="D713" s="79"/>
      <c r="E713" s="79"/>
      <c r="F713" s="79"/>
      <c r="G713" s="79"/>
      <c r="H713" s="79"/>
    </row>
    <row r="714" spans="4:8" ht="15.75">
      <c r="D714" s="79"/>
      <c r="E714" s="79"/>
      <c r="F714" s="79"/>
      <c r="G714" s="79"/>
      <c r="H714" s="79"/>
    </row>
    <row r="715" spans="4:8" ht="15.75">
      <c r="D715" s="79"/>
      <c r="E715" s="79"/>
      <c r="F715" s="79"/>
      <c r="G715" s="79"/>
      <c r="H715" s="79"/>
    </row>
    <row r="716" spans="4:8" ht="15.75">
      <c r="D716" s="79"/>
      <c r="E716" s="79"/>
      <c r="F716" s="79"/>
      <c r="G716" s="79"/>
      <c r="H716" s="79"/>
    </row>
    <row r="717" spans="4:8" ht="15.75">
      <c r="D717" s="79"/>
      <c r="E717" s="79"/>
      <c r="F717" s="79"/>
      <c r="G717" s="79"/>
      <c r="H717" s="79"/>
    </row>
    <row r="718" spans="4:8" ht="15.75">
      <c r="D718" s="79"/>
      <c r="E718" s="79"/>
      <c r="F718" s="79"/>
      <c r="G718" s="79"/>
      <c r="H718" s="79"/>
    </row>
    <row r="719" spans="4:8" ht="15.75">
      <c r="D719" s="79"/>
      <c r="E719" s="79"/>
      <c r="F719" s="79"/>
      <c r="G719" s="79"/>
      <c r="H719" s="79"/>
    </row>
    <row r="720" spans="4:8" ht="15.75">
      <c r="D720" s="79"/>
      <c r="E720" s="79"/>
      <c r="F720" s="79"/>
      <c r="G720" s="79"/>
      <c r="H720" s="79"/>
    </row>
    <row r="721" spans="4:8" ht="15.75">
      <c r="D721" s="79"/>
      <c r="E721" s="79"/>
      <c r="F721" s="79"/>
      <c r="G721" s="79"/>
      <c r="H721" s="79"/>
    </row>
    <row r="722" spans="4:8" ht="15.75">
      <c r="D722" s="79"/>
      <c r="E722" s="79"/>
      <c r="F722" s="79"/>
      <c r="G722" s="79"/>
      <c r="H722" s="79"/>
    </row>
    <row r="723" spans="4:8" ht="15.75">
      <c r="D723" s="79"/>
      <c r="E723" s="79"/>
      <c r="F723" s="79"/>
      <c r="G723" s="79"/>
      <c r="H723" s="79"/>
    </row>
    <row r="724" spans="4:8" ht="15.75">
      <c r="D724" s="79"/>
      <c r="E724" s="79"/>
      <c r="F724" s="79"/>
      <c r="G724" s="79"/>
      <c r="H724" s="79"/>
    </row>
    <row r="725" spans="4:8" ht="15.75">
      <c r="D725" s="79"/>
      <c r="E725" s="79"/>
      <c r="F725" s="79"/>
      <c r="G725" s="79"/>
      <c r="H725" s="79"/>
    </row>
    <row r="726" spans="4:8" ht="15.75">
      <c r="D726" s="79"/>
      <c r="E726" s="79"/>
      <c r="F726" s="79"/>
      <c r="G726" s="79"/>
      <c r="H726" s="79"/>
    </row>
    <row r="727" spans="4:8" ht="15.75">
      <c r="D727" s="79"/>
      <c r="E727" s="79"/>
      <c r="F727" s="79"/>
      <c r="G727" s="79"/>
      <c r="H727" s="79"/>
    </row>
    <row r="728" spans="4:8" ht="15.75">
      <c r="D728" s="79"/>
      <c r="E728" s="79"/>
      <c r="F728" s="79"/>
      <c r="G728" s="79"/>
      <c r="H728" s="79"/>
    </row>
    <row r="729" spans="4:8" ht="15.75">
      <c r="D729" s="79"/>
      <c r="E729" s="79"/>
      <c r="F729" s="79"/>
      <c r="G729" s="79"/>
      <c r="H729" s="79"/>
    </row>
    <row r="730" spans="4:8" ht="15.75">
      <c r="D730" s="79"/>
      <c r="E730" s="79"/>
      <c r="F730" s="79"/>
      <c r="G730" s="79"/>
      <c r="H730" s="79"/>
    </row>
    <row r="731" spans="4:8" ht="15.75">
      <c r="D731" s="79"/>
      <c r="E731" s="79"/>
      <c r="F731" s="79"/>
      <c r="G731" s="79"/>
      <c r="H731" s="79"/>
    </row>
    <row r="732" spans="4:8" ht="15.75">
      <c r="D732" s="79"/>
      <c r="E732" s="79"/>
      <c r="F732" s="79"/>
      <c r="G732" s="79"/>
      <c r="H732" s="79"/>
    </row>
    <row r="733" spans="4:8" ht="15.75">
      <c r="D733" s="79"/>
      <c r="E733" s="79"/>
      <c r="F733" s="79"/>
      <c r="G733" s="79"/>
      <c r="H733" s="79"/>
    </row>
    <row r="734" spans="4:8" ht="15.75">
      <c r="D734" s="79"/>
      <c r="E734" s="79"/>
      <c r="F734" s="79"/>
      <c r="G734" s="79"/>
      <c r="H734" s="79"/>
    </row>
    <row r="735" spans="4:8" ht="15.75">
      <c r="D735" s="79"/>
      <c r="E735" s="79"/>
      <c r="F735" s="79"/>
      <c r="G735" s="79"/>
      <c r="H735" s="79"/>
    </row>
    <row r="736" spans="4:8" ht="15.75">
      <c r="D736" s="79"/>
      <c r="E736" s="79"/>
      <c r="F736" s="79"/>
      <c r="G736" s="79"/>
      <c r="H736" s="79"/>
    </row>
    <row r="737" spans="4:8" ht="15.75">
      <c r="D737" s="79"/>
      <c r="E737" s="79"/>
      <c r="F737" s="79"/>
      <c r="G737" s="79"/>
      <c r="H737" s="79"/>
    </row>
    <row r="738" spans="4:8" ht="15.75">
      <c r="D738" s="79"/>
      <c r="E738" s="79"/>
      <c r="F738" s="79"/>
      <c r="G738" s="79"/>
      <c r="H738" s="79"/>
    </row>
    <row r="739" spans="4:8" ht="15.75">
      <c r="D739" s="79"/>
      <c r="E739" s="79"/>
      <c r="F739" s="79"/>
      <c r="G739" s="79"/>
      <c r="H739" s="79"/>
    </row>
    <row r="740" spans="4:8" ht="15.75">
      <c r="D740" s="79"/>
      <c r="E740" s="79"/>
      <c r="F740" s="79"/>
      <c r="G740" s="79"/>
      <c r="H740" s="79"/>
    </row>
    <row r="741" spans="4:8" ht="15.75">
      <c r="D741" s="79"/>
      <c r="E741" s="79"/>
      <c r="F741" s="79"/>
      <c r="G741" s="79"/>
      <c r="H741" s="79"/>
    </row>
    <row r="742" spans="4:8" ht="15.75">
      <c r="D742" s="79"/>
      <c r="E742" s="79"/>
      <c r="F742" s="79"/>
      <c r="G742" s="79"/>
      <c r="H742" s="79"/>
    </row>
    <row r="743" spans="4:8" ht="15.75">
      <c r="D743" s="79"/>
      <c r="E743" s="79"/>
      <c r="F743" s="79"/>
      <c r="G743" s="79"/>
      <c r="H743" s="79"/>
    </row>
    <row r="744" spans="4:8" ht="15.75">
      <c r="D744" s="79"/>
      <c r="E744" s="79"/>
      <c r="F744" s="79"/>
      <c r="G744" s="79"/>
      <c r="H744" s="79"/>
    </row>
    <row r="745" spans="4:8" ht="15.75">
      <c r="D745" s="79"/>
      <c r="E745" s="79"/>
      <c r="F745" s="79"/>
      <c r="G745" s="79"/>
      <c r="H745" s="79"/>
    </row>
    <row r="746" spans="4:8" ht="15.75">
      <c r="D746" s="79"/>
      <c r="E746" s="79"/>
      <c r="F746" s="79"/>
      <c r="G746" s="79"/>
      <c r="H746" s="79"/>
    </row>
    <row r="747" spans="4:8" ht="15.75">
      <c r="D747" s="79"/>
      <c r="E747" s="79"/>
      <c r="F747" s="79"/>
      <c r="G747" s="79"/>
      <c r="H747" s="79"/>
    </row>
    <row r="748" spans="4:8" ht="15.75">
      <c r="D748" s="79"/>
      <c r="E748" s="79"/>
      <c r="F748" s="79"/>
      <c r="G748" s="79"/>
      <c r="H748" s="79"/>
    </row>
    <row r="749" spans="4:8" ht="15.75">
      <c r="D749" s="79"/>
      <c r="E749" s="79"/>
      <c r="F749" s="79"/>
      <c r="G749" s="79"/>
      <c r="H749" s="79"/>
    </row>
    <row r="750" spans="4:8" ht="15.75">
      <c r="D750" s="79"/>
      <c r="E750" s="79"/>
      <c r="F750" s="79"/>
      <c r="G750" s="79"/>
      <c r="H750" s="79"/>
    </row>
    <row r="751" spans="4:8" ht="15.75">
      <c r="D751" s="79"/>
      <c r="E751" s="79"/>
      <c r="F751" s="79"/>
      <c r="G751" s="79"/>
      <c r="H751" s="79"/>
    </row>
    <row r="752" spans="4:8" ht="15.75">
      <c r="D752" s="79"/>
      <c r="E752" s="79"/>
      <c r="F752" s="79"/>
      <c r="G752" s="79"/>
      <c r="H752" s="79"/>
    </row>
    <row r="753" spans="4:8" ht="15.75">
      <c r="D753" s="79"/>
      <c r="E753" s="79"/>
      <c r="F753" s="79"/>
      <c r="G753" s="79"/>
      <c r="H753" s="79"/>
    </row>
    <row r="754" spans="4:8" ht="15.75">
      <c r="D754" s="79"/>
      <c r="E754" s="79"/>
      <c r="F754" s="79"/>
      <c r="G754" s="79"/>
      <c r="H754" s="79"/>
    </row>
    <row r="755" spans="4:8" ht="15.75">
      <c r="D755" s="79"/>
      <c r="E755" s="79"/>
      <c r="F755" s="79"/>
      <c r="G755" s="79"/>
      <c r="H755" s="79"/>
    </row>
    <row r="756" spans="4:8" ht="15.75">
      <c r="D756" s="79"/>
      <c r="E756" s="79"/>
      <c r="F756" s="79"/>
      <c r="G756" s="79"/>
      <c r="H756" s="79"/>
    </row>
    <row r="757" spans="4:8" ht="15.75">
      <c r="D757" s="79"/>
      <c r="E757" s="79"/>
      <c r="F757" s="79"/>
      <c r="G757" s="79"/>
      <c r="H757" s="79"/>
    </row>
    <row r="758" spans="4:8" ht="15.75">
      <c r="D758" s="79"/>
      <c r="E758" s="79"/>
      <c r="F758" s="79"/>
      <c r="G758" s="79"/>
      <c r="H758" s="79"/>
    </row>
    <row r="759" spans="4:8" ht="15.75">
      <c r="D759" s="79"/>
      <c r="E759" s="79"/>
      <c r="F759" s="79"/>
      <c r="G759" s="79"/>
      <c r="H759" s="79"/>
    </row>
    <row r="760" spans="4:8" ht="15.75">
      <c r="D760" s="79"/>
      <c r="E760" s="79"/>
      <c r="F760" s="79"/>
      <c r="G760" s="79"/>
      <c r="H760" s="79"/>
    </row>
    <row r="761" spans="4:8" ht="15.75">
      <c r="D761" s="79"/>
      <c r="E761" s="79"/>
      <c r="F761" s="79"/>
      <c r="G761" s="79"/>
      <c r="H761" s="79"/>
    </row>
    <row r="762" spans="4:8" ht="15.75">
      <c r="D762" s="79"/>
      <c r="E762" s="79"/>
      <c r="F762" s="79"/>
      <c r="G762" s="79"/>
      <c r="H762" s="79"/>
    </row>
    <row r="763" spans="4:8" ht="15.75">
      <c r="D763" s="79"/>
      <c r="E763" s="79"/>
      <c r="F763" s="79"/>
      <c r="G763" s="79"/>
      <c r="H763" s="79"/>
    </row>
    <row r="764" spans="4:8" ht="15.75">
      <c r="D764" s="79"/>
      <c r="E764" s="79"/>
      <c r="F764" s="79"/>
      <c r="G764" s="79"/>
      <c r="H764" s="79"/>
    </row>
    <row r="765" spans="4:8" ht="15.75">
      <c r="D765" s="79"/>
      <c r="E765" s="79"/>
      <c r="F765" s="79"/>
      <c r="G765" s="79"/>
      <c r="H765" s="79"/>
    </row>
    <row r="766" spans="4:8" ht="15.75">
      <c r="D766" s="79"/>
      <c r="E766" s="79"/>
      <c r="F766" s="79"/>
      <c r="G766" s="79"/>
      <c r="H766" s="79"/>
    </row>
    <row r="767" spans="4:8" ht="15.75">
      <c r="D767" s="79"/>
      <c r="E767" s="79"/>
      <c r="F767" s="79"/>
      <c r="G767" s="79"/>
      <c r="H767" s="79"/>
    </row>
    <row r="768" spans="4:8" ht="15.75">
      <c r="D768" s="79"/>
      <c r="E768" s="79"/>
      <c r="F768" s="79"/>
      <c r="G768" s="79"/>
      <c r="H768" s="79"/>
    </row>
    <row r="769" spans="4:8" ht="15.75">
      <c r="D769" s="79"/>
      <c r="E769" s="79"/>
      <c r="F769" s="79"/>
      <c r="G769" s="79"/>
      <c r="H769" s="79"/>
    </row>
    <row r="770" spans="4:8" ht="15.75">
      <c r="D770" s="79"/>
      <c r="E770" s="79"/>
      <c r="F770" s="79"/>
      <c r="G770" s="79"/>
      <c r="H770" s="79"/>
    </row>
    <row r="771" spans="4:8" ht="15.75">
      <c r="D771" s="79"/>
      <c r="E771" s="79"/>
      <c r="F771" s="79"/>
      <c r="G771" s="79"/>
      <c r="H771" s="79"/>
    </row>
    <row r="772" spans="4:8" ht="15.75">
      <c r="D772" s="79"/>
      <c r="E772" s="79"/>
      <c r="F772" s="79"/>
      <c r="G772" s="79"/>
      <c r="H772" s="79"/>
    </row>
    <row r="773" spans="4:8" ht="15.75">
      <c r="D773" s="79"/>
      <c r="E773" s="79"/>
      <c r="F773" s="79"/>
      <c r="G773" s="79"/>
      <c r="H773" s="79"/>
    </row>
    <row r="774" spans="4:8" ht="15.75">
      <c r="D774" s="79"/>
      <c r="E774" s="79"/>
      <c r="F774" s="79"/>
      <c r="G774" s="79"/>
      <c r="H774" s="79"/>
    </row>
    <row r="775" spans="4:8" ht="15.75">
      <c r="D775" s="79"/>
      <c r="E775" s="79"/>
      <c r="F775" s="79"/>
      <c r="G775" s="79"/>
      <c r="H775" s="79"/>
    </row>
    <row r="776" spans="4:8" ht="15.75">
      <c r="D776" s="79"/>
      <c r="E776" s="79"/>
      <c r="F776" s="79"/>
      <c r="G776" s="79"/>
      <c r="H776" s="79"/>
    </row>
    <row r="777" spans="4:8" ht="15.75">
      <c r="D777" s="79"/>
      <c r="E777" s="79"/>
      <c r="F777" s="79"/>
      <c r="G777" s="79"/>
      <c r="H777" s="79"/>
    </row>
    <row r="778" spans="4:8" ht="15.75">
      <c r="D778" s="79"/>
      <c r="E778" s="79"/>
      <c r="F778" s="79"/>
      <c r="G778" s="79"/>
      <c r="H778" s="79"/>
    </row>
    <row r="779" spans="4:8" ht="15.75">
      <c r="D779" s="79"/>
      <c r="E779" s="79"/>
      <c r="F779" s="79"/>
      <c r="G779" s="79"/>
      <c r="H779" s="79"/>
    </row>
    <row r="780" spans="4:8" ht="15.75">
      <c r="D780" s="79"/>
      <c r="E780" s="79"/>
      <c r="F780" s="79"/>
      <c r="G780" s="79"/>
      <c r="H780" s="79"/>
    </row>
    <row r="781" spans="4:8" ht="15.75">
      <c r="D781" s="79"/>
      <c r="E781" s="79"/>
      <c r="F781" s="79"/>
      <c r="G781" s="79"/>
      <c r="H781" s="79"/>
    </row>
    <row r="782" spans="4:8" ht="15.75">
      <c r="D782" s="79"/>
      <c r="E782" s="79"/>
      <c r="F782" s="79"/>
      <c r="G782" s="79"/>
      <c r="H782" s="79"/>
    </row>
    <row r="783" spans="4:8" ht="15.75">
      <c r="D783" s="79"/>
      <c r="E783" s="79"/>
      <c r="F783" s="79"/>
      <c r="G783" s="79"/>
      <c r="H783" s="79"/>
    </row>
    <row r="784" spans="4:8" ht="15.75">
      <c r="D784" s="79"/>
      <c r="E784" s="79"/>
      <c r="F784" s="79"/>
      <c r="G784" s="79"/>
      <c r="H784" s="79"/>
    </row>
    <row r="785" spans="4:8" ht="15.75">
      <c r="D785" s="79"/>
      <c r="E785" s="79"/>
      <c r="F785" s="79"/>
      <c r="G785" s="79"/>
      <c r="H785" s="79"/>
    </row>
    <row r="786" spans="4:8" ht="15.75">
      <c r="D786" s="79"/>
      <c r="E786" s="79"/>
      <c r="F786" s="79"/>
      <c r="G786" s="79"/>
      <c r="H786" s="79"/>
    </row>
    <row r="787" spans="4:8" ht="15.75">
      <c r="D787" s="79"/>
      <c r="E787" s="79"/>
      <c r="F787" s="79"/>
      <c r="G787" s="79"/>
      <c r="H787" s="79"/>
    </row>
    <row r="788" spans="4:8" ht="15.75">
      <c r="D788" s="79"/>
      <c r="E788" s="79"/>
      <c r="F788" s="79"/>
      <c r="G788" s="79"/>
      <c r="H788" s="79"/>
    </row>
    <row r="789" spans="4:8" ht="15.75">
      <c r="D789" s="79"/>
      <c r="E789" s="79"/>
      <c r="F789" s="79"/>
      <c r="G789" s="79"/>
      <c r="H789" s="79"/>
    </row>
    <row r="790" spans="4:8" ht="15.75">
      <c r="D790" s="79"/>
      <c r="E790" s="79"/>
      <c r="F790" s="79"/>
      <c r="G790" s="79"/>
      <c r="H790" s="79"/>
    </row>
    <row r="791" spans="4:8" ht="15.75">
      <c r="D791" s="79"/>
      <c r="E791" s="79"/>
      <c r="F791" s="79"/>
      <c r="G791" s="79"/>
      <c r="H791" s="79"/>
    </row>
    <row r="792" spans="4:8" ht="15.75">
      <c r="D792" s="79"/>
      <c r="E792" s="79"/>
      <c r="F792" s="79"/>
      <c r="G792" s="79"/>
      <c r="H792" s="79"/>
    </row>
    <row r="793" spans="4:8" ht="15.75">
      <c r="D793" s="79"/>
      <c r="E793" s="79"/>
      <c r="F793" s="79"/>
      <c r="G793" s="79"/>
      <c r="H793" s="79"/>
    </row>
    <row r="794" spans="4:8" ht="15.75">
      <c r="D794" s="79"/>
      <c r="E794" s="79"/>
      <c r="F794" s="79"/>
      <c r="G794" s="79"/>
      <c r="H794" s="79"/>
    </row>
    <row r="795" spans="4:8" ht="15.75">
      <c r="D795" s="79"/>
      <c r="E795" s="79"/>
      <c r="F795" s="79"/>
      <c r="G795" s="79"/>
      <c r="H795" s="79"/>
    </row>
    <row r="796" spans="4:8" ht="15.75">
      <c r="D796" s="79"/>
      <c r="E796" s="79"/>
      <c r="F796" s="79"/>
      <c r="G796" s="79"/>
      <c r="H796" s="79"/>
    </row>
    <row r="797" spans="4:8" ht="15.75">
      <c r="D797" s="79"/>
      <c r="E797" s="79"/>
      <c r="F797" s="79"/>
      <c r="G797" s="79"/>
      <c r="H797" s="79"/>
    </row>
    <row r="798" spans="4:8" ht="15.75">
      <c r="D798" s="79"/>
      <c r="E798" s="79"/>
      <c r="F798" s="79"/>
      <c r="G798" s="79"/>
      <c r="H798" s="79"/>
    </row>
    <row r="799" spans="4:8" ht="15.75">
      <c r="D799" s="79"/>
      <c r="E799" s="79"/>
      <c r="F799" s="79"/>
      <c r="G799" s="79"/>
      <c r="H799" s="79"/>
    </row>
    <row r="800" spans="4:8" ht="15.75">
      <c r="D800" s="79"/>
      <c r="E800" s="79"/>
      <c r="F800" s="79"/>
      <c r="G800" s="79"/>
      <c r="H800" s="79"/>
    </row>
    <row r="801" spans="4:8" ht="15.75">
      <c r="D801" s="79"/>
      <c r="E801" s="79"/>
      <c r="F801" s="79"/>
      <c r="G801" s="79"/>
      <c r="H801" s="79"/>
    </row>
    <row r="802" spans="4:8" ht="15.75">
      <c r="D802" s="79"/>
      <c r="E802" s="79"/>
      <c r="F802" s="79"/>
      <c r="G802" s="79"/>
      <c r="H802" s="79"/>
    </row>
    <row r="803" spans="4:8" ht="15.75">
      <c r="D803" s="79"/>
      <c r="E803" s="79"/>
      <c r="F803" s="79"/>
      <c r="G803" s="79"/>
      <c r="H803" s="79"/>
    </row>
    <row r="804" spans="4:8" ht="15.75">
      <c r="D804" s="79"/>
      <c r="E804" s="79"/>
      <c r="F804" s="79"/>
      <c r="G804" s="79"/>
      <c r="H804" s="79"/>
    </row>
    <row r="805" spans="4:8" ht="15.75">
      <c r="D805" s="79"/>
      <c r="E805" s="79"/>
      <c r="F805" s="79"/>
      <c r="G805" s="79"/>
      <c r="H805" s="79"/>
    </row>
    <row r="806" spans="4:8" ht="15.75">
      <c r="D806" s="79"/>
      <c r="E806" s="79"/>
      <c r="F806" s="79"/>
      <c r="G806" s="79"/>
      <c r="H806" s="79"/>
    </row>
    <row r="807" spans="4:8" ht="15.75">
      <c r="D807" s="79"/>
      <c r="E807" s="79"/>
      <c r="F807" s="79"/>
      <c r="G807" s="79"/>
      <c r="H807" s="79"/>
    </row>
    <row r="808" spans="4:8" ht="15.75">
      <c r="D808" s="79"/>
      <c r="E808" s="79"/>
      <c r="F808" s="79"/>
      <c r="G808" s="79"/>
      <c r="H808" s="79"/>
    </row>
    <row r="809" spans="4:8" ht="15.75">
      <c r="D809" s="79"/>
      <c r="E809" s="79"/>
      <c r="F809" s="79"/>
      <c r="G809" s="79"/>
      <c r="H809" s="79"/>
    </row>
    <row r="810" spans="4:8" ht="15.75">
      <c r="D810" s="79"/>
      <c r="E810" s="79"/>
      <c r="F810" s="79"/>
      <c r="G810" s="79"/>
      <c r="H810" s="79"/>
    </row>
    <row r="811" spans="4:8" ht="15.75">
      <c r="D811" s="79"/>
      <c r="E811" s="79"/>
      <c r="F811" s="79"/>
      <c r="G811" s="79"/>
      <c r="H811" s="79"/>
    </row>
    <row r="812" spans="4:8" ht="15.75">
      <c r="D812" s="79"/>
      <c r="E812" s="79"/>
      <c r="F812" s="79"/>
      <c r="G812" s="79"/>
      <c r="H812" s="79"/>
    </row>
    <row r="813" spans="4:8" ht="15.75">
      <c r="D813" s="79"/>
      <c r="E813" s="79"/>
      <c r="F813" s="79"/>
      <c r="G813" s="79"/>
      <c r="H813" s="79"/>
    </row>
    <row r="814" spans="4:8" ht="15.75">
      <c r="D814" s="79"/>
      <c r="E814" s="79"/>
      <c r="F814" s="79"/>
      <c r="G814" s="79"/>
      <c r="H814" s="79"/>
    </row>
    <row r="815" spans="4:8" ht="15.75">
      <c r="D815" s="79"/>
      <c r="E815" s="79"/>
      <c r="F815" s="79"/>
      <c r="G815" s="79"/>
      <c r="H815" s="79"/>
    </row>
    <row r="816" spans="4:8" ht="15.75">
      <c r="D816" s="79"/>
      <c r="E816" s="79"/>
      <c r="F816" s="79"/>
      <c r="G816" s="79"/>
      <c r="H816" s="79"/>
    </row>
    <row r="817" spans="4:8" ht="15.75">
      <c r="D817" s="79"/>
      <c r="E817" s="79"/>
      <c r="F817" s="79"/>
      <c r="G817" s="79"/>
      <c r="H817" s="79"/>
    </row>
    <row r="818" spans="4:8" ht="15.75">
      <c r="D818" s="79"/>
      <c r="E818" s="79"/>
      <c r="F818" s="79"/>
      <c r="G818" s="79"/>
      <c r="H818" s="79"/>
    </row>
    <row r="819" spans="4:8" ht="15.75">
      <c r="D819" s="79"/>
      <c r="E819" s="79"/>
      <c r="F819" s="79"/>
      <c r="G819" s="79"/>
      <c r="H819" s="79"/>
    </row>
    <row r="820" spans="4:8" ht="15.75">
      <c r="D820" s="79"/>
      <c r="E820" s="79"/>
      <c r="F820" s="79"/>
      <c r="G820" s="79"/>
      <c r="H820" s="79"/>
    </row>
    <row r="821" spans="4:8" ht="15.75">
      <c r="D821" s="79"/>
      <c r="E821" s="79"/>
      <c r="F821" s="79"/>
      <c r="G821" s="79"/>
      <c r="H821" s="79"/>
    </row>
    <row r="822" spans="4:8" ht="15.75">
      <c r="D822" s="79"/>
      <c r="E822" s="79"/>
      <c r="F822" s="79"/>
      <c r="G822" s="79"/>
      <c r="H822" s="79"/>
    </row>
    <row r="823" spans="4:8" ht="15.75">
      <c r="D823" s="79"/>
      <c r="E823" s="79"/>
      <c r="F823" s="79"/>
      <c r="G823" s="79"/>
      <c r="H823" s="79"/>
    </row>
    <row r="824" spans="4:8" ht="15.75">
      <c r="D824" s="79"/>
      <c r="E824" s="79"/>
      <c r="F824" s="79"/>
      <c r="G824" s="79"/>
      <c r="H824" s="79"/>
    </row>
    <row r="825" spans="4:8" ht="15.75">
      <c r="D825" s="79"/>
      <c r="E825" s="79"/>
      <c r="F825" s="79"/>
      <c r="G825" s="79"/>
      <c r="H825" s="79"/>
    </row>
    <row r="826" spans="4:8" ht="15.75">
      <c r="D826" s="79"/>
      <c r="E826" s="79"/>
      <c r="F826" s="79"/>
      <c r="G826" s="79"/>
      <c r="H826" s="79"/>
    </row>
    <row r="827" spans="4:8" ht="15.75">
      <c r="D827" s="79"/>
      <c r="E827" s="79"/>
      <c r="F827" s="79"/>
      <c r="G827" s="79"/>
      <c r="H827" s="79"/>
    </row>
    <row r="828" spans="4:8" ht="15.75">
      <c r="D828" s="79"/>
      <c r="E828" s="79"/>
      <c r="F828" s="79"/>
      <c r="G828" s="79"/>
      <c r="H828" s="79"/>
    </row>
    <row r="829" spans="4:8" ht="15.75">
      <c r="D829" s="79"/>
      <c r="E829" s="79"/>
      <c r="F829" s="79"/>
      <c r="G829" s="79"/>
      <c r="H829" s="79"/>
    </row>
    <row r="830" spans="4:8" ht="15.75">
      <c r="D830" s="79"/>
      <c r="E830" s="79"/>
      <c r="F830" s="79"/>
      <c r="G830" s="79"/>
      <c r="H830" s="79"/>
    </row>
    <row r="831" spans="4:8" ht="15.75">
      <c r="D831" s="79"/>
      <c r="E831" s="79"/>
      <c r="F831" s="79"/>
      <c r="G831" s="79"/>
      <c r="H831" s="79"/>
    </row>
    <row r="832" spans="4:8" ht="15.75">
      <c r="D832" s="79"/>
      <c r="E832" s="79"/>
      <c r="F832" s="79"/>
      <c r="G832" s="79"/>
      <c r="H832" s="79"/>
    </row>
    <row r="833" spans="4:8" ht="15.75">
      <c r="D833" s="79"/>
      <c r="E833" s="79"/>
      <c r="F833" s="79"/>
      <c r="G833" s="79"/>
      <c r="H833" s="79"/>
    </row>
    <row r="834" spans="4:8" ht="15.75">
      <c r="D834" s="79"/>
      <c r="E834" s="79"/>
      <c r="F834" s="79"/>
      <c r="G834" s="79"/>
      <c r="H834" s="79"/>
    </row>
    <row r="835" spans="4:8" ht="15.75">
      <c r="D835" s="79"/>
      <c r="E835" s="79"/>
      <c r="F835" s="79"/>
      <c r="G835" s="79"/>
      <c r="H835" s="79"/>
    </row>
    <row r="836" spans="4:8" ht="15.75">
      <c r="D836" s="79"/>
      <c r="E836" s="79"/>
      <c r="F836" s="79"/>
      <c r="G836" s="79"/>
      <c r="H836" s="79"/>
    </row>
    <row r="837" spans="4:8" ht="15.75">
      <c r="D837" s="79"/>
      <c r="E837" s="79"/>
      <c r="F837" s="79"/>
      <c r="G837" s="79"/>
      <c r="H837" s="79"/>
    </row>
    <row r="838" spans="4:8" ht="15.75">
      <c r="D838" s="79"/>
      <c r="E838" s="79"/>
      <c r="F838" s="79"/>
      <c r="G838" s="79"/>
      <c r="H838" s="79"/>
    </row>
    <row r="839" spans="4:8" ht="15.75">
      <c r="D839" s="79"/>
      <c r="E839" s="79"/>
      <c r="F839" s="79"/>
      <c r="G839" s="79"/>
      <c r="H839" s="79"/>
    </row>
    <row r="840" spans="4:8" ht="15.75">
      <c r="D840" s="79"/>
      <c r="E840" s="79"/>
      <c r="F840" s="79"/>
      <c r="G840" s="79"/>
      <c r="H840" s="79"/>
    </row>
    <row r="841" spans="4:8" ht="15.75">
      <c r="D841" s="79"/>
      <c r="E841" s="79"/>
      <c r="F841" s="79"/>
      <c r="G841" s="79"/>
      <c r="H841" s="79"/>
    </row>
    <row r="842" spans="4:8" ht="15.75">
      <c r="D842" s="79"/>
      <c r="E842" s="79"/>
      <c r="F842" s="79"/>
      <c r="G842" s="79"/>
      <c r="H842" s="79"/>
    </row>
    <row r="843" spans="4:8" ht="15.75">
      <c r="D843" s="79"/>
      <c r="E843" s="79"/>
      <c r="F843" s="79"/>
      <c r="G843" s="79"/>
      <c r="H843" s="79"/>
    </row>
    <row r="844" spans="4:8" ht="15.75">
      <c r="D844" s="79"/>
      <c r="E844" s="79"/>
      <c r="F844" s="79"/>
      <c r="G844" s="79"/>
      <c r="H844" s="79"/>
    </row>
    <row r="845" spans="4:8" ht="15.75">
      <c r="D845" s="79"/>
      <c r="E845" s="79"/>
      <c r="F845" s="79"/>
      <c r="G845" s="79"/>
      <c r="H845" s="79"/>
    </row>
    <row r="846" spans="4:8" ht="15.75">
      <c r="D846" s="79"/>
      <c r="E846" s="79"/>
      <c r="F846" s="79"/>
      <c r="G846" s="79"/>
      <c r="H846" s="79"/>
    </row>
    <row r="847" spans="4:8" ht="15.75">
      <c r="D847" s="79"/>
      <c r="E847" s="79"/>
      <c r="F847" s="79"/>
      <c r="G847" s="79"/>
      <c r="H847" s="79"/>
    </row>
    <row r="848" spans="4:8" ht="15.75">
      <c r="D848" s="79"/>
      <c r="E848" s="79"/>
      <c r="F848" s="79"/>
      <c r="G848" s="79"/>
      <c r="H848" s="79"/>
    </row>
    <row r="849" spans="4:8" ht="15.75">
      <c r="D849" s="79"/>
      <c r="E849" s="79"/>
      <c r="F849" s="79"/>
      <c r="G849" s="79"/>
      <c r="H849" s="79"/>
    </row>
    <row r="850" spans="4:8" ht="15.75">
      <c r="D850" s="79"/>
      <c r="E850" s="79"/>
      <c r="F850" s="79"/>
      <c r="G850" s="79"/>
      <c r="H850" s="79"/>
    </row>
    <row r="851" spans="4:8" ht="15.75">
      <c r="D851" s="79"/>
      <c r="E851" s="79"/>
      <c r="F851" s="79"/>
      <c r="G851" s="79"/>
      <c r="H851" s="79"/>
    </row>
    <row r="852" spans="4:8" ht="15.75">
      <c r="D852" s="79"/>
      <c r="E852" s="79"/>
      <c r="F852" s="79"/>
      <c r="G852" s="79"/>
      <c r="H852" s="79"/>
    </row>
    <row r="853" spans="4:8" ht="15.75">
      <c r="D853" s="79"/>
      <c r="E853" s="79"/>
      <c r="F853" s="79"/>
      <c r="G853" s="79"/>
      <c r="H853" s="79"/>
    </row>
    <row r="854" spans="4:8" ht="15.75">
      <c r="D854" s="79"/>
      <c r="E854" s="79"/>
      <c r="F854" s="79"/>
      <c r="G854" s="79"/>
      <c r="H854" s="79"/>
    </row>
    <row r="855" spans="4:8" ht="15.75">
      <c r="D855" s="79"/>
      <c r="E855" s="79"/>
      <c r="F855" s="79"/>
      <c r="G855" s="79"/>
      <c r="H855" s="79"/>
    </row>
    <row r="856" spans="4:8" ht="15.75">
      <c r="D856" s="79"/>
      <c r="E856" s="79"/>
      <c r="F856" s="79"/>
      <c r="G856" s="79"/>
      <c r="H856" s="79"/>
    </row>
    <row r="857" spans="4:8" ht="15.75">
      <c r="D857" s="79"/>
      <c r="E857" s="79"/>
      <c r="F857" s="79"/>
      <c r="G857" s="79"/>
      <c r="H857" s="79"/>
    </row>
    <row r="858" spans="4:8" ht="15.75">
      <c r="D858" s="79"/>
      <c r="E858" s="79"/>
      <c r="F858" s="79"/>
      <c r="G858" s="79"/>
      <c r="H858" s="79"/>
    </row>
    <row r="859" spans="4:8" ht="15.75">
      <c r="D859" s="79"/>
      <c r="E859" s="79"/>
      <c r="F859" s="79"/>
      <c r="G859" s="79"/>
      <c r="H859" s="79"/>
    </row>
    <row r="860" spans="4:8" ht="15.75">
      <c r="D860" s="79"/>
      <c r="E860" s="79"/>
      <c r="F860" s="79"/>
      <c r="G860" s="79"/>
      <c r="H860" s="79"/>
    </row>
    <row r="861" spans="4:8" ht="15.75">
      <c r="D861" s="79"/>
      <c r="E861" s="79"/>
      <c r="F861" s="79"/>
      <c r="G861" s="79"/>
      <c r="H861" s="79"/>
    </row>
    <row r="862" spans="4:8" ht="15.75">
      <c r="D862" s="79"/>
      <c r="E862" s="79"/>
      <c r="F862" s="79"/>
      <c r="G862" s="79"/>
      <c r="H862" s="79"/>
    </row>
    <row r="863" spans="4:8" ht="15.75">
      <c r="D863" s="79"/>
      <c r="E863" s="79"/>
      <c r="F863" s="79"/>
      <c r="G863" s="79"/>
      <c r="H863" s="79"/>
    </row>
    <row r="864" spans="4:8" ht="15.75">
      <c r="D864" s="79"/>
      <c r="E864" s="79"/>
      <c r="F864" s="79"/>
      <c r="G864" s="79"/>
      <c r="H864" s="79"/>
    </row>
    <row r="865" spans="4:8" ht="15.75">
      <c r="D865" s="79"/>
      <c r="E865" s="79"/>
      <c r="F865" s="79"/>
      <c r="G865" s="79"/>
      <c r="H865" s="79"/>
    </row>
    <row r="866" spans="4:8" ht="15.75">
      <c r="D866" s="79"/>
      <c r="E866" s="79"/>
      <c r="F866" s="79"/>
      <c r="G866" s="79"/>
      <c r="H866" s="79"/>
    </row>
    <row r="867" spans="4:8" ht="15.75">
      <c r="D867" s="79"/>
      <c r="E867" s="79"/>
      <c r="F867" s="79"/>
      <c r="G867" s="79"/>
      <c r="H867" s="79"/>
    </row>
    <row r="868" spans="4:8" ht="15.75">
      <c r="D868" s="79"/>
      <c r="E868" s="79"/>
      <c r="F868" s="79"/>
      <c r="G868" s="79"/>
      <c r="H868" s="79"/>
    </row>
    <row r="869" spans="4:8" ht="15.75">
      <c r="D869" s="79"/>
      <c r="E869" s="79"/>
      <c r="F869" s="79"/>
      <c r="G869" s="79"/>
      <c r="H869" s="79"/>
    </row>
    <row r="870" spans="4:8" ht="15.75">
      <c r="D870" s="79"/>
      <c r="E870" s="79"/>
      <c r="F870" s="79"/>
      <c r="G870" s="79"/>
      <c r="H870" s="79"/>
    </row>
    <row r="871" spans="4:8" ht="15.75">
      <c r="D871" s="79"/>
      <c r="E871" s="79"/>
      <c r="F871" s="79"/>
      <c r="G871" s="79"/>
      <c r="H871" s="79"/>
    </row>
    <row r="872" spans="4:8" ht="15.75">
      <c r="D872" s="79"/>
      <c r="E872" s="79"/>
      <c r="F872" s="79"/>
      <c r="G872" s="79"/>
      <c r="H872" s="79"/>
    </row>
    <row r="873" spans="4:8" ht="15.75">
      <c r="D873" s="79"/>
      <c r="E873" s="79"/>
      <c r="F873" s="79"/>
      <c r="G873" s="79"/>
      <c r="H873" s="79"/>
    </row>
    <row r="874" spans="4:8" ht="15.75">
      <c r="D874" s="79"/>
      <c r="E874" s="79"/>
      <c r="F874" s="79"/>
      <c r="G874" s="79"/>
      <c r="H874" s="79"/>
    </row>
    <row r="875" spans="4:8" ht="15.75">
      <c r="D875" s="79"/>
      <c r="E875" s="79"/>
      <c r="F875" s="79"/>
      <c r="G875" s="79"/>
      <c r="H875" s="79"/>
    </row>
    <row r="876" spans="4:8" ht="15.75">
      <c r="D876" s="79"/>
      <c r="E876" s="79"/>
      <c r="F876" s="79"/>
      <c r="G876" s="79"/>
      <c r="H876" s="79"/>
    </row>
    <row r="877" spans="4:8" ht="15.75">
      <c r="D877" s="79"/>
      <c r="E877" s="79"/>
      <c r="F877" s="79"/>
      <c r="G877" s="79"/>
      <c r="H877" s="79"/>
    </row>
    <row r="878" spans="4:8" ht="15.75">
      <c r="D878" s="79"/>
      <c r="E878" s="79"/>
      <c r="F878" s="79"/>
      <c r="G878" s="79"/>
      <c r="H878" s="79"/>
    </row>
    <row r="879" spans="4:8" ht="15.75">
      <c r="D879" s="79"/>
      <c r="E879" s="79"/>
      <c r="F879" s="79"/>
      <c r="G879" s="79"/>
      <c r="H879" s="79"/>
    </row>
    <row r="880" spans="4:8" ht="15.75">
      <c r="D880" s="79"/>
      <c r="E880" s="79"/>
      <c r="F880" s="79"/>
      <c r="G880" s="79"/>
      <c r="H880" s="79"/>
    </row>
    <row r="881" spans="4:8" ht="15.75">
      <c r="D881" s="79"/>
      <c r="E881" s="79"/>
      <c r="F881" s="79"/>
      <c r="G881" s="79"/>
      <c r="H881" s="79"/>
    </row>
    <row r="882" spans="4:8" ht="15.75">
      <c r="D882" s="79"/>
      <c r="E882" s="79"/>
      <c r="F882" s="79"/>
      <c r="G882" s="79"/>
      <c r="H882" s="79"/>
    </row>
    <row r="883" spans="4:8" ht="15.75">
      <c r="D883" s="79"/>
      <c r="E883" s="79"/>
      <c r="F883" s="79"/>
      <c r="G883" s="79"/>
      <c r="H883" s="79"/>
    </row>
    <row r="884" spans="4:8" ht="15.75">
      <c r="D884" s="79"/>
      <c r="E884" s="79"/>
      <c r="F884" s="79"/>
      <c r="G884" s="79"/>
      <c r="H884" s="79"/>
    </row>
    <row r="885" spans="4:8" ht="15.75">
      <c r="D885" s="79"/>
      <c r="E885" s="79"/>
      <c r="F885" s="79"/>
      <c r="G885" s="79"/>
      <c r="H885" s="79"/>
    </row>
    <row r="886" spans="4:8" ht="15.75">
      <c r="D886" s="79"/>
      <c r="E886" s="79"/>
      <c r="F886" s="79"/>
      <c r="G886" s="79"/>
      <c r="H886" s="79"/>
    </row>
    <row r="887" spans="4:8" ht="15.75">
      <c r="D887" s="79"/>
      <c r="E887" s="79"/>
      <c r="F887" s="79"/>
      <c r="G887" s="79"/>
      <c r="H887" s="79"/>
    </row>
    <row r="888" spans="4:8" ht="15.75">
      <c r="D888" s="79"/>
      <c r="E888" s="79"/>
      <c r="F888" s="79"/>
      <c r="G888" s="79"/>
      <c r="H888" s="79"/>
    </row>
    <row r="889" spans="4:8" ht="15.75">
      <c r="D889" s="79"/>
      <c r="E889" s="79"/>
      <c r="F889" s="79"/>
      <c r="G889" s="79"/>
      <c r="H889" s="79"/>
    </row>
    <row r="890" spans="4:8" ht="15.75">
      <c r="D890" s="79"/>
      <c r="E890" s="79"/>
      <c r="F890" s="79"/>
      <c r="G890" s="79"/>
      <c r="H890" s="79"/>
    </row>
    <row r="891" spans="4:8" ht="15.75">
      <c r="D891" s="79"/>
      <c r="E891" s="79"/>
      <c r="F891" s="79"/>
      <c r="G891" s="79"/>
      <c r="H891" s="79"/>
    </row>
    <row r="892" spans="4:8" ht="15.75">
      <c r="D892" s="79"/>
      <c r="E892" s="79"/>
      <c r="F892" s="79"/>
      <c r="G892" s="79"/>
      <c r="H892" s="79"/>
    </row>
    <row r="893" spans="4:8" ht="15.75">
      <c r="D893" s="79"/>
      <c r="E893" s="79"/>
      <c r="F893" s="79"/>
      <c r="G893" s="79"/>
      <c r="H893" s="79"/>
    </row>
    <row r="894" spans="4:8" ht="15.75">
      <c r="D894" s="79"/>
      <c r="E894" s="79"/>
      <c r="F894" s="79"/>
      <c r="G894" s="79"/>
      <c r="H894" s="79"/>
    </row>
    <row r="895" spans="4:8" ht="15.75">
      <c r="D895" s="79"/>
      <c r="E895" s="79"/>
      <c r="F895" s="79"/>
      <c r="G895" s="79"/>
      <c r="H895" s="79"/>
    </row>
    <row r="896" spans="4:8" ht="15.75">
      <c r="D896" s="79"/>
      <c r="E896" s="79"/>
      <c r="F896" s="79"/>
      <c r="G896" s="79"/>
      <c r="H896" s="79"/>
    </row>
    <row r="897" spans="4:8" ht="15.75">
      <c r="D897" s="79"/>
      <c r="E897" s="79"/>
      <c r="F897" s="79"/>
      <c r="G897" s="79"/>
      <c r="H897" s="79"/>
    </row>
    <row r="898" spans="4:8" ht="15.75">
      <c r="D898" s="79"/>
      <c r="E898" s="79"/>
      <c r="F898" s="79"/>
      <c r="G898" s="79"/>
      <c r="H898" s="79"/>
    </row>
    <row r="899" spans="4:8" ht="15.75">
      <c r="D899" s="79"/>
      <c r="E899" s="79"/>
      <c r="F899" s="79"/>
      <c r="G899" s="79"/>
      <c r="H899" s="79"/>
    </row>
    <row r="900" spans="4:8" ht="15.75">
      <c r="D900" s="79"/>
      <c r="E900" s="79"/>
      <c r="F900" s="79"/>
      <c r="G900" s="79"/>
      <c r="H900" s="79"/>
    </row>
    <row r="901" spans="4:8" ht="15.75">
      <c r="D901" s="79"/>
      <c r="E901" s="79"/>
      <c r="F901" s="79"/>
      <c r="G901" s="79"/>
      <c r="H901" s="79"/>
    </row>
    <row r="902" spans="4:8" ht="15.75">
      <c r="D902" s="79"/>
      <c r="E902" s="79"/>
      <c r="F902" s="79"/>
      <c r="G902" s="79"/>
      <c r="H902" s="79"/>
    </row>
    <row r="903" spans="4:8" ht="15.75">
      <c r="D903" s="79"/>
      <c r="E903" s="79"/>
      <c r="F903" s="79"/>
      <c r="G903" s="79"/>
      <c r="H903" s="79"/>
    </row>
    <row r="904" spans="4:8" ht="15.75">
      <c r="D904" s="79"/>
      <c r="E904" s="79"/>
      <c r="F904" s="79"/>
      <c r="G904" s="79"/>
      <c r="H904" s="79"/>
    </row>
    <row r="905" spans="4:8" ht="15.75">
      <c r="D905" s="79"/>
      <c r="E905" s="79"/>
      <c r="F905" s="79"/>
      <c r="G905" s="79"/>
      <c r="H905" s="79"/>
    </row>
    <row r="906" spans="4:8" ht="15.75">
      <c r="D906" s="79"/>
      <c r="E906" s="79"/>
      <c r="F906" s="79"/>
      <c r="G906" s="79"/>
      <c r="H906" s="79"/>
    </row>
    <row r="907" spans="4:8" ht="15.75">
      <c r="D907" s="79"/>
      <c r="E907" s="79"/>
      <c r="F907" s="79"/>
      <c r="G907" s="79"/>
      <c r="H907" s="79"/>
    </row>
    <row r="908" spans="4:8" ht="15.75">
      <c r="D908" s="79"/>
      <c r="E908" s="79"/>
      <c r="F908" s="79"/>
      <c r="G908" s="79"/>
      <c r="H908" s="79"/>
    </row>
    <row r="909" spans="4:8" ht="15.75">
      <c r="D909" s="79"/>
      <c r="E909" s="79"/>
      <c r="F909" s="79"/>
      <c r="G909" s="79"/>
      <c r="H909" s="79"/>
    </row>
    <row r="910" spans="4:8" ht="15.75">
      <c r="D910" s="79"/>
      <c r="E910" s="79"/>
      <c r="F910" s="79"/>
      <c r="G910" s="79"/>
      <c r="H910" s="79"/>
    </row>
    <row r="911" spans="4:8" ht="15.75">
      <c r="D911" s="79"/>
      <c r="E911" s="79"/>
      <c r="F911" s="79"/>
      <c r="G911" s="79"/>
      <c r="H911" s="79"/>
    </row>
    <row r="912" spans="4:8" ht="15.75">
      <c r="D912" s="79"/>
      <c r="E912" s="79"/>
      <c r="F912" s="79"/>
      <c r="G912" s="79"/>
      <c r="H912" s="79"/>
    </row>
    <row r="913" spans="4:8" ht="15.75">
      <c r="D913" s="79"/>
      <c r="E913" s="79"/>
      <c r="F913" s="79"/>
      <c r="G913" s="79"/>
      <c r="H913" s="79"/>
    </row>
    <row r="914" spans="4:8" ht="15.75">
      <c r="D914" s="79"/>
      <c r="E914" s="79"/>
      <c r="F914" s="79"/>
      <c r="G914" s="79"/>
      <c r="H914" s="79"/>
    </row>
    <row r="915" spans="4:8" ht="15.75">
      <c r="D915" s="79"/>
      <c r="E915" s="79"/>
      <c r="F915" s="79"/>
      <c r="G915" s="79"/>
      <c r="H915" s="79"/>
    </row>
    <row r="916" spans="4:8" ht="15.75">
      <c r="D916" s="79"/>
      <c r="E916" s="79"/>
      <c r="F916" s="79"/>
      <c r="G916" s="79"/>
      <c r="H916" s="79"/>
    </row>
    <row r="917" spans="4:8" ht="15.75">
      <c r="D917" s="79"/>
      <c r="E917" s="79"/>
      <c r="F917" s="79"/>
      <c r="G917" s="79"/>
      <c r="H917" s="79"/>
    </row>
    <row r="918" spans="4:8" ht="15.75">
      <c r="D918" s="79"/>
      <c r="E918" s="79"/>
      <c r="F918" s="79"/>
      <c r="G918" s="79"/>
      <c r="H918" s="79"/>
    </row>
    <row r="919" spans="4:8" ht="15.75">
      <c r="D919" s="79"/>
      <c r="E919" s="79"/>
      <c r="F919" s="79"/>
      <c r="G919" s="79"/>
      <c r="H919" s="79"/>
    </row>
    <row r="920" spans="4:8" ht="15.75">
      <c r="D920" s="79"/>
      <c r="E920" s="79"/>
      <c r="F920" s="79"/>
      <c r="G920" s="79"/>
      <c r="H920" s="79"/>
    </row>
    <row r="921" spans="4:8" ht="15.75">
      <c r="D921" s="79"/>
      <c r="E921" s="79"/>
      <c r="F921" s="79"/>
      <c r="G921" s="79"/>
      <c r="H921" s="79"/>
    </row>
    <row r="922" spans="4:8" ht="15.75">
      <c r="D922" s="79"/>
      <c r="E922" s="79"/>
      <c r="F922" s="79"/>
      <c r="G922" s="79"/>
      <c r="H922" s="79"/>
    </row>
    <row r="923" spans="4:8" ht="15.75">
      <c r="D923" s="79"/>
      <c r="E923" s="79"/>
      <c r="F923" s="79"/>
      <c r="G923" s="79"/>
      <c r="H923" s="79"/>
    </row>
    <row r="924" spans="4:8" ht="15.75">
      <c r="D924" s="79"/>
      <c r="E924" s="79"/>
      <c r="F924" s="79"/>
      <c r="G924" s="79"/>
      <c r="H924" s="79"/>
    </row>
    <row r="925" spans="4:8" ht="15.75">
      <c r="D925" s="79"/>
      <c r="E925" s="79"/>
      <c r="F925" s="79"/>
      <c r="G925" s="79"/>
      <c r="H925" s="79"/>
    </row>
    <row r="926" spans="4:8" ht="15.75">
      <c r="D926" s="79"/>
      <c r="E926" s="79"/>
      <c r="F926" s="79"/>
      <c r="G926" s="79"/>
      <c r="H926" s="79"/>
    </row>
    <row r="927" spans="4:8" ht="15.75">
      <c r="D927" s="79"/>
      <c r="E927" s="79"/>
      <c r="F927" s="79"/>
      <c r="G927" s="79"/>
      <c r="H927" s="79"/>
    </row>
    <row r="928" spans="4:8" ht="15.75">
      <c r="D928" s="79"/>
      <c r="E928" s="79"/>
      <c r="F928" s="79"/>
      <c r="G928" s="79"/>
      <c r="H928" s="79"/>
    </row>
    <row r="929" spans="4:8" ht="15.75">
      <c r="D929" s="79"/>
      <c r="E929" s="79"/>
      <c r="F929" s="79"/>
      <c r="G929" s="79"/>
      <c r="H929" s="79"/>
    </row>
    <row r="930" spans="4:8" ht="15.75">
      <c r="D930" s="79"/>
      <c r="E930" s="79"/>
      <c r="F930" s="79"/>
      <c r="G930" s="79"/>
      <c r="H930" s="79"/>
    </row>
    <row r="931" spans="4:8" ht="15.75">
      <c r="D931" s="79"/>
      <c r="E931" s="79"/>
      <c r="F931" s="79"/>
      <c r="G931" s="79"/>
      <c r="H931" s="79"/>
    </row>
    <row r="932" spans="4:8" ht="15.75">
      <c r="D932" s="79"/>
      <c r="E932" s="79"/>
      <c r="F932" s="79"/>
      <c r="G932" s="79"/>
      <c r="H932" s="79"/>
    </row>
    <row r="933" spans="4:8" ht="15.75">
      <c r="D933" s="79"/>
      <c r="E933" s="79"/>
      <c r="F933" s="79"/>
      <c r="G933" s="79"/>
      <c r="H933" s="79"/>
    </row>
    <row r="934" spans="4:8" ht="15.75">
      <c r="D934" s="79"/>
      <c r="E934" s="79"/>
      <c r="F934" s="79"/>
      <c r="G934" s="79"/>
      <c r="H934" s="79"/>
    </row>
    <row r="935" spans="4:8" ht="15.75">
      <c r="D935" s="79"/>
      <c r="E935" s="79"/>
      <c r="F935" s="79"/>
      <c r="G935" s="79"/>
      <c r="H935" s="79"/>
    </row>
    <row r="936" spans="4:8" ht="15.75">
      <c r="D936" s="79"/>
      <c r="E936" s="79"/>
      <c r="F936" s="79"/>
      <c r="G936" s="79"/>
      <c r="H936" s="79"/>
    </row>
    <row r="937" spans="4:8" ht="15.75">
      <c r="D937" s="79"/>
      <c r="E937" s="79"/>
      <c r="F937" s="79"/>
      <c r="G937" s="79"/>
      <c r="H937" s="79"/>
    </row>
    <row r="938" spans="4:8" ht="15.75">
      <c r="D938" s="79"/>
      <c r="E938" s="79"/>
      <c r="F938" s="79"/>
      <c r="G938" s="79"/>
      <c r="H938" s="79"/>
    </row>
    <row r="939" spans="4:8" ht="15.75">
      <c r="D939" s="79"/>
      <c r="E939" s="79"/>
      <c r="F939" s="79"/>
      <c r="G939" s="79"/>
      <c r="H939" s="79"/>
    </row>
    <row r="940" spans="4:8" ht="15.75">
      <c r="D940" s="79"/>
      <c r="E940" s="79"/>
      <c r="F940" s="79"/>
      <c r="G940" s="79"/>
      <c r="H940" s="79"/>
    </row>
    <row r="941" spans="4:8" ht="15.75">
      <c r="D941" s="79"/>
      <c r="E941" s="79"/>
      <c r="F941" s="79"/>
      <c r="G941" s="79"/>
      <c r="H941" s="79"/>
    </row>
    <row r="942" spans="4:8" ht="15.75">
      <c r="D942" s="79"/>
      <c r="E942" s="79"/>
      <c r="F942" s="79"/>
      <c r="G942" s="79"/>
      <c r="H942" s="79"/>
    </row>
    <row r="943" spans="4:8" ht="15.75">
      <c r="D943" s="79"/>
      <c r="E943" s="79"/>
      <c r="F943" s="79"/>
      <c r="G943" s="79"/>
      <c r="H943" s="79"/>
    </row>
    <row r="944" spans="4:8" ht="15.75">
      <c r="D944" s="79"/>
      <c r="E944" s="79"/>
      <c r="F944" s="79"/>
      <c r="G944" s="79"/>
      <c r="H944" s="79"/>
    </row>
    <row r="945" spans="4:8" ht="15.75">
      <c r="D945" s="79"/>
      <c r="E945" s="79"/>
      <c r="F945" s="79"/>
      <c r="G945" s="79"/>
      <c r="H945" s="79"/>
    </row>
    <row r="946" spans="4:8" ht="15.75">
      <c r="D946" s="79"/>
      <c r="E946" s="79"/>
      <c r="F946" s="79"/>
      <c r="G946" s="79"/>
      <c r="H946" s="79"/>
    </row>
    <row r="947" spans="4:8" ht="15.75">
      <c r="D947" s="79"/>
      <c r="E947" s="79"/>
      <c r="F947" s="79"/>
      <c r="G947" s="79"/>
      <c r="H947" s="79"/>
    </row>
    <row r="948" spans="4:8" ht="15.75">
      <c r="D948" s="79"/>
      <c r="E948" s="79"/>
      <c r="F948" s="79"/>
      <c r="G948" s="79"/>
      <c r="H948" s="79"/>
    </row>
    <row r="949" spans="4:8" ht="15.75">
      <c r="D949" s="79"/>
      <c r="E949" s="79"/>
      <c r="F949" s="79"/>
      <c r="G949" s="79"/>
      <c r="H949" s="79"/>
    </row>
    <row r="950" spans="4:8" ht="15.75">
      <c r="D950" s="79"/>
      <c r="E950" s="79"/>
      <c r="F950" s="79"/>
      <c r="G950" s="79"/>
      <c r="H950" s="79"/>
    </row>
    <row r="951" spans="4:8" ht="15.75">
      <c r="D951" s="79"/>
      <c r="E951" s="79"/>
      <c r="F951" s="79"/>
      <c r="G951" s="79"/>
      <c r="H951" s="79"/>
    </row>
    <row r="952" spans="4:8" ht="15.75">
      <c r="D952" s="79"/>
      <c r="E952" s="79"/>
      <c r="F952" s="79"/>
      <c r="G952" s="79"/>
      <c r="H952" s="79"/>
    </row>
    <row r="953" spans="4:8" ht="15.75">
      <c r="D953" s="79"/>
      <c r="E953" s="79"/>
      <c r="F953" s="79"/>
      <c r="G953" s="79"/>
      <c r="H953" s="79"/>
    </row>
    <row r="954" spans="4:8" ht="15.75">
      <c r="D954" s="79"/>
      <c r="E954" s="79"/>
      <c r="F954" s="79"/>
      <c r="G954" s="79"/>
      <c r="H954" s="79"/>
    </row>
    <row r="955" spans="4:8" ht="15.75">
      <c r="D955" s="79"/>
      <c r="E955" s="79"/>
      <c r="F955" s="79"/>
      <c r="G955" s="79"/>
      <c r="H955" s="79"/>
    </row>
    <row r="956" spans="4:8" ht="15.75">
      <c r="D956" s="79"/>
      <c r="E956" s="79"/>
      <c r="F956" s="79"/>
      <c r="G956" s="79"/>
      <c r="H956" s="79"/>
    </row>
    <row r="957" spans="4:8" ht="15.75">
      <c r="D957" s="79"/>
      <c r="E957" s="79"/>
      <c r="F957" s="79"/>
      <c r="G957" s="79"/>
      <c r="H957" s="79"/>
    </row>
    <row r="958" spans="4:8" ht="15.75">
      <c r="D958" s="79"/>
      <c r="E958" s="79"/>
      <c r="F958" s="79"/>
      <c r="G958" s="79"/>
      <c r="H958" s="79"/>
    </row>
    <row r="959" spans="4:8" ht="15.75">
      <c r="D959" s="79"/>
      <c r="E959" s="79"/>
      <c r="F959" s="79"/>
      <c r="G959" s="79"/>
      <c r="H959" s="79"/>
    </row>
    <row r="960" spans="4:8" ht="15.75">
      <c r="D960" s="79"/>
      <c r="E960" s="79"/>
      <c r="F960" s="79"/>
      <c r="G960" s="79"/>
      <c r="H960" s="79"/>
    </row>
    <row r="961" spans="4:8" ht="15.75">
      <c r="D961" s="79"/>
      <c r="E961" s="79"/>
      <c r="F961" s="79"/>
      <c r="G961" s="79"/>
      <c r="H961" s="79"/>
    </row>
    <row r="962" spans="4:8" ht="15.75">
      <c r="D962" s="79"/>
      <c r="E962" s="79"/>
      <c r="F962" s="79"/>
      <c r="G962" s="79"/>
      <c r="H962" s="79"/>
    </row>
    <row r="963" spans="4:8" ht="15.75">
      <c r="D963" s="79"/>
      <c r="E963" s="79"/>
      <c r="F963" s="79"/>
      <c r="G963" s="79"/>
      <c r="H963" s="79"/>
    </row>
    <row r="964" spans="4:8" ht="15.75">
      <c r="D964" s="79"/>
      <c r="E964" s="79"/>
      <c r="F964" s="79"/>
      <c r="G964" s="79"/>
      <c r="H964" s="79"/>
    </row>
    <row r="965" spans="4:8" ht="15.75">
      <c r="D965" s="79"/>
      <c r="E965" s="79"/>
      <c r="F965" s="79"/>
      <c r="G965" s="79"/>
      <c r="H965" s="79"/>
    </row>
    <row r="966" spans="4:8" ht="15.75">
      <c r="D966" s="79"/>
      <c r="E966" s="79"/>
      <c r="F966" s="79"/>
      <c r="G966" s="79"/>
      <c r="H966" s="79"/>
    </row>
    <row r="967" spans="4:8" ht="15.75">
      <c r="D967" s="79"/>
      <c r="E967" s="79"/>
      <c r="F967" s="79"/>
      <c r="G967" s="79"/>
      <c r="H967" s="79"/>
    </row>
    <row r="968" spans="4:8" ht="15.75">
      <c r="D968" s="79"/>
      <c r="E968" s="79"/>
      <c r="F968" s="79"/>
      <c r="G968" s="79"/>
      <c r="H968" s="79"/>
    </row>
    <row r="969" spans="4:8" ht="15.75">
      <c r="D969" s="79"/>
      <c r="E969" s="79"/>
      <c r="F969" s="79"/>
      <c r="G969" s="79"/>
      <c r="H969" s="79"/>
    </row>
    <row r="970" spans="4:8" ht="15.75">
      <c r="D970" s="79"/>
      <c r="E970" s="79"/>
      <c r="F970" s="79"/>
      <c r="G970" s="79"/>
      <c r="H970" s="79"/>
    </row>
    <row r="971" spans="4:8" ht="15.75">
      <c r="D971" s="79"/>
      <c r="E971" s="79"/>
      <c r="F971" s="79"/>
      <c r="G971" s="79"/>
      <c r="H971" s="79"/>
    </row>
    <row r="972" spans="4:8" ht="15.75">
      <c r="D972" s="79"/>
      <c r="E972" s="79"/>
      <c r="F972" s="79"/>
      <c r="G972" s="79"/>
      <c r="H972" s="79"/>
    </row>
    <row r="973" spans="4:8" ht="15.75">
      <c r="D973" s="79"/>
      <c r="E973" s="79"/>
      <c r="F973" s="79"/>
      <c r="G973" s="79"/>
      <c r="H973" s="79"/>
    </row>
    <row r="974" spans="4:8" ht="15.75">
      <c r="D974" s="79"/>
      <c r="E974" s="79"/>
      <c r="F974" s="79"/>
      <c r="G974" s="79"/>
      <c r="H974" s="79"/>
    </row>
  </sheetData>
  <mergeCells count="32">
    <mergeCell ref="C45:F45"/>
    <mergeCell ref="C46:F46"/>
    <mergeCell ref="C47:F47"/>
    <mergeCell ref="D23:H23"/>
    <mergeCell ref="D24:H24"/>
    <mergeCell ref="D25:H25"/>
    <mergeCell ref="D27:H27"/>
    <mergeCell ref="D28:H28"/>
    <mergeCell ref="D29:H29"/>
    <mergeCell ref="D30:H30"/>
    <mergeCell ref="C41:F41"/>
    <mergeCell ref="H41:T41"/>
    <mergeCell ref="C42:F42"/>
    <mergeCell ref="C43:F43"/>
    <mergeCell ref="C44:F44"/>
    <mergeCell ref="D14:H14"/>
    <mergeCell ref="D15:H15"/>
    <mergeCell ref="B21:B22"/>
    <mergeCell ref="B23:B24"/>
    <mergeCell ref="B25:B28"/>
    <mergeCell ref="D16:H16"/>
    <mergeCell ref="D17:H17"/>
    <mergeCell ref="D18:H18"/>
    <mergeCell ref="D19:H19"/>
    <mergeCell ref="D20:H20"/>
    <mergeCell ref="D21:H21"/>
    <mergeCell ref="D22:H22"/>
    <mergeCell ref="D4:H4"/>
    <mergeCell ref="D5:H5"/>
    <mergeCell ref="D6:H6"/>
    <mergeCell ref="D7:H7"/>
    <mergeCell ref="D13:H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2">
        <x14:dataValidation type="list" allowBlank="1" showErrorMessage="1">
          <x14:formula1>
            <xm:f>Hoja3!$H$3:$H$5</xm:f>
          </x14:formula1>
          <xm:sqref>D21</xm:sqref>
        </x14:dataValidation>
        <x14:dataValidation type="list" allowBlank="1" showErrorMessage="1">
          <x14:formula1>
            <xm:f>Hoja3!$Q$3:$Q$5</xm:f>
          </x14:formula1>
          <xm:sqref>C45</xm:sqref>
        </x14:dataValidation>
        <x14:dataValidation type="list" allowBlank="1" showErrorMessage="1">
          <x14:formula1>
            <xm:f>Hoja3!$E$3:$E$6</xm:f>
          </x14:formula1>
          <xm:sqref>D17</xm:sqref>
        </x14:dataValidation>
        <x14:dataValidation type="list" allowBlank="1" showErrorMessage="1">
          <x14:formula1>
            <xm:f>Hoja3!$C$3:$C$32</xm:f>
          </x14:formula1>
          <xm:sqref>D14</xm:sqref>
        </x14:dataValidation>
        <x14:dataValidation type="list" allowBlank="1" showErrorMessage="1">
          <x14:formula1>
            <xm:f>Hoja3!$O$3:$O$7</xm:f>
          </x14:formula1>
          <xm:sqref>C41</xm:sqref>
        </x14:dataValidation>
        <x14:dataValidation type="list" allowBlank="1" showErrorMessage="1">
          <x14:formula1>
            <xm:f>Hoja3!$I$3:$I$32</xm:f>
          </x14:formula1>
          <xm:sqref>D22</xm:sqref>
        </x14:dataValidation>
        <x14:dataValidation type="list" allowBlank="1" showErrorMessage="1">
          <x14:formula1>
            <xm:f>Hoja3!$R$3:$R$99</xm:f>
          </x14:formula1>
          <xm:sqref>A35:B35 A38:B38 C43</xm:sqref>
        </x14:dataValidation>
        <x14:dataValidation type="list" allowBlank="1" showErrorMessage="1">
          <x14:formula1>
            <xm:f>Hoja3!$B$3:$B$25</xm:f>
          </x14:formula1>
          <xm:sqref>D15</xm:sqref>
        </x14:dataValidation>
        <x14:dataValidation type="list" allowBlank="1" showErrorMessage="1">
          <x14:formula1>
            <xm:f>Hoja3!$G$3:$G$113</xm:f>
          </x14:formula1>
          <xm:sqref>D20</xm:sqref>
        </x14:dataValidation>
        <x14:dataValidation type="list" allowBlank="1" showErrorMessage="1">
          <x14:formula1>
            <xm:f>Hoja3!$P$3:$P$6</xm:f>
          </x14:formula1>
          <xm:sqref>C42</xm:sqref>
        </x14:dataValidation>
        <x14:dataValidation type="list" allowBlank="1" showErrorMessage="1">
          <x14:formula1>
            <xm:f>Hoja3!$D$3:$D$32</xm:f>
          </x14:formula1>
          <xm:sqref>D16</xm:sqref>
        </x14:dataValidation>
        <x14:dataValidation type="list" allowBlank="1" showErrorMessage="1">
          <x14:formula1>
            <xm:f>Hoja3!$F$3:$F$30</xm:f>
          </x14:formula1>
          <xm:sqref>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I1000"/>
  <sheetViews>
    <sheetView workbookViewId="0"/>
  </sheetViews>
  <sheetFormatPr baseColWidth="10" defaultColWidth="14.42578125" defaultRowHeight="15" customHeight="1"/>
  <cols>
    <col min="3" max="3" width="72.42578125" customWidth="1"/>
    <col min="7" max="7" width="15.28515625" customWidth="1"/>
  </cols>
  <sheetData>
    <row r="1" spans="2:9">
      <c r="C1" s="89"/>
      <c r="D1" s="90"/>
    </row>
    <row r="2" spans="2:9">
      <c r="B2" s="89" t="str">
        <f ca="1">IFERROR(__xludf.DUMMYFUNCTION("query(MIR!C32:AF40, ""SELECT C,D,O,AB,AC,AD"",1)"),"RESUMEN NARRATIVO")</f>
        <v>RESUMEN NARRATIVO</v>
      </c>
      <c r="C2" s="89" t="str">
        <f ca="1">IFERROR(__xludf.DUMMYFUNCTION("""COMPUTED_VALUE"""),"OBJETIVOS DE RESULTADO")</f>
        <v>OBJETIVOS DE RESULTADO</v>
      </c>
      <c r="D2" s="91" t="str">
        <f ca="1">IFERROR(__xludf.DUMMYFUNCTION("""COMPUTED_VALUE"""),"META PROGRAMADA")</f>
        <v>META PROGRAMADA</v>
      </c>
      <c r="E2" s="89" t="str">
        <f ca="1">IFERROR(__xludf.DUMMYFUNCTION("""COMPUTED_VALUE"""),"OCTUBRE")</f>
        <v>OCTUBRE</v>
      </c>
      <c r="F2" s="89" t="str">
        <f ca="1">IFERROR(__xludf.DUMMYFUNCTION("""COMPUTED_VALUE"""),"NOVIEMBRE")</f>
        <v>NOVIEMBRE</v>
      </c>
      <c r="G2" s="49" t="str">
        <f ca="1">IFERROR(__xludf.DUMMYFUNCTION("""COMPUTED_VALUE"""),"DICIEMBRE")</f>
        <v>DICIEMBRE</v>
      </c>
      <c r="H2" s="92" t="s">
        <v>183</v>
      </c>
    </row>
    <row r="3" spans="2:9">
      <c r="B3" s="89" t="str">
        <f ca="1">IFERROR(__xludf.DUMMYFUNCTION("""COMPUTED_VALUE"""),"FIN")</f>
        <v>FIN</v>
      </c>
      <c r="C3" s="89" t="str">
        <f ca="1">IFERROR(__xludf.DUMMYFUNCTION("""COMPUTED_VALUE"""),"
Las Niñas y Niños con vulnerabilidad económica y/o barreras de aprendizaje tienen acceso a la educación inicial y preescolar, así como a atenciones terapéuticas, en 2023.")</f>
        <v xml:space="preserve">
Las Niñas y Niños con vulnerabilidad económica y/o barreras de aprendizaje tienen acceso a la educación inicial y preescolar, así como a atenciones terapéuticas, en 2023.</v>
      </c>
      <c r="D3" s="93">
        <f ca="1">IFERROR(__xludf.DUMMYFUNCTION("""COMPUTED_VALUE"""),1700)</f>
        <v>1700</v>
      </c>
      <c r="E3" s="94"/>
      <c r="F3" s="94"/>
      <c r="G3" s="82"/>
      <c r="H3" s="95" t="b">
        <v>1</v>
      </c>
      <c r="I3" s="81" t="s">
        <v>184</v>
      </c>
    </row>
    <row r="4" spans="2:9">
      <c r="B4" s="89" t="str">
        <f ca="1">IFERROR(__xludf.DUMMYFUNCTION("""COMPUTED_VALUE"""),"PROPÓSITO")</f>
        <v>PROPÓSITO</v>
      </c>
      <c r="C4" s="89" t="str">
        <f ca="1">IFERROR(__xludf.DUMMYFUNCTION("""COMPUTED_VALUE"""),"Contribuir a la formación de las niñas y niños en situación de vulnerabilidad que habitan Guadalajara, para crear oportunidades, reducir los riesgos psicosociales y disminuir el rezago educativo en 2023.")</f>
        <v>Contribuir a la formación de las niñas y niños en situación de vulnerabilidad que habitan Guadalajara, para crear oportunidades, reducir los riesgos psicosociales y disminuir el rezago educativo en 2023.</v>
      </c>
      <c r="D4" s="93">
        <f ca="1">IFERROR(__xludf.DUMMYFUNCTION("""COMPUTED_VALUE"""),45300)</f>
        <v>45300</v>
      </c>
      <c r="E4" s="94"/>
      <c r="F4" s="94"/>
      <c r="G4" s="82"/>
      <c r="H4" s="95" t="b">
        <v>1</v>
      </c>
    </row>
    <row r="5" spans="2:9">
      <c r="B5" s="89" t="str">
        <f ca="1">IFERROR(__xludf.DUMMYFUNCTION("""COMPUTED_VALUE"""),"COMPONENTE 1")</f>
        <v>COMPONENTE 1</v>
      </c>
      <c r="C5" s="89" t="str">
        <f ca="1">IFERROR(__xludf.DUMMYFUNCTION("""COMPUTED_VALUE"""),"Servicios brindados de educación inicial y preescolar para niñas y niños en condición de vulnerabilidad económica brindados en CDI y CAIC, en el 2023.")</f>
        <v>Servicios brindados de educación inicial y preescolar para niñas y niños en condición de vulnerabilidad económica brindados en CDI y CAIC, en el 2023.</v>
      </c>
      <c r="D5" s="93">
        <f ca="1">IFERROR(__xludf.DUMMYFUNCTION("""COMPUTED_VALUE"""),360)</f>
        <v>360</v>
      </c>
      <c r="E5" s="94">
        <f ca="1">IFERROR(__xludf.DUMMYFUNCTION("""COMPUTED_VALUE"""),50)</f>
        <v>50</v>
      </c>
      <c r="F5" s="94">
        <f ca="1">IFERROR(__xludf.DUMMYFUNCTION("""COMPUTED_VALUE"""),38)</f>
        <v>38</v>
      </c>
      <c r="G5" s="82">
        <f ca="1">IFERROR(__xludf.DUMMYFUNCTION("""COMPUTED_VALUE"""),6)</f>
        <v>6</v>
      </c>
      <c r="H5" s="95" t="b">
        <v>1</v>
      </c>
    </row>
    <row r="6" spans="2:9">
      <c r="B6" s="89" t="str">
        <f ca="1">IFERROR(__xludf.DUMMYFUNCTION("""COMPUTED_VALUE"""),"ACTIVIDAD 1.1")</f>
        <v>ACTIVIDAD 1.1</v>
      </c>
      <c r="C6" s="89" t="str">
        <f ca="1">IFERROR(__xludf.DUMMYFUNCTION("""COMPUTED_VALUE"""),"Procesos de formación brindados en CDI, CEDI y CAIC de educación inicial y preescolar, en el 2023.")</f>
        <v>Procesos de formación brindados en CDI, CEDI y CAIC de educación inicial y preescolar, en el 2023.</v>
      </c>
      <c r="D6" s="93">
        <f ca="1">IFERROR(__xludf.DUMMYFUNCTION("""COMPUTED_VALUE"""),1500)</f>
        <v>1500</v>
      </c>
      <c r="E6" s="94">
        <f ca="1">IFERROR(__xludf.DUMMYFUNCTION("""COMPUTED_VALUE"""),50)</f>
        <v>50</v>
      </c>
      <c r="F6" s="94">
        <f ca="1">IFERROR(__xludf.DUMMYFUNCTION("""COMPUTED_VALUE"""),38)</f>
        <v>38</v>
      </c>
      <c r="G6" s="82">
        <f ca="1">IFERROR(__xludf.DUMMYFUNCTION("""COMPUTED_VALUE"""),6)</f>
        <v>6</v>
      </c>
      <c r="H6" s="95" t="b">
        <v>1</v>
      </c>
    </row>
    <row r="7" spans="2:9">
      <c r="B7" s="89" t="str">
        <f ca="1">IFERROR(__xludf.DUMMYFUNCTION("""COMPUTED_VALUE"""),"ACTIVIDAD 1.2")</f>
        <v>ACTIVIDAD 1.2</v>
      </c>
      <c r="C7" s="89" t="str">
        <f ca="1">IFERROR(__xludf.DUMMYFUNCTION("""COMPUTED_VALUE"""),"Actividades educativas realizadas en educación inicial y preescolar en CDI, CEDI y CAIC, en el 2023.")</f>
        <v>Actividades educativas realizadas en educación inicial y preescolar en CDI, CEDI y CAIC, en el 2023.</v>
      </c>
      <c r="D7" s="93">
        <f ca="1">IFERROR(__xludf.DUMMYFUNCTION("""COMPUTED_VALUE"""),36500)</f>
        <v>36500</v>
      </c>
      <c r="E7" s="94">
        <f ca="1">IFERROR(__xludf.DUMMYFUNCTION("""COMPUTED_VALUE"""),4368)</f>
        <v>4368</v>
      </c>
      <c r="F7" s="94">
        <f ca="1">IFERROR(__xludf.DUMMYFUNCTION("""COMPUTED_VALUE"""),4465)</f>
        <v>4465</v>
      </c>
      <c r="G7" s="82">
        <f ca="1">IFERROR(__xludf.DUMMYFUNCTION("""COMPUTED_VALUE"""),2892)</f>
        <v>2892</v>
      </c>
      <c r="H7" s="95" t="b">
        <v>1</v>
      </c>
      <c r="I7" s="81" t="s">
        <v>184</v>
      </c>
    </row>
    <row r="8" spans="2:9">
      <c r="B8" s="89" t="str">
        <f ca="1">IFERROR(__xludf.DUMMYFUNCTION("""COMPUTED_VALUE"""),"COMPONENTE 2")</f>
        <v>COMPONENTE 2</v>
      </c>
      <c r="C8" s="89" t="str">
        <f ca="1">IFERROR(__xludf.DUMMYFUNCTION("""COMPUTED_VALUE"""),"Atenciones terapéuticas brindadas a niñas y niños con barreras de aprendizaje en el Centro de Atención Psicopedagógica Infantil durante el 2023")</f>
        <v>Atenciones terapéuticas brindadas a niñas y niños con barreras de aprendizaje en el Centro de Atención Psicopedagógica Infantil durante el 2023</v>
      </c>
      <c r="D8" s="93">
        <f ca="1">IFERROR(__xludf.DUMMYFUNCTION("""COMPUTED_VALUE"""),600)</f>
        <v>600</v>
      </c>
      <c r="E8" s="94">
        <f ca="1">IFERROR(__xludf.DUMMYFUNCTION("""COMPUTED_VALUE"""),171)</f>
        <v>171</v>
      </c>
      <c r="F8" s="94">
        <f ca="1">IFERROR(__xludf.DUMMYFUNCTION("""COMPUTED_VALUE"""),171)</f>
        <v>171</v>
      </c>
      <c r="G8" s="82">
        <f ca="1">IFERROR(__xludf.DUMMYFUNCTION("""COMPUTED_VALUE"""),160)</f>
        <v>160</v>
      </c>
      <c r="H8" s="95" t="b">
        <v>1</v>
      </c>
    </row>
    <row r="9" spans="2:9">
      <c r="B9" s="49" t="str">
        <f ca="1">IFERROR(__xludf.DUMMYFUNCTION("""COMPUTED_VALUE"""),"ACTIVIDAD  2.1")</f>
        <v>ACTIVIDAD  2.1</v>
      </c>
      <c r="C9" s="89" t="str">
        <f ca="1">IFERROR(__xludf.DUMMYFUNCTION("""COMPUTED_VALUE"""),"Actividades de diagnóstico y valoración psicológica ejecutadas para niñas y niños que requieran atención en el CAPI durante el 2023")</f>
        <v>Actividades de diagnóstico y valoración psicológica ejecutadas para niñas y niños que requieran atención en el CAPI durante el 2023</v>
      </c>
      <c r="D9" s="96">
        <f ca="1">IFERROR(__xludf.DUMMYFUNCTION("""COMPUTED_VALUE"""),210)</f>
        <v>210</v>
      </c>
      <c r="E9" s="82">
        <f ca="1">IFERROR(__xludf.DUMMYFUNCTION("""COMPUTED_VALUE"""),11)</f>
        <v>11</v>
      </c>
      <c r="F9" s="82">
        <f ca="1">IFERROR(__xludf.DUMMYFUNCTION("""COMPUTED_VALUE"""),8)</f>
        <v>8</v>
      </c>
      <c r="G9" s="82">
        <f ca="1">IFERROR(__xludf.DUMMYFUNCTION("""COMPUTED_VALUE"""),2)</f>
        <v>2</v>
      </c>
      <c r="H9" s="95" t="b">
        <v>1</v>
      </c>
      <c r="I9" s="81" t="s">
        <v>184</v>
      </c>
    </row>
    <row r="10" spans="2:9">
      <c r="B10" s="49" t="str">
        <f ca="1">IFERROR(__xludf.DUMMYFUNCTION("""COMPUTED_VALUE"""),"ACTIVIDAD 2.2")</f>
        <v>ACTIVIDAD 2.2</v>
      </c>
      <c r="C10" s="89" t="str">
        <f ca="1">IFERROR(__xludf.DUMMYFUNCTION("""COMPUTED_VALUE"""),"Terapias impartidas para el desarrollo psicosocial de las niñas y los niños durante el 2023")</f>
        <v>Terapias impartidas para el desarrollo psicosocial de las niñas y los niños durante el 2023</v>
      </c>
      <c r="D10" s="96">
        <f ca="1">IFERROR(__xludf.DUMMYFUNCTION("""COMPUTED_VALUE"""),8800)</f>
        <v>8800</v>
      </c>
      <c r="E10" s="82">
        <f ca="1">IFERROR(__xludf.DUMMYFUNCTION("""COMPUTED_VALUE"""),957)</f>
        <v>957</v>
      </c>
      <c r="F10" s="82">
        <f ca="1">IFERROR(__xludf.DUMMYFUNCTION("""COMPUTED_VALUE"""),683)</f>
        <v>683</v>
      </c>
      <c r="G10" s="82">
        <f ca="1">IFERROR(__xludf.DUMMYFUNCTION("""COMPUTED_VALUE"""),589)</f>
        <v>589</v>
      </c>
      <c r="H10" s="95" t="b">
        <v>1</v>
      </c>
    </row>
    <row r="11" spans="2:9">
      <c r="C11" s="89"/>
      <c r="D11" s="90"/>
    </row>
    <row r="12" spans="2:9">
      <c r="C12" s="89"/>
      <c r="D12" s="90"/>
    </row>
    <row r="13" spans="2:9">
      <c r="C13" s="89"/>
      <c r="D13" s="90"/>
    </row>
    <row r="14" spans="2:9">
      <c r="C14" s="89"/>
      <c r="D14" s="90"/>
    </row>
    <row r="15" spans="2:9">
      <c r="C15" s="89"/>
      <c r="D15" s="90"/>
    </row>
    <row r="16" spans="2:9">
      <c r="C16" s="89"/>
      <c r="D16" s="90"/>
    </row>
    <row r="17" spans="3:4">
      <c r="C17" s="89"/>
      <c r="D17" s="90"/>
    </row>
    <row r="18" spans="3:4">
      <c r="C18" s="89"/>
      <c r="D18" s="90"/>
    </row>
    <row r="19" spans="3:4">
      <c r="C19" s="89"/>
      <c r="D19" s="90"/>
    </row>
    <row r="20" spans="3:4">
      <c r="C20" s="89"/>
      <c r="D20" s="90"/>
    </row>
    <row r="21" spans="3:4">
      <c r="C21" s="89"/>
      <c r="D21" s="90"/>
    </row>
    <row r="22" spans="3:4">
      <c r="C22" s="89"/>
      <c r="D22" s="90"/>
    </row>
    <row r="23" spans="3:4">
      <c r="C23" s="89"/>
      <c r="D23" s="90"/>
    </row>
    <row r="24" spans="3:4">
      <c r="C24" s="89"/>
      <c r="D24" s="90"/>
    </row>
    <row r="25" spans="3:4">
      <c r="C25" s="89"/>
      <c r="D25" s="90"/>
    </row>
    <row r="26" spans="3:4">
      <c r="C26" s="89"/>
      <c r="D26" s="90"/>
    </row>
    <row r="27" spans="3:4">
      <c r="C27" s="89"/>
      <c r="D27" s="90"/>
    </row>
    <row r="28" spans="3:4">
      <c r="C28" s="89"/>
      <c r="D28" s="90"/>
    </row>
    <row r="29" spans="3:4">
      <c r="C29" s="89"/>
      <c r="D29" s="90"/>
    </row>
    <row r="30" spans="3:4">
      <c r="C30" s="89"/>
      <c r="D30" s="90"/>
    </row>
    <row r="31" spans="3:4">
      <c r="C31" s="89"/>
      <c r="D31" s="90"/>
    </row>
    <row r="32" spans="3:4">
      <c r="C32" s="89"/>
      <c r="D32" s="90"/>
    </row>
    <row r="33" spans="3:4">
      <c r="C33" s="89"/>
      <c r="D33" s="90"/>
    </row>
    <row r="34" spans="3:4">
      <c r="C34" s="89"/>
      <c r="D34" s="90"/>
    </row>
    <row r="35" spans="3:4">
      <c r="C35" s="89"/>
      <c r="D35" s="90"/>
    </row>
    <row r="36" spans="3:4">
      <c r="C36" s="89"/>
      <c r="D36" s="90"/>
    </row>
    <row r="37" spans="3:4">
      <c r="C37" s="89"/>
      <c r="D37" s="90"/>
    </row>
    <row r="38" spans="3:4">
      <c r="C38" s="89"/>
      <c r="D38" s="90"/>
    </row>
    <row r="39" spans="3:4">
      <c r="C39" s="89"/>
      <c r="D39" s="90"/>
    </row>
    <row r="40" spans="3:4">
      <c r="C40" s="89"/>
      <c r="D40" s="90"/>
    </row>
    <row r="41" spans="3:4">
      <c r="C41" s="89"/>
      <c r="D41" s="90"/>
    </row>
    <row r="42" spans="3:4">
      <c r="C42" s="89"/>
      <c r="D42" s="90"/>
    </row>
    <row r="43" spans="3:4">
      <c r="C43" s="89"/>
      <c r="D43" s="90"/>
    </row>
    <row r="44" spans="3:4">
      <c r="C44" s="89"/>
      <c r="D44" s="90"/>
    </row>
    <row r="45" spans="3:4">
      <c r="C45" s="89"/>
      <c r="D45" s="90"/>
    </row>
    <row r="46" spans="3:4">
      <c r="C46" s="89"/>
      <c r="D46" s="90"/>
    </row>
    <row r="47" spans="3:4">
      <c r="C47" s="89"/>
      <c r="D47" s="90"/>
    </row>
    <row r="48" spans="3:4">
      <c r="C48" s="89"/>
      <c r="D48" s="90"/>
    </row>
    <row r="49" spans="3:4">
      <c r="C49" s="89"/>
      <c r="D49" s="90"/>
    </row>
    <row r="50" spans="3:4">
      <c r="C50" s="89"/>
      <c r="D50" s="90"/>
    </row>
    <row r="51" spans="3:4">
      <c r="C51" s="89"/>
      <c r="D51" s="90"/>
    </row>
    <row r="52" spans="3:4">
      <c r="C52" s="89"/>
      <c r="D52" s="90"/>
    </row>
    <row r="53" spans="3:4">
      <c r="C53" s="89"/>
      <c r="D53" s="90"/>
    </row>
    <row r="54" spans="3:4">
      <c r="C54" s="89"/>
      <c r="D54" s="90"/>
    </row>
    <row r="55" spans="3:4">
      <c r="C55" s="89"/>
      <c r="D55" s="90"/>
    </row>
    <row r="56" spans="3:4">
      <c r="C56" s="89"/>
      <c r="D56" s="90"/>
    </row>
    <row r="57" spans="3:4">
      <c r="C57" s="89"/>
      <c r="D57" s="90"/>
    </row>
    <row r="58" spans="3:4">
      <c r="C58" s="89"/>
      <c r="D58" s="90"/>
    </row>
    <row r="59" spans="3:4">
      <c r="C59" s="89"/>
      <c r="D59" s="90"/>
    </row>
    <row r="60" spans="3:4">
      <c r="C60" s="89"/>
      <c r="D60" s="90"/>
    </row>
    <row r="61" spans="3:4">
      <c r="C61" s="89"/>
      <c r="D61" s="90"/>
    </row>
    <row r="62" spans="3:4">
      <c r="C62" s="89"/>
      <c r="D62" s="90"/>
    </row>
    <row r="63" spans="3:4">
      <c r="C63" s="89"/>
      <c r="D63" s="90"/>
    </row>
    <row r="64" spans="3:4">
      <c r="C64" s="89"/>
      <c r="D64" s="90"/>
    </row>
    <row r="65" spans="3:4">
      <c r="C65" s="89"/>
      <c r="D65" s="90"/>
    </row>
    <row r="66" spans="3:4">
      <c r="C66" s="89"/>
      <c r="D66" s="90"/>
    </row>
    <row r="67" spans="3:4">
      <c r="C67" s="89"/>
      <c r="D67" s="90"/>
    </row>
    <row r="68" spans="3:4">
      <c r="C68" s="89"/>
      <c r="D68" s="90"/>
    </row>
    <row r="69" spans="3:4">
      <c r="C69" s="89"/>
      <c r="D69" s="90"/>
    </row>
    <row r="70" spans="3:4">
      <c r="C70" s="89"/>
      <c r="D70" s="90"/>
    </row>
    <row r="71" spans="3:4">
      <c r="C71" s="89"/>
      <c r="D71" s="90"/>
    </row>
    <row r="72" spans="3:4">
      <c r="C72" s="89"/>
      <c r="D72" s="90"/>
    </row>
    <row r="73" spans="3:4">
      <c r="C73" s="89"/>
      <c r="D73" s="90"/>
    </row>
    <row r="74" spans="3:4">
      <c r="C74" s="89"/>
      <c r="D74" s="90"/>
    </row>
    <row r="75" spans="3:4">
      <c r="C75" s="89"/>
      <c r="D75" s="90"/>
    </row>
    <row r="76" spans="3:4">
      <c r="C76" s="89"/>
      <c r="D76" s="90"/>
    </row>
    <row r="77" spans="3:4">
      <c r="C77" s="89"/>
      <c r="D77" s="90"/>
    </row>
    <row r="78" spans="3:4">
      <c r="C78" s="89"/>
      <c r="D78" s="90"/>
    </row>
    <row r="79" spans="3:4">
      <c r="C79" s="89"/>
      <c r="D79" s="90"/>
    </row>
    <row r="80" spans="3:4">
      <c r="C80" s="89"/>
      <c r="D80" s="90"/>
    </row>
    <row r="81" spans="3:4">
      <c r="C81" s="89"/>
      <c r="D81" s="90"/>
    </row>
    <row r="82" spans="3:4">
      <c r="C82" s="89"/>
      <c r="D82" s="90"/>
    </row>
    <row r="83" spans="3:4">
      <c r="C83" s="89"/>
      <c r="D83" s="90"/>
    </row>
    <row r="84" spans="3:4">
      <c r="C84" s="89"/>
      <c r="D84" s="90"/>
    </row>
    <row r="85" spans="3:4">
      <c r="C85" s="89"/>
      <c r="D85" s="90"/>
    </row>
    <row r="86" spans="3:4">
      <c r="C86" s="89"/>
      <c r="D86" s="90"/>
    </row>
    <row r="87" spans="3:4">
      <c r="C87" s="89"/>
      <c r="D87" s="90"/>
    </row>
    <row r="88" spans="3:4">
      <c r="C88" s="89"/>
      <c r="D88" s="90"/>
    </row>
    <row r="89" spans="3:4">
      <c r="C89" s="89"/>
      <c r="D89" s="90"/>
    </row>
    <row r="90" spans="3:4">
      <c r="C90" s="89"/>
      <c r="D90" s="90"/>
    </row>
    <row r="91" spans="3:4">
      <c r="C91" s="89"/>
      <c r="D91" s="90"/>
    </row>
    <row r="92" spans="3:4">
      <c r="C92" s="89"/>
      <c r="D92" s="90"/>
    </row>
    <row r="93" spans="3:4">
      <c r="C93" s="89"/>
      <c r="D93" s="90"/>
    </row>
    <row r="94" spans="3:4">
      <c r="C94" s="89"/>
      <c r="D94" s="90"/>
    </row>
    <row r="95" spans="3:4">
      <c r="C95" s="89"/>
      <c r="D95" s="90"/>
    </row>
    <row r="96" spans="3:4">
      <c r="C96" s="89"/>
      <c r="D96" s="90"/>
    </row>
    <row r="97" spans="3:4">
      <c r="C97" s="89"/>
      <c r="D97" s="90"/>
    </row>
    <row r="98" spans="3:4">
      <c r="C98" s="89"/>
      <c r="D98" s="90"/>
    </row>
    <row r="99" spans="3:4">
      <c r="C99" s="89"/>
      <c r="D99" s="90"/>
    </row>
    <row r="100" spans="3:4">
      <c r="C100" s="89"/>
      <c r="D100" s="90"/>
    </row>
    <row r="101" spans="3:4">
      <c r="C101" s="89"/>
      <c r="D101" s="90"/>
    </row>
    <row r="102" spans="3:4">
      <c r="C102" s="89"/>
      <c r="D102" s="90"/>
    </row>
    <row r="103" spans="3:4">
      <c r="C103" s="89"/>
      <c r="D103" s="90"/>
    </row>
    <row r="104" spans="3:4">
      <c r="C104" s="89"/>
      <c r="D104" s="90"/>
    </row>
    <row r="105" spans="3:4">
      <c r="C105" s="89"/>
      <c r="D105" s="90"/>
    </row>
    <row r="106" spans="3:4">
      <c r="C106" s="89"/>
      <c r="D106" s="90"/>
    </row>
    <row r="107" spans="3:4">
      <c r="C107" s="89"/>
      <c r="D107" s="90"/>
    </row>
    <row r="108" spans="3:4">
      <c r="C108" s="89"/>
      <c r="D108" s="90"/>
    </row>
    <row r="109" spans="3:4">
      <c r="C109" s="89"/>
      <c r="D109" s="90"/>
    </row>
    <row r="110" spans="3:4">
      <c r="C110" s="89"/>
      <c r="D110" s="90"/>
    </row>
    <row r="111" spans="3:4">
      <c r="C111" s="89"/>
      <c r="D111" s="90"/>
    </row>
    <row r="112" spans="3:4">
      <c r="C112" s="89"/>
      <c r="D112" s="90"/>
    </row>
    <row r="113" spans="3:4">
      <c r="C113" s="89"/>
      <c r="D113" s="90"/>
    </row>
    <row r="114" spans="3:4">
      <c r="C114" s="89"/>
      <c r="D114" s="90"/>
    </row>
    <row r="115" spans="3:4">
      <c r="C115" s="89"/>
      <c r="D115" s="90"/>
    </row>
    <row r="116" spans="3:4">
      <c r="C116" s="89"/>
      <c r="D116" s="90"/>
    </row>
    <row r="117" spans="3:4">
      <c r="C117" s="89"/>
      <c r="D117" s="90"/>
    </row>
    <row r="118" spans="3:4">
      <c r="C118" s="89"/>
      <c r="D118" s="90"/>
    </row>
    <row r="119" spans="3:4">
      <c r="C119" s="89"/>
      <c r="D119" s="90"/>
    </row>
    <row r="120" spans="3:4">
      <c r="C120" s="89"/>
      <c r="D120" s="90"/>
    </row>
    <row r="121" spans="3:4">
      <c r="C121" s="89"/>
      <c r="D121" s="90"/>
    </row>
    <row r="122" spans="3:4">
      <c r="C122" s="89"/>
      <c r="D122" s="90"/>
    </row>
    <row r="123" spans="3:4">
      <c r="C123" s="89"/>
      <c r="D123" s="90"/>
    </row>
    <row r="124" spans="3:4">
      <c r="C124" s="89"/>
      <c r="D124" s="90"/>
    </row>
    <row r="125" spans="3:4">
      <c r="C125" s="89"/>
      <c r="D125" s="90"/>
    </row>
    <row r="126" spans="3:4">
      <c r="C126" s="89"/>
      <c r="D126" s="90"/>
    </row>
    <row r="127" spans="3:4">
      <c r="C127" s="89"/>
      <c r="D127" s="90"/>
    </row>
    <row r="128" spans="3:4">
      <c r="C128" s="89"/>
      <c r="D128" s="90"/>
    </row>
    <row r="129" spans="3:4">
      <c r="C129" s="89"/>
      <c r="D129" s="90"/>
    </row>
    <row r="130" spans="3:4">
      <c r="C130" s="89"/>
      <c r="D130" s="90"/>
    </row>
    <row r="131" spans="3:4">
      <c r="C131" s="89"/>
      <c r="D131" s="90"/>
    </row>
    <row r="132" spans="3:4">
      <c r="C132" s="89"/>
      <c r="D132" s="90"/>
    </row>
    <row r="133" spans="3:4">
      <c r="C133" s="89"/>
      <c r="D133" s="90"/>
    </row>
    <row r="134" spans="3:4">
      <c r="C134" s="89"/>
      <c r="D134" s="90"/>
    </row>
    <row r="135" spans="3:4">
      <c r="C135" s="89"/>
      <c r="D135" s="90"/>
    </row>
    <row r="136" spans="3:4">
      <c r="C136" s="89"/>
      <c r="D136" s="90"/>
    </row>
    <row r="137" spans="3:4">
      <c r="C137" s="89"/>
      <c r="D137" s="90"/>
    </row>
    <row r="138" spans="3:4">
      <c r="C138" s="89"/>
      <c r="D138" s="90"/>
    </row>
    <row r="139" spans="3:4">
      <c r="C139" s="89"/>
      <c r="D139" s="90"/>
    </row>
    <row r="140" spans="3:4">
      <c r="C140" s="89"/>
      <c r="D140" s="90"/>
    </row>
    <row r="141" spans="3:4">
      <c r="C141" s="89"/>
      <c r="D141" s="90"/>
    </row>
    <row r="142" spans="3:4">
      <c r="C142" s="89"/>
      <c r="D142" s="90"/>
    </row>
    <row r="143" spans="3:4">
      <c r="C143" s="89"/>
      <c r="D143" s="90"/>
    </row>
    <row r="144" spans="3:4">
      <c r="C144" s="89"/>
      <c r="D144" s="90"/>
    </row>
    <row r="145" spans="3:4">
      <c r="C145" s="89"/>
      <c r="D145" s="90"/>
    </row>
    <row r="146" spans="3:4">
      <c r="C146" s="89"/>
      <c r="D146" s="90"/>
    </row>
    <row r="147" spans="3:4">
      <c r="C147" s="89"/>
      <c r="D147" s="90"/>
    </row>
    <row r="148" spans="3:4">
      <c r="C148" s="89"/>
      <c r="D148" s="90"/>
    </row>
    <row r="149" spans="3:4">
      <c r="C149" s="89"/>
      <c r="D149" s="90"/>
    </row>
    <row r="150" spans="3:4">
      <c r="C150" s="89"/>
      <c r="D150" s="90"/>
    </row>
    <row r="151" spans="3:4">
      <c r="C151" s="89"/>
      <c r="D151" s="90"/>
    </row>
    <row r="152" spans="3:4">
      <c r="C152" s="89"/>
      <c r="D152" s="90"/>
    </row>
    <row r="153" spans="3:4">
      <c r="C153" s="89"/>
      <c r="D153" s="90"/>
    </row>
    <row r="154" spans="3:4">
      <c r="C154" s="89"/>
      <c r="D154" s="90"/>
    </row>
    <row r="155" spans="3:4">
      <c r="C155" s="89"/>
      <c r="D155" s="90"/>
    </row>
    <row r="156" spans="3:4">
      <c r="C156" s="89"/>
      <c r="D156" s="90"/>
    </row>
    <row r="157" spans="3:4">
      <c r="C157" s="89"/>
      <c r="D157" s="90"/>
    </row>
    <row r="158" spans="3:4">
      <c r="C158" s="89"/>
      <c r="D158" s="90"/>
    </row>
    <row r="159" spans="3:4">
      <c r="C159" s="89"/>
      <c r="D159" s="90"/>
    </row>
    <row r="160" spans="3:4">
      <c r="C160" s="89"/>
      <c r="D160" s="90"/>
    </row>
    <row r="161" spans="3:4">
      <c r="C161" s="89"/>
      <c r="D161" s="90"/>
    </row>
    <row r="162" spans="3:4">
      <c r="C162" s="89"/>
      <c r="D162" s="90"/>
    </row>
    <row r="163" spans="3:4">
      <c r="C163" s="89"/>
      <c r="D163" s="90"/>
    </row>
    <row r="164" spans="3:4">
      <c r="C164" s="89"/>
      <c r="D164" s="90"/>
    </row>
    <row r="165" spans="3:4">
      <c r="C165" s="89"/>
      <c r="D165" s="90"/>
    </row>
    <row r="166" spans="3:4">
      <c r="C166" s="89"/>
      <c r="D166" s="90"/>
    </row>
    <row r="167" spans="3:4">
      <c r="C167" s="89"/>
      <c r="D167" s="90"/>
    </row>
    <row r="168" spans="3:4">
      <c r="C168" s="89"/>
      <c r="D168" s="90"/>
    </row>
    <row r="169" spans="3:4">
      <c r="C169" s="89"/>
      <c r="D169" s="90"/>
    </row>
    <row r="170" spans="3:4">
      <c r="C170" s="89"/>
      <c r="D170" s="90"/>
    </row>
    <row r="171" spans="3:4">
      <c r="C171" s="89"/>
      <c r="D171" s="90"/>
    </row>
    <row r="172" spans="3:4">
      <c r="C172" s="89"/>
      <c r="D172" s="90"/>
    </row>
    <row r="173" spans="3:4">
      <c r="C173" s="89"/>
      <c r="D173" s="90"/>
    </row>
    <row r="174" spans="3:4">
      <c r="C174" s="89"/>
      <c r="D174" s="90"/>
    </row>
    <row r="175" spans="3:4">
      <c r="C175" s="89"/>
      <c r="D175" s="90"/>
    </row>
    <row r="176" spans="3:4">
      <c r="C176" s="89"/>
      <c r="D176" s="90"/>
    </row>
    <row r="177" spans="3:4">
      <c r="C177" s="89"/>
      <c r="D177" s="90"/>
    </row>
    <row r="178" spans="3:4">
      <c r="C178" s="89"/>
      <c r="D178" s="90"/>
    </row>
    <row r="179" spans="3:4">
      <c r="C179" s="89"/>
      <c r="D179" s="90"/>
    </row>
    <row r="180" spans="3:4">
      <c r="C180" s="89"/>
      <c r="D180" s="90"/>
    </row>
    <row r="181" spans="3:4">
      <c r="C181" s="89"/>
      <c r="D181" s="90"/>
    </row>
    <row r="182" spans="3:4">
      <c r="C182" s="89"/>
      <c r="D182" s="90"/>
    </row>
    <row r="183" spans="3:4">
      <c r="C183" s="89"/>
      <c r="D183" s="90"/>
    </row>
    <row r="184" spans="3:4">
      <c r="C184" s="89"/>
      <c r="D184" s="90"/>
    </row>
    <row r="185" spans="3:4">
      <c r="C185" s="89"/>
      <c r="D185" s="90"/>
    </row>
    <row r="186" spans="3:4">
      <c r="C186" s="89"/>
      <c r="D186" s="90"/>
    </row>
    <row r="187" spans="3:4">
      <c r="C187" s="89"/>
      <c r="D187" s="90"/>
    </row>
    <row r="188" spans="3:4">
      <c r="C188" s="89"/>
      <c r="D188" s="90"/>
    </row>
    <row r="189" spans="3:4">
      <c r="C189" s="89"/>
      <c r="D189" s="90"/>
    </row>
    <row r="190" spans="3:4">
      <c r="C190" s="89"/>
      <c r="D190" s="90"/>
    </row>
    <row r="191" spans="3:4">
      <c r="C191" s="89"/>
      <c r="D191" s="90"/>
    </row>
    <row r="192" spans="3:4">
      <c r="C192" s="89"/>
      <c r="D192" s="90"/>
    </row>
    <row r="193" spans="3:4">
      <c r="C193" s="89"/>
      <c r="D193" s="90"/>
    </row>
    <row r="194" spans="3:4">
      <c r="C194" s="89"/>
      <c r="D194" s="90"/>
    </row>
    <row r="195" spans="3:4">
      <c r="C195" s="89"/>
      <c r="D195" s="90"/>
    </row>
    <row r="196" spans="3:4">
      <c r="C196" s="89"/>
      <c r="D196" s="90"/>
    </row>
    <row r="197" spans="3:4">
      <c r="C197" s="89"/>
      <c r="D197" s="90"/>
    </row>
    <row r="198" spans="3:4">
      <c r="C198" s="89"/>
      <c r="D198" s="90"/>
    </row>
    <row r="199" spans="3:4">
      <c r="C199" s="89"/>
      <c r="D199" s="90"/>
    </row>
    <row r="200" spans="3:4">
      <c r="C200" s="89"/>
      <c r="D200" s="90"/>
    </row>
    <row r="201" spans="3:4">
      <c r="C201" s="89"/>
      <c r="D201" s="90"/>
    </row>
    <row r="202" spans="3:4">
      <c r="C202" s="89"/>
      <c r="D202" s="90"/>
    </row>
    <row r="203" spans="3:4">
      <c r="C203" s="89"/>
      <c r="D203" s="90"/>
    </row>
    <row r="204" spans="3:4">
      <c r="C204" s="89"/>
      <c r="D204" s="90"/>
    </row>
    <row r="205" spans="3:4">
      <c r="C205" s="89"/>
      <c r="D205" s="90"/>
    </row>
    <row r="206" spans="3:4">
      <c r="C206" s="89"/>
      <c r="D206" s="90"/>
    </row>
    <row r="207" spans="3:4">
      <c r="C207" s="89"/>
      <c r="D207" s="90"/>
    </row>
    <row r="208" spans="3:4">
      <c r="C208" s="89"/>
      <c r="D208" s="90"/>
    </row>
    <row r="209" spans="3:4">
      <c r="C209" s="89"/>
      <c r="D209" s="90"/>
    </row>
    <row r="210" spans="3:4">
      <c r="C210" s="89"/>
      <c r="D210" s="90"/>
    </row>
    <row r="211" spans="3:4">
      <c r="C211" s="89"/>
      <c r="D211" s="90"/>
    </row>
    <row r="212" spans="3:4">
      <c r="C212" s="89"/>
      <c r="D212" s="90"/>
    </row>
    <row r="213" spans="3:4">
      <c r="C213" s="89"/>
      <c r="D213" s="90"/>
    </row>
    <row r="214" spans="3:4">
      <c r="C214" s="89"/>
      <c r="D214" s="90"/>
    </row>
    <row r="215" spans="3:4">
      <c r="C215" s="89"/>
      <c r="D215" s="90"/>
    </row>
    <row r="216" spans="3:4">
      <c r="C216" s="89"/>
      <c r="D216" s="90"/>
    </row>
    <row r="217" spans="3:4">
      <c r="C217" s="89"/>
      <c r="D217" s="90"/>
    </row>
    <row r="218" spans="3:4">
      <c r="C218" s="89"/>
      <c r="D218" s="90"/>
    </row>
    <row r="219" spans="3:4">
      <c r="C219" s="89"/>
      <c r="D219" s="90"/>
    </row>
    <row r="220" spans="3:4">
      <c r="C220" s="89"/>
      <c r="D220" s="90"/>
    </row>
    <row r="221" spans="3:4">
      <c r="C221" s="89"/>
      <c r="D221" s="90"/>
    </row>
    <row r="222" spans="3:4">
      <c r="C222" s="89"/>
      <c r="D222" s="90"/>
    </row>
    <row r="223" spans="3:4">
      <c r="C223" s="89"/>
      <c r="D223" s="90"/>
    </row>
    <row r="224" spans="3:4">
      <c r="C224" s="89"/>
      <c r="D224" s="90"/>
    </row>
    <row r="225" spans="3:4">
      <c r="C225" s="89"/>
      <c r="D225" s="90"/>
    </row>
    <row r="226" spans="3:4">
      <c r="C226" s="89"/>
      <c r="D226" s="90"/>
    </row>
    <row r="227" spans="3:4">
      <c r="C227" s="89"/>
      <c r="D227" s="90"/>
    </row>
    <row r="228" spans="3:4">
      <c r="C228" s="89"/>
      <c r="D228" s="90"/>
    </row>
    <row r="229" spans="3:4">
      <c r="C229" s="89"/>
      <c r="D229" s="90"/>
    </row>
    <row r="230" spans="3:4">
      <c r="C230" s="89"/>
      <c r="D230" s="90"/>
    </row>
    <row r="231" spans="3:4">
      <c r="C231" s="89"/>
      <c r="D231" s="90"/>
    </row>
    <row r="232" spans="3:4">
      <c r="C232" s="89"/>
      <c r="D232" s="90"/>
    </row>
    <row r="233" spans="3:4">
      <c r="C233" s="89"/>
      <c r="D233" s="90"/>
    </row>
    <row r="234" spans="3:4">
      <c r="C234" s="89"/>
      <c r="D234" s="90"/>
    </row>
    <row r="235" spans="3:4">
      <c r="C235" s="89"/>
      <c r="D235" s="90"/>
    </row>
    <row r="236" spans="3:4">
      <c r="C236" s="89"/>
      <c r="D236" s="90"/>
    </row>
    <row r="237" spans="3:4">
      <c r="C237" s="89"/>
      <c r="D237" s="90"/>
    </row>
    <row r="238" spans="3:4">
      <c r="C238" s="89"/>
      <c r="D238" s="90"/>
    </row>
    <row r="239" spans="3:4">
      <c r="C239" s="89"/>
      <c r="D239" s="90"/>
    </row>
    <row r="240" spans="3:4">
      <c r="C240" s="89"/>
      <c r="D240" s="90"/>
    </row>
    <row r="241" spans="3:4">
      <c r="C241" s="89"/>
      <c r="D241" s="90"/>
    </row>
    <row r="242" spans="3:4">
      <c r="C242" s="89"/>
      <c r="D242" s="90"/>
    </row>
    <row r="243" spans="3:4">
      <c r="C243" s="89"/>
      <c r="D243" s="90"/>
    </row>
    <row r="244" spans="3:4">
      <c r="C244" s="89"/>
      <c r="D244" s="90"/>
    </row>
    <row r="245" spans="3:4">
      <c r="C245" s="89"/>
      <c r="D245" s="90"/>
    </row>
    <row r="246" spans="3:4">
      <c r="C246" s="89"/>
      <c r="D246" s="90"/>
    </row>
    <row r="247" spans="3:4">
      <c r="C247" s="89"/>
      <c r="D247" s="90"/>
    </row>
    <row r="248" spans="3:4">
      <c r="C248" s="89"/>
      <c r="D248" s="90"/>
    </row>
    <row r="249" spans="3:4">
      <c r="C249" s="89"/>
      <c r="D249" s="90"/>
    </row>
    <row r="250" spans="3:4">
      <c r="C250" s="89"/>
      <c r="D250" s="90"/>
    </row>
    <row r="251" spans="3:4">
      <c r="C251" s="89"/>
      <c r="D251" s="90"/>
    </row>
    <row r="252" spans="3:4">
      <c r="C252" s="89"/>
      <c r="D252" s="90"/>
    </row>
    <row r="253" spans="3:4">
      <c r="C253" s="89"/>
      <c r="D253" s="90"/>
    </row>
    <row r="254" spans="3:4">
      <c r="C254" s="89"/>
      <c r="D254" s="90"/>
    </row>
    <row r="255" spans="3:4">
      <c r="C255" s="89"/>
      <c r="D255" s="90"/>
    </row>
    <row r="256" spans="3:4">
      <c r="C256" s="89"/>
      <c r="D256" s="90"/>
    </row>
    <row r="257" spans="3:4">
      <c r="C257" s="89"/>
      <c r="D257" s="90"/>
    </row>
    <row r="258" spans="3:4">
      <c r="C258" s="89"/>
      <c r="D258" s="90"/>
    </row>
    <row r="259" spans="3:4">
      <c r="C259" s="89"/>
      <c r="D259" s="90"/>
    </row>
    <row r="260" spans="3:4">
      <c r="C260" s="89"/>
      <c r="D260" s="90"/>
    </row>
    <row r="261" spans="3:4">
      <c r="C261" s="89"/>
      <c r="D261" s="90"/>
    </row>
    <row r="262" spans="3:4">
      <c r="C262" s="89"/>
      <c r="D262" s="90"/>
    </row>
    <row r="263" spans="3:4">
      <c r="C263" s="89"/>
      <c r="D263" s="90"/>
    </row>
    <row r="264" spans="3:4">
      <c r="C264" s="89"/>
      <c r="D264" s="90"/>
    </row>
    <row r="265" spans="3:4">
      <c r="C265" s="89"/>
      <c r="D265" s="90"/>
    </row>
    <row r="266" spans="3:4">
      <c r="C266" s="89"/>
      <c r="D266" s="90"/>
    </row>
    <row r="267" spans="3:4">
      <c r="C267" s="89"/>
      <c r="D267" s="90"/>
    </row>
    <row r="268" spans="3:4">
      <c r="C268" s="89"/>
      <c r="D268" s="90"/>
    </row>
    <row r="269" spans="3:4">
      <c r="C269" s="89"/>
      <c r="D269" s="90"/>
    </row>
    <row r="270" spans="3:4">
      <c r="C270" s="89"/>
      <c r="D270" s="90"/>
    </row>
    <row r="271" spans="3:4">
      <c r="C271" s="89"/>
      <c r="D271" s="90"/>
    </row>
    <row r="272" spans="3:4">
      <c r="C272" s="89"/>
      <c r="D272" s="90"/>
    </row>
    <row r="273" spans="3:4">
      <c r="C273" s="89"/>
      <c r="D273" s="90"/>
    </row>
    <row r="274" spans="3:4">
      <c r="C274" s="89"/>
      <c r="D274" s="90"/>
    </row>
    <row r="275" spans="3:4">
      <c r="C275" s="89"/>
      <c r="D275" s="90"/>
    </row>
    <row r="276" spans="3:4">
      <c r="C276" s="89"/>
      <c r="D276" s="90"/>
    </row>
    <row r="277" spans="3:4">
      <c r="C277" s="89"/>
      <c r="D277" s="90"/>
    </row>
    <row r="278" spans="3:4">
      <c r="C278" s="89"/>
      <c r="D278" s="90"/>
    </row>
    <row r="279" spans="3:4">
      <c r="C279" s="89"/>
      <c r="D279" s="90"/>
    </row>
    <row r="280" spans="3:4">
      <c r="C280" s="89"/>
      <c r="D280" s="90"/>
    </row>
    <row r="281" spans="3:4">
      <c r="C281" s="89"/>
      <c r="D281" s="90"/>
    </row>
    <row r="282" spans="3:4">
      <c r="C282" s="89"/>
      <c r="D282" s="90"/>
    </row>
    <row r="283" spans="3:4">
      <c r="C283" s="89"/>
      <c r="D283" s="90"/>
    </row>
    <row r="284" spans="3:4">
      <c r="C284" s="89"/>
      <c r="D284" s="90"/>
    </row>
    <row r="285" spans="3:4">
      <c r="C285" s="89"/>
      <c r="D285" s="90"/>
    </row>
    <row r="286" spans="3:4">
      <c r="C286" s="89"/>
      <c r="D286" s="90"/>
    </row>
    <row r="287" spans="3:4">
      <c r="C287" s="89"/>
      <c r="D287" s="90"/>
    </row>
    <row r="288" spans="3:4">
      <c r="C288" s="89"/>
      <c r="D288" s="90"/>
    </row>
    <row r="289" spans="3:4">
      <c r="C289" s="89"/>
      <c r="D289" s="90"/>
    </row>
    <row r="290" spans="3:4">
      <c r="C290" s="89"/>
      <c r="D290" s="90"/>
    </row>
    <row r="291" spans="3:4">
      <c r="C291" s="89"/>
      <c r="D291" s="90"/>
    </row>
    <row r="292" spans="3:4">
      <c r="C292" s="89"/>
      <c r="D292" s="90"/>
    </row>
    <row r="293" spans="3:4">
      <c r="C293" s="89"/>
      <c r="D293" s="90"/>
    </row>
    <row r="294" spans="3:4">
      <c r="C294" s="89"/>
      <c r="D294" s="90"/>
    </row>
    <row r="295" spans="3:4">
      <c r="C295" s="89"/>
      <c r="D295" s="90"/>
    </row>
    <row r="296" spans="3:4">
      <c r="C296" s="89"/>
      <c r="D296" s="90"/>
    </row>
    <row r="297" spans="3:4">
      <c r="C297" s="89"/>
      <c r="D297" s="90"/>
    </row>
    <row r="298" spans="3:4">
      <c r="C298" s="89"/>
      <c r="D298" s="90"/>
    </row>
    <row r="299" spans="3:4">
      <c r="C299" s="89"/>
      <c r="D299" s="90"/>
    </row>
    <row r="300" spans="3:4">
      <c r="C300" s="89"/>
      <c r="D300" s="90"/>
    </row>
    <row r="301" spans="3:4">
      <c r="C301" s="89"/>
      <c r="D301" s="90"/>
    </row>
    <row r="302" spans="3:4">
      <c r="C302" s="89"/>
      <c r="D302" s="90"/>
    </row>
    <row r="303" spans="3:4">
      <c r="C303" s="89"/>
      <c r="D303" s="90"/>
    </row>
    <row r="304" spans="3:4">
      <c r="C304" s="89"/>
      <c r="D304" s="90"/>
    </row>
    <row r="305" spans="3:4">
      <c r="C305" s="89"/>
      <c r="D305" s="90"/>
    </row>
    <row r="306" spans="3:4">
      <c r="C306" s="89"/>
      <c r="D306" s="90"/>
    </row>
    <row r="307" spans="3:4">
      <c r="C307" s="89"/>
      <c r="D307" s="90"/>
    </row>
    <row r="308" spans="3:4">
      <c r="C308" s="89"/>
      <c r="D308" s="90"/>
    </row>
    <row r="309" spans="3:4">
      <c r="C309" s="89"/>
      <c r="D309" s="90"/>
    </row>
    <row r="310" spans="3:4">
      <c r="C310" s="89"/>
      <c r="D310" s="90"/>
    </row>
    <row r="311" spans="3:4">
      <c r="C311" s="89"/>
      <c r="D311" s="90"/>
    </row>
    <row r="312" spans="3:4">
      <c r="C312" s="89"/>
      <c r="D312" s="90"/>
    </row>
    <row r="313" spans="3:4">
      <c r="C313" s="89"/>
      <c r="D313" s="90"/>
    </row>
    <row r="314" spans="3:4">
      <c r="C314" s="89"/>
      <c r="D314" s="90"/>
    </row>
    <row r="315" spans="3:4">
      <c r="C315" s="89"/>
      <c r="D315" s="90"/>
    </row>
    <row r="316" spans="3:4">
      <c r="C316" s="89"/>
      <c r="D316" s="90"/>
    </row>
    <row r="317" spans="3:4">
      <c r="C317" s="89"/>
      <c r="D317" s="90"/>
    </row>
    <row r="318" spans="3:4">
      <c r="C318" s="89"/>
      <c r="D318" s="90"/>
    </row>
    <row r="319" spans="3:4">
      <c r="C319" s="89"/>
      <c r="D319" s="90"/>
    </row>
    <row r="320" spans="3:4">
      <c r="C320" s="89"/>
      <c r="D320" s="90"/>
    </row>
    <row r="321" spans="3:4">
      <c r="C321" s="89"/>
      <c r="D321" s="90"/>
    </row>
    <row r="322" spans="3:4">
      <c r="C322" s="89"/>
      <c r="D322" s="90"/>
    </row>
    <row r="323" spans="3:4">
      <c r="C323" s="89"/>
      <c r="D323" s="90"/>
    </row>
    <row r="324" spans="3:4">
      <c r="C324" s="89"/>
      <c r="D324" s="90"/>
    </row>
    <row r="325" spans="3:4">
      <c r="C325" s="89"/>
      <c r="D325" s="90"/>
    </row>
    <row r="326" spans="3:4">
      <c r="C326" s="89"/>
      <c r="D326" s="90"/>
    </row>
    <row r="327" spans="3:4">
      <c r="C327" s="89"/>
      <c r="D327" s="90"/>
    </row>
    <row r="328" spans="3:4">
      <c r="C328" s="89"/>
      <c r="D328" s="90"/>
    </row>
    <row r="329" spans="3:4">
      <c r="C329" s="89"/>
      <c r="D329" s="90"/>
    </row>
    <row r="330" spans="3:4">
      <c r="C330" s="89"/>
      <c r="D330" s="90"/>
    </row>
    <row r="331" spans="3:4">
      <c r="C331" s="89"/>
      <c r="D331" s="90"/>
    </row>
    <row r="332" spans="3:4">
      <c r="C332" s="89"/>
      <c r="D332" s="90"/>
    </row>
    <row r="333" spans="3:4">
      <c r="C333" s="89"/>
      <c r="D333" s="90"/>
    </row>
    <row r="334" spans="3:4">
      <c r="C334" s="89"/>
      <c r="D334" s="90"/>
    </row>
    <row r="335" spans="3:4">
      <c r="C335" s="89"/>
      <c r="D335" s="90"/>
    </row>
    <row r="336" spans="3:4">
      <c r="C336" s="89"/>
      <c r="D336" s="90"/>
    </row>
    <row r="337" spans="3:4">
      <c r="C337" s="89"/>
      <c r="D337" s="90"/>
    </row>
    <row r="338" spans="3:4">
      <c r="C338" s="89"/>
      <c r="D338" s="90"/>
    </row>
    <row r="339" spans="3:4">
      <c r="C339" s="89"/>
      <c r="D339" s="90"/>
    </row>
    <row r="340" spans="3:4">
      <c r="C340" s="89"/>
      <c r="D340" s="90"/>
    </row>
    <row r="341" spans="3:4">
      <c r="C341" s="89"/>
      <c r="D341" s="90"/>
    </row>
    <row r="342" spans="3:4">
      <c r="C342" s="89"/>
      <c r="D342" s="90"/>
    </row>
    <row r="343" spans="3:4">
      <c r="C343" s="89"/>
      <c r="D343" s="90"/>
    </row>
    <row r="344" spans="3:4">
      <c r="C344" s="89"/>
      <c r="D344" s="90"/>
    </row>
    <row r="345" spans="3:4">
      <c r="C345" s="89"/>
      <c r="D345" s="90"/>
    </row>
    <row r="346" spans="3:4">
      <c r="C346" s="89"/>
      <c r="D346" s="90"/>
    </row>
    <row r="347" spans="3:4">
      <c r="C347" s="89"/>
      <c r="D347" s="90"/>
    </row>
    <row r="348" spans="3:4">
      <c r="C348" s="89"/>
      <c r="D348" s="90"/>
    </row>
    <row r="349" spans="3:4">
      <c r="C349" s="89"/>
      <c r="D349" s="90"/>
    </row>
    <row r="350" spans="3:4">
      <c r="C350" s="89"/>
      <c r="D350" s="90"/>
    </row>
    <row r="351" spans="3:4">
      <c r="C351" s="89"/>
      <c r="D351" s="90"/>
    </row>
    <row r="352" spans="3:4">
      <c r="C352" s="89"/>
      <c r="D352" s="90"/>
    </row>
    <row r="353" spans="3:4">
      <c r="C353" s="89"/>
      <c r="D353" s="90"/>
    </row>
    <row r="354" spans="3:4">
      <c r="C354" s="89"/>
      <c r="D354" s="90"/>
    </row>
    <row r="355" spans="3:4">
      <c r="C355" s="89"/>
      <c r="D355" s="90"/>
    </row>
    <row r="356" spans="3:4">
      <c r="C356" s="89"/>
      <c r="D356" s="90"/>
    </row>
    <row r="357" spans="3:4">
      <c r="C357" s="89"/>
      <c r="D357" s="90"/>
    </row>
    <row r="358" spans="3:4">
      <c r="C358" s="89"/>
      <c r="D358" s="90"/>
    </row>
    <row r="359" spans="3:4">
      <c r="C359" s="89"/>
      <c r="D359" s="90"/>
    </row>
    <row r="360" spans="3:4">
      <c r="C360" s="89"/>
      <c r="D360" s="90"/>
    </row>
    <row r="361" spans="3:4">
      <c r="C361" s="89"/>
      <c r="D361" s="90"/>
    </row>
    <row r="362" spans="3:4">
      <c r="C362" s="89"/>
      <c r="D362" s="90"/>
    </row>
    <row r="363" spans="3:4">
      <c r="C363" s="89"/>
      <c r="D363" s="90"/>
    </row>
    <row r="364" spans="3:4">
      <c r="C364" s="89"/>
      <c r="D364" s="90"/>
    </row>
    <row r="365" spans="3:4">
      <c r="C365" s="89"/>
      <c r="D365" s="90"/>
    </row>
    <row r="366" spans="3:4">
      <c r="C366" s="89"/>
      <c r="D366" s="90"/>
    </row>
    <row r="367" spans="3:4">
      <c r="C367" s="89"/>
      <c r="D367" s="90"/>
    </row>
    <row r="368" spans="3:4">
      <c r="C368" s="89"/>
      <c r="D368" s="90"/>
    </row>
    <row r="369" spans="3:4">
      <c r="C369" s="89"/>
      <c r="D369" s="90"/>
    </row>
    <row r="370" spans="3:4">
      <c r="C370" s="89"/>
      <c r="D370" s="90"/>
    </row>
    <row r="371" spans="3:4">
      <c r="C371" s="89"/>
      <c r="D371" s="90"/>
    </row>
    <row r="372" spans="3:4">
      <c r="C372" s="89"/>
      <c r="D372" s="90"/>
    </row>
    <row r="373" spans="3:4">
      <c r="C373" s="89"/>
      <c r="D373" s="90"/>
    </row>
    <row r="374" spans="3:4">
      <c r="C374" s="89"/>
      <c r="D374" s="90"/>
    </row>
    <row r="375" spans="3:4">
      <c r="C375" s="89"/>
      <c r="D375" s="90"/>
    </row>
    <row r="376" spans="3:4">
      <c r="C376" s="89"/>
      <c r="D376" s="90"/>
    </row>
    <row r="377" spans="3:4">
      <c r="C377" s="89"/>
      <c r="D377" s="90"/>
    </row>
    <row r="378" spans="3:4">
      <c r="C378" s="89"/>
      <c r="D378" s="90"/>
    </row>
    <row r="379" spans="3:4">
      <c r="C379" s="89"/>
      <c r="D379" s="90"/>
    </row>
    <row r="380" spans="3:4">
      <c r="C380" s="89"/>
      <c r="D380" s="90"/>
    </row>
    <row r="381" spans="3:4">
      <c r="C381" s="89"/>
      <c r="D381" s="90"/>
    </row>
    <row r="382" spans="3:4">
      <c r="C382" s="89"/>
      <c r="D382" s="90"/>
    </row>
    <row r="383" spans="3:4">
      <c r="C383" s="89"/>
      <c r="D383" s="90"/>
    </row>
    <row r="384" spans="3:4">
      <c r="C384" s="89"/>
      <c r="D384" s="90"/>
    </row>
    <row r="385" spans="3:4">
      <c r="C385" s="89"/>
      <c r="D385" s="90"/>
    </row>
    <row r="386" spans="3:4">
      <c r="C386" s="89"/>
      <c r="D386" s="90"/>
    </row>
    <row r="387" spans="3:4">
      <c r="C387" s="89"/>
      <c r="D387" s="90"/>
    </row>
    <row r="388" spans="3:4">
      <c r="C388" s="89"/>
      <c r="D388" s="90"/>
    </row>
    <row r="389" spans="3:4">
      <c r="C389" s="89"/>
      <c r="D389" s="90"/>
    </row>
    <row r="390" spans="3:4">
      <c r="C390" s="89"/>
      <c r="D390" s="90"/>
    </row>
    <row r="391" spans="3:4">
      <c r="C391" s="89"/>
      <c r="D391" s="90"/>
    </row>
    <row r="392" spans="3:4">
      <c r="C392" s="89"/>
      <c r="D392" s="90"/>
    </row>
    <row r="393" spans="3:4">
      <c r="C393" s="89"/>
      <c r="D393" s="90"/>
    </row>
    <row r="394" spans="3:4">
      <c r="C394" s="89"/>
      <c r="D394" s="90"/>
    </row>
    <row r="395" spans="3:4">
      <c r="C395" s="89"/>
      <c r="D395" s="90"/>
    </row>
    <row r="396" spans="3:4">
      <c r="C396" s="89"/>
      <c r="D396" s="90"/>
    </row>
    <row r="397" spans="3:4">
      <c r="C397" s="89"/>
      <c r="D397" s="90"/>
    </row>
    <row r="398" spans="3:4">
      <c r="C398" s="89"/>
      <c r="D398" s="90"/>
    </row>
    <row r="399" spans="3:4">
      <c r="C399" s="89"/>
      <c r="D399" s="90"/>
    </row>
    <row r="400" spans="3:4">
      <c r="C400" s="89"/>
      <c r="D400" s="90"/>
    </row>
    <row r="401" spans="3:4">
      <c r="C401" s="89"/>
      <c r="D401" s="90"/>
    </row>
    <row r="402" spans="3:4">
      <c r="C402" s="89"/>
      <c r="D402" s="90"/>
    </row>
    <row r="403" spans="3:4">
      <c r="C403" s="89"/>
      <c r="D403" s="90"/>
    </row>
    <row r="404" spans="3:4">
      <c r="C404" s="89"/>
      <c r="D404" s="90"/>
    </row>
    <row r="405" spans="3:4">
      <c r="C405" s="89"/>
      <c r="D405" s="90"/>
    </row>
    <row r="406" spans="3:4">
      <c r="C406" s="89"/>
      <c r="D406" s="90"/>
    </row>
    <row r="407" spans="3:4">
      <c r="C407" s="89"/>
      <c r="D407" s="90"/>
    </row>
    <row r="408" spans="3:4">
      <c r="C408" s="89"/>
      <c r="D408" s="90"/>
    </row>
    <row r="409" spans="3:4">
      <c r="C409" s="89"/>
      <c r="D409" s="90"/>
    </row>
    <row r="410" spans="3:4">
      <c r="C410" s="89"/>
      <c r="D410" s="90"/>
    </row>
    <row r="411" spans="3:4">
      <c r="C411" s="89"/>
      <c r="D411" s="90"/>
    </row>
    <row r="412" spans="3:4">
      <c r="C412" s="89"/>
      <c r="D412" s="90"/>
    </row>
    <row r="413" spans="3:4">
      <c r="C413" s="89"/>
      <c r="D413" s="90"/>
    </row>
    <row r="414" spans="3:4">
      <c r="C414" s="89"/>
      <c r="D414" s="90"/>
    </row>
    <row r="415" spans="3:4">
      <c r="C415" s="89"/>
      <c r="D415" s="90"/>
    </row>
    <row r="416" spans="3:4">
      <c r="C416" s="89"/>
      <c r="D416" s="90"/>
    </row>
    <row r="417" spans="3:4">
      <c r="C417" s="89"/>
      <c r="D417" s="90"/>
    </row>
    <row r="418" spans="3:4">
      <c r="C418" s="89"/>
      <c r="D418" s="90"/>
    </row>
    <row r="419" spans="3:4">
      <c r="C419" s="89"/>
      <c r="D419" s="90"/>
    </row>
    <row r="420" spans="3:4">
      <c r="C420" s="89"/>
      <c r="D420" s="90"/>
    </row>
    <row r="421" spans="3:4">
      <c r="C421" s="89"/>
      <c r="D421" s="90"/>
    </row>
    <row r="422" spans="3:4">
      <c r="C422" s="89"/>
      <c r="D422" s="90"/>
    </row>
    <row r="423" spans="3:4">
      <c r="C423" s="89"/>
      <c r="D423" s="90"/>
    </row>
    <row r="424" spans="3:4">
      <c r="C424" s="89"/>
      <c r="D424" s="90"/>
    </row>
    <row r="425" spans="3:4">
      <c r="C425" s="89"/>
      <c r="D425" s="90"/>
    </row>
    <row r="426" spans="3:4">
      <c r="C426" s="89"/>
      <c r="D426" s="90"/>
    </row>
    <row r="427" spans="3:4">
      <c r="C427" s="89"/>
      <c r="D427" s="90"/>
    </row>
    <row r="428" spans="3:4">
      <c r="C428" s="89"/>
      <c r="D428" s="90"/>
    </row>
    <row r="429" spans="3:4">
      <c r="C429" s="89"/>
      <c r="D429" s="90"/>
    </row>
    <row r="430" spans="3:4">
      <c r="C430" s="89"/>
      <c r="D430" s="90"/>
    </row>
    <row r="431" spans="3:4">
      <c r="C431" s="89"/>
      <c r="D431" s="90"/>
    </row>
    <row r="432" spans="3:4">
      <c r="C432" s="89"/>
      <c r="D432" s="90"/>
    </row>
    <row r="433" spans="3:4">
      <c r="C433" s="89"/>
      <c r="D433" s="90"/>
    </row>
    <row r="434" spans="3:4">
      <c r="C434" s="89"/>
      <c r="D434" s="90"/>
    </row>
    <row r="435" spans="3:4">
      <c r="C435" s="89"/>
      <c r="D435" s="90"/>
    </row>
    <row r="436" spans="3:4">
      <c r="C436" s="89"/>
      <c r="D436" s="90"/>
    </row>
    <row r="437" spans="3:4">
      <c r="C437" s="89"/>
      <c r="D437" s="90"/>
    </row>
    <row r="438" spans="3:4">
      <c r="C438" s="89"/>
      <c r="D438" s="90"/>
    </row>
    <row r="439" spans="3:4">
      <c r="C439" s="89"/>
      <c r="D439" s="90"/>
    </row>
    <row r="440" spans="3:4">
      <c r="C440" s="89"/>
      <c r="D440" s="90"/>
    </row>
    <row r="441" spans="3:4">
      <c r="C441" s="89"/>
      <c r="D441" s="90"/>
    </row>
    <row r="442" spans="3:4">
      <c r="C442" s="89"/>
      <c r="D442" s="90"/>
    </row>
    <row r="443" spans="3:4">
      <c r="C443" s="89"/>
      <c r="D443" s="90"/>
    </row>
    <row r="444" spans="3:4">
      <c r="C444" s="89"/>
      <c r="D444" s="90"/>
    </row>
    <row r="445" spans="3:4">
      <c r="C445" s="89"/>
      <c r="D445" s="90"/>
    </row>
    <row r="446" spans="3:4">
      <c r="C446" s="89"/>
      <c r="D446" s="90"/>
    </row>
    <row r="447" spans="3:4">
      <c r="C447" s="89"/>
      <c r="D447" s="90"/>
    </row>
    <row r="448" spans="3:4">
      <c r="C448" s="89"/>
      <c r="D448" s="90"/>
    </row>
    <row r="449" spans="3:4">
      <c r="C449" s="89"/>
      <c r="D449" s="90"/>
    </row>
    <row r="450" spans="3:4">
      <c r="C450" s="89"/>
      <c r="D450" s="90"/>
    </row>
    <row r="451" spans="3:4">
      <c r="C451" s="89"/>
      <c r="D451" s="90"/>
    </row>
    <row r="452" spans="3:4">
      <c r="C452" s="89"/>
      <c r="D452" s="90"/>
    </row>
    <row r="453" spans="3:4">
      <c r="C453" s="89"/>
      <c r="D453" s="90"/>
    </row>
    <row r="454" spans="3:4">
      <c r="C454" s="89"/>
      <c r="D454" s="90"/>
    </row>
    <row r="455" spans="3:4">
      <c r="C455" s="89"/>
      <c r="D455" s="90"/>
    </row>
    <row r="456" spans="3:4">
      <c r="C456" s="89"/>
      <c r="D456" s="90"/>
    </row>
    <row r="457" spans="3:4">
      <c r="C457" s="89"/>
      <c r="D457" s="90"/>
    </row>
    <row r="458" spans="3:4">
      <c r="C458" s="89"/>
      <c r="D458" s="90"/>
    </row>
    <row r="459" spans="3:4">
      <c r="C459" s="89"/>
      <c r="D459" s="90"/>
    </row>
    <row r="460" spans="3:4">
      <c r="C460" s="89"/>
      <c r="D460" s="90"/>
    </row>
    <row r="461" spans="3:4">
      <c r="C461" s="89"/>
      <c r="D461" s="90"/>
    </row>
    <row r="462" spans="3:4">
      <c r="C462" s="89"/>
      <c r="D462" s="90"/>
    </row>
    <row r="463" spans="3:4">
      <c r="C463" s="89"/>
      <c r="D463" s="90"/>
    </row>
    <row r="464" spans="3:4">
      <c r="C464" s="89"/>
      <c r="D464" s="90"/>
    </row>
    <row r="465" spans="3:4">
      <c r="C465" s="89"/>
      <c r="D465" s="90"/>
    </row>
    <row r="466" spans="3:4">
      <c r="C466" s="89"/>
      <c r="D466" s="90"/>
    </row>
    <row r="467" spans="3:4">
      <c r="C467" s="89"/>
      <c r="D467" s="90"/>
    </row>
    <row r="468" spans="3:4">
      <c r="C468" s="89"/>
      <c r="D468" s="90"/>
    </row>
    <row r="469" spans="3:4">
      <c r="C469" s="89"/>
      <c r="D469" s="90"/>
    </row>
    <row r="470" spans="3:4">
      <c r="C470" s="89"/>
      <c r="D470" s="90"/>
    </row>
    <row r="471" spans="3:4">
      <c r="C471" s="89"/>
      <c r="D471" s="90"/>
    </row>
    <row r="472" spans="3:4">
      <c r="C472" s="89"/>
      <c r="D472" s="90"/>
    </row>
    <row r="473" spans="3:4">
      <c r="C473" s="89"/>
      <c r="D473" s="90"/>
    </row>
    <row r="474" spans="3:4">
      <c r="C474" s="89"/>
      <c r="D474" s="90"/>
    </row>
    <row r="475" spans="3:4">
      <c r="C475" s="89"/>
      <c r="D475" s="90"/>
    </row>
    <row r="476" spans="3:4">
      <c r="C476" s="89"/>
      <c r="D476" s="90"/>
    </row>
    <row r="477" spans="3:4">
      <c r="C477" s="89"/>
      <c r="D477" s="90"/>
    </row>
    <row r="478" spans="3:4">
      <c r="C478" s="89"/>
      <c r="D478" s="90"/>
    </row>
    <row r="479" spans="3:4">
      <c r="C479" s="89"/>
      <c r="D479" s="90"/>
    </row>
    <row r="480" spans="3:4">
      <c r="C480" s="89"/>
      <c r="D480" s="90"/>
    </row>
    <row r="481" spans="3:4">
      <c r="C481" s="89"/>
      <c r="D481" s="90"/>
    </row>
    <row r="482" spans="3:4">
      <c r="C482" s="89"/>
      <c r="D482" s="90"/>
    </row>
    <row r="483" spans="3:4">
      <c r="C483" s="89"/>
      <c r="D483" s="90"/>
    </row>
    <row r="484" spans="3:4">
      <c r="C484" s="89"/>
      <c r="D484" s="90"/>
    </row>
    <row r="485" spans="3:4">
      <c r="C485" s="89"/>
      <c r="D485" s="90"/>
    </row>
    <row r="486" spans="3:4">
      <c r="C486" s="89"/>
      <c r="D486" s="90"/>
    </row>
    <row r="487" spans="3:4">
      <c r="C487" s="89"/>
      <c r="D487" s="90"/>
    </row>
    <row r="488" spans="3:4">
      <c r="C488" s="89"/>
      <c r="D488" s="90"/>
    </row>
    <row r="489" spans="3:4">
      <c r="C489" s="89"/>
      <c r="D489" s="90"/>
    </row>
    <row r="490" spans="3:4">
      <c r="C490" s="89"/>
      <c r="D490" s="90"/>
    </row>
    <row r="491" spans="3:4">
      <c r="C491" s="89"/>
      <c r="D491" s="90"/>
    </row>
    <row r="492" spans="3:4">
      <c r="C492" s="89"/>
      <c r="D492" s="90"/>
    </row>
    <row r="493" spans="3:4">
      <c r="C493" s="89"/>
      <c r="D493" s="90"/>
    </row>
    <row r="494" spans="3:4">
      <c r="C494" s="89"/>
      <c r="D494" s="90"/>
    </row>
    <row r="495" spans="3:4">
      <c r="C495" s="89"/>
      <c r="D495" s="90"/>
    </row>
    <row r="496" spans="3:4">
      <c r="C496" s="89"/>
      <c r="D496" s="90"/>
    </row>
    <row r="497" spans="3:4">
      <c r="C497" s="89"/>
      <c r="D497" s="90"/>
    </row>
    <row r="498" spans="3:4">
      <c r="C498" s="89"/>
      <c r="D498" s="90"/>
    </row>
    <row r="499" spans="3:4">
      <c r="C499" s="89"/>
      <c r="D499" s="90"/>
    </row>
    <row r="500" spans="3:4">
      <c r="C500" s="89"/>
      <c r="D500" s="90"/>
    </row>
    <row r="501" spans="3:4">
      <c r="C501" s="89"/>
      <c r="D501" s="90"/>
    </row>
    <row r="502" spans="3:4">
      <c r="C502" s="89"/>
      <c r="D502" s="90"/>
    </row>
    <row r="503" spans="3:4">
      <c r="C503" s="89"/>
      <c r="D503" s="90"/>
    </row>
    <row r="504" spans="3:4">
      <c r="C504" s="89"/>
      <c r="D504" s="90"/>
    </row>
    <row r="505" spans="3:4">
      <c r="C505" s="89"/>
      <c r="D505" s="90"/>
    </row>
    <row r="506" spans="3:4">
      <c r="C506" s="89"/>
      <c r="D506" s="90"/>
    </row>
    <row r="507" spans="3:4">
      <c r="C507" s="89"/>
      <c r="D507" s="90"/>
    </row>
    <row r="508" spans="3:4">
      <c r="C508" s="89"/>
      <c r="D508" s="90"/>
    </row>
    <row r="509" spans="3:4">
      <c r="C509" s="89"/>
      <c r="D509" s="90"/>
    </row>
    <row r="510" spans="3:4">
      <c r="C510" s="89"/>
      <c r="D510" s="90"/>
    </row>
    <row r="511" spans="3:4">
      <c r="C511" s="89"/>
      <c r="D511" s="90"/>
    </row>
    <row r="512" spans="3:4">
      <c r="C512" s="89"/>
      <c r="D512" s="90"/>
    </row>
    <row r="513" spans="3:4">
      <c r="C513" s="89"/>
      <c r="D513" s="90"/>
    </row>
    <row r="514" spans="3:4">
      <c r="C514" s="89"/>
      <c r="D514" s="90"/>
    </row>
    <row r="515" spans="3:4">
      <c r="C515" s="89"/>
      <c r="D515" s="90"/>
    </row>
    <row r="516" spans="3:4">
      <c r="C516" s="89"/>
      <c r="D516" s="90"/>
    </row>
    <row r="517" spans="3:4">
      <c r="C517" s="89"/>
      <c r="D517" s="90"/>
    </row>
    <row r="518" spans="3:4">
      <c r="C518" s="89"/>
      <c r="D518" s="90"/>
    </row>
    <row r="519" spans="3:4">
      <c r="C519" s="89"/>
      <c r="D519" s="90"/>
    </row>
    <row r="520" spans="3:4">
      <c r="C520" s="89"/>
      <c r="D520" s="90"/>
    </row>
    <row r="521" spans="3:4">
      <c r="C521" s="89"/>
      <c r="D521" s="90"/>
    </row>
    <row r="522" spans="3:4">
      <c r="C522" s="89"/>
      <c r="D522" s="90"/>
    </row>
    <row r="523" spans="3:4">
      <c r="C523" s="89"/>
      <c r="D523" s="90"/>
    </row>
    <row r="524" spans="3:4">
      <c r="C524" s="89"/>
      <c r="D524" s="90"/>
    </row>
    <row r="525" spans="3:4">
      <c r="C525" s="89"/>
      <c r="D525" s="90"/>
    </row>
    <row r="526" spans="3:4">
      <c r="C526" s="89"/>
      <c r="D526" s="90"/>
    </row>
    <row r="527" spans="3:4">
      <c r="C527" s="89"/>
      <c r="D527" s="90"/>
    </row>
    <row r="528" spans="3:4">
      <c r="C528" s="89"/>
      <c r="D528" s="90"/>
    </row>
    <row r="529" spans="3:4">
      <c r="C529" s="89"/>
      <c r="D529" s="90"/>
    </row>
    <row r="530" spans="3:4">
      <c r="C530" s="89"/>
      <c r="D530" s="90"/>
    </row>
    <row r="531" spans="3:4">
      <c r="C531" s="89"/>
      <c r="D531" s="90"/>
    </row>
    <row r="532" spans="3:4">
      <c r="C532" s="89"/>
      <c r="D532" s="90"/>
    </row>
    <row r="533" spans="3:4">
      <c r="C533" s="89"/>
      <c r="D533" s="90"/>
    </row>
    <row r="534" spans="3:4">
      <c r="C534" s="89"/>
      <c r="D534" s="90"/>
    </row>
    <row r="535" spans="3:4">
      <c r="C535" s="89"/>
      <c r="D535" s="90"/>
    </row>
    <row r="536" spans="3:4">
      <c r="C536" s="89"/>
      <c r="D536" s="90"/>
    </row>
    <row r="537" spans="3:4">
      <c r="C537" s="89"/>
      <c r="D537" s="90"/>
    </row>
    <row r="538" spans="3:4">
      <c r="C538" s="89"/>
      <c r="D538" s="90"/>
    </row>
    <row r="539" spans="3:4">
      <c r="C539" s="89"/>
      <c r="D539" s="90"/>
    </row>
    <row r="540" spans="3:4">
      <c r="C540" s="89"/>
      <c r="D540" s="90"/>
    </row>
    <row r="541" spans="3:4">
      <c r="C541" s="89"/>
      <c r="D541" s="90"/>
    </row>
    <row r="542" spans="3:4">
      <c r="C542" s="89"/>
      <c r="D542" s="90"/>
    </row>
    <row r="543" spans="3:4">
      <c r="C543" s="89"/>
      <c r="D543" s="90"/>
    </row>
    <row r="544" spans="3:4">
      <c r="C544" s="89"/>
      <c r="D544" s="90"/>
    </row>
    <row r="545" spans="3:4">
      <c r="C545" s="89"/>
      <c r="D545" s="90"/>
    </row>
    <row r="546" spans="3:4">
      <c r="C546" s="89"/>
      <c r="D546" s="90"/>
    </row>
    <row r="547" spans="3:4">
      <c r="C547" s="89"/>
      <c r="D547" s="90"/>
    </row>
    <row r="548" spans="3:4">
      <c r="C548" s="89"/>
      <c r="D548" s="90"/>
    </row>
    <row r="549" spans="3:4">
      <c r="C549" s="89"/>
      <c r="D549" s="90"/>
    </row>
    <row r="550" spans="3:4">
      <c r="C550" s="89"/>
      <c r="D550" s="90"/>
    </row>
    <row r="551" spans="3:4">
      <c r="C551" s="89"/>
      <c r="D551" s="90"/>
    </row>
    <row r="552" spans="3:4">
      <c r="C552" s="89"/>
      <c r="D552" s="90"/>
    </row>
    <row r="553" spans="3:4">
      <c r="C553" s="89"/>
      <c r="D553" s="90"/>
    </row>
    <row r="554" spans="3:4">
      <c r="C554" s="89"/>
      <c r="D554" s="90"/>
    </row>
    <row r="555" spans="3:4">
      <c r="C555" s="89"/>
      <c r="D555" s="90"/>
    </row>
    <row r="556" spans="3:4">
      <c r="C556" s="89"/>
      <c r="D556" s="90"/>
    </row>
    <row r="557" spans="3:4">
      <c r="C557" s="89"/>
      <c r="D557" s="90"/>
    </row>
    <row r="558" spans="3:4">
      <c r="C558" s="89"/>
      <c r="D558" s="90"/>
    </row>
    <row r="559" spans="3:4">
      <c r="C559" s="89"/>
      <c r="D559" s="90"/>
    </row>
    <row r="560" spans="3:4">
      <c r="C560" s="89"/>
      <c r="D560" s="90"/>
    </row>
    <row r="561" spans="3:4">
      <c r="C561" s="89"/>
      <c r="D561" s="90"/>
    </row>
    <row r="562" spans="3:4">
      <c r="C562" s="89"/>
      <c r="D562" s="90"/>
    </row>
    <row r="563" spans="3:4">
      <c r="C563" s="89"/>
      <c r="D563" s="90"/>
    </row>
    <row r="564" spans="3:4">
      <c r="C564" s="89"/>
      <c r="D564" s="90"/>
    </row>
    <row r="565" spans="3:4">
      <c r="C565" s="89"/>
      <c r="D565" s="90"/>
    </row>
    <row r="566" spans="3:4">
      <c r="C566" s="89"/>
      <c r="D566" s="90"/>
    </row>
    <row r="567" spans="3:4">
      <c r="C567" s="89"/>
      <c r="D567" s="90"/>
    </row>
    <row r="568" spans="3:4">
      <c r="C568" s="89"/>
      <c r="D568" s="90"/>
    </row>
    <row r="569" spans="3:4">
      <c r="C569" s="89"/>
      <c r="D569" s="90"/>
    </row>
    <row r="570" spans="3:4">
      <c r="C570" s="89"/>
      <c r="D570" s="90"/>
    </row>
    <row r="571" spans="3:4">
      <c r="C571" s="89"/>
      <c r="D571" s="90"/>
    </row>
    <row r="572" spans="3:4">
      <c r="C572" s="89"/>
      <c r="D572" s="90"/>
    </row>
    <row r="573" spans="3:4">
      <c r="C573" s="89"/>
      <c r="D573" s="90"/>
    </row>
    <row r="574" spans="3:4">
      <c r="C574" s="89"/>
      <c r="D574" s="90"/>
    </row>
    <row r="575" spans="3:4">
      <c r="C575" s="89"/>
      <c r="D575" s="90"/>
    </row>
    <row r="576" spans="3:4">
      <c r="C576" s="89"/>
      <c r="D576" s="90"/>
    </row>
    <row r="577" spans="3:4">
      <c r="C577" s="89"/>
      <c r="D577" s="90"/>
    </row>
    <row r="578" spans="3:4">
      <c r="C578" s="89"/>
      <c r="D578" s="90"/>
    </row>
    <row r="579" spans="3:4">
      <c r="C579" s="89"/>
      <c r="D579" s="90"/>
    </row>
    <row r="580" spans="3:4">
      <c r="C580" s="89"/>
      <c r="D580" s="90"/>
    </row>
    <row r="581" spans="3:4">
      <c r="C581" s="89"/>
      <c r="D581" s="90"/>
    </row>
    <row r="582" spans="3:4">
      <c r="C582" s="89"/>
      <c r="D582" s="90"/>
    </row>
    <row r="583" spans="3:4">
      <c r="C583" s="89"/>
      <c r="D583" s="90"/>
    </row>
    <row r="584" spans="3:4">
      <c r="C584" s="89"/>
      <c r="D584" s="90"/>
    </row>
    <row r="585" spans="3:4">
      <c r="C585" s="89"/>
      <c r="D585" s="90"/>
    </row>
    <row r="586" spans="3:4">
      <c r="C586" s="89"/>
      <c r="D586" s="90"/>
    </row>
    <row r="587" spans="3:4">
      <c r="C587" s="89"/>
      <c r="D587" s="90"/>
    </row>
    <row r="588" spans="3:4">
      <c r="C588" s="89"/>
      <c r="D588" s="90"/>
    </row>
    <row r="589" spans="3:4">
      <c r="C589" s="89"/>
      <c r="D589" s="90"/>
    </row>
    <row r="590" spans="3:4">
      <c r="C590" s="89"/>
      <c r="D590" s="90"/>
    </row>
    <row r="591" spans="3:4">
      <c r="C591" s="89"/>
      <c r="D591" s="90"/>
    </row>
    <row r="592" spans="3:4">
      <c r="C592" s="89"/>
      <c r="D592" s="90"/>
    </row>
    <row r="593" spans="3:4">
      <c r="C593" s="89"/>
      <c r="D593" s="90"/>
    </row>
    <row r="594" spans="3:4">
      <c r="C594" s="89"/>
      <c r="D594" s="90"/>
    </row>
    <row r="595" spans="3:4">
      <c r="C595" s="89"/>
      <c r="D595" s="90"/>
    </row>
    <row r="596" spans="3:4">
      <c r="C596" s="89"/>
      <c r="D596" s="90"/>
    </row>
    <row r="597" spans="3:4">
      <c r="C597" s="89"/>
      <c r="D597" s="90"/>
    </row>
    <row r="598" spans="3:4">
      <c r="C598" s="89"/>
      <c r="D598" s="90"/>
    </row>
    <row r="599" spans="3:4">
      <c r="C599" s="89"/>
      <c r="D599" s="90"/>
    </row>
    <row r="600" spans="3:4">
      <c r="C600" s="89"/>
      <c r="D600" s="90"/>
    </row>
    <row r="601" spans="3:4">
      <c r="C601" s="89"/>
      <c r="D601" s="90"/>
    </row>
    <row r="602" spans="3:4">
      <c r="C602" s="89"/>
      <c r="D602" s="90"/>
    </row>
    <row r="603" spans="3:4">
      <c r="C603" s="89"/>
      <c r="D603" s="90"/>
    </row>
    <row r="604" spans="3:4">
      <c r="C604" s="89"/>
      <c r="D604" s="90"/>
    </row>
    <row r="605" spans="3:4">
      <c r="C605" s="89"/>
      <c r="D605" s="90"/>
    </row>
    <row r="606" spans="3:4">
      <c r="C606" s="89"/>
      <c r="D606" s="90"/>
    </row>
    <row r="607" spans="3:4">
      <c r="C607" s="89"/>
      <c r="D607" s="90"/>
    </row>
    <row r="608" spans="3:4">
      <c r="C608" s="89"/>
      <c r="D608" s="90"/>
    </row>
    <row r="609" spans="3:4">
      <c r="C609" s="89"/>
      <c r="D609" s="90"/>
    </row>
    <row r="610" spans="3:4">
      <c r="C610" s="89"/>
      <c r="D610" s="90"/>
    </row>
    <row r="611" spans="3:4">
      <c r="C611" s="89"/>
      <c r="D611" s="90"/>
    </row>
    <row r="612" spans="3:4">
      <c r="C612" s="89"/>
      <c r="D612" s="90"/>
    </row>
    <row r="613" spans="3:4">
      <c r="C613" s="89"/>
      <c r="D613" s="90"/>
    </row>
    <row r="614" spans="3:4">
      <c r="C614" s="89"/>
      <c r="D614" s="90"/>
    </row>
    <row r="615" spans="3:4">
      <c r="C615" s="89"/>
      <c r="D615" s="90"/>
    </row>
    <row r="616" spans="3:4">
      <c r="C616" s="89"/>
      <c r="D616" s="90"/>
    </row>
    <row r="617" spans="3:4">
      <c r="C617" s="89"/>
      <c r="D617" s="90"/>
    </row>
    <row r="618" spans="3:4">
      <c r="C618" s="89"/>
      <c r="D618" s="90"/>
    </row>
    <row r="619" spans="3:4">
      <c r="C619" s="89"/>
      <c r="D619" s="90"/>
    </row>
    <row r="620" spans="3:4">
      <c r="C620" s="89"/>
      <c r="D620" s="90"/>
    </row>
    <row r="621" spans="3:4">
      <c r="C621" s="89"/>
      <c r="D621" s="90"/>
    </row>
    <row r="622" spans="3:4">
      <c r="C622" s="89"/>
      <c r="D622" s="90"/>
    </row>
    <row r="623" spans="3:4">
      <c r="C623" s="89"/>
      <c r="D623" s="90"/>
    </row>
    <row r="624" spans="3:4">
      <c r="C624" s="89"/>
      <c r="D624" s="90"/>
    </row>
    <row r="625" spans="3:4">
      <c r="C625" s="89"/>
      <c r="D625" s="90"/>
    </row>
    <row r="626" spans="3:4">
      <c r="C626" s="89"/>
      <c r="D626" s="90"/>
    </row>
    <row r="627" spans="3:4">
      <c r="C627" s="89"/>
      <c r="D627" s="90"/>
    </row>
    <row r="628" spans="3:4">
      <c r="C628" s="89"/>
      <c r="D628" s="90"/>
    </row>
    <row r="629" spans="3:4">
      <c r="C629" s="89"/>
      <c r="D629" s="90"/>
    </row>
    <row r="630" spans="3:4">
      <c r="C630" s="89"/>
      <c r="D630" s="90"/>
    </row>
    <row r="631" spans="3:4">
      <c r="C631" s="89"/>
      <c r="D631" s="90"/>
    </row>
    <row r="632" spans="3:4">
      <c r="C632" s="89"/>
      <c r="D632" s="90"/>
    </row>
    <row r="633" spans="3:4">
      <c r="C633" s="89"/>
      <c r="D633" s="90"/>
    </row>
    <row r="634" spans="3:4">
      <c r="C634" s="89"/>
      <c r="D634" s="90"/>
    </row>
    <row r="635" spans="3:4">
      <c r="C635" s="89"/>
      <c r="D635" s="90"/>
    </row>
    <row r="636" spans="3:4">
      <c r="C636" s="89"/>
      <c r="D636" s="90"/>
    </row>
    <row r="637" spans="3:4">
      <c r="C637" s="89"/>
      <c r="D637" s="90"/>
    </row>
    <row r="638" spans="3:4">
      <c r="C638" s="89"/>
      <c r="D638" s="90"/>
    </row>
    <row r="639" spans="3:4">
      <c r="C639" s="89"/>
      <c r="D639" s="90"/>
    </row>
    <row r="640" spans="3:4">
      <c r="C640" s="89"/>
      <c r="D640" s="90"/>
    </row>
    <row r="641" spans="3:4">
      <c r="C641" s="89"/>
      <c r="D641" s="90"/>
    </row>
    <row r="642" spans="3:4">
      <c r="C642" s="89"/>
      <c r="D642" s="90"/>
    </row>
    <row r="643" spans="3:4">
      <c r="C643" s="89"/>
      <c r="D643" s="90"/>
    </row>
    <row r="644" spans="3:4">
      <c r="C644" s="89"/>
      <c r="D644" s="90"/>
    </row>
    <row r="645" spans="3:4">
      <c r="C645" s="89"/>
      <c r="D645" s="90"/>
    </row>
    <row r="646" spans="3:4">
      <c r="C646" s="89"/>
      <c r="D646" s="90"/>
    </row>
    <row r="647" spans="3:4">
      <c r="C647" s="89"/>
      <c r="D647" s="90"/>
    </row>
    <row r="648" spans="3:4">
      <c r="C648" s="89"/>
      <c r="D648" s="90"/>
    </row>
    <row r="649" spans="3:4">
      <c r="C649" s="89"/>
      <c r="D649" s="90"/>
    </row>
    <row r="650" spans="3:4">
      <c r="C650" s="89"/>
      <c r="D650" s="90"/>
    </row>
    <row r="651" spans="3:4">
      <c r="C651" s="89"/>
      <c r="D651" s="90"/>
    </row>
    <row r="652" spans="3:4">
      <c r="C652" s="89"/>
      <c r="D652" s="90"/>
    </row>
    <row r="653" spans="3:4">
      <c r="C653" s="89"/>
      <c r="D653" s="90"/>
    </row>
    <row r="654" spans="3:4">
      <c r="C654" s="89"/>
      <c r="D654" s="90"/>
    </row>
    <row r="655" spans="3:4">
      <c r="C655" s="89"/>
      <c r="D655" s="90"/>
    </row>
    <row r="656" spans="3:4">
      <c r="C656" s="89"/>
      <c r="D656" s="90"/>
    </row>
    <row r="657" spans="3:4">
      <c r="C657" s="89"/>
      <c r="D657" s="90"/>
    </row>
    <row r="658" spans="3:4">
      <c r="C658" s="89"/>
      <c r="D658" s="90"/>
    </row>
    <row r="659" spans="3:4">
      <c r="C659" s="89"/>
      <c r="D659" s="90"/>
    </row>
    <row r="660" spans="3:4">
      <c r="C660" s="89"/>
      <c r="D660" s="90"/>
    </row>
    <row r="661" spans="3:4">
      <c r="C661" s="89"/>
      <c r="D661" s="90"/>
    </row>
    <row r="662" spans="3:4">
      <c r="C662" s="89"/>
      <c r="D662" s="90"/>
    </row>
    <row r="663" spans="3:4">
      <c r="C663" s="89"/>
      <c r="D663" s="90"/>
    </row>
    <row r="664" spans="3:4">
      <c r="C664" s="89"/>
      <c r="D664" s="90"/>
    </row>
    <row r="665" spans="3:4">
      <c r="C665" s="89"/>
      <c r="D665" s="90"/>
    </row>
    <row r="666" spans="3:4">
      <c r="C666" s="89"/>
      <c r="D666" s="90"/>
    </row>
    <row r="667" spans="3:4">
      <c r="C667" s="89"/>
      <c r="D667" s="90"/>
    </row>
    <row r="668" spans="3:4">
      <c r="C668" s="89"/>
      <c r="D668" s="90"/>
    </row>
    <row r="669" spans="3:4">
      <c r="C669" s="89"/>
      <c r="D669" s="90"/>
    </row>
    <row r="670" spans="3:4">
      <c r="C670" s="89"/>
      <c r="D670" s="90"/>
    </row>
    <row r="671" spans="3:4">
      <c r="C671" s="89"/>
      <c r="D671" s="90"/>
    </row>
    <row r="672" spans="3:4">
      <c r="C672" s="89"/>
      <c r="D672" s="90"/>
    </row>
    <row r="673" spans="3:4">
      <c r="C673" s="89"/>
      <c r="D673" s="90"/>
    </row>
    <row r="674" spans="3:4">
      <c r="C674" s="89"/>
      <c r="D674" s="90"/>
    </row>
    <row r="675" spans="3:4">
      <c r="C675" s="89"/>
      <c r="D675" s="90"/>
    </row>
    <row r="676" spans="3:4">
      <c r="C676" s="89"/>
      <c r="D676" s="90"/>
    </row>
    <row r="677" spans="3:4">
      <c r="C677" s="89"/>
      <c r="D677" s="90"/>
    </row>
    <row r="678" spans="3:4">
      <c r="C678" s="89"/>
      <c r="D678" s="90"/>
    </row>
    <row r="679" spans="3:4">
      <c r="C679" s="89"/>
      <c r="D679" s="90"/>
    </row>
    <row r="680" spans="3:4">
      <c r="C680" s="89"/>
      <c r="D680" s="90"/>
    </row>
    <row r="681" spans="3:4">
      <c r="C681" s="89"/>
      <c r="D681" s="90"/>
    </row>
    <row r="682" spans="3:4">
      <c r="C682" s="89"/>
      <c r="D682" s="90"/>
    </row>
    <row r="683" spans="3:4">
      <c r="C683" s="89"/>
      <c r="D683" s="90"/>
    </row>
    <row r="684" spans="3:4">
      <c r="C684" s="89"/>
      <c r="D684" s="90"/>
    </row>
    <row r="685" spans="3:4">
      <c r="C685" s="89"/>
      <c r="D685" s="90"/>
    </row>
    <row r="686" spans="3:4">
      <c r="C686" s="89"/>
      <c r="D686" s="90"/>
    </row>
    <row r="687" spans="3:4">
      <c r="C687" s="89"/>
      <c r="D687" s="90"/>
    </row>
    <row r="688" spans="3:4">
      <c r="C688" s="89"/>
      <c r="D688" s="90"/>
    </row>
    <row r="689" spans="3:4">
      <c r="C689" s="89"/>
      <c r="D689" s="90"/>
    </row>
    <row r="690" spans="3:4">
      <c r="C690" s="89"/>
      <c r="D690" s="90"/>
    </row>
    <row r="691" spans="3:4">
      <c r="C691" s="89"/>
      <c r="D691" s="90"/>
    </row>
    <row r="692" spans="3:4">
      <c r="C692" s="89"/>
      <c r="D692" s="90"/>
    </row>
    <row r="693" spans="3:4">
      <c r="C693" s="89"/>
      <c r="D693" s="90"/>
    </row>
    <row r="694" spans="3:4">
      <c r="C694" s="89"/>
      <c r="D694" s="90"/>
    </row>
    <row r="695" spans="3:4">
      <c r="C695" s="89"/>
      <c r="D695" s="90"/>
    </row>
    <row r="696" spans="3:4">
      <c r="C696" s="89"/>
      <c r="D696" s="90"/>
    </row>
    <row r="697" spans="3:4">
      <c r="C697" s="89"/>
      <c r="D697" s="90"/>
    </row>
    <row r="698" spans="3:4">
      <c r="C698" s="89"/>
      <c r="D698" s="90"/>
    </row>
    <row r="699" spans="3:4">
      <c r="C699" s="89"/>
      <c r="D699" s="90"/>
    </row>
    <row r="700" spans="3:4">
      <c r="C700" s="89"/>
      <c r="D700" s="90"/>
    </row>
    <row r="701" spans="3:4">
      <c r="C701" s="89"/>
      <c r="D701" s="90"/>
    </row>
    <row r="702" spans="3:4">
      <c r="C702" s="89"/>
      <c r="D702" s="90"/>
    </row>
    <row r="703" spans="3:4">
      <c r="C703" s="89"/>
      <c r="D703" s="90"/>
    </row>
    <row r="704" spans="3:4">
      <c r="C704" s="89"/>
      <c r="D704" s="90"/>
    </row>
    <row r="705" spans="3:4">
      <c r="C705" s="89"/>
      <c r="D705" s="90"/>
    </row>
    <row r="706" spans="3:4">
      <c r="C706" s="89"/>
      <c r="D706" s="90"/>
    </row>
    <row r="707" spans="3:4">
      <c r="C707" s="89"/>
      <c r="D707" s="90"/>
    </row>
    <row r="708" spans="3:4">
      <c r="C708" s="89"/>
      <c r="D708" s="90"/>
    </row>
    <row r="709" spans="3:4">
      <c r="C709" s="89"/>
      <c r="D709" s="90"/>
    </row>
    <row r="710" spans="3:4">
      <c r="C710" s="89"/>
      <c r="D710" s="90"/>
    </row>
    <row r="711" spans="3:4">
      <c r="C711" s="89"/>
      <c r="D711" s="90"/>
    </row>
    <row r="712" spans="3:4">
      <c r="C712" s="89"/>
      <c r="D712" s="90"/>
    </row>
    <row r="713" spans="3:4">
      <c r="C713" s="89"/>
      <c r="D713" s="90"/>
    </row>
    <row r="714" spans="3:4">
      <c r="C714" s="89"/>
      <c r="D714" s="90"/>
    </row>
    <row r="715" spans="3:4">
      <c r="C715" s="89"/>
      <c r="D715" s="90"/>
    </row>
    <row r="716" spans="3:4">
      <c r="C716" s="89"/>
      <c r="D716" s="90"/>
    </row>
    <row r="717" spans="3:4">
      <c r="C717" s="89"/>
      <c r="D717" s="90"/>
    </row>
    <row r="718" spans="3:4">
      <c r="C718" s="89"/>
      <c r="D718" s="90"/>
    </row>
    <row r="719" spans="3:4">
      <c r="C719" s="89"/>
      <c r="D719" s="90"/>
    </row>
    <row r="720" spans="3:4">
      <c r="C720" s="89"/>
      <c r="D720" s="90"/>
    </row>
    <row r="721" spans="3:4">
      <c r="C721" s="89"/>
      <c r="D721" s="90"/>
    </row>
    <row r="722" spans="3:4">
      <c r="C722" s="89"/>
      <c r="D722" s="90"/>
    </row>
    <row r="723" spans="3:4">
      <c r="C723" s="89"/>
      <c r="D723" s="90"/>
    </row>
    <row r="724" spans="3:4">
      <c r="C724" s="89"/>
      <c r="D724" s="90"/>
    </row>
    <row r="725" spans="3:4">
      <c r="C725" s="89"/>
      <c r="D725" s="90"/>
    </row>
    <row r="726" spans="3:4">
      <c r="C726" s="89"/>
      <c r="D726" s="90"/>
    </row>
    <row r="727" spans="3:4">
      <c r="C727" s="89"/>
      <c r="D727" s="90"/>
    </row>
    <row r="728" spans="3:4">
      <c r="C728" s="89"/>
      <c r="D728" s="90"/>
    </row>
    <row r="729" spans="3:4">
      <c r="C729" s="89"/>
      <c r="D729" s="90"/>
    </row>
    <row r="730" spans="3:4">
      <c r="C730" s="89"/>
      <c r="D730" s="90"/>
    </row>
    <row r="731" spans="3:4">
      <c r="C731" s="89"/>
      <c r="D731" s="90"/>
    </row>
    <row r="732" spans="3:4">
      <c r="C732" s="89"/>
      <c r="D732" s="90"/>
    </row>
    <row r="733" spans="3:4">
      <c r="C733" s="89"/>
      <c r="D733" s="90"/>
    </row>
    <row r="734" spans="3:4">
      <c r="C734" s="89"/>
      <c r="D734" s="90"/>
    </row>
    <row r="735" spans="3:4">
      <c r="C735" s="89"/>
      <c r="D735" s="90"/>
    </row>
    <row r="736" spans="3:4">
      <c r="C736" s="89"/>
      <c r="D736" s="90"/>
    </row>
    <row r="737" spans="3:4">
      <c r="C737" s="89"/>
      <c r="D737" s="90"/>
    </row>
    <row r="738" spans="3:4">
      <c r="C738" s="89"/>
      <c r="D738" s="90"/>
    </row>
    <row r="739" spans="3:4">
      <c r="C739" s="89"/>
      <c r="D739" s="90"/>
    </row>
    <row r="740" spans="3:4">
      <c r="C740" s="89"/>
      <c r="D740" s="90"/>
    </row>
    <row r="741" spans="3:4">
      <c r="C741" s="89"/>
      <c r="D741" s="90"/>
    </row>
    <row r="742" spans="3:4">
      <c r="C742" s="89"/>
      <c r="D742" s="90"/>
    </row>
    <row r="743" spans="3:4">
      <c r="C743" s="89"/>
      <c r="D743" s="90"/>
    </row>
    <row r="744" spans="3:4">
      <c r="C744" s="89"/>
      <c r="D744" s="90"/>
    </row>
    <row r="745" spans="3:4">
      <c r="C745" s="89"/>
      <c r="D745" s="90"/>
    </row>
    <row r="746" spans="3:4">
      <c r="C746" s="89"/>
      <c r="D746" s="90"/>
    </row>
    <row r="747" spans="3:4">
      <c r="C747" s="89"/>
      <c r="D747" s="90"/>
    </row>
    <row r="748" spans="3:4">
      <c r="C748" s="89"/>
      <c r="D748" s="90"/>
    </row>
    <row r="749" spans="3:4">
      <c r="C749" s="89"/>
      <c r="D749" s="90"/>
    </row>
    <row r="750" spans="3:4">
      <c r="C750" s="89"/>
      <c r="D750" s="90"/>
    </row>
    <row r="751" spans="3:4">
      <c r="C751" s="89"/>
      <c r="D751" s="90"/>
    </row>
    <row r="752" spans="3:4">
      <c r="C752" s="89"/>
      <c r="D752" s="90"/>
    </row>
    <row r="753" spans="3:4">
      <c r="C753" s="89"/>
      <c r="D753" s="90"/>
    </row>
    <row r="754" spans="3:4">
      <c r="C754" s="89"/>
      <c r="D754" s="90"/>
    </row>
    <row r="755" spans="3:4">
      <c r="C755" s="89"/>
      <c r="D755" s="90"/>
    </row>
    <row r="756" spans="3:4">
      <c r="C756" s="89"/>
      <c r="D756" s="90"/>
    </row>
    <row r="757" spans="3:4">
      <c r="C757" s="89"/>
      <c r="D757" s="90"/>
    </row>
    <row r="758" spans="3:4">
      <c r="C758" s="89"/>
      <c r="D758" s="90"/>
    </row>
    <row r="759" spans="3:4">
      <c r="C759" s="89"/>
      <c r="D759" s="90"/>
    </row>
    <row r="760" spans="3:4">
      <c r="C760" s="89"/>
      <c r="D760" s="90"/>
    </row>
    <row r="761" spans="3:4">
      <c r="C761" s="89"/>
      <c r="D761" s="90"/>
    </row>
    <row r="762" spans="3:4">
      <c r="C762" s="89"/>
      <c r="D762" s="90"/>
    </row>
    <row r="763" spans="3:4">
      <c r="C763" s="89"/>
      <c r="D763" s="90"/>
    </row>
    <row r="764" spans="3:4">
      <c r="C764" s="89"/>
      <c r="D764" s="90"/>
    </row>
    <row r="765" spans="3:4">
      <c r="C765" s="89"/>
      <c r="D765" s="90"/>
    </row>
    <row r="766" spans="3:4">
      <c r="C766" s="89"/>
      <c r="D766" s="90"/>
    </row>
    <row r="767" spans="3:4">
      <c r="C767" s="89"/>
      <c r="D767" s="90"/>
    </row>
    <row r="768" spans="3:4">
      <c r="C768" s="89"/>
      <c r="D768" s="90"/>
    </row>
    <row r="769" spans="3:4">
      <c r="C769" s="89"/>
      <c r="D769" s="90"/>
    </row>
    <row r="770" spans="3:4">
      <c r="C770" s="89"/>
      <c r="D770" s="90"/>
    </row>
    <row r="771" spans="3:4">
      <c r="C771" s="89"/>
      <c r="D771" s="90"/>
    </row>
    <row r="772" spans="3:4">
      <c r="C772" s="89"/>
      <c r="D772" s="90"/>
    </row>
    <row r="773" spans="3:4">
      <c r="C773" s="89"/>
      <c r="D773" s="90"/>
    </row>
    <row r="774" spans="3:4">
      <c r="C774" s="89"/>
      <c r="D774" s="90"/>
    </row>
    <row r="775" spans="3:4">
      <c r="C775" s="89"/>
      <c r="D775" s="90"/>
    </row>
    <row r="776" spans="3:4">
      <c r="C776" s="89"/>
      <c r="D776" s="90"/>
    </row>
    <row r="777" spans="3:4">
      <c r="C777" s="89"/>
      <c r="D777" s="90"/>
    </row>
    <row r="778" spans="3:4">
      <c r="C778" s="89"/>
      <c r="D778" s="90"/>
    </row>
    <row r="779" spans="3:4">
      <c r="C779" s="89"/>
      <c r="D779" s="90"/>
    </row>
    <row r="780" spans="3:4">
      <c r="C780" s="89"/>
      <c r="D780" s="90"/>
    </row>
    <row r="781" spans="3:4">
      <c r="C781" s="89"/>
      <c r="D781" s="90"/>
    </row>
    <row r="782" spans="3:4">
      <c r="C782" s="89"/>
      <c r="D782" s="90"/>
    </row>
    <row r="783" spans="3:4">
      <c r="C783" s="89"/>
      <c r="D783" s="90"/>
    </row>
    <row r="784" spans="3:4">
      <c r="C784" s="89"/>
      <c r="D784" s="90"/>
    </row>
    <row r="785" spans="3:4">
      <c r="C785" s="89"/>
      <c r="D785" s="90"/>
    </row>
    <row r="786" spans="3:4">
      <c r="C786" s="89"/>
      <c r="D786" s="90"/>
    </row>
    <row r="787" spans="3:4">
      <c r="C787" s="89"/>
      <c r="D787" s="90"/>
    </row>
    <row r="788" spans="3:4">
      <c r="C788" s="89"/>
      <c r="D788" s="90"/>
    </row>
    <row r="789" spans="3:4">
      <c r="C789" s="89"/>
      <c r="D789" s="90"/>
    </row>
    <row r="790" spans="3:4">
      <c r="C790" s="89"/>
      <c r="D790" s="90"/>
    </row>
    <row r="791" spans="3:4">
      <c r="C791" s="89"/>
      <c r="D791" s="90"/>
    </row>
    <row r="792" spans="3:4">
      <c r="C792" s="89"/>
      <c r="D792" s="90"/>
    </row>
    <row r="793" spans="3:4">
      <c r="C793" s="89"/>
      <c r="D793" s="90"/>
    </row>
    <row r="794" spans="3:4">
      <c r="C794" s="89"/>
      <c r="D794" s="90"/>
    </row>
    <row r="795" spans="3:4">
      <c r="C795" s="89"/>
      <c r="D795" s="90"/>
    </row>
    <row r="796" spans="3:4">
      <c r="C796" s="89"/>
      <c r="D796" s="90"/>
    </row>
    <row r="797" spans="3:4">
      <c r="C797" s="89"/>
      <c r="D797" s="90"/>
    </row>
    <row r="798" spans="3:4">
      <c r="C798" s="89"/>
      <c r="D798" s="90"/>
    </row>
    <row r="799" spans="3:4">
      <c r="C799" s="89"/>
      <c r="D799" s="90"/>
    </row>
    <row r="800" spans="3:4">
      <c r="C800" s="89"/>
      <c r="D800" s="90"/>
    </row>
    <row r="801" spans="3:4">
      <c r="C801" s="89"/>
      <c r="D801" s="90"/>
    </row>
    <row r="802" spans="3:4">
      <c r="C802" s="89"/>
      <c r="D802" s="90"/>
    </row>
    <row r="803" spans="3:4">
      <c r="C803" s="89"/>
      <c r="D803" s="90"/>
    </row>
    <row r="804" spans="3:4">
      <c r="C804" s="89"/>
      <c r="D804" s="90"/>
    </row>
    <row r="805" spans="3:4">
      <c r="C805" s="89"/>
      <c r="D805" s="90"/>
    </row>
    <row r="806" spans="3:4">
      <c r="C806" s="89"/>
      <c r="D806" s="90"/>
    </row>
    <row r="807" spans="3:4">
      <c r="C807" s="89"/>
      <c r="D807" s="90"/>
    </row>
    <row r="808" spans="3:4">
      <c r="C808" s="89"/>
      <c r="D808" s="90"/>
    </row>
    <row r="809" spans="3:4">
      <c r="C809" s="89"/>
      <c r="D809" s="90"/>
    </row>
    <row r="810" spans="3:4">
      <c r="C810" s="89"/>
      <c r="D810" s="90"/>
    </row>
    <row r="811" spans="3:4">
      <c r="C811" s="89"/>
      <c r="D811" s="90"/>
    </row>
    <row r="812" spans="3:4">
      <c r="C812" s="89"/>
      <c r="D812" s="90"/>
    </row>
    <row r="813" spans="3:4">
      <c r="C813" s="89"/>
      <c r="D813" s="90"/>
    </row>
    <row r="814" spans="3:4">
      <c r="C814" s="89"/>
      <c r="D814" s="90"/>
    </row>
    <row r="815" spans="3:4">
      <c r="C815" s="89"/>
      <c r="D815" s="90"/>
    </row>
    <row r="816" spans="3:4">
      <c r="C816" s="89"/>
      <c r="D816" s="90"/>
    </row>
    <row r="817" spans="3:4">
      <c r="C817" s="89"/>
      <c r="D817" s="90"/>
    </row>
    <row r="818" spans="3:4">
      <c r="C818" s="89"/>
      <c r="D818" s="90"/>
    </row>
    <row r="819" spans="3:4">
      <c r="C819" s="89"/>
      <c r="D819" s="90"/>
    </row>
    <row r="820" spans="3:4">
      <c r="C820" s="89"/>
      <c r="D820" s="90"/>
    </row>
    <row r="821" spans="3:4">
      <c r="C821" s="89"/>
      <c r="D821" s="90"/>
    </row>
    <row r="822" spans="3:4">
      <c r="C822" s="89"/>
      <c r="D822" s="90"/>
    </row>
    <row r="823" spans="3:4">
      <c r="C823" s="89"/>
      <c r="D823" s="90"/>
    </row>
    <row r="824" spans="3:4">
      <c r="C824" s="89"/>
      <c r="D824" s="90"/>
    </row>
    <row r="825" spans="3:4">
      <c r="C825" s="89"/>
      <c r="D825" s="90"/>
    </row>
    <row r="826" spans="3:4">
      <c r="C826" s="89"/>
      <c r="D826" s="90"/>
    </row>
    <row r="827" spans="3:4">
      <c r="C827" s="89"/>
      <c r="D827" s="90"/>
    </row>
    <row r="828" spans="3:4">
      <c r="C828" s="89"/>
      <c r="D828" s="90"/>
    </row>
    <row r="829" spans="3:4">
      <c r="C829" s="89"/>
      <c r="D829" s="90"/>
    </row>
    <row r="830" spans="3:4">
      <c r="C830" s="89"/>
      <c r="D830" s="90"/>
    </row>
    <row r="831" spans="3:4">
      <c r="C831" s="89"/>
      <c r="D831" s="90"/>
    </row>
    <row r="832" spans="3:4">
      <c r="C832" s="89"/>
      <c r="D832" s="90"/>
    </row>
    <row r="833" spans="3:4">
      <c r="C833" s="89"/>
      <c r="D833" s="90"/>
    </row>
    <row r="834" spans="3:4">
      <c r="C834" s="89"/>
      <c r="D834" s="90"/>
    </row>
    <row r="835" spans="3:4">
      <c r="C835" s="89"/>
      <c r="D835" s="90"/>
    </row>
    <row r="836" spans="3:4">
      <c r="C836" s="89"/>
      <c r="D836" s="90"/>
    </row>
    <row r="837" spans="3:4">
      <c r="C837" s="89"/>
      <c r="D837" s="90"/>
    </row>
    <row r="838" spans="3:4">
      <c r="C838" s="89"/>
      <c r="D838" s="90"/>
    </row>
    <row r="839" spans="3:4">
      <c r="C839" s="89"/>
      <c r="D839" s="90"/>
    </row>
    <row r="840" spans="3:4">
      <c r="C840" s="89"/>
      <c r="D840" s="90"/>
    </row>
    <row r="841" spans="3:4">
      <c r="C841" s="89"/>
      <c r="D841" s="90"/>
    </row>
    <row r="842" spans="3:4">
      <c r="C842" s="89"/>
      <c r="D842" s="90"/>
    </row>
    <row r="843" spans="3:4">
      <c r="C843" s="89"/>
      <c r="D843" s="90"/>
    </row>
    <row r="844" spans="3:4">
      <c r="C844" s="89"/>
      <c r="D844" s="90"/>
    </row>
    <row r="845" spans="3:4">
      <c r="C845" s="89"/>
      <c r="D845" s="90"/>
    </row>
    <row r="846" spans="3:4">
      <c r="C846" s="89"/>
      <c r="D846" s="90"/>
    </row>
    <row r="847" spans="3:4">
      <c r="C847" s="89"/>
      <c r="D847" s="90"/>
    </row>
    <row r="848" spans="3:4">
      <c r="C848" s="89"/>
      <c r="D848" s="90"/>
    </row>
    <row r="849" spans="3:4">
      <c r="C849" s="89"/>
      <c r="D849" s="90"/>
    </row>
    <row r="850" spans="3:4">
      <c r="C850" s="89"/>
      <c r="D850" s="90"/>
    </row>
    <row r="851" spans="3:4">
      <c r="C851" s="89"/>
      <c r="D851" s="90"/>
    </row>
    <row r="852" spans="3:4">
      <c r="C852" s="89"/>
      <c r="D852" s="90"/>
    </row>
    <row r="853" spans="3:4">
      <c r="C853" s="89"/>
      <c r="D853" s="90"/>
    </row>
    <row r="854" spans="3:4">
      <c r="C854" s="89"/>
      <c r="D854" s="90"/>
    </row>
    <row r="855" spans="3:4">
      <c r="C855" s="89"/>
      <c r="D855" s="90"/>
    </row>
    <row r="856" spans="3:4">
      <c r="C856" s="89"/>
      <c r="D856" s="90"/>
    </row>
    <row r="857" spans="3:4">
      <c r="C857" s="89"/>
      <c r="D857" s="90"/>
    </row>
    <row r="858" spans="3:4">
      <c r="C858" s="89"/>
      <c r="D858" s="90"/>
    </row>
    <row r="859" spans="3:4">
      <c r="C859" s="89"/>
      <c r="D859" s="90"/>
    </row>
    <row r="860" spans="3:4">
      <c r="C860" s="89"/>
      <c r="D860" s="90"/>
    </row>
    <row r="861" spans="3:4">
      <c r="C861" s="89"/>
      <c r="D861" s="90"/>
    </row>
    <row r="862" spans="3:4">
      <c r="C862" s="89"/>
      <c r="D862" s="90"/>
    </row>
    <row r="863" spans="3:4">
      <c r="C863" s="89"/>
      <c r="D863" s="90"/>
    </row>
    <row r="864" spans="3:4">
      <c r="C864" s="89"/>
      <c r="D864" s="90"/>
    </row>
    <row r="865" spans="3:4">
      <c r="C865" s="89"/>
      <c r="D865" s="90"/>
    </row>
    <row r="866" spans="3:4">
      <c r="C866" s="89"/>
      <c r="D866" s="90"/>
    </row>
    <row r="867" spans="3:4">
      <c r="C867" s="89"/>
      <c r="D867" s="90"/>
    </row>
    <row r="868" spans="3:4">
      <c r="C868" s="89"/>
      <c r="D868" s="90"/>
    </row>
    <row r="869" spans="3:4">
      <c r="C869" s="89"/>
      <c r="D869" s="90"/>
    </row>
    <row r="870" spans="3:4">
      <c r="C870" s="89"/>
      <c r="D870" s="90"/>
    </row>
    <row r="871" spans="3:4">
      <c r="C871" s="89"/>
      <c r="D871" s="90"/>
    </row>
    <row r="872" spans="3:4">
      <c r="C872" s="89"/>
      <c r="D872" s="90"/>
    </row>
    <row r="873" spans="3:4">
      <c r="C873" s="89"/>
      <c r="D873" s="90"/>
    </row>
    <row r="874" spans="3:4">
      <c r="C874" s="89"/>
      <c r="D874" s="90"/>
    </row>
    <row r="875" spans="3:4">
      <c r="C875" s="89"/>
      <c r="D875" s="90"/>
    </row>
    <row r="876" spans="3:4">
      <c r="C876" s="89"/>
      <c r="D876" s="90"/>
    </row>
    <row r="877" spans="3:4">
      <c r="C877" s="89"/>
      <c r="D877" s="90"/>
    </row>
    <row r="878" spans="3:4">
      <c r="C878" s="89"/>
      <c r="D878" s="90"/>
    </row>
    <row r="879" spans="3:4">
      <c r="C879" s="89"/>
      <c r="D879" s="90"/>
    </row>
    <row r="880" spans="3:4">
      <c r="C880" s="89"/>
      <c r="D880" s="90"/>
    </row>
    <row r="881" spans="3:4">
      <c r="C881" s="89"/>
      <c r="D881" s="90"/>
    </row>
    <row r="882" spans="3:4">
      <c r="C882" s="89"/>
      <c r="D882" s="90"/>
    </row>
    <row r="883" spans="3:4">
      <c r="C883" s="89"/>
      <c r="D883" s="90"/>
    </row>
    <row r="884" spans="3:4">
      <c r="C884" s="89"/>
      <c r="D884" s="90"/>
    </row>
    <row r="885" spans="3:4">
      <c r="C885" s="89"/>
      <c r="D885" s="90"/>
    </row>
    <row r="886" spans="3:4">
      <c r="C886" s="89"/>
      <c r="D886" s="90"/>
    </row>
    <row r="887" spans="3:4">
      <c r="C887" s="89"/>
      <c r="D887" s="90"/>
    </row>
    <row r="888" spans="3:4">
      <c r="C888" s="89"/>
      <c r="D888" s="90"/>
    </row>
    <row r="889" spans="3:4">
      <c r="C889" s="89"/>
      <c r="D889" s="90"/>
    </row>
    <row r="890" spans="3:4">
      <c r="C890" s="89"/>
      <c r="D890" s="90"/>
    </row>
    <row r="891" spans="3:4">
      <c r="C891" s="89"/>
      <c r="D891" s="90"/>
    </row>
    <row r="892" spans="3:4">
      <c r="C892" s="89"/>
      <c r="D892" s="90"/>
    </row>
    <row r="893" spans="3:4">
      <c r="C893" s="89"/>
      <c r="D893" s="90"/>
    </row>
    <row r="894" spans="3:4">
      <c r="C894" s="89"/>
      <c r="D894" s="90"/>
    </row>
    <row r="895" spans="3:4">
      <c r="C895" s="89"/>
      <c r="D895" s="90"/>
    </row>
    <row r="896" spans="3:4">
      <c r="C896" s="89"/>
      <c r="D896" s="90"/>
    </row>
    <row r="897" spans="3:4">
      <c r="C897" s="89"/>
      <c r="D897" s="90"/>
    </row>
    <row r="898" spans="3:4">
      <c r="C898" s="89"/>
      <c r="D898" s="90"/>
    </row>
    <row r="899" spans="3:4">
      <c r="C899" s="89"/>
      <c r="D899" s="90"/>
    </row>
    <row r="900" spans="3:4">
      <c r="C900" s="89"/>
      <c r="D900" s="90"/>
    </row>
    <row r="901" spans="3:4">
      <c r="C901" s="89"/>
      <c r="D901" s="90"/>
    </row>
    <row r="902" spans="3:4">
      <c r="C902" s="89"/>
      <c r="D902" s="90"/>
    </row>
    <row r="903" spans="3:4">
      <c r="C903" s="89"/>
      <c r="D903" s="90"/>
    </row>
    <row r="904" spans="3:4">
      <c r="C904" s="89"/>
      <c r="D904" s="90"/>
    </row>
    <row r="905" spans="3:4">
      <c r="C905" s="89"/>
      <c r="D905" s="90"/>
    </row>
    <row r="906" spans="3:4">
      <c r="C906" s="89"/>
      <c r="D906" s="90"/>
    </row>
    <row r="907" spans="3:4">
      <c r="C907" s="89"/>
      <c r="D907" s="90"/>
    </row>
    <row r="908" spans="3:4">
      <c r="C908" s="89"/>
      <c r="D908" s="90"/>
    </row>
    <row r="909" spans="3:4">
      <c r="C909" s="89"/>
      <c r="D909" s="90"/>
    </row>
    <row r="910" spans="3:4">
      <c r="C910" s="89"/>
      <c r="D910" s="90"/>
    </row>
    <row r="911" spans="3:4">
      <c r="C911" s="89"/>
      <c r="D911" s="90"/>
    </row>
    <row r="912" spans="3:4">
      <c r="C912" s="89"/>
      <c r="D912" s="90"/>
    </row>
    <row r="913" spans="3:4">
      <c r="C913" s="89"/>
      <c r="D913" s="90"/>
    </row>
    <row r="914" spans="3:4">
      <c r="C914" s="89"/>
      <c r="D914" s="90"/>
    </row>
    <row r="915" spans="3:4">
      <c r="C915" s="89"/>
      <c r="D915" s="90"/>
    </row>
    <row r="916" spans="3:4">
      <c r="C916" s="89"/>
      <c r="D916" s="90"/>
    </row>
    <row r="917" spans="3:4">
      <c r="C917" s="89"/>
      <c r="D917" s="90"/>
    </row>
    <row r="918" spans="3:4">
      <c r="C918" s="89"/>
      <c r="D918" s="90"/>
    </row>
    <row r="919" spans="3:4">
      <c r="C919" s="89"/>
      <c r="D919" s="90"/>
    </row>
    <row r="920" spans="3:4">
      <c r="C920" s="89"/>
      <c r="D920" s="90"/>
    </row>
    <row r="921" spans="3:4">
      <c r="C921" s="89"/>
      <c r="D921" s="90"/>
    </row>
    <row r="922" spans="3:4">
      <c r="C922" s="89"/>
      <c r="D922" s="90"/>
    </row>
    <row r="923" spans="3:4">
      <c r="C923" s="89"/>
      <c r="D923" s="90"/>
    </row>
    <row r="924" spans="3:4">
      <c r="C924" s="89"/>
      <c r="D924" s="90"/>
    </row>
    <row r="925" spans="3:4">
      <c r="C925" s="89"/>
      <c r="D925" s="90"/>
    </row>
    <row r="926" spans="3:4">
      <c r="C926" s="89"/>
      <c r="D926" s="90"/>
    </row>
    <row r="927" spans="3:4">
      <c r="C927" s="89"/>
      <c r="D927" s="90"/>
    </row>
    <row r="928" spans="3:4">
      <c r="C928" s="89"/>
      <c r="D928" s="90"/>
    </row>
    <row r="929" spans="3:4">
      <c r="C929" s="89"/>
      <c r="D929" s="90"/>
    </row>
    <row r="930" spans="3:4">
      <c r="C930" s="89"/>
      <c r="D930" s="90"/>
    </row>
    <row r="931" spans="3:4">
      <c r="C931" s="89"/>
      <c r="D931" s="90"/>
    </row>
    <row r="932" spans="3:4">
      <c r="C932" s="89"/>
      <c r="D932" s="90"/>
    </row>
    <row r="933" spans="3:4">
      <c r="C933" s="89"/>
      <c r="D933" s="90"/>
    </row>
    <row r="934" spans="3:4">
      <c r="C934" s="89"/>
      <c r="D934" s="90"/>
    </row>
    <row r="935" spans="3:4">
      <c r="C935" s="89"/>
      <c r="D935" s="90"/>
    </row>
    <row r="936" spans="3:4">
      <c r="C936" s="89"/>
      <c r="D936" s="90"/>
    </row>
    <row r="937" spans="3:4">
      <c r="C937" s="89"/>
      <c r="D937" s="90"/>
    </row>
    <row r="938" spans="3:4">
      <c r="C938" s="89"/>
      <c r="D938" s="90"/>
    </row>
    <row r="939" spans="3:4">
      <c r="C939" s="89"/>
      <c r="D939" s="90"/>
    </row>
    <row r="940" spans="3:4">
      <c r="C940" s="89"/>
      <c r="D940" s="90"/>
    </row>
    <row r="941" spans="3:4">
      <c r="C941" s="89"/>
      <c r="D941" s="90"/>
    </row>
    <row r="942" spans="3:4">
      <c r="C942" s="89"/>
      <c r="D942" s="90"/>
    </row>
    <row r="943" spans="3:4">
      <c r="C943" s="89"/>
      <c r="D943" s="90"/>
    </row>
    <row r="944" spans="3:4">
      <c r="C944" s="89"/>
      <c r="D944" s="90"/>
    </row>
    <row r="945" spans="3:4">
      <c r="C945" s="89"/>
      <c r="D945" s="90"/>
    </row>
    <row r="946" spans="3:4">
      <c r="C946" s="89"/>
      <c r="D946" s="90"/>
    </row>
    <row r="947" spans="3:4">
      <c r="C947" s="89"/>
      <c r="D947" s="90"/>
    </row>
    <row r="948" spans="3:4">
      <c r="C948" s="89"/>
      <c r="D948" s="90"/>
    </row>
    <row r="949" spans="3:4">
      <c r="C949" s="89"/>
      <c r="D949" s="90"/>
    </row>
    <row r="950" spans="3:4">
      <c r="C950" s="89"/>
      <c r="D950" s="90"/>
    </row>
    <row r="951" spans="3:4">
      <c r="C951" s="89"/>
      <c r="D951" s="90"/>
    </row>
    <row r="952" spans="3:4">
      <c r="C952" s="89"/>
      <c r="D952" s="90"/>
    </row>
    <row r="953" spans="3:4">
      <c r="C953" s="89"/>
      <c r="D953" s="90"/>
    </row>
    <row r="954" spans="3:4">
      <c r="C954" s="89"/>
      <c r="D954" s="90"/>
    </row>
    <row r="955" spans="3:4">
      <c r="C955" s="89"/>
      <c r="D955" s="90"/>
    </row>
    <row r="956" spans="3:4">
      <c r="C956" s="89"/>
      <c r="D956" s="90"/>
    </row>
    <row r="957" spans="3:4">
      <c r="C957" s="89"/>
      <c r="D957" s="90"/>
    </row>
    <row r="958" spans="3:4">
      <c r="C958" s="89"/>
      <c r="D958" s="90"/>
    </row>
    <row r="959" spans="3:4">
      <c r="C959" s="89"/>
      <c r="D959" s="90"/>
    </row>
    <row r="960" spans="3:4">
      <c r="C960" s="89"/>
      <c r="D960" s="90"/>
    </row>
    <row r="961" spans="3:4">
      <c r="C961" s="89"/>
      <c r="D961" s="90"/>
    </row>
    <row r="962" spans="3:4">
      <c r="C962" s="89"/>
      <c r="D962" s="90"/>
    </row>
    <row r="963" spans="3:4">
      <c r="C963" s="89"/>
      <c r="D963" s="90"/>
    </row>
    <row r="964" spans="3:4">
      <c r="C964" s="89"/>
      <c r="D964" s="90"/>
    </row>
    <row r="965" spans="3:4">
      <c r="C965" s="89"/>
      <c r="D965" s="90"/>
    </row>
    <row r="966" spans="3:4">
      <c r="C966" s="89"/>
      <c r="D966" s="90"/>
    </row>
    <row r="967" spans="3:4">
      <c r="C967" s="89"/>
      <c r="D967" s="90"/>
    </row>
    <row r="968" spans="3:4">
      <c r="C968" s="89"/>
      <c r="D968" s="90"/>
    </row>
    <row r="969" spans="3:4">
      <c r="C969" s="89"/>
      <c r="D969" s="90"/>
    </row>
    <row r="970" spans="3:4">
      <c r="C970" s="89"/>
      <c r="D970" s="90"/>
    </row>
    <row r="971" spans="3:4">
      <c r="C971" s="89"/>
      <c r="D971" s="90"/>
    </row>
    <row r="972" spans="3:4">
      <c r="C972" s="89"/>
      <c r="D972" s="90"/>
    </row>
    <row r="973" spans="3:4">
      <c r="C973" s="89"/>
      <c r="D973" s="90"/>
    </row>
    <row r="974" spans="3:4">
      <c r="C974" s="89"/>
      <c r="D974" s="90"/>
    </row>
    <row r="975" spans="3:4">
      <c r="C975" s="89"/>
      <c r="D975" s="90"/>
    </row>
    <row r="976" spans="3:4">
      <c r="C976" s="89"/>
      <c r="D976" s="90"/>
    </row>
    <row r="977" spans="3:4">
      <c r="C977" s="89"/>
      <c r="D977" s="90"/>
    </row>
    <row r="978" spans="3:4">
      <c r="C978" s="89"/>
      <c r="D978" s="90"/>
    </row>
    <row r="979" spans="3:4">
      <c r="C979" s="89"/>
      <c r="D979" s="90"/>
    </row>
    <row r="980" spans="3:4">
      <c r="C980" s="89"/>
      <c r="D980" s="90"/>
    </row>
    <row r="981" spans="3:4">
      <c r="C981" s="89"/>
      <c r="D981" s="90"/>
    </row>
    <row r="982" spans="3:4">
      <c r="C982" s="89"/>
      <c r="D982" s="90"/>
    </row>
    <row r="983" spans="3:4">
      <c r="C983" s="89"/>
      <c r="D983" s="90"/>
    </row>
    <row r="984" spans="3:4">
      <c r="C984" s="89"/>
      <c r="D984" s="90"/>
    </row>
    <row r="985" spans="3:4">
      <c r="C985" s="89"/>
      <c r="D985" s="90"/>
    </row>
    <row r="986" spans="3:4">
      <c r="C986" s="89"/>
      <c r="D986" s="90"/>
    </row>
    <row r="987" spans="3:4">
      <c r="C987" s="89"/>
      <c r="D987" s="90"/>
    </row>
    <row r="988" spans="3:4">
      <c r="C988" s="89"/>
      <c r="D988" s="90"/>
    </row>
    <row r="989" spans="3:4">
      <c r="C989" s="89"/>
      <c r="D989" s="90"/>
    </row>
    <row r="990" spans="3:4">
      <c r="C990" s="89"/>
      <c r="D990" s="90"/>
    </row>
    <row r="991" spans="3:4">
      <c r="C991" s="89"/>
      <c r="D991" s="90"/>
    </row>
    <row r="992" spans="3:4">
      <c r="C992" s="89"/>
      <c r="D992" s="90"/>
    </row>
    <row r="993" spans="3:4">
      <c r="C993" s="89"/>
      <c r="D993" s="90"/>
    </row>
    <row r="994" spans="3:4">
      <c r="C994" s="89"/>
      <c r="D994" s="90"/>
    </row>
    <row r="995" spans="3:4">
      <c r="C995" s="89"/>
      <c r="D995" s="90"/>
    </row>
    <row r="996" spans="3:4">
      <c r="C996" s="89"/>
      <c r="D996" s="90"/>
    </row>
    <row r="997" spans="3:4">
      <c r="C997" s="89"/>
      <c r="D997" s="90"/>
    </row>
    <row r="998" spans="3:4">
      <c r="C998" s="89"/>
      <c r="D998" s="90"/>
    </row>
    <row r="999" spans="3:4">
      <c r="C999" s="89"/>
      <c r="D999" s="90"/>
    </row>
    <row r="1000" spans="3:4">
      <c r="C1000" s="89"/>
      <c r="D1000" s="9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4.42578125" defaultRowHeight="15" customHeight="1"/>
  <cols>
    <col min="1" max="26" width="18.42578125" customWidth="1"/>
  </cols>
  <sheetData>
    <row r="1" spans="1:26">
      <c r="A1" s="97" t="str">
        <f ca="1">IFERROR(__xludf.DUMMYFUNCTION("query(MIR!C32:R40, ""select B,C,D,H,E,G,F,K,L,M,N,P,Q"")"),"#VALUE!")</f>
        <v>#VALUE!</v>
      </c>
      <c r="B1" s="97"/>
      <c r="C1" s="97"/>
      <c r="D1" s="97"/>
      <c r="E1" s="97"/>
      <c r="F1" s="97"/>
      <c r="G1" s="97"/>
      <c r="H1" s="97"/>
      <c r="I1" s="97"/>
      <c r="J1" s="97"/>
      <c r="K1" s="97"/>
      <c r="L1" s="97"/>
      <c r="M1" s="97"/>
      <c r="N1" s="97"/>
      <c r="O1" s="97"/>
      <c r="P1" s="97"/>
      <c r="Q1" s="97"/>
      <c r="R1" s="97"/>
      <c r="S1" s="97"/>
      <c r="T1" s="97"/>
      <c r="U1" s="97"/>
      <c r="V1" s="97"/>
      <c r="W1" s="97"/>
      <c r="X1" s="97"/>
      <c r="Y1" s="97"/>
      <c r="Z1" s="97"/>
    </row>
    <row r="2" spans="1:26" ht="57.75" customHeight="1">
      <c r="A2" s="97"/>
      <c r="B2" s="97"/>
      <c r="C2" s="97"/>
      <c r="D2" s="97"/>
      <c r="E2" s="97"/>
      <c r="F2" s="97"/>
      <c r="G2" s="97"/>
      <c r="H2" s="97"/>
      <c r="I2" s="97"/>
      <c r="J2" s="97"/>
      <c r="K2" s="97"/>
      <c r="L2" s="97"/>
      <c r="M2" s="97"/>
      <c r="N2" s="97"/>
      <c r="O2" s="97"/>
      <c r="P2" s="97"/>
      <c r="Q2" s="97"/>
      <c r="R2" s="97"/>
      <c r="S2" s="97"/>
      <c r="T2" s="97"/>
      <c r="U2" s="97"/>
      <c r="V2" s="97"/>
      <c r="W2" s="97"/>
      <c r="X2" s="97"/>
      <c r="Y2" s="97"/>
      <c r="Z2" s="97"/>
    </row>
    <row r="3" spans="1:26" ht="279" customHeight="1">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c r="A4" s="97"/>
      <c r="B4" s="97"/>
      <c r="C4" s="97"/>
      <c r="D4" s="97"/>
      <c r="E4" s="97"/>
      <c r="F4" s="97"/>
      <c r="G4" s="97"/>
      <c r="H4" s="97"/>
      <c r="I4" s="97"/>
      <c r="J4" s="97"/>
      <c r="K4" s="97"/>
      <c r="L4" s="97"/>
      <c r="M4" s="97"/>
      <c r="N4" s="97"/>
      <c r="O4" s="97"/>
      <c r="P4" s="97"/>
      <c r="Q4" s="97"/>
      <c r="R4" s="97"/>
      <c r="S4" s="97"/>
      <c r="T4" s="97"/>
      <c r="U4" s="97"/>
      <c r="V4" s="97"/>
      <c r="W4" s="97"/>
      <c r="X4" s="97"/>
      <c r="Y4" s="97"/>
      <c r="Z4" s="97"/>
    </row>
    <row r="5" spans="1:26">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000"/>
  <sheetViews>
    <sheetView workbookViewId="0"/>
  </sheetViews>
  <sheetFormatPr baseColWidth="10" defaultColWidth="14.42578125" defaultRowHeight="15" customHeight="1"/>
  <cols>
    <col min="1" max="1" width="10.7109375" customWidth="1"/>
    <col min="2" max="2" width="70.42578125" customWidth="1"/>
    <col min="3" max="3" width="34.5703125" customWidth="1"/>
    <col min="4" max="4" width="33.28515625" customWidth="1"/>
    <col min="5" max="5" width="44.28515625" customWidth="1"/>
    <col min="6" max="7" width="48.7109375" customWidth="1"/>
    <col min="8" max="8" width="57.140625" customWidth="1"/>
    <col min="9" max="9" width="38.5703125" customWidth="1"/>
    <col min="10" max="10" width="10.7109375" customWidth="1"/>
    <col min="11" max="11" width="27.140625" customWidth="1"/>
    <col min="12" max="12" width="23.85546875" customWidth="1"/>
    <col min="13" max="13" width="25.5703125" customWidth="1"/>
    <col min="14" max="14" width="36.140625" customWidth="1"/>
    <col min="15" max="15" width="20.42578125" customWidth="1"/>
    <col min="16" max="16" width="25.7109375" customWidth="1"/>
    <col min="17" max="17" width="10.7109375" customWidth="1"/>
    <col min="18" max="18" width="26.42578125" customWidth="1"/>
    <col min="19" max="26" width="10.7109375" customWidth="1"/>
  </cols>
  <sheetData>
    <row r="2" spans="2:18">
      <c r="B2" s="98" t="s">
        <v>185</v>
      </c>
      <c r="C2" s="98" t="s">
        <v>186</v>
      </c>
      <c r="D2" s="98" t="s">
        <v>187</v>
      </c>
      <c r="E2" s="98" t="s">
        <v>188</v>
      </c>
      <c r="F2" s="98" t="s">
        <v>189</v>
      </c>
      <c r="G2" s="98" t="s">
        <v>190</v>
      </c>
      <c r="H2" s="99" t="s">
        <v>191</v>
      </c>
      <c r="I2" s="100" t="s">
        <v>192</v>
      </c>
      <c r="J2" s="100" t="s">
        <v>193</v>
      </c>
      <c r="K2" s="100" t="s">
        <v>194</v>
      </c>
      <c r="L2" s="100" t="s">
        <v>195</v>
      </c>
      <c r="M2" s="100" t="s">
        <v>196</v>
      </c>
      <c r="N2" s="101" t="s">
        <v>197</v>
      </c>
      <c r="O2" s="100" t="s">
        <v>198</v>
      </c>
      <c r="P2" s="100" t="s">
        <v>199</v>
      </c>
      <c r="Q2" s="99" t="s">
        <v>200</v>
      </c>
      <c r="R2" s="102" t="s">
        <v>201</v>
      </c>
    </row>
    <row r="3" spans="2:18" ht="30" customHeight="1">
      <c r="B3" s="103" t="s">
        <v>202</v>
      </c>
      <c r="C3" s="104" t="s">
        <v>203</v>
      </c>
      <c r="D3" s="216" t="s">
        <v>204</v>
      </c>
      <c r="E3" s="105" t="s">
        <v>205</v>
      </c>
      <c r="F3" s="106" t="s">
        <v>206</v>
      </c>
      <c r="G3" s="105" t="s">
        <v>207</v>
      </c>
      <c r="H3" s="105" t="s">
        <v>208</v>
      </c>
      <c r="I3" s="107" t="s">
        <v>209</v>
      </c>
      <c r="J3" s="108" t="s">
        <v>210</v>
      </c>
      <c r="K3" s="109" t="s">
        <v>211</v>
      </c>
      <c r="L3" s="109" t="s">
        <v>212</v>
      </c>
      <c r="M3" s="109" t="s">
        <v>213</v>
      </c>
      <c r="N3" s="1" t="s">
        <v>214</v>
      </c>
      <c r="O3" s="107" t="s">
        <v>215</v>
      </c>
      <c r="P3" s="107" t="s">
        <v>216</v>
      </c>
      <c r="Q3" s="105" t="s">
        <v>217</v>
      </c>
      <c r="R3" s="110" t="s">
        <v>218</v>
      </c>
    </row>
    <row r="4" spans="2:18" ht="105">
      <c r="B4" s="103" t="s">
        <v>219</v>
      </c>
      <c r="C4" s="111" t="s">
        <v>220</v>
      </c>
      <c r="D4" s="217"/>
      <c r="E4" s="105" t="s">
        <v>14</v>
      </c>
      <c r="F4" s="106" t="s">
        <v>221</v>
      </c>
      <c r="G4" s="105" t="s">
        <v>222</v>
      </c>
      <c r="H4" s="105" t="s">
        <v>21</v>
      </c>
      <c r="I4" s="107" t="s">
        <v>223</v>
      </c>
      <c r="J4" s="108" t="s">
        <v>224</v>
      </c>
      <c r="K4" s="109" t="s">
        <v>225</v>
      </c>
      <c r="L4" s="109" t="s">
        <v>226</v>
      </c>
      <c r="M4" s="109" t="s">
        <v>227</v>
      </c>
      <c r="N4" s="112" t="s">
        <v>228</v>
      </c>
      <c r="O4" s="107" t="s">
        <v>229</v>
      </c>
      <c r="P4" s="107" t="s">
        <v>230</v>
      </c>
      <c r="Q4" s="105" t="s">
        <v>231</v>
      </c>
      <c r="R4" s="110" t="s">
        <v>232</v>
      </c>
    </row>
    <row r="5" spans="2:18" ht="100.5">
      <c r="B5" s="103" t="s">
        <v>9</v>
      </c>
      <c r="C5" s="113" t="s">
        <v>233</v>
      </c>
      <c r="D5" s="218"/>
      <c r="E5" s="105" t="s">
        <v>234</v>
      </c>
      <c r="F5" s="106" t="s">
        <v>235</v>
      </c>
      <c r="G5" s="105" t="s">
        <v>236</v>
      </c>
      <c r="H5" s="105" t="s">
        <v>237</v>
      </c>
      <c r="I5" s="107" t="s">
        <v>238</v>
      </c>
      <c r="J5" s="108" t="s">
        <v>239</v>
      </c>
      <c r="K5" s="109" t="s">
        <v>240</v>
      </c>
      <c r="L5" s="109" t="s">
        <v>241</v>
      </c>
      <c r="M5" s="109" t="s">
        <v>242</v>
      </c>
      <c r="N5" s="114" t="s">
        <v>243</v>
      </c>
      <c r="O5" s="107" t="s">
        <v>244</v>
      </c>
      <c r="P5" s="107" t="s">
        <v>245</v>
      </c>
      <c r="Q5" s="105" t="s">
        <v>246</v>
      </c>
      <c r="R5" s="110" t="s">
        <v>97</v>
      </c>
    </row>
    <row r="6" spans="2:18" ht="62.25" customHeight="1">
      <c r="B6" s="103" t="s">
        <v>247</v>
      </c>
      <c r="C6" s="115" t="s">
        <v>248</v>
      </c>
      <c r="D6" s="116" t="s">
        <v>249</v>
      </c>
      <c r="E6" s="117" t="s">
        <v>250</v>
      </c>
      <c r="F6" s="106" t="s">
        <v>251</v>
      </c>
      <c r="G6" s="78" t="s">
        <v>252</v>
      </c>
      <c r="I6" s="107" t="s">
        <v>253</v>
      </c>
      <c r="J6" s="108" t="s">
        <v>254</v>
      </c>
      <c r="K6" s="109" t="s">
        <v>255</v>
      </c>
      <c r="L6" s="109" t="s">
        <v>256</v>
      </c>
      <c r="M6" s="107" t="s">
        <v>257</v>
      </c>
      <c r="N6" s="118" t="s">
        <v>258</v>
      </c>
      <c r="O6" s="107" t="s">
        <v>259</v>
      </c>
      <c r="P6" s="107" t="s">
        <v>260</v>
      </c>
      <c r="R6" s="110" t="s">
        <v>261</v>
      </c>
    </row>
    <row r="7" spans="2:18" ht="75">
      <c r="B7" s="103" t="s">
        <v>262</v>
      </c>
      <c r="C7" s="115" t="s">
        <v>263</v>
      </c>
      <c r="D7" s="119" t="s">
        <v>264</v>
      </c>
      <c r="E7" s="105"/>
      <c r="F7" s="106" t="s">
        <v>265</v>
      </c>
      <c r="G7" s="78" t="s">
        <v>266</v>
      </c>
      <c r="I7" s="107" t="s">
        <v>267</v>
      </c>
      <c r="J7" s="108" t="s">
        <v>268</v>
      </c>
      <c r="K7" s="109" t="s">
        <v>269</v>
      </c>
      <c r="L7" s="109" t="s">
        <v>270</v>
      </c>
      <c r="M7" s="109" t="s">
        <v>271</v>
      </c>
      <c r="N7" s="118" t="s">
        <v>272</v>
      </c>
      <c r="O7" s="107" t="s">
        <v>273</v>
      </c>
      <c r="R7" s="110" t="s">
        <v>274</v>
      </c>
    </row>
    <row r="8" spans="2:18" ht="28.5" customHeight="1">
      <c r="B8" s="103" t="s">
        <v>275</v>
      </c>
      <c r="C8" s="115" t="s">
        <v>276</v>
      </c>
      <c r="D8" s="116" t="s">
        <v>277</v>
      </c>
      <c r="E8" s="105"/>
      <c r="F8" s="106" t="s">
        <v>278</v>
      </c>
      <c r="G8" s="78" t="s">
        <v>279</v>
      </c>
      <c r="I8" s="107" t="s">
        <v>280</v>
      </c>
      <c r="J8" s="108" t="s">
        <v>281</v>
      </c>
      <c r="K8" s="109" t="s">
        <v>282</v>
      </c>
      <c r="L8" s="120" t="s">
        <v>283</v>
      </c>
      <c r="M8" s="109" t="s">
        <v>284</v>
      </c>
      <c r="N8" s="121" t="s">
        <v>285</v>
      </c>
      <c r="O8" s="107" t="s">
        <v>286</v>
      </c>
      <c r="R8" s="110" t="s">
        <v>287</v>
      </c>
    </row>
    <row r="9" spans="2:18" ht="75">
      <c r="B9" s="103" t="s">
        <v>288</v>
      </c>
      <c r="C9" s="122" t="s">
        <v>289</v>
      </c>
      <c r="D9" s="216" t="s">
        <v>290</v>
      </c>
      <c r="E9" s="105"/>
      <c r="F9" s="106" t="s">
        <v>291</v>
      </c>
      <c r="G9" s="103" t="s">
        <v>292</v>
      </c>
      <c r="I9" s="107" t="s">
        <v>293</v>
      </c>
      <c r="J9" s="108" t="s">
        <v>294</v>
      </c>
      <c r="K9" s="109" t="s">
        <v>295</v>
      </c>
      <c r="L9" s="123"/>
      <c r="M9" s="109" t="s">
        <v>296</v>
      </c>
      <c r="N9" s="118" t="s">
        <v>297</v>
      </c>
      <c r="O9" s="107" t="s">
        <v>298</v>
      </c>
      <c r="R9" s="110" t="s">
        <v>299</v>
      </c>
    </row>
    <row r="10" spans="2:18" ht="75">
      <c r="B10" s="103" t="s">
        <v>300</v>
      </c>
      <c r="C10" s="124" t="s">
        <v>301</v>
      </c>
      <c r="D10" s="218"/>
      <c r="E10" s="105"/>
      <c r="F10" s="106" t="s">
        <v>302</v>
      </c>
      <c r="G10" s="103" t="s">
        <v>303</v>
      </c>
      <c r="I10" s="107" t="s">
        <v>304</v>
      </c>
      <c r="J10" s="125"/>
      <c r="K10" s="109" t="s">
        <v>305</v>
      </c>
      <c r="L10" s="123"/>
      <c r="M10" s="109" t="s">
        <v>306</v>
      </c>
      <c r="N10" s="121" t="s">
        <v>307</v>
      </c>
      <c r="O10" s="107" t="s">
        <v>308</v>
      </c>
      <c r="R10" s="110" t="s">
        <v>126</v>
      </c>
    </row>
    <row r="11" spans="2:18" ht="15" customHeight="1">
      <c r="B11" s="103" t="s">
        <v>309</v>
      </c>
      <c r="C11" s="126" t="s">
        <v>310</v>
      </c>
      <c r="D11" s="216" t="s">
        <v>311</v>
      </c>
      <c r="E11" s="105"/>
      <c r="F11" s="106" t="s">
        <v>312</v>
      </c>
      <c r="G11" s="103" t="s">
        <v>313</v>
      </c>
      <c r="I11" s="107" t="s">
        <v>314</v>
      </c>
      <c r="J11" s="127"/>
      <c r="K11" s="109" t="s">
        <v>315</v>
      </c>
      <c r="L11" s="123"/>
      <c r="M11" s="109" t="s">
        <v>316</v>
      </c>
      <c r="N11" s="121" t="s">
        <v>317</v>
      </c>
      <c r="R11" s="110" t="s">
        <v>318</v>
      </c>
    </row>
    <row r="12" spans="2:18" ht="180">
      <c r="B12" s="103" t="s">
        <v>319</v>
      </c>
      <c r="C12" s="128" t="s">
        <v>320</v>
      </c>
      <c r="D12" s="217"/>
      <c r="E12" s="105"/>
      <c r="F12" s="106" t="s">
        <v>321</v>
      </c>
      <c r="G12" s="103" t="s">
        <v>322</v>
      </c>
      <c r="I12" s="107" t="s">
        <v>23</v>
      </c>
      <c r="J12" s="129"/>
      <c r="K12" s="109" t="s">
        <v>323</v>
      </c>
      <c r="L12" s="123"/>
      <c r="M12" s="107" t="s">
        <v>324</v>
      </c>
      <c r="N12" s="114" t="s">
        <v>325</v>
      </c>
      <c r="R12" s="110" t="s">
        <v>326</v>
      </c>
    </row>
    <row r="13" spans="2:18" ht="24.75" customHeight="1">
      <c r="B13" s="103" t="s">
        <v>327</v>
      </c>
      <c r="C13" s="128" t="s">
        <v>328</v>
      </c>
      <c r="D13" s="219"/>
      <c r="E13" s="105"/>
      <c r="F13" s="106" t="s">
        <v>329</v>
      </c>
      <c r="G13" s="103" t="s">
        <v>330</v>
      </c>
      <c r="I13" s="107" t="s">
        <v>331</v>
      </c>
      <c r="K13" s="109" t="s">
        <v>332</v>
      </c>
      <c r="L13" s="123"/>
      <c r="M13" s="109" t="s">
        <v>333</v>
      </c>
      <c r="N13" s="121" t="s">
        <v>334</v>
      </c>
      <c r="R13" s="110" t="s">
        <v>335</v>
      </c>
    </row>
    <row r="14" spans="2:18" ht="135">
      <c r="B14" s="103" t="s">
        <v>336</v>
      </c>
      <c r="C14" s="126" t="s">
        <v>337</v>
      </c>
      <c r="D14" s="220" t="s">
        <v>11</v>
      </c>
      <c r="E14" s="105"/>
      <c r="F14" s="106" t="s">
        <v>338</v>
      </c>
      <c r="G14" s="103" t="s">
        <v>339</v>
      </c>
      <c r="I14" s="107" t="s">
        <v>340</v>
      </c>
      <c r="J14" s="127"/>
      <c r="K14" s="109" t="s">
        <v>341</v>
      </c>
      <c r="L14" s="123"/>
      <c r="M14" s="109" t="s">
        <v>342</v>
      </c>
      <c r="N14" s="121" t="s">
        <v>343</v>
      </c>
      <c r="R14" s="110" t="s">
        <v>344</v>
      </c>
    </row>
    <row r="15" spans="2:18" ht="135">
      <c r="B15" s="103" t="s">
        <v>345</v>
      </c>
      <c r="C15" s="126" t="s">
        <v>346</v>
      </c>
      <c r="D15" s="219"/>
      <c r="E15" s="105"/>
      <c r="F15" s="106" t="s">
        <v>16</v>
      </c>
      <c r="G15" s="103" t="s">
        <v>347</v>
      </c>
      <c r="I15" s="107" t="s">
        <v>348</v>
      </c>
      <c r="J15" s="127"/>
      <c r="K15" s="109" t="s">
        <v>349</v>
      </c>
      <c r="L15" s="123"/>
      <c r="M15" s="109" t="s">
        <v>350</v>
      </c>
      <c r="N15" s="121" t="s">
        <v>351</v>
      </c>
      <c r="R15" s="110" t="s">
        <v>352</v>
      </c>
    </row>
    <row r="16" spans="2:18" ht="90">
      <c r="B16" s="103" t="s">
        <v>353</v>
      </c>
      <c r="C16" s="131" t="s">
        <v>354</v>
      </c>
      <c r="D16" s="130" t="s">
        <v>355</v>
      </c>
      <c r="E16" s="105"/>
      <c r="F16" s="106" t="s">
        <v>356</v>
      </c>
      <c r="G16" s="103" t="s">
        <v>357</v>
      </c>
      <c r="I16" s="107" t="s">
        <v>358</v>
      </c>
      <c r="J16" s="129"/>
      <c r="K16" s="109" t="s">
        <v>359</v>
      </c>
      <c r="L16" s="123"/>
      <c r="M16" s="109" t="s">
        <v>360</v>
      </c>
      <c r="N16" s="121" t="s">
        <v>361</v>
      </c>
      <c r="R16" s="110" t="s">
        <v>362</v>
      </c>
    </row>
    <row r="17" spans="2:18" ht="135">
      <c r="B17" s="103" t="s">
        <v>363</v>
      </c>
      <c r="C17" s="115" t="s">
        <v>364</v>
      </c>
      <c r="D17" s="119" t="s">
        <v>365</v>
      </c>
      <c r="F17" s="106" t="s">
        <v>366</v>
      </c>
      <c r="G17" s="103" t="s">
        <v>367</v>
      </c>
      <c r="I17" s="107" t="s">
        <v>368</v>
      </c>
      <c r="K17" s="109" t="s">
        <v>369</v>
      </c>
      <c r="L17" s="123"/>
      <c r="M17" s="109" t="s">
        <v>370</v>
      </c>
      <c r="N17" s="121" t="s">
        <v>371</v>
      </c>
      <c r="R17" s="110" t="s">
        <v>372</v>
      </c>
    </row>
    <row r="18" spans="2:18" ht="105">
      <c r="B18" s="103" t="s">
        <v>373</v>
      </c>
      <c r="C18" s="122" t="s">
        <v>374</v>
      </c>
      <c r="D18" s="220" t="s">
        <v>375</v>
      </c>
      <c r="F18" s="106" t="s">
        <v>376</v>
      </c>
      <c r="G18" s="78" t="s">
        <v>377</v>
      </c>
      <c r="I18" s="107" t="s">
        <v>378</v>
      </c>
      <c r="K18" s="109" t="s">
        <v>379</v>
      </c>
      <c r="L18" s="123"/>
      <c r="M18" s="107" t="s">
        <v>380</v>
      </c>
      <c r="N18" s="121" t="s">
        <v>381</v>
      </c>
      <c r="R18" s="110" t="s">
        <v>382</v>
      </c>
    </row>
    <row r="19" spans="2:18" ht="15" customHeight="1">
      <c r="B19" s="103" t="s">
        <v>383</v>
      </c>
      <c r="C19" s="124" t="s">
        <v>384</v>
      </c>
      <c r="D19" s="219"/>
      <c r="F19" s="106" t="s">
        <v>385</v>
      </c>
      <c r="G19" s="103" t="s">
        <v>386</v>
      </c>
      <c r="I19" s="107" t="s">
        <v>387</v>
      </c>
      <c r="J19" s="1"/>
      <c r="K19" s="109" t="s">
        <v>388</v>
      </c>
      <c r="L19" s="123"/>
      <c r="M19" s="109" t="s">
        <v>389</v>
      </c>
      <c r="N19" s="118" t="s">
        <v>390</v>
      </c>
      <c r="R19" s="110" t="s">
        <v>391</v>
      </c>
    </row>
    <row r="20" spans="2:18" ht="135">
      <c r="B20" s="103" t="s">
        <v>392</v>
      </c>
      <c r="C20" s="132" t="s">
        <v>393</v>
      </c>
      <c r="D20" s="130" t="s">
        <v>394</v>
      </c>
      <c r="F20" s="106" t="s">
        <v>395</v>
      </c>
      <c r="G20" s="103" t="s">
        <v>396</v>
      </c>
      <c r="I20" s="107" t="s">
        <v>397</v>
      </c>
      <c r="J20" s="1"/>
      <c r="K20" s="109" t="s">
        <v>398</v>
      </c>
      <c r="L20" s="123"/>
      <c r="M20" s="109" t="s">
        <v>399</v>
      </c>
      <c r="N20" s="118" t="s">
        <v>400</v>
      </c>
      <c r="R20" s="110" t="s">
        <v>401</v>
      </c>
    </row>
    <row r="21" spans="2:18" ht="15.75" customHeight="1">
      <c r="B21" s="103" t="s">
        <v>402</v>
      </c>
      <c r="C21" s="132" t="s">
        <v>403</v>
      </c>
      <c r="D21" s="130" t="s">
        <v>404</v>
      </c>
      <c r="F21" s="106" t="s">
        <v>405</v>
      </c>
      <c r="G21" s="103" t="s">
        <v>406</v>
      </c>
      <c r="I21" s="107" t="s">
        <v>407</v>
      </c>
      <c r="K21" s="109" t="s">
        <v>408</v>
      </c>
      <c r="L21" s="123"/>
      <c r="M21" s="109" t="s">
        <v>409</v>
      </c>
      <c r="N21" s="118" t="s">
        <v>410</v>
      </c>
      <c r="R21" s="110" t="s">
        <v>411</v>
      </c>
    </row>
    <row r="22" spans="2:18" ht="15.75" customHeight="1">
      <c r="B22" s="103" t="s">
        <v>412</v>
      </c>
      <c r="C22" s="122" t="s">
        <v>413</v>
      </c>
      <c r="D22" s="213" t="s">
        <v>414</v>
      </c>
      <c r="F22" s="106" t="s">
        <v>415</v>
      </c>
      <c r="G22" s="103" t="s">
        <v>416</v>
      </c>
      <c r="I22" s="107" t="s">
        <v>417</v>
      </c>
      <c r="K22" s="109" t="s">
        <v>418</v>
      </c>
      <c r="L22" s="123"/>
      <c r="M22" s="107" t="s">
        <v>419</v>
      </c>
      <c r="N22" s="118" t="s">
        <v>420</v>
      </c>
      <c r="R22" s="110" t="s">
        <v>421</v>
      </c>
    </row>
    <row r="23" spans="2:18" ht="15.75" customHeight="1">
      <c r="B23" s="103" t="s">
        <v>422</v>
      </c>
      <c r="C23" s="124" t="s">
        <v>423</v>
      </c>
      <c r="D23" s="214"/>
      <c r="F23" s="106" t="s">
        <v>424</v>
      </c>
      <c r="G23" s="103" t="s">
        <v>425</v>
      </c>
      <c r="I23" s="107" t="s">
        <v>426</v>
      </c>
      <c r="K23" s="109" t="s">
        <v>427</v>
      </c>
      <c r="L23" s="123"/>
      <c r="M23" s="109" t="s">
        <v>428</v>
      </c>
      <c r="N23" s="114" t="s">
        <v>429</v>
      </c>
      <c r="R23" s="110" t="s">
        <v>430</v>
      </c>
    </row>
    <row r="24" spans="2:18" ht="15.75" customHeight="1">
      <c r="B24" s="103" t="s">
        <v>431</v>
      </c>
      <c r="C24" s="132" t="s">
        <v>432</v>
      </c>
      <c r="D24" s="133" t="s">
        <v>433</v>
      </c>
      <c r="F24" s="106" t="s">
        <v>434</v>
      </c>
      <c r="G24" s="103" t="s">
        <v>435</v>
      </c>
      <c r="I24" s="107" t="s">
        <v>436</v>
      </c>
      <c r="K24" s="109" t="s">
        <v>437</v>
      </c>
      <c r="L24" s="123"/>
      <c r="M24" s="127"/>
      <c r="N24" s="114" t="s">
        <v>438</v>
      </c>
      <c r="R24" s="110" t="s">
        <v>439</v>
      </c>
    </row>
    <row r="25" spans="2:18" ht="15.75" customHeight="1">
      <c r="B25" s="103" t="s">
        <v>440</v>
      </c>
      <c r="C25" s="122" t="s">
        <v>441</v>
      </c>
      <c r="D25" s="213" t="s">
        <v>442</v>
      </c>
      <c r="F25" s="106" t="s">
        <v>443</v>
      </c>
      <c r="G25" s="103" t="s">
        <v>444</v>
      </c>
      <c r="I25" s="107" t="s">
        <v>445</v>
      </c>
      <c r="K25" s="109" t="s">
        <v>446</v>
      </c>
      <c r="L25" s="123"/>
      <c r="M25" s="127"/>
      <c r="N25" s="114" t="s">
        <v>447</v>
      </c>
      <c r="R25" s="110" t="s">
        <v>448</v>
      </c>
    </row>
    <row r="26" spans="2:18" ht="21" customHeight="1">
      <c r="C26" s="111" t="s">
        <v>449</v>
      </c>
      <c r="D26" s="215"/>
      <c r="F26" s="106" t="s">
        <v>450</v>
      </c>
      <c r="G26" s="103" t="s">
        <v>451</v>
      </c>
      <c r="I26" s="107" t="s">
        <v>452</v>
      </c>
      <c r="K26" s="109" t="s">
        <v>453</v>
      </c>
      <c r="L26" s="123"/>
      <c r="M26" s="127"/>
      <c r="N26" s="114" t="s">
        <v>454</v>
      </c>
      <c r="R26" s="110" t="s">
        <v>455</v>
      </c>
    </row>
    <row r="27" spans="2:18" ht="15.75" customHeight="1">
      <c r="C27" s="111" t="s">
        <v>456</v>
      </c>
      <c r="D27" s="215"/>
      <c r="F27" s="106" t="s">
        <v>457</v>
      </c>
      <c r="G27" s="103" t="s">
        <v>458</v>
      </c>
      <c r="I27" s="107" t="s">
        <v>459</v>
      </c>
      <c r="K27" s="109" t="s">
        <v>460</v>
      </c>
      <c r="L27" s="123"/>
      <c r="M27" s="127"/>
      <c r="N27" s="114" t="s">
        <v>461</v>
      </c>
      <c r="R27" s="110" t="s">
        <v>462</v>
      </c>
    </row>
    <row r="28" spans="2:18" ht="15.75" customHeight="1">
      <c r="C28" s="124" t="s">
        <v>463</v>
      </c>
      <c r="D28" s="214"/>
      <c r="F28" s="134" t="s">
        <v>464</v>
      </c>
      <c r="G28" s="103" t="s">
        <v>465</v>
      </c>
      <c r="I28" s="107" t="s">
        <v>466</v>
      </c>
      <c r="K28" s="109" t="s">
        <v>467</v>
      </c>
      <c r="L28" s="123"/>
      <c r="M28" s="127"/>
      <c r="N28" s="114" t="s">
        <v>468</v>
      </c>
      <c r="R28" s="110" t="s">
        <v>469</v>
      </c>
    </row>
    <row r="29" spans="2:18" ht="15.75" customHeight="1">
      <c r="C29" s="122" t="s">
        <v>470</v>
      </c>
      <c r="D29" s="213" t="s">
        <v>471</v>
      </c>
      <c r="F29" s="106" t="s">
        <v>472</v>
      </c>
      <c r="G29" s="103" t="s">
        <v>473</v>
      </c>
      <c r="I29" s="107" t="s">
        <v>474</v>
      </c>
      <c r="K29" s="109" t="s">
        <v>475</v>
      </c>
      <c r="L29" s="123"/>
      <c r="M29" s="127"/>
      <c r="N29" s="114" t="s">
        <v>476</v>
      </c>
      <c r="R29" s="110" t="s">
        <v>477</v>
      </c>
    </row>
    <row r="30" spans="2:18" ht="15" customHeight="1">
      <c r="C30" s="111" t="s">
        <v>478</v>
      </c>
      <c r="D30" s="215"/>
      <c r="F30" s="106" t="s">
        <v>479</v>
      </c>
      <c r="G30" s="103" t="s">
        <v>480</v>
      </c>
      <c r="I30" s="107" t="s">
        <v>481</v>
      </c>
      <c r="L30" s="123"/>
      <c r="M30" s="127"/>
      <c r="N30" s="114" t="s">
        <v>482</v>
      </c>
      <c r="R30" s="110" t="s">
        <v>483</v>
      </c>
    </row>
    <row r="31" spans="2:18" ht="105" customHeight="1">
      <c r="C31" s="124" t="s">
        <v>6</v>
      </c>
      <c r="D31" s="214"/>
      <c r="G31" s="103" t="s">
        <v>484</v>
      </c>
      <c r="I31" s="107" t="s">
        <v>485</v>
      </c>
      <c r="L31" s="123"/>
      <c r="M31" s="127"/>
      <c r="N31" s="114" t="s">
        <v>486</v>
      </c>
      <c r="R31" s="110" t="s">
        <v>487</v>
      </c>
    </row>
    <row r="32" spans="2:18" ht="15.75" customHeight="1">
      <c r="C32" s="115" t="s">
        <v>488</v>
      </c>
      <c r="D32" s="135" t="s">
        <v>489</v>
      </c>
      <c r="G32" s="103" t="s">
        <v>490</v>
      </c>
      <c r="I32" s="107" t="s">
        <v>491</v>
      </c>
      <c r="L32" s="123"/>
      <c r="M32" s="127"/>
      <c r="N32" s="114" t="s">
        <v>492</v>
      </c>
      <c r="R32" s="110" t="s">
        <v>493</v>
      </c>
    </row>
    <row r="33" spans="7:18" ht="15.75" customHeight="1">
      <c r="G33" s="103" t="s">
        <v>494</v>
      </c>
      <c r="L33" s="123"/>
      <c r="M33" s="127"/>
      <c r="N33" s="114" t="s">
        <v>495</v>
      </c>
      <c r="R33" s="110" t="s">
        <v>496</v>
      </c>
    </row>
    <row r="34" spans="7:18" ht="15.75" customHeight="1">
      <c r="G34" s="103" t="s">
        <v>497</v>
      </c>
      <c r="L34" s="123"/>
      <c r="M34" s="129"/>
      <c r="N34" s="114" t="s">
        <v>498</v>
      </c>
      <c r="R34" s="110" t="s">
        <v>499</v>
      </c>
    </row>
    <row r="35" spans="7:18" ht="15.75" customHeight="1">
      <c r="G35" s="103" t="s">
        <v>500</v>
      </c>
      <c r="L35" s="123"/>
      <c r="N35" s="114" t="s">
        <v>501</v>
      </c>
      <c r="R35" s="110" t="s">
        <v>502</v>
      </c>
    </row>
    <row r="36" spans="7:18" ht="15" customHeight="1">
      <c r="G36" s="103" t="s">
        <v>503</v>
      </c>
      <c r="L36" s="123"/>
      <c r="N36" s="114" t="s">
        <v>504</v>
      </c>
      <c r="R36" s="110" t="s">
        <v>505</v>
      </c>
    </row>
    <row r="37" spans="7:18" ht="15.75" customHeight="1">
      <c r="G37" s="103" t="s">
        <v>506</v>
      </c>
      <c r="L37" s="123"/>
      <c r="N37" s="114" t="s">
        <v>507</v>
      </c>
      <c r="R37" s="110" t="s">
        <v>508</v>
      </c>
    </row>
    <row r="38" spans="7:18" ht="15.75" customHeight="1">
      <c r="G38" s="103" t="s">
        <v>509</v>
      </c>
      <c r="L38" s="123"/>
      <c r="N38" s="114" t="s">
        <v>510</v>
      </c>
      <c r="R38" s="110" t="s">
        <v>511</v>
      </c>
    </row>
    <row r="39" spans="7:18" ht="15.75" customHeight="1">
      <c r="G39" s="103" t="s">
        <v>512</v>
      </c>
      <c r="L39" s="123"/>
      <c r="N39" s="114" t="s">
        <v>513</v>
      </c>
      <c r="R39" s="110" t="s">
        <v>514</v>
      </c>
    </row>
    <row r="40" spans="7:18" ht="15" customHeight="1">
      <c r="G40" s="103" t="s">
        <v>515</v>
      </c>
      <c r="L40" s="123"/>
      <c r="N40" s="114" t="s">
        <v>516</v>
      </c>
      <c r="R40" s="110" t="s">
        <v>517</v>
      </c>
    </row>
    <row r="41" spans="7:18" ht="15.75" customHeight="1">
      <c r="G41" s="103" t="s">
        <v>518</v>
      </c>
      <c r="L41" s="123"/>
      <c r="N41" s="114" t="s">
        <v>519</v>
      </c>
      <c r="R41" s="110" t="s">
        <v>520</v>
      </c>
    </row>
    <row r="42" spans="7:18" ht="15" customHeight="1">
      <c r="G42" s="103" t="s">
        <v>521</v>
      </c>
      <c r="L42" s="123"/>
      <c r="N42" s="118" t="s">
        <v>522</v>
      </c>
      <c r="R42" s="110" t="s">
        <v>523</v>
      </c>
    </row>
    <row r="43" spans="7:18" ht="15.75" customHeight="1">
      <c r="G43" s="103" t="s">
        <v>524</v>
      </c>
      <c r="L43" s="123"/>
      <c r="N43" s="1" t="s">
        <v>525</v>
      </c>
      <c r="R43" s="110" t="s">
        <v>526</v>
      </c>
    </row>
    <row r="44" spans="7:18" ht="15.75" customHeight="1">
      <c r="G44" s="103" t="s">
        <v>527</v>
      </c>
      <c r="L44" s="123"/>
      <c r="N44" s="114" t="s">
        <v>528</v>
      </c>
      <c r="R44" s="110" t="s">
        <v>529</v>
      </c>
    </row>
    <row r="45" spans="7:18" ht="15.75" customHeight="1">
      <c r="G45" s="103" t="s">
        <v>530</v>
      </c>
      <c r="L45" s="123"/>
      <c r="N45" s="114" t="s">
        <v>531</v>
      </c>
      <c r="R45" s="110" t="s">
        <v>532</v>
      </c>
    </row>
    <row r="46" spans="7:18" ht="15" customHeight="1">
      <c r="G46" s="103" t="s">
        <v>533</v>
      </c>
      <c r="L46" s="123"/>
      <c r="N46" s="114" t="s">
        <v>534</v>
      </c>
      <c r="R46" s="110" t="s">
        <v>535</v>
      </c>
    </row>
    <row r="47" spans="7:18" ht="15.75" customHeight="1">
      <c r="G47" s="103" t="s">
        <v>536</v>
      </c>
      <c r="L47" s="123"/>
      <c r="N47" s="114" t="s">
        <v>537</v>
      </c>
      <c r="R47" s="110" t="s">
        <v>538</v>
      </c>
    </row>
    <row r="48" spans="7:18" ht="15" customHeight="1">
      <c r="G48" s="103" t="s">
        <v>539</v>
      </c>
      <c r="L48" s="123"/>
      <c r="N48" s="114" t="s">
        <v>540</v>
      </c>
      <c r="R48" s="110" t="s">
        <v>541</v>
      </c>
    </row>
    <row r="49" spans="7:18" ht="15.75" customHeight="1">
      <c r="G49" s="103" t="s">
        <v>542</v>
      </c>
      <c r="L49" s="123"/>
      <c r="N49" s="114" t="s">
        <v>543</v>
      </c>
      <c r="R49" s="110" t="s">
        <v>544</v>
      </c>
    </row>
    <row r="50" spans="7:18" ht="15" customHeight="1">
      <c r="G50" s="103" t="s">
        <v>545</v>
      </c>
      <c r="L50" s="123"/>
      <c r="N50" s="121" t="s">
        <v>546</v>
      </c>
      <c r="R50" s="110" t="s">
        <v>547</v>
      </c>
    </row>
    <row r="51" spans="7:18" ht="15.75" customHeight="1">
      <c r="G51" s="103" t="s">
        <v>548</v>
      </c>
      <c r="L51" s="123"/>
      <c r="N51" s="114" t="s">
        <v>549</v>
      </c>
      <c r="R51" s="110" t="s">
        <v>550</v>
      </c>
    </row>
    <row r="52" spans="7:18" ht="15.75" customHeight="1">
      <c r="G52" s="103" t="s">
        <v>551</v>
      </c>
      <c r="L52" s="123"/>
      <c r="N52" s="114" t="s">
        <v>552</v>
      </c>
      <c r="R52" s="110" t="s">
        <v>553</v>
      </c>
    </row>
    <row r="53" spans="7:18" ht="15" customHeight="1">
      <c r="G53" s="103" t="s">
        <v>554</v>
      </c>
      <c r="L53" s="123"/>
      <c r="N53" s="121" t="s">
        <v>555</v>
      </c>
      <c r="R53" s="110" t="s">
        <v>556</v>
      </c>
    </row>
    <row r="54" spans="7:18" ht="15.75" customHeight="1">
      <c r="G54" s="103" t="s">
        <v>557</v>
      </c>
      <c r="L54" s="123"/>
      <c r="N54" s="114" t="s">
        <v>558</v>
      </c>
      <c r="R54" s="110" t="s">
        <v>559</v>
      </c>
    </row>
    <row r="55" spans="7:18" ht="15" customHeight="1">
      <c r="G55" s="103" t="s">
        <v>560</v>
      </c>
      <c r="L55" s="123"/>
      <c r="N55" s="114" t="s">
        <v>561</v>
      </c>
      <c r="R55" s="110" t="s">
        <v>562</v>
      </c>
    </row>
    <row r="56" spans="7:18" ht="15.75" customHeight="1">
      <c r="G56" s="103" t="s">
        <v>563</v>
      </c>
      <c r="L56" s="123"/>
      <c r="N56" s="114" t="s">
        <v>564</v>
      </c>
      <c r="R56" s="110" t="s">
        <v>565</v>
      </c>
    </row>
    <row r="57" spans="7:18" ht="15.75" customHeight="1">
      <c r="G57" s="103" t="s">
        <v>566</v>
      </c>
      <c r="L57" s="123"/>
      <c r="N57" s="114" t="s">
        <v>567</v>
      </c>
      <c r="R57" s="110" t="s">
        <v>568</v>
      </c>
    </row>
    <row r="58" spans="7:18" ht="15" customHeight="1">
      <c r="G58" s="103" t="s">
        <v>569</v>
      </c>
      <c r="L58" s="123"/>
      <c r="N58" s="114" t="s">
        <v>570</v>
      </c>
      <c r="R58" s="110" t="s">
        <v>571</v>
      </c>
    </row>
    <row r="59" spans="7:18" ht="15.75" customHeight="1">
      <c r="G59" s="103" t="s">
        <v>572</v>
      </c>
      <c r="L59" s="123"/>
      <c r="N59" s="114" t="s">
        <v>573</v>
      </c>
      <c r="R59" s="110" t="s">
        <v>574</v>
      </c>
    </row>
    <row r="60" spans="7:18" ht="15" customHeight="1">
      <c r="G60" s="103" t="s">
        <v>18</v>
      </c>
      <c r="L60" s="123"/>
      <c r="N60" s="114" t="s">
        <v>575</v>
      </c>
      <c r="R60" s="110" t="s">
        <v>576</v>
      </c>
    </row>
    <row r="61" spans="7:18" ht="15.75" customHeight="1">
      <c r="G61" s="103" t="s">
        <v>577</v>
      </c>
      <c r="L61" s="123"/>
      <c r="N61" s="114" t="s">
        <v>578</v>
      </c>
      <c r="R61" s="110" t="s">
        <v>579</v>
      </c>
    </row>
    <row r="62" spans="7:18" ht="15" customHeight="1">
      <c r="G62" s="103" t="s">
        <v>580</v>
      </c>
      <c r="L62" s="123"/>
      <c r="N62" s="114" t="s">
        <v>581</v>
      </c>
      <c r="R62" s="110" t="s">
        <v>582</v>
      </c>
    </row>
    <row r="63" spans="7:18" ht="15.75" customHeight="1">
      <c r="G63" s="103" t="s">
        <v>583</v>
      </c>
      <c r="L63" s="123"/>
      <c r="N63" s="114" t="s">
        <v>584</v>
      </c>
      <c r="R63" s="110" t="s">
        <v>585</v>
      </c>
    </row>
    <row r="64" spans="7:18" ht="15.75" customHeight="1">
      <c r="G64" s="103" t="s">
        <v>586</v>
      </c>
      <c r="L64" s="123"/>
      <c r="N64" s="114" t="s">
        <v>587</v>
      </c>
      <c r="R64" s="110" t="s">
        <v>588</v>
      </c>
    </row>
    <row r="65" spans="7:18" ht="15.75" customHeight="1">
      <c r="G65" s="103" t="s">
        <v>589</v>
      </c>
      <c r="L65" s="123"/>
      <c r="N65" s="114" t="s">
        <v>590</v>
      </c>
      <c r="R65" s="110" t="s">
        <v>591</v>
      </c>
    </row>
    <row r="66" spans="7:18" ht="15" customHeight="1">
      <c r="G66" s="103" t="s">
        <v>592</v>
      </c>
      <c r="L66" s="123"/>
      <c r="N66" s="114" t="s">
        <v>593</v>
      </c>
      <c r="R66" s="110" t="s">
        <v>594</v>
      </c>
    </row>
    <row r="67" spans="7:18" ht="15.75" customHeight="1">
      <c r="G67" s="103" t="s">
        <v>595</v>
      </c>
      <c r="L67" s="123"/>
      <c r="N67" s="114" t="s">
        <v>596</v>
      </c>
      <c r="R67" s="110" t="s">
        <v>597</v>
      </c>
    </row>
    <row r="68" spans="7:18" ht="15.75" customHeight="1">
      <c r="G68" s="103" t="s">
        <v>598</v>
      </c>
      <c r="L68" s="123"/>
      <c r="N68" s="114" t="s">
        <v>599</v>
      </c>
      <c r="R68" s="110" t="s">
        <v>600</v>
      </c>
    </row>
    <row r="69" spans="7:18" ht="15.75" customHeight="1">
      <c r="G69" s="103" t="s">
        <v>601</v>
      </c>
      <c r="L69" s="123"/>
      <c r="N69" s="114" t="s">
        <v>602</v>
      </c>
      <c r="R69" s="110" t="s">
        <v>603</v>
      </c>
    </row>
    <row r="70" spans="7:18" ht="15" customHeight="1">
      <c r="G70" s="78" t="s">
        <v>604</v>
      </c>
      <c r="L70" s="123"/>
      <c r="N70" s="114" t="s">
        <v>605</v>
      </c>
      <c r="R70" s="110" t="s">
        <v>606</v>
      </c>
    </row>
    <row r="71" spans="7:18" ht="15.75" customHeight="1">
      <c r="G71" s="103" t="s">
        <v>607</v>
      </c>
      <c r="L71" s="123"/>
      <c r="N71" s="114" t="s">
        <v>608</v>
      </c>
      <c r="R71" s="110" t="s">
        <v>609</v>
      </c>
    </row>
    <row r="72" spans="7:18" ht="15.75" customHeight="1">
      <c r="G72" s="103" t="s">
        <v>610</v>
      </c>
      <c r="L72" s="123"/>
      <c r="N72" s="114" t="s">
        <v>611</v>
      </c>
      <c r="R72" s="110" t="s">
        <v>612</v>
      </c>
    </row>
    <row r="73" spans="7:18" ht="15.75" customHeight="1">
      <c r="G73" s="103" t="s">
        <v>613</v>
      </c>
      <c r="L73" s="123"/>
      <c r="N73" s="114" t="s">
        <v>614</v>
      </c>
      <c r="R73" s="110" t="s">
        <v>615</v>
      </c>
    </row>
    <row r="74" spans="7:18" ht="15.75" customHeight="1">
      <c r="G74" s="103" t="s">
        <v>616</v>
      </c>
      <c r="L74" s="123"/>
      <c r="N74" s="114" t="s">
        <v>617</v>
      </c>
      <c r="R74" s="110" t="s">
        <v>618</v>
      </c>
    </row>
    <row r="75" spans="7:18" ht="15.75" customHeight="1">
      <c r="G75" s="103" t="s">
        <v>619</v>
      </c>
      <c r="L75" s="123"/>
      <c r="N75" s="114" t="s">
        <v>620</v>
      </c>
      <c r="R75" s="110" t="s">
        <v>621</v>
      </c>
    </row>
    <row r="76" spans="7:18" ht="15.75" customHeight="1">
      <c r="G76" s="103" t="s">
        <v>622</v>
      </c>
      <c r="L76" s="123"/>
      <c r="N76" s="114" t="s">
        <v>623</v>
      </c>
      <c r="R76" s="110" t="s">
        <v>624</v>
      </c>
    </row>
    <row r="77" spans="7:18" ht="15.75" customHeight="1">
      <c r="G77" s="103" t="s">
        <v>625</v>
      </c>
      <c r="L77" s="123"/>
      <c r="N77" s="114" t="s">
        <v>626</v>
      </c>
      <c r="R77" s="110" t="s">
        <v>627</v>
      </c>
    </row>
    <row r="78" spans="7:18" ht="15.75" customHeight="1">
      <c r="G78" s="103" t="s">
        <v>628</v>
      </c>
      <c r="L78" s="123"/>
      <c r="N78" s="114" t="s">
        <v>629</v>
      </c>
      <c r="R78" s="110" t="s">
        <v>630</v>
      </c>
    </row>
    <row r="79" spans="7:18" ht="15.75" customHeight="1">
      <c r="G79" s="103" t="s">
        <v>631</v>
      </c>
      <c r="L79" s="123"/>
      <c r="N79" s="114" t="s">
        <v>632</v>
      </c>
      <c r="R79" s="110" t="s">
        <v>633</v>
      </c>
    </row>
    <row r="80" spans="7:18" ht="15" customHeight="1">
      <c r="G80" s="103" t="s">
        <v>634</v>
      </c>
      <c r="L80" s="123"/>
      <c r="N80" s="114" t="s">
        <v>635</v>
      </c>
      <c r="R80" s="110" t="s">
        <v>636</v>
      </c>
    </row>
    <row r="81" spans="7:18" ht="15.75" customHeight="1">
      <c r="G81" s="103" t="s">
        <v>637</v>
      </c>
      <c r="L81" s="123"/>
      <c r="N81" s="121" t="s">
        <v>638</v>
      </c>
      <c r="R81" s="110" t="s">
        <v>639</v>
      </c>
    </row>
    <row r="82" spans="7:18" ht="15.75" customHeight="1">
      <c r="G82" s="103" t="s">
        <v>640</v>
      </c>
      <c r="L82" s="123"/>
      <c r="N82" s="114" t="s">
        <v>641</v>
      </c>
      <c r="R82" s="110" t="s">
        <v>642</v>
      </c>
    </row>
    <row r="83" spans="7:18" ht="15" customHeight="1">
      <c r="G83" s="103" t="s">
        <v>643</v>
      </c>
      <c r="L83" s="123"/>
      <c r="N83" s="114" t="s">
        <v>644</v>
      </c>
      <c r="R83" s="110" t="s">
        <v>645</v>
      </c>
    </row>
    <row r="84" spans="7:18" ht="15.75" customHeight="1">
      <c r="G84" s="103" t="s">
        <v>646</v>
      </c>
      <c r="L84" s="123"/>
      <c r="N84" s="114" t="s">
        <v>647</v>
      </c>
      <c r="R84" s="110" t="s">
        <v>648</v>
      </c>
    </row>
    <row r="85" spans="7:18" ht="15.75" customHeight="1">
      <c r="G85" s="103" t="s">
        <v>649</v>
      </c>
      <c r="L85" s="123"/>
      <c r="N85" s="114" t="s">
        <v>650</v>
      </c>
      <c r="R85" s="110" t="s">
        <v>651</v>
      </c>
    </row>
    <row r="86" spans="7:18" ht="15.75" customHeight="1">
      <c r="G86" s="103" t="s">
        <v>652</v>
      </c>
      <c r="L86" s="123"/>
      <c r="N86" s="114" t="s">
        <v>653</v>
      </c>
      <c r="R86" s="110" t="s">
        <v>654</v>
      </c>
    </row>
    <row r="87" spans="7:18" ht="15.75" customHeight="1">
      <c r="G87" s="78" t="s">
        <v>655</v>
      </c>
      <c r="L87" s="123"/>
      <c r="N87" s="118" t="s">
        <v>656</v>
      </c>
      <c r="R87" s="110" t="s">
        <v>657</v>
      </c>
    </row>
    <row r="88" spans="7:18" ht="15" customHeight="1">
      <c r="G88" s="103" t="s">
        <v>658</v>
      </c>
      <c r="L88" s="123"/>
      <c r="N88" s="136" t="s">
        <v>659</v>
      </c>
      <c r="R88" s="110" t="s">
        <v>660</v>
      </c>
    </row>
    <row r="89" spans="7:18" ht="15.75" customHeight="1">
      <c r="G89" s="103" t="s">
        <v>661</v>
      </c>
      <c r="L89" s="123"/>
      <c r="N89" s="118" t="s">
        <v>662</v>
      </c>
      <c r="R89" s="110" t="s">
        <v>663</v>
      </c>
    </row>
    <row r="90" spans="7:18" ht="15.75" customHeight="1">
      <c r="G90" s="103" t="s">
        <v>664</v>
      </c>
      <c r="L90" s="123"/>
      <c r="N90" s="114" t="s">
        <v>665</v>
      </c>
      <c r="R90" s="110" t="s">
        <v>666</v>
      </c>
    </row>
    <row r="91" spans="7:18" ht="15" customHeight="1">
      <c r="G91" s="103" t="s">
        <v>667</v>
      </c>
      <c r="L91" s="137"/>
      <c r="N91" s="1" t="s">
        <v>668</v>
      </c>
      <c r="R91" s="110" t="s">
        <v>669</v>
      </c>
    </row>
    <row r="92" spans="7:18" ht="15.75" customHeight="1">
      <c r="G92" s="103" t="s">
        <v>670</v>
      </c>
      <c r="N92" s="114" t="s">
        <v>671</v>
      </c>
      <c r="R92" s="110" t="s">
        <v>672</v>
      </c>
    </row>
    <row r="93" spans="7:18" ht="15.75" customHeight="1">
      <c r="G93" s="103" t="s">
        <v>673</v>
      </c>
      <c r="L93" s="123"/>
      <c r="N93" s="118" t="s">
        <v>674</v>
      </c>
      <c r="R93" s="110" t="s">
        <v>675</v>
      </c>
    </row>
    <row r="94" spans="7:18" ht="15.75" customHeight="1">
      <c r="G94" s="78" t="s">
        <v>676</v>
      </c>
      <c r="L94" s="123"/>
      <c r="N94" s="118" t="s">
        <v>677</v>
      </c>
      <c r="R94" s="110" t="s">
        <v>678</v>
      </c>
    </row>
    <row r="95" spans="7:18" ht="15" customHeight="1">
      <c r="G95" s="103" t="s">
        <v>679</v>
      </c>
      <c r="L95" s="123"/>
      <c r="R95" s="110" t="s">
        <v>680</v>
      </c>
    </row>
    <row r="96" spans="7:18" ht="15.75" customHeight="1">
      <c r="G96" s="103" t="s">
        <v>681</v>
      </c>
      <c r="L96" s="123"/>
      <c r="R96" s="110" t="s">
        <v>682</v>
      </c>
    </row>
    <row r="97" spans="7:18" ht="15.75" customHeight="1">
      <c r="G97" s="103" t="s">
        <v>683</v>
      </c>
      <c r="L97" s="123"/>
      <c r="R97" s="110" t="s">
        <v>684</v>
      </c>
    </row>
    <row r="98" spans="7:18" ht="15" customHeight="1">
      <c r="G98" s="103" t="s">
        <v>685</v>
      </c>
      <c r="L98" s="123"/>
      <c r="R98" s="110" t="s">
        <v>686</v>
      </c>
    </row>
    <row r="99" spans="7:18" ht="15.75" customHeight="1">
      <c r="G99" s="103" t="s">
        <v>687</v>
      </c>
      <c r="L99" s="123"/>
      <c r="R99" s="110" t="s">
        <v>688</v>
      </c>
    </row>
    <row r="100" spans="7:18" ht="15.75" customHeight="1">
      <c r="G100" s="103" t="s">
        <v>689</v>
      </c>
      <c r="L100" s="123"/>
      <c r="R100" s="138"/>
    </row>
    <row r="101" spans="7:18" ht="15" customHeight="1">
      <c r="G101" s="103" t="s">
        <v>690</v>
      </c>
      <c r="L101" s="123"/>
    </row>
    <row r="102" spans="7:18" ht="15.75" customHeight="1">
      <c r="G102" s="103" t="s">
        <v>691</v>
      </c>
      <c r="L102" s="123"/>
    </row>
    <row r="103" spans="7:18" ht="15.75" customHeight="1">
      <c r="G103" s="103" t="s">
        <v>692</v>
      </c>
      <c r="L103" s="123"/>
    </row>
    <row r="104" spans="7:18" ht="15" customHeight="1">
      <c r="G104" s="103" t="s">
        <v>693</v>
      </c>
      <c r="L104" s="123"/>
    </row>
    <row r="105" spans="7:18" ht="15.75" customHeight="1">
      <c r="G105" s="103" t="s">
        <v>694</v>
      </c>
      <c r="L105" s="123"/>
    </row>
    <row r="106" spans="7:18" ht="15.75" customHeight="1">
      <c r="G106" s="103" t="s">
        <v>695</v>
      </c>
      <c r="L106" s="123"/>
    </row>
    <row r="107" spans="7:18" ht="15" customHeight="1">
      <c r="G107" s="103" t="s">
        <v>696</v>
      </c>
      <c r="L107" s="123"/>
    </row>
    <row r="108" spans="7:18" ht="15.75" customHeight="1">
      <c r="G108" s="103" t="s">
        <v>697</v>
      </c>
      <c r="L108" s="123"/>
    </row>
    <row r="109" spans="7:18" ht="15.75" customHeight="1">
      <c r="G109" s="103" t="s">
        <v>698</v>
      </c>
      <c r="L109" s="123"/>
    </row>
    <row r="110" spans="7:18" ht="15.75" customHeight="1">
      <c r="G110" s="103" t="s">
        <v>699</v>
      </c>
      <c r="L110" s="123"/>
    </row>
    <row r="111" spans="7:18" ht="15" customHeight="1">
      <c r="G111" s="103" t="s">
        <v>700</v>
      </c>
      <c r="L111" s="123"/>
    </row>
    <row r="112" spans="7:18" ht="15.75" customHeight="1">
      <c r="G112" s="78" t="s">
        <v>701</v>
      </c>
      <c r="L112" s="123"/>
    </row>
    <row r="113" spans="7:12" ht="15" customHeight="1">
      <c r="G113" s="78" t="s">
        <v>702</v>
      </c>
      <c r="L113" s="123"/>
    </row>
    <row r="114" spans="7:12" ht="15.75" customHeight="1">
      <c r="L114" s="123"/>
    </row>
    <row r="115" spans="7:12" ht="15.75" customHeight="1">
      <c r="L115" s="123"/>
    </row>
    <row r="116" spans="7:12" ht="15" customHeight="1">
      <c r="L116" s="123"/>
    </row>
    <row r="117" spans="7:12" ht="15.75" customHeight="1">
      <c r="L117" s="123"/>
    </row>
    <row r="118" spans="7:12" ht="15.75" customHeight="1">
      <c r="L118" s="123"/>
    </row>
    <row r="119" spans="7:12" ht="15.75" customHeight="1">
      <c r="L119" s="123"/>
    </row>
    <row r="120" spans="7:12" ht="15.75" customHeight="1">
      <c r="L120" s="123"/>
    </row>
    <row r="121" spans="7:12" ht="15.75" customHeight="1">
      <c r="L121" s="123"/>
    </row>
    <row r="122" spans="7:12" ht="15" customHeight="1">
      <c r="L122" s="123"/>
    </row>
    <row r="123" spans="7:12" ht="15.75" customHeight="1">
      <c r="L123" s="123"/>
    </row>
    <row r="124" spans="7:12" ht="15" customHeight="1">
      <c r="L124" s="123"/>
    </row>
    <row r="125" spans="7:12" ht="15.75" customHeight="1">
      <c r="L125" s="123"/>
    </row>
    <row r="126" spans="7:12" ht="15" customHeight="1">
      <c r="L126" s="123"/>
    </row>
    <row r="127" spans="7:12" ht="15.75" customHeight="1">
      <c r="L127" s="123"/>
    </row>
    <row r="128" spans="7:12" ht="15.75" customHeight="1">
      <c r="L128" s="123"/>
    </row>
    <row r="129" spans="12:12" ht="15.75" customHeight="1">
      <c r="L129" s="123"/>
    </row>
    <row r="130" spans="12:12" ht="15" customHeight="1">
      <c r="L130" s="123"/>
    </row>
    <row r="131" spans="12:12" ht="15.75" customHeight="1">
      <c r="L131" s="123"/>
    </row>
    <row r="132" spans="12:12" ht="15.75" customHeight="1">
      <c r="L132" s="123"/>
    </row>
    <row r="133" spans="12:12" ht="15" customHeight="1">
      <c r="L133" s="123"/>
    </row>
    <row r="134" spans="12:12" ht="15.75" customHeight="1">
      <c r="L134" s="123"/>
    </row>
    <row r="135" spans="12:12" ht="15.75" customHeight="1">
      <c r="L135" s="123"/>
    </row>
    <row r="136" spans="12:12" ht="15" customHeight="1">
      <c r="L136" s="123"/>
    </row>
    <row r="137" spans="12:12" ht="15.75" customHeight="1">
      <c r="L137" s="123"/>
    </row>
    <row r="138" spans="12:12" ht="15" customHeight="1">
      <c r="L138" s="123"/>
    </row>
    <row r="139" spans="12:12" ht="15.75" customHeight="1">
      <c r="L139" s="123"/>
    </row>
    <row r="140" spans="12:12" ht="15.75" customHeight="1">
      <c r="L140" s="123"/>
    </row>
    <row r="141" spans="12:12" ht="15" customHeight="1">
      <c r="L141" s="123"/>
    </row>
    <row r="142" spans="12:12" ht="15.75" customHeight="1">
      <c r="L142" s="123"/>
    </row>
    <row r="143" spans="12:12" ht="15.75" customHeight="1">
      <c r="L143" s="123"/>
    </row>
    <row r="144" spans="12:12" ht="15.75" customHeight="1">
      <c r="L144" s="123"/>
    </row>
    <row r="145" spans="12:12" ht="15.75" customHeight="1">
      <c r="L145" s="123"/>
    </row>
    <row r="146" spans="12:12" ht="15" customHeight="1">
      <c r="L146" s="137"/>
    </row>
    <row r="147" spans="12:12" ht="15.75" customHeight="1"/>
    <row r="149" spans="12:12" ht="15.75" customHeight="1"/>
    <row r="151" spans="12:12" ht="15.75" customHeight="1"/>
    <row r="152" spans="12:12" ht="15.75" customHeight="1"/>
    <row r="154" spans="12:12" ht="15.75" customHeight="1"/>
    <row r="155" spans="12:12" ht="15.75" customHeight="1"/>
    <row r="156" spans="12:12" ht="15.75" customHeight="1"/>
    <row r="157" spans="12:12" ht="15.75" customHeight="1"/>
    <row r="159" spans="12:12" ht="15.75" customHeight="1"/>
    <row r="160" spans="12:12" ht="15.75" customHeight="1"/>
    <row r="162" ht="15.75" customHeight="1"/>
    <row r="163" ht="15.75" customHeight="1"/>
    <row r="164" ht="15.75" customHeight="1"/>
    <row r="165" ht="15.75" customHeight="1"/>
    <row r="166" ht="15.75" customHeight="1"/>
    <row r="168" ht="15.75" customHeight="1"/>
    <row r="169" ht="15.75" customHeight="1"/>
    <row r="170" ht="15.75" customHeight="1"/>
    <row r="171" ht="15.75" customHeight="1"/>
    <row r="172" ht="15.75" customHeight="1"/>
    <row r="173" ht="15.75" customHeight="1"/>
    <row r="175" ht="15.75" customHeight="1"/>
    <row r="176" ht="15.75" customHeight="1"/>
    <row r="177" ht="15.75" customHeight="1"/>
    <row r="179" ht="15.75" customHeight="1"/>
    <row r="181" ht="15.75" customHeight="1"/>
    <row r="182" ht="15.75" customHeight="1"/>
    <row r="183" ht="15.75" customHeight="1"/>
    <row r="184" ht="15.75" customHeight="1"/>
    <row r="186" ht="15.75" customHeight="1"/>
    <row r="187" ht="15.75" customHeight="1"/>
    <row r="189" ht="15.75" customHeight="1"/>
    <row r="190" ht="15.75" customHeight="1"/>
    <row r="191" ht="15.75" customHeight="1"/>
    <row r="192" ht="15.75" customHeight="1"/>
    <row r="194" ht="15.75" customHeight="1"/>
    <row r="195" ht="15.75" customHeight="1"/>
    <row r="196" ht="15.75" customHeight="1"/>
    <row r="197" ht="15.75" customHeight="1"/>
    <row r="198" ht="15.75" customHeight="1"/>
    <row r="199" ht="15.75" customHeight="1"/>
    <row r="201" ht="15.75" customHeight="1"/>
    <row r="202" ht="15.75" customHeight="1"/>
    <row r="203" ht="15.75" customHeight="1"/>
    <row r="204" ht="15.75" customHeight="1"/>
    <row r="205" ht="15.75" customHeight="1"/>
    <row r="206" ht="15.75" customHeight="1"/>
    <row r="207" ht="15.75" customHeight="1"/>
    <row r="208" ht="15.75" customHeight="1"/>
    <row r="210" ht="15.75" customHeight="1"/>
    <row r="211" ht="15.75" customHeight="1"/>
    <row r="212" ht="15.75" customHeight="1"/>
    <row r="213" ht="15.75" customHeight="1"/>
    <row r="214" ht="15.75" customHeight="1"/>
    <row r="215" ht="15.75" customHeight="1"/>
    <row r="216" ht="15.75" customHeight="1"/>
    <row r="217" ht="15.75" customHeight="1"/>
    <row r="219" ht="15.75" customHeight="1"/>
    <row r="220" ht="15.75" customHeight="1"/>
    <row r="222" ht="15.75" customHeight="1"/>
    <row r="223" ht="15.75" customHeight="1"/>
    <row r="225" ht="15.75" customHeight="1"/>
    <row r="227" ht="15.75" customHeight="1"/>
    <row r="228" ht="15.75" customHeight="1"/>
    <row r="230" ht="15.75" customHeight="1"/>
    <row r="231" ht="15.75" customHeight="1"/>
    <row r="233" ht="15.75" customHeight="1"/>
    <row r="235" ht="15.75" customHeight="1"/>
    <row r="237" ht="15.75" customHeight="1"/>
    <row r="239" ht="15.75" customHeight="1"/>
    <row r="240" ht="15.75" customHeight="1"/>
    <row r="242" ht="15.75" customHeight="1"/>
    <row r="243" ht="15.75" customHeight="1"/>
    <row r="244" ht="15.75" customHeight="1"/>
    <row r="246" ht="15.75" customHeight="1"/>
    <row r="248" ht="15.75" customHeight="1"/>
    <row r="250" ht="15.75" customHeight="1"/>
    <row r="251" ht="15.75" customHeight="1"/>
    <row r="253" ht="15.75" customHeight="1"/>
    <row r="254" ht="15.75" customHeight="1"/>
    <row r="255" ht="15.75" customHeight="1"/>
    <row r="257" ht="15.75" customHeight="1"/>
    <row r="259" ht="15.75" customHeight="1"/>
    <row r="260" ht="15.75" customHeight="1"/>
    <row r="261" ht="15.75" customHeight="1"/>
    <row r="263" ht="15.75" customHeight="1"/>
    <row r="265" ht="15.75" customHeight="1"/>
    <row r="266" ht="15.75" customHeight="1"/>
    <row r="268" ht="15.75" customHeight="1"/>
    <row r="269" ht="15.75" customHeight="1"/>
    <row r="271" ht="15.75" customHeight="1"/>
    <row r="272" ht="15.75" customHeight="1"/>
    <row r="273"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D22:D23"/>
    <mergeCell ref="D25:D28"/>
    <mergeCell ref="D29:D31"/>
    <mergeCell ref="D3:D5"/>
    <mergeCell ref="D9:D10"/>
    <mergeCell ref="D11:D13"/>
    <mergeCell ref="D14:D15"/>
    <mergeCell ref="D18:D19"/>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sheetViews>
  <sheetFormatPr baseColWidth="10" defaultColWidth="14.42578125" defaultRowHeight="15" customHeight="1"/>
  <cols>
    <col min="1" max="1" width="17.85546875" customWidth="1"/>
    <col min="2" max="2" width="51.28515625" customWidth="1"/>
    <col min="3" max="3" width="25.140625" customWidth="1"/>
    <col min="4" max="4" width="26.85546875" customWidth="1"/>
    <col min="5" max="5" width="19.42578125" customWidth="1"/>
    <col min="6" max="6" width="21.7109375" customWidth="1"/>
    <col min="7" max="7" width="21.140625" customWidth="1"/>
    <col min="8" max="8" width="26.85546875" customWidth="1"/>
    <col min="9" max="9" width="25.5703125" customWidth="1"/>
    <col min="10" max="10" width="29.85546875" customWidth="1"/>
    <col min="11" max="11" width="20.85546875" customWidth="1"/>
    <col min="12" max="12" width="21.28515625" customWidth="1"/>
    <col min="13" max="13" width="19.5703125" customWidth="1"/>
    <col min="14" max="14" width="19.42578125" customWidth="1"/>
    <col min="15" max="15" width="18.5703125" customWidth="1"/>
    <col min="16" max="16" width="20.7109375" customWidth="1"/>
    <col min="17" max="17" width="18.7109375" customWidth="1"/>
    <col min="18" max="18" width="14" customWidth="1"/>
    <col min="19" max="26" width="10.7109375" customWidth="1"/>
  </cols>
  <sheetData>
    <row r="1" spans="1:18" ht="15.75">
      <c r="A1" s="52"/>
      <c r="B1" s="52"/>
      <c r="C1" s="53"/>
      <c r="D1" s="53"/>
      <c r="E1" s="53"/>
      <c r="F1" s="53"/>
      <c r="G1" s="53"/>
      <c r="H1" s="52"/>
      <c r="I1" s="54"/>
      <c r="J1" s="54"/>
      <c r="K1" s="52"/>
      <c r="L1" s="52"/>
      <c r="M1" s="54"/>
      <c r="N1" s="54"/>
      <c r="O1" s="54"/>
      <c r="P1" s="52"/>
      <c r="Q1" s="52"/>
    </row>
    <row r="2" spans="1:18" ht="15.75">
      <c r="A2" s="52"/>
      <c r="B2" s="52"/>
      <c r="C2" s="53"/>
      <c r="D2" s="53"/>
      <c r="E2" s="53"/>
      <c r="F2" s="53"/>
      <c r="G2" s="53"/>
      <c r="H2" s="52"/>
      <c r="I2" s="54"/>
      <c r="J2" s="54"/>
      <c r="K2" s="52"/>
      <c r="L2" s="52"/>
      <c r="M2" s="54"/>
      <c r="N2" s="54"/>
      <c r="O2" s="54"/>
      <c r="P2" s="52"/>
      <c r="Q2" s="52"/>
    </row>
    <row r="3" spans="1:18" ht="15.75">
      <c r="A3" s="52"/>
      <c r="B3" s="52"/>
      <c r="C3" s="53"/>
      <c r="D3" s="53"/>
      <c r="E3" s="53"/>
      <c r="F3" s="53"/>
      <c r="G3" s="53"/>
      <c r="H3" s="52"/>
      <c r="I3" s="54"/>
      <c r="J3" s="54"/>
      <c r="K3" s="52"/>
      <c r="L3" s="52"/>
      <c r="M3" s="54"/>
      <c r="N3" s="54"/>
      <c r="O3" s="54"/>
      <c r="P3" s="52"/>
      <c r="Q3" s="52"/>
    </row>
    <row r="4" spans="1:18" ht="15.75">
      <c r="A4" s="52"/>
      <c r="B4" s="52"/>
      <c r="C4" s="186" t="s">
        <v>0</v>
      </c>
      <c r="D4" s="187"/>
      <c r="E4" s="187"/>
      <c r="F4" s="187"/>
      <c r="G4" s="187"/>
      <c r="H4" s="52"/>
      <c r="I4" s="54"/>
      <c r="J4" s="54"/>
      <c r="K4" s="52"/>
      <c r="L4" s="52"/>
      <c r="M4" s="54"/>
      <c r="N4" s="54"/>
      <c r="O4" s="54"/>
      <c r="P4" s="52"/>
      <c r="Q4" s="52"/>
    </row>
    <row r="5" spans="1:18" ht="15.75">
      <c r="A5" s="52"/>
      <c r="B5" s="52"/>
      <c r="C5" s="186" t="s">
        <v>1</v>
      </c>
      <c r="D5" s="187"/>
      <c r="E5" s="187"/>
      <c r="F5" s="187"/>
      <c r="G5" s="187"/>
      <c r="H5" s="52"/>
      <c r="I5" s="54"/>
      <c r="J5" s="54"/>
      <c r="K5" s="52"/>
      <c r="L5" s="52"/>
      <c r="M5" s="54"/>
      <c r="N5" s="54"/>
      <c r="O5" s="54"/>
      <c r="P5" s="52"/>
      <c r="Q5" s="52"/>
    </row>
    <row r="6" spans="1:18" ht="15.75">
      <c r="A6" s="52"/>
      <c r="B6" s="52"/>
      <c r="C6" s="186" t="s">
        <v>2</v>
      </c>
      <c r="D6" s="187"/>
      <c r="E6" s="187"/>
      <c r="F6" s="187"/>
      <c r="G6" s="187"/>
      <c r="H6" s="52"/>
      <c r="I6" s="54"/>
      <c r="J6" s="54"/>
      <c r="K6" s="52"/>
      <c r="L6" s="52"/>
      <c r="M6" s="54"/>
      <c r="N6" s="54"/>
      <c r="O6" s="54"/>
      <c r="P6" s="52"/>
      <c r="Q6" s="52"/>
    </row>
    <row r="7" spans="1:18" ht="15.75">
      <c r="A7" s="52"/>
      <c r="B7" s="52"/>
      <c r="C7" s="186"/>
      <c r="D7" s="187"/>
      <c r="E7" s="187"/>
      <c r="F7" s="187"/>
      <c r="G7" s="187"/>
      <c r="H7" s="52"/>
      <c r="I7" s="54"/>
      <c r="J7" s="54"/>
      <c r="K7" s="52"/>
      <c r="L7" s="52"/>
      <c r="M7" s="54"/>
      <c r="N7" s="54"/>
      <c r="O7" s="54"/>
      <c r="P7" s="52"/>
      <c r="Q7" s="52"/>
    </row>
    <row r="8" spans="1:18" ht="15.75">
      <c r="A8" s="52"/>
      <c r="B8" s="52"/>
      <c r="C8" s="55"/>
      <c r="D8" s="55"/>
      <c r="E8" s="55"/>
      <c r="F8" s="55"/>
      <c r="G8" s="55"/>
      <c r="H8" s="52"/>
      <c r="I8" s="54"/>
      <c r="J8" s="54"/>
      <c r="K8" s="52"/>
      <c r="L8" s="52"/>
      <c r="M8" s="54"/>
      <c r="N8" s="54"/>
      <c r="O8" s="54"/>
      <c r="P8" s="52"/>
      <c r="Q8" s="52"/>
    </row>
    <row r="9" spans="1:18" ht="15.75">
      <c r="A9" s="52"/>
      <c r="B9" s="52"/>
      <c r="C9" s="53"/>
      <c r="D9" s="53"/>
      <c r="E9" s="53"/>
      <c r="F9" s="53"/>
      <c r="G9" s="53"/>
      <c r="H9" s="52"/>
      <c r="I9" s="54"/>
      <c r="J9" s="54"/>
      <c r="K9" s="52"/>
      <c r="L9" s="52"/>
      <c r="M9" s="54"/>
      <c r="N9" s="54"/>
      <c r="O9" s="54"/>
      <c r="P9" s="52"/>
      <c r="Q9" s="52"/>
    </row>
    <row r="10" spans="1:18" ht="15.75">
      <c r="A10" s="52"/>
      <c r="B10" s="52"/>
      <c r="C10" s="53"/>
      <c r="D10" s="53"/>
      <c r="E10" s="53"/>
      <c r="F10" s="53"/>
      <c r="G10" s="53"/>
      <c r="H10" s="52"/>
      <c r="I10" s="54"/>
      <c r="J10" s="54"/>
      <c r="K10" s="52"/>
      <c r="L10" s="52"/>
      <c r="M10" s="54"/>
      <c r="N10" s="54"/>
      <c r="O10" s="54"/>
      <c r="P10" s="52"/>
      <c r="Q10" s="52"/>
    </row>
    <row r="11" spans="1:18" ht="15.75">
      <c r="A11" s="52"/>
      <c r="B11" s="52"/>
      <c r="C11" s="53"/>
      <c r="D11" s="53"/>
      <c r="E11" s="53"/>
      <c r="F11" s="53"/>
      <c r="G11" s="53"/>
      <c r="H11" s="52"/>
      <c r="I11" s="54"/>
      <c r="J11" s="54"/>
      <c r="K11" s="52"/>
      <c r="L11" s="52"/>
      <c r="M11" s="54"/>
      <c r="N11" s="54"/>
      <c r="O11" s="54"/>
      <c r="P11" s="52"/>
      <c r="Q11" s="52"/>
    </row>
    <row r="12" spans="1:18" ht="15.75">
      <c r="A12" s="57"/>
      <c r="B12" s="57"/>
      <c r="C12" s="57"/>
      <c r="D12" s="57"/>
      <c r="E12" s="57"/>
      <c r="F12" s="57"/>
      <c r="G12" s="57"/>
      <c r="H12" s="57"/>
      <c r="I12" s="58"/>
      <c r="J12" s="58"/>
      <c r="K12" s="57"/>
      <c r="L12" s="57"/>
      <c r="M12" s="58"/>
      <c r="N12" s="58"/>
      <c r="O12" s="58"/>
      <c r="P12" s="57"/>
      <c r="Q12" s="57"/>
      <c r="R12" s="80"/>
    </row>
    <row r="13" spans="1:18" ht="15.75">
      <c r="A13" s="57"/>
      <c r="B13" s="3" t="s">
        <v>3</v>
      </c>
      <c r="C13" s="188" t="s">
        <v>4</v>
      </c>
      <c r="D13" s="189"/>
      <c r="E13" s="189"/>
      <c r="F13" s="189"/>
      <c r="G13" s="190"/>
      <c r="H13" s="4"/>
      <c r="I13" s="58"/>
      <c r="J13" s="58"/>
      <c r="K13" s="57"/>
      <c r="L13" s="57"/>
      <c r="M13" s="58"/>
      <c r="N13" s="58"/>
      <c r="O13" s="58"/>
      <c r="P13" s="57"/>
      <c r="Q13" s="57"/>
      <c r="R13" s="80"/>
    </row>
    <row r="14" spans="1:18" ht="15.75">
      <c r="A14" s="57"/>
      <c r="B14" s="3" t="s">
        <v>5</v>
      </c>
      <c r="C14" s="191" t="s">
        <v>6</v>
      </c>
      <c r="D14" s="189"/>
      <c r="E14" s="189"/>
      <c r="F14" s="189"/>
      <c r="G14" s="190"/>
      <c r="H14" s="59" t="s">
        <v>7</v>
      </c>
      <c r="I14" s="58"/>
      <c r="J14" s="58"/>
      <c r="K14" s="57"/>
      <c r="L14" s="57"/>
      <c r="M14" s="58"/>
      <c r="N14" s="58"/>
      <c r="O14" s="58"/>
      <c r="P14" s="57"/>
      <c r="Q14" s="57"/>
      <c r="R14" s="80"/>
    </row>
    <row r="15" spans="1:18" ht="15.75">
      <c r="A15" s="57"/>
      <c r="B15" s="3" t="s">
        <v>8</v>
      </c>
      <c r="C15" s="191" t="s">
        <v>9</v>
      </c>
      <c r="D15" s="189"/>
      <c r="E15" s="189"/>
      <c r="F15" s="189"/>
      <c r="G15" s="190"/>
      <c r="H15" s="59" t="s">
        <v>7</v>
      </c>
      <c r="I15" s="58"/>
      <c r="J15" s="58"/>
      <c r="K15" s="57"/>
      <c r="L15" s="57"/>
      <c r="M15" s="58"/>
      <c r="N15" s="58"/>
      <c r="O15" s="58"/>
      <c r="P15" s="57"/>
      <c r="Q15" s="57"/>
      <c r="R15" s="80"/>
    </row>
    <row r="16" spans="1:18" ht="60">
      <c r="A16" s="57"/>
      <c r="B16" s="3" t="s">
        <v>10</v>
      </c>
      <c r="C16" s="191" t="s">
        <v>11</v>
      </c>
      <c r="D16" s="189"/>
      <c r="E16" s="189"/>
      <c r="F16" s="189"/>
      <c r="G16" s="190"/>
      <c r="H16" s="5" t="s">
        <v>12</v>
      </c>
      <c r="I16" s="58"/>
      <c r="J16" s="58"/>
      <c r="K16" s="57"/>
      <c r="L16" s="57"/>
      <c r="M16" s="58"/>
      <c r="N16" s="58"/>
      <c r="O16" s="58"/>
      <c r="P16" s="57"/>
      <c r="Q16" s="57"/>
      <c r="R16" s="80"/>
    </row>
    <row r="17" spans="1:18" ht="15.75">
      <c r="A17" s="57"/>
      <c r="B17" s="3" t="s">
        <v>13</v>
      </c>
      <c r="C17" s="191" t="s">
        <v>14</v>
      </c>
      <c r="D17" s="189"/>
      <c r="E17" s="189"/>
      <c r="F17" s="189"/>
      <c r="G17" s="190"/>
      <c r="H17" s="59" t="s">
        <v>7</v>
      </c>
      <c r="I17" s="58"/>
      <c r="J17" s="58"/>
      <c r="K17" s="57"/>
      <c r="L17" s="57"/>
      <c r="M17" s="58"/>
      <c r="N17" s="58"/>
      <c r="O17" s="58"/>
      <c r="P17" s="57"/>
      <c r="Q17" s="57"/>
      <c r="R17" s="80"/>
    </row>
    <row r="18" spans="1:18" ht="15.75">
      <c r="A18" s="60"/>
      <c r="B18" s="3" t="s">
        <v>15</v>
      </c>
      <c r="C18" s="191" t="s">
        <v>16</v>
      </c>
      <c r="D18" s="189"/>
      <c r="E18" s="189"/>
      <c r="F18" s="189"/>
      <c r="G18" s="190"/>
      <c r="H18" s="59" t="s">
        <v>7</v>
      </c>
      <c r="I18" s="58"/>
      <c r="J18" s="58"/>
      <c r="K18" s="57"/>
      <c r="L18" s="57"/>
      <c r="M18" s="58"/>
      <c r="N18" s="58"/>
      <c r="O18" s="58"/>
      <c r="P18" s="57"/>
      <c r="Q18" s="57"/>
      <c r="R18" s="80"/>
    </row>
    <row r="19" spans="1:18" ht="15.75" hidden="1">
      <c r="A19" s="62"/>
      <c r="B19" s="3" t="s">
        <v>17</v>
      </c>
      <c r="C19" s="191"/>
      <c r="D19" s="189"/>
      <c r="E19" s="189"/>
      <c r="F19" s="189"/>
      <c r="G19" s="190"/>
      <c r="H19" s="4"/>
      <c r="I19" s="58"/>
      <c r="J19" s="58"/>
      <c r="K19" s="57"/>
      <c r="L19" s="57"/>
      <c r="M19" s="58"/>
      <c r="N19" s="58"/>
      <c r="O19" s="58"/>
      <c r="P19" s="57"/>
      <c r="Q19" s="57"/>
      <c r="R19" s="80"/>
    </row>
    <row r="20" spans="1:18" ht="15.75">
      <c r="B20" s="3" t="s">
        <v>17</v>
      </c>
      <c r="C20" s="191" t="s">
        <v>18</v>
      </c>
      <c r="D20" s="189"/>
      <c r="E20" s="189"/>
      <c r="F20" s="189"/>
      <c r="G20" s="190"/>
      <c r="H20" s="59" t="s">
        <v>7</v>
      </c>
      <c r="I20" s="58"/>
      <c r="J20" s="58"/>
      <c r="K20" s="57"/>
      <c r="L20" s="57"/>
      <c r="M20" s="58"/>
      <c r="N20" s="58"/>
      <c r="O20" s="58"/>
      <c r="P20" s="57"/>
      <c r="Q20" s="57"/>
      <c r="R20" s="80"/>
    </row>
    <row r="21" spans="1:18" ht="15.75">
      <c r="A21" s="192" t="s">
        <v>19</v>
      </c>
      <c r="B21" s="3" t="s">
        <v>20</v>
      </c>
      <c r="C21" s="191" t="s">
        <v>21</v>
      </c>
      <c r="D21" s="189"/>
      <c r="E21" s="189"/>
      <c r="F21" s="189"/>
      <c r="G21" s="190"/>
      <c r="H21" s="59" t="s">
        <v>7</v>
      </c>
      <c r="J21" s="58"/>
      <c r="K21" s="57"/>
      <c r="L21" s="57"/>
      <c r="M21" s="58"/>
      <c r="N21" s="58"/>
      <c r="O21" s="58"/>
      <c r="P21" s="57"/>
      <c r="Q21" s="57"/>
      <c r="R21" s="80"/>
    </row>
    <row r="22" spans="1:18" ht="15.75">
      <c r="A22" s="193"/>
      <c r="B22" s="3" t="s">
        <v>22</v>
      </c>
      <c r="C22" s="191" t="s">
        <v>23</v>
      </c>
      <c r="D22" s="189"/>
      <c r="E22" s="189"/>
      <c r="F22" s="189"/>
      <c r="G22" s="190"/>
      <c r="H22" s="59" t="s">
        <v>7</v>
      </c>
      <c r="I22" s="58"/>
      <c r="J22" s="58"/>
      <c r="K22" s="57"/>
      <c r="L22" s="57"/>
      <c r="M22" s="58"/>
      <c r="N22" s="58"/>
      <c r="O22" s="58"/>
      <c r="P22" s="57"/>
      <c r="Q22" s="57"/>
      <c r="R22" s="80"/>
    </row>
    <row r="23" spans="1:18" ht="15.75">
      <c r="A23" s="194" t="s">
        <v>24</v>
      </c>
      <c r="B23" s="3" t="s">
        <v>25</v>
      </c>
      <c r="C23" s="191" t="s">
        <v>703</v>
      </c>
      <c r="D23" s="189"/>
      <c r="E23" s="189"/>
      <c r="F23" s="189"/>
      <c r="G23" s="190"/>
      <c r="H23" s="59" t="s">
        <v>7</v>
      </c>
      <c r="I23" s="58"/>
      <c r="J23" s="58"/>
      <c r="K23" s="57"/>
      <c r="L23" s="57"/>
      <c r="M23" s="58"/>
      <c r="N23" s="58"/>
      <c r="O23" s="58"/>
      <c r="P23" s="57"/>
      <c r="Q23" s="57"/>
      <c r="R23" s="80"/>
    </row>
    <row r="24" spans="1:18" ht="31.5">
      <c r="A24" s="195"/>
      <c r="B24" s="3" t="s">
        <v>27</v>
      </c>
      <c r="C24" s="191" t="s">
        <v>349</v>
      </c>
      <c r="D24" s="189"/>
      <c r="E24" s="189"/>
      <c r="F24" s="189"/>
      <c r="G24" s="190"/>
      <c r="H24" s="59" t="s">
        <v>7</v>
      </c>
      <c r="I24" s="58"/>
      <c r="J24" s="58"/>
      <c r="K24" s="57"/>
      <c r="L24" s="57"/>
      <c r="M24" s="58"/>
      <c r="N24" s="58"/>
      <c r="O24" s="58"/>
      <c r="P24" s="57"/>
      <c r="Q24" s="57"/>
      <c r="R24" s="80"/>
    </row>
    <row r="25" spans="1:18" ht="15.75">
      <c r="A25" s="194" t="s">
        <v>29</v>
      </c>
      <c r="B25" s="3" t="s">
        <v>30</v>
      </c>
      <c r="C25" s="191" t="s">
        <v>212</v>
      </c>
      <c r="D25" s="189"/>
      <c r="E25" s="189"/>
      <c r="F25" s="189"/>
      <c r="G25" s="190"/>
      <c r="H25" s="59" t="s">
        <v>7</v>
      </c>
      <c r="I25" s="58"/>
      <c r="J25" s="58"/>
      <c r="K25" s="57"/>
      <c r="L25" s="57"/>
      <c r="M25" s="58"/>
      <c r="N25" s="58"/>
      <c r="O25" s="58"/>
      <c r="P25" s="57"/>
      <c r="Q25" s="57"/>
      <c r="R25" s="80"/>
    </row>
    <row r="26" spans="1:18" ht="15.75">
      <c r="A26" s="193"/>
      <c r="B26" s="3" t="s">
        <v>32</v>
      </c>
      <c r="C26" s="191" t="s">
        <v>324</v>
      </c>
      <c r="D26" s="189"/>
      <c r="E26" s="189"/>
      <c r="F26" s="189"/>
      <c r="G26" s="190"/>
      <c r="H26" s="59" t="s">
        <v>7</v>
      </c>
      <c r="I26" s="58"/>
      <c r="J26" s="58"/>
      <c r="K26" s="57"/>
      <c r="L26" s="57"/>
      <c r="M26" s="58"/>
      <c r="N26" s="58"/>
      <c r="O26" s="58"/>
      <c r="P26" s="57"/>
      <c r="Q26" s="57"/>
      <c r="R26" s="80"/>
    </row>
    <row r="27" spans="1:18" ht="15.75">
      <c r="A27" s="193"/>
      <c r="B27" s="3" t="s">
        <v>34</v>
      </c>
      <c r="C27" s="191" t="s">
        <v>325</v>
      </c>
      <c r="D27" s="189"/>
      <c r="E27" s="189"/>
      <c r="F27" s="189"/>
      <c r="G27" s="190"/>
      <c r="H27" s="59" t="s">
        <v>7</v>
      </c>
      <c r="I27" s="58"/>
      <c r="J27" s="58"/>
      <c r="K27" s="57"/>
      <c r="L27" s="57"/>
      <c r="M27" s="58"/>
      <c r="N27" s="58"/>
      <c r="O27" s="58"/>
      <c r="P27" s="57"/>
      <c r="Q27" s="57"/>
      <c r="R27" s="80"/>
    </row>
    <row r="28" spans="1:18" ht="15.75">
      <c r="A28" s="193"/>
      <c r="B28" s="3" t="s">
        <v>704</v>
      </c>
      <c r="C28" s="221" t="s">
        <v>705</v>
      </c>
      <c r="D28" s="189"/>
      <c r="E28" s="189"/>
      <c r="F28" s="189"/>
      <c r="G28" s="190"/>
      <c r="H28" s="57"/>
      <c r="I28" s="58"/>
      <c r="J28" s="58"/>
      <c r="K28" s="57"/>
      <c r="L28" s="57"/>
      <c r="M28" s="58"/>
      <c r="N28" s="2"/>
      <c r="O28" s="2"/>
      <c r="P28" s="57"/>
      <c r="Q28" s="57"/>
      <c r="R28" s="80"/>
    </row>
    <row r="29" spans="1:18" ht="31.5">
      <c r="A29" s="60"/>
      <c r="B29" s="3" t="s">
        <v>38</v>
      </c>
      <c r="C29" s="222" t="s">
        <v>39</v>
      </c>
      <c r="D29" s="189"/>
      <c r="E29" s="189"/>
      <c r="F29" s="189"/>
      <c r="G29" s="190"/>
      <c r="H29" s="57"/>
      <c r="I29" s="58"/>
      <c r="J29" s="58"/>
      <c r="K29" s="57"/>
      <c r="L29" s="57"/>
      <c r="M29" s="58"/>
      <c r="N29" s="2"/>
      <c r="O29" s="2"/>
      <c r="P29" s="57"/>
      <c r="Q29" s="57"/>
      <c r="R29" s="80"/>
    </row>
    <row r="30" spans="1:18" ht="15.75">
      <c r="A30" s="60"/>
      <c r="B30" s="10" t="s">
        <v>40</v>
      </c>
      <c r="C30" s="204"/>
      <c r="D30" s="189"/>
      <c r="E30" s="189"/>
      <c r="F30" s="189"/>
      <c r="G30" s="190"/>
      <c r="H30" s="4"/>
      <c r="I30" s="58"/>
      <c r="J30" s="58"/>
      <c r="K30" s="57"/>
      <c r="L30" s="57"/>
      <c r="M30" s="58"/>
      <c r="N30" s="58"/>
      <c r="O30" s="58"/>
      <c r="P30" s="57"/>
      <c r="Q30" s="57"/>
      <c r="R30" s="80"/>
    </row>
    <row r="31" spans="1:18" ht="15.75">
      <c r="A31" s="57"/>
      <c r="B31" s="57"/>
      <c r="C31" s="11"/>
      <c r="D31" s="11"/>
      <c r="E31" s="11"/>
      <c r="F31" s="11"/>
      <c r="G31" s="11"/>
      <c r="H31" s="12"/>
      <c r="I31" s="12"/>
      <c r="J31" s="12"/>
      <c r="K31" s="12"/>
      <c r="L31" s="12"/>
      <c r="M31" s="12"/>
      <c r="N31" s="12"/>
      <c r="O31" s="12"/>
      <c r="P31" s="12"/>
      <c r="Q31" s="12"/>
      <c r="R31" s="80"/>
    </row>
    <row r="32" spans="1:18" ht="63">
      <c r="A32" s="16" t="s">
        <v>42</v>
      </c>
      <c r="B32" s="17" t="s">
        <v>43</v>
      </c>
      <c r="C32" s="10" t="s">
        <v>44</v>
      </c>
      <c r="D32" s="10" t="s">
        <v>45</v>
      </c>
      <c r="E32" s="10" t="s">
        <v>46</v>
      </c>
      <c r="F32" s="10" t="s">
        <v>47</v>
      </c>
      <c r="G32" s="10" t="s">
        <v>48</v>
      </c>
      <c r="H32" s="10" t="s">
        <v>49</v>
      </c>
      <c r="I32" s="18" t="s">
        <v>50</v>
      </c>
      <c r="J32" s="18" t="s">
        <v>51</v>
      </c>
      <c r="K32" s="10" t="s">
        <v>52</v>
      </c>
      <c r="L32" s="10" t="s">
        <v>53</v>
      </c>
      <c r="M32" s="18" t="s">
        <v>706</v>
      </c>
      <c r="N32" s="18" t="s">
        <v>55</v>
      </c>
      <c r="O32" s="18" t="s">
        <v>56</v>
      </c>
      <c r="P32" s="10" t="s">
        <v>57</v>
      </c>
      <c r="Q32" s="10" t="s">
        <v>58</v>
      </c>
      <c r="R32" s="80"/>
    </row>
    <row r="33" spans="1:26" ht="242.25">
      <c r="A33" s="57"/>
      <c r="B33" s="139" t="s">
        <v>74</v>
      </c>
      <c r="C33" s="33" t="s">
        <v>707</v>
      </c>
      <c r="D33" s="140" t="s">
        <v>708</v>
      </c>
      <c r="E33" s="25" t="s">
        <v>709</v>
      </c>
      <c r="F33" s="25" t="s">
        <v>78</v>
      </c>
      <c r="G33" s="25" t="s">
        <v>79</v>
      </c>
      <c r="H33" s="140" t="s">
        <v>710</v>
      </c>
      <c r="I33" s="24" t="s">
        <v>711</v>
      </c>
      <c r="J33" s="30" t="s">
        <v>712</v>
      </c>
      <c r="K33" s="25" t="s">
        <v>83</v>
      </c>
      <c r="L33" s="25" t="s">
        <v>84</v>
      </c>
      <c r="M33" s="141" t="s">
        <v>713</v>
      </c>
      <c r="N33" s="141">
        <v>1</v>
      </c>
      <c r="O33" s="30"/>
      <c r="P33" s="25" t="s">
        <v>714</v>
      </c>
      <c r="Q33" s="33" t="s">
        <v>715</v>
      </c>
      <c r="R33" s="80"/>
    </row>
    <row r="34" spans="1:26" ht="313.5">
      <c r="A34" s="57"/>
      <c r="B34" s="139" t="s">
        <v>174</v>
      </c>
      <c r="C34" s="23" t="s">
        <v>716</v>
      </c>
      <c r="D34" s="25" t="s">
        <v>717</v>
      </c>
      <c r="E34" s="25" t="s">
        <v>718</v>
      </c>
      <c r="F34" s="25" t="s">
        <v>78</v>
      </c>
      <c r="G34" s="25" t="s">
        <v>79</v>
      </c>
      <c r="H34" s="24" t="s">
        <v>719</v>
      </c>
      <c r="I34" s="30" t="s">
        <v>720</v>
      </c>
      <c r="J34" s="24">
        <v>48</v>
      </c>
      <c r="K34" s="25" t="s">
        <v>83</v>
      </c>
      <c r="L34" s="25" t="s">
        <v>168</v>
      </c>
      <c r="M34" s="141" t="s">
        <v>713</v>
      </c>
      <c r="N34" s="141">
        <v>1</v>
      </c>
      <c r="O34" s="30"/>
      <c r="P34" s="25" t="s">
        <v>721</v>
      </c>
      <c r="Q34" s="25" t="s">
        <v>722</v>
      </c>
      <c r="R34" s="80"/>
    </row>
    <row r="35" spans="1:26" ht="171">
      <c r="A35" s="142"/>
      <c r="B35" s="143" t="s">
        <v>98</v>
      </c>
      <c r="C35" s="144" t="s">
        <v>723</v>
      </c>
      <c r="D35" s="144" t="s">
        <v>724</v>
      </c>
      <c r="E35" s="145" t="s">
        <v>725</v>
      </c>
      <c r="F35" s="145" t="s">
        <v>726</v>
      </c>
      <c r="G35" s="145" t="s">
        <v>79</v>
      </c>
      <c r="H35" s="145" t="s">
        <v>104</v>
      </c>
      <c r="I35" s="146" t="s">
        <v>105</v>
      </c>
      <c r="J35" s="146" t="s">
        <v>727</v>
      </c>
      <c r="K35" s="23" t="s">
        <v>83</v>
      </c>
      <c r="L35" s="145" t="s">
        <v>84</v>
      </c>
      <c r="M35" s="141" t="s">
        <v>713</v>
      </c>
      <c r="N35" s="147">
        <v>600</v>
      </c>
      <c r="O35" s="146"/>
      <c r="P35" s="148" t="s">
        <v>728</v>
      </c>
      <c r="Q35" s="35" t="s">
        <v>729</v>
      </c>
      <c r="R35" s="80"/>
    </row>
    <row r="36" spans="1:26" ht="142.5">
      <c r="A36" s="72"/>
      <c r="B36" s="149" t="s">
        <v>730</v>
      </c>
      <c r="C36" s="33" t="s">
        <v>731</v>
      </c>
      <c r="D36" s="33" t="s">
        <v>732</v>
      </c>
      <c r="E36" s="33" t="s">
        <v>733</v>
      </c>
      <c r="F36" s="140" t="s">
        <v>726</v>
      </c>
      <c r="G36" s="140" t="s">
        <v>79</v>
      </c>
      <c r="H36" s="33" t="s">
        <v>734</v>
      </c>
      <c r="I36" s="37" t="s">
        <v>735</v>
      </c>
      <c r="J36" s="37" t="s">
        <v>736</v>
      </c>
      <c r="K36" s="23" t="s">
        <v>83</v>
      </c>
      <c r="L36" s="33" t="s">
        <v>737</v>
      </c>
      <c r="M36" s="85" t="s">
        <v>713</v>
      </c>
      <c r="N36" s="33">
        <v>1150</v>
      </c>
      <c r="O36" s="85"/>
      <c r="P36" s="140" t="s">
        <v>738</v>
      </c>
      <c r="Q36" s="140" t="s">
        <v>739</v>
      </c>
      <c r="R36" s="150"/>
      <c r="S36" s="151"/>
      <c r="T36" s="151"/>
      <c r="U36" s="151"/>
      <c r="V36" s="151"/>
      <c r="W36" s="151"/>
      <c r="X36" s="151"/>
      <c r="Y36" s="151"/>
      <c r="Z36" s="151"/>
    </row>
    <row r="37" spans="1:26" ht="114">
      <c r="A37" s="74"/>
      <c r="B37" s="152" t="s">
        <v>740</v>
      </c>
      <c r="C37" s="23" t="s">
        <v>741</v>
      </c>
      <c r="D37" s="23" t="s">
        <v>742</v>
      </c>
      <c r="E37" s="23" t="s">
        <v>743</v>
      </c>
      <c r="F37" s="25" t="s">
        <v>78</v>
      </c>
      <c r="G37" s="25" t="s">
        <v>102</v>
      </c>
      <c r="H37" s="23" t="s">
        <v>744</v>
      </c>
      <c r="I37" s="153" t="s">
        <v>745</v>
      </c>
      <c r="J37" s="153" t="s">
        <v>746</v>
      </c>
      <c r="K37" s="23" t="s">
        <v>83</v>
      </c>
      <c r="L37" s="25" t="s">
        <v>168</v>
      </c>
      <c r="M37" s="30" t="s">
        <v>713</v>
      </c>
      <c r="N37" s="23">
        <v>360</v>
      </c>
      <c r="O37" s="30"/>
      <c r="P37" s="25" t="s">
        <v>747</v>
      </c>
      <c r="Q37" s="25" t="s">
        <v>748</v>
      </c>
      <c r="R37" s="80"/>
    </row>
    <row r="38" spans="1:26" ht="99.75">
      <c r="A38" s="154"/>
      <c r="B38" s="143" t="s">
        <v>749</v>
      </c>
      <c r="C38" s="155" t="s">
        <v>750</v>
      </c>
      <c r="D38" s="155" t="s">
        <v>751</v>
      </c>
      <c r="E38" s="23" t="s">
        <v>752</v>
      </c>
      <c r="F38" s="25" t="s">
        <v>78</v>
      </c>
      <c r="G38" s="25" t="s">
        <v>102</v>
      </c>
      <c r="H38" s="155" t="s">
        <v>753</v>
      </c>
      <c r="I38" s="153" t="s">
        <v>754</v>
      </c>
      <c r="J38" s="156" t="s">
        <v>755</v>
      </c>
      <c r="K38" s="23" t="s">
        <v>83</v>
      </c>
      <c r="L38" s="157" t="s">
        <v>84</v>
      </c>
      <c r="M38" s="158"/>
      <c r="N38" s="25">
        <v>2030</v>
      </c>
      <c r="O38" s="159"/>
      <c r="P38" s="25" t="s">
        <v>756</v>
      </c>
      <c r="Q38" s="155"/>
      <c r="R38" s="80"/>
    </row>
    <row r="39" spans="1:26" ht="114">
      <c r="A39" s="74"/>
      <c r="B39" s="139" t="s">
        <v>757</v>
      </c>
      <c r="C39" s="155" t="s">
        <v>758</v>
      </c>
      <c r="D39" s="155" t="s">
        <v>759</v>
      </c>
      <c r="E39" s="157" t="s">
        <v>760</v>
      </c>
      <c r="F39" s="25" t="s">
        <v>78</v>
      </c>
      <c r="G39" s="25" t="s">
        <v>102</v>
      </c>
      <c r="H39" s="155" t="s">
        <v>761</v>
      </c>
      <c r="I39" s="43" t="s">
        <v>762</v>
      </c>
      <c r="J39" s="43" t="s">
        <v>763</v>
      </c>
      <c r="K39" s="23" t="s">
        <v>83</v>
      </c>
      <c r="L39" s="25" t="s">
        <v>84</v>
      </c>
      <c r="M39" s="160" t="s">
        <v>713</v>
      </c>
      <c r="N39" s="25">
        <v>2100</v>
      </c>
      <c r="O39" s="30"/>
      <c r="P39" s="25" t="s">
        <v>764</v>
      </c>
      <c r="Q39" s="25" t="s">
        <v>765</v>
      </c>
      <c r="R39" s="80"/>
    </row>
    <row r="40" spans="1:26" ht="71.25">
      <c r="A40" s="10"/>
      <c r="B40" s="143" t="s">
        <v>766</v>
      </c>
      <c r="C40" s="155" t="s">
        <v>767</v>
      </c>
      <c r="D40" s="155" t="s">
        <v>768</v>
      </c>
      <c r="E40" s="157" t="s">
        <v>769</v>
      </c>
      <c r="F40" s="25" t="s">
        <v>78</v>
      </c>
      <c r="G40" s="25" t="s">
        <v>102</v>
      </c>
      <c r="H40" s="155" t="s">
        <v>770</v>
      </c>
      <c r="I40" s="161" t="s">
        <v>771</v>
      </c>
      <c r="J40" s="161" t="s">
        <v>772</v>
      </c>
      <c r="K40" s="23" t="s">
        <v>83</v>
      </c>
      <c r="L40" s="162" t="s">
        <v>84</v>
      </c>
      <c r="M40" s="30" t="s">
        <v>713</v>
      </c>
      <c r="N40" s="163">
        <v>200</v>
      </c>
      <c r="O40" s="164"/>
      <c r="P40" s="165" t="s">
        <v>773</v>
      </c>
      <c r="Q40" s="166" t="s">
        <v>774</v>
      </c>
      <c r="R40" s="80"/>
    </row>
    <row r="41" spans="1:26" ht="185.25">
      <c r="A41" s="46"/>
      <c r="B41" s="28" t="s">
        <v>775</v>
      </c>
      <c r="C41" s="155" t="s">
        <v>776</v>
      </c>
      <c r="D41" s="155" t="s">
        <v>777</v>
      </c>
      <c r="E41" s="157" t="s">
        <v>778</v>
      </c>
      <c r="F41" s="25" t="s">
        <v>78</v>
      </c>
      <c r="G41" s="25" t="s">
        <v>102</v>
      </c>
      <c r="H41" s="155" t="s">
        <v>779</v>
      </c>
      <c r="I41" s="25" t="s">
        <v>780</v>
      </c>
      <c r="J41" s="25" t="s">
        <v>781</v>
      </c>
      <c r="K41" s="23" t="s">
        <v>83</v>
      </c>
      <c r="L41" s="162" t="s">
        <v>84</v>
      </c>
      <c r="M41" s="25" t="s">
        <v>713</v>
      </c>
      <c r="N41" s="157">
        <v>42</v>
      </c>
      <c r="O41" s="25"/>
      <c r="P41" s="155" t="s">
        <v>782</v>
      </c>
      <c r="Q41" s="25" t="s">
        <v>783</v>
      </c>
    </row>
    <row r="42" spans="1:26" ht="142.5">
      <c r="A42" s="167"/>
      <c r="B42" s="168" t="s">
        <v>784</v>
      </c>
      <c r="C42" s="157" t="s">
        <v>785</v>
      </c>
      <c r="D42" s="155" t="s">
        <v>786</v>
      </c>
      <c r="E42" s="155" t="s">
        <v>787</v>
      </c>
      <c r="F42" s="155" t="s">
        <v>726</v>
      </c>
      <c r="G42" s="155" t="s">
        <v>102</v>
      </c>
      <c r="H42" s="169" t="s">
        <v>788</v>
      </c>
      <c r="I42" s="159" t="s">
        <v>132</v>
      </c>
      <c r="J42" s="169" t="s">
        <v>789</v>
      </c>
      <c r="K42" s="23" t="s">
        <v>83</v>
      </c>
      <c r="L42" s="155" t="s">
        <v>135</v>
      </c>
      <c r="M42" s="158">
        <v>165</v>
      </c>
      <c r="N42" s="170">
        <v>200</v>
      </c>
      <c r="O42" s="159"/>
      <c r="P42" s="155" t="s">
        <v>790</v>
      </c>
      <c r="Q42" s="155" t="s">
        <v>791</v>
      </c>
      <c r="R42" s="80"/>
    </row>
    <row r="43" spans="1:26" ht="114">
      <c r="A43" s="171"/>
      <c r="B43" s="152" t="s">
        <v>792</v>
      </c>
      <c r="C43" s="33" t="s">
        <v>793</v>
      </c>
      <c r="D43" s="25" t="s">
        <v>794</v>
      </c>
      <c r="E43" s="25" t="s">
        <v>795</v>
      </c>
      <c r="F43" s="25" t="s">
        <v>78</v>
      </c>
      <c r="G43" s="25" t="s">
        <v>102</v>
      </c>
      <c r="H43" s="25" t="s">
        <v>796</v>
      </c>
      <c r="I43" s="160" t="s">
        <v>797</v>
      </c>
      <c r="J43" s="160" t="s">
        <v>798</v>
      </c>
      <c r="K43" s="23" t="s">
        <v>83</v>
      </c>
      <c r="L43" s="25" t="s">
        <v>84</v>
      </c>
      <c r="M43" s="160" t="s">
        <v>713</v>
      </c>
      <c r="N43" s="25">
        <v>210</v>
      </c>
      <c r="O43" s="30"/>
      <c r="P43" s="25" t="s">
        <v>799</v>
      </c>
      <c r="Q43" s="25" t="s">
        <v>765</v>
      </c>
      <c r="R43" s="80"/>
    </row>
    <row r="44" spans="1:26" ht="114">
      <c r="A44" s="172"/>
      <c r="B44" s="173" t="s">
        <v>800</v>
      </c>
      <c r="C44" s="23" t="s">
        <v>801</v>
      </c>
      <c r="D44" s="25" t="s">
        <v>802</v>
      </c>
      <c r="E44" s="25" t="s">
        <v>803</v>
      </c>
      <c r="F44" s="25" t="s">
        <v>78</v>
      </c>
      <c r="G44" s="25" t="s">
        <v>102</v>
      </c>
      <c r="H44" s="23" t="s">
        <v>804</v>
      </c>
      <c r="I44" s="160" t="s">
        <v>805</v>
      </c>
      <c r="J44" s="160" t="s">
        <v>806</v>
      </c>
      <c r="K44" s="23" t="s">
        <v>83</v>
      </c>
      <c r="L44" s="25" t="s">
        <v>84</v>
      </c>
      <c r="M44" s="25">
        <v>8600</v>
      </c>
      <c r="N44" s="25">
        <v>8800</v>
      </c>
      <c r="O44" s="30"/>
      <c r="P44" s="25" t="s">
        <v>807</v>
      </c>
      <c r="Q44" s="25" t="s">
        <v>808</v>
      </c>
      <c r="R44" s="78"/>
      <c r="S44" s="174"/>
      <c r="T44" s="174"/>
      <c r="U44" s="174"/>
      <c r="V44" s="174"/>
      <c r="W44" s="174"/>
      <c r="X44" s="174"/>
      <c r="Y44" s="174"/>
      <c r="Z44" s="174"/>
    </row>
    <row r="45" spans="1:26" ht="15.75">
      <c r="C45" s="79"/>
      <c r="D45" s="79"/>
      <c r="E45" s="79"/>
      <c r="F45" s="79"/>
      <c r="G45" s="79"/>
    </row>
    <row r="46" spans="1:26">
      <c r="B46" s="208"/>
      <c r="C46" s="209"/>
      <c r="D46" s="209"/>
      <c r="E46" s="210"/>
      <c r="F46" s="59" t="s">
        <v>7</v>
      </c>
      <c r="G46" s="211" t="s">
        <v>155</v>
      </c>
      <c r="H46" s="189"/>
      <c r="I46" s="189"/>
      <c r="J46" s="189"/>
      <c r="K46" s="189"/>
      <c r="L46" s="189"/>
      <c r="M46" s="189"/>
      <c r="N46" s="189"/>
      <c r="O46" s="189"/>
      <c r="P46" s="189"/>
      <c r="Q46" s="189"/>
      <c r="R46" s="190"/>
    </row>
    <row r="47" spans="1:26" ht="15.75">
      <c r="B47" s="206"/>
      <c r="C47" s="189"/>
      <c r="D47" s="189"/>
      <c r="E47" s="190"/>
      <c r="F47" s="59" t="s">
        <v>7</v>
      </c>
      <c r="G47" s="47" t="s">
        <v>156</v>
      </c>
      <c r="H47" s="48" t="s">
        <v>157</v>
      </c>
      <c r="I47" s="48" t="s">
        <v>158</v>
      </c>
      <c r="J47" s="48" t="s">
        <v>159</v>
      </c>
      <c r="K47" s="48" t="s">
        <v>160</v>
      </c>
      <c r="L47" s="48" t="s">
        <v>161</v>
      </c>
      <c r="M47" s="48" t="s">
        <v>162</v>
      </c>
      <c r="N47" s="48" t="s">
        <v>163</v>
      </c>
      <c r="O47" s="48" t="s">
        <v>164</v>
      </c>
      <c r="P47" s="48" t="s">
        <v>165</v>
      </c>
      <c r="Q47" s="48" t="s">
        <v>166</v>
      </c>
      <c r="R47" s="48" t="s">
        <v>167</v>
      </c>
    </row>
    <row r="48" spans="1:26">
      <c r="B48" s="206"/>
      <c r="C48" s="189"/>
      <c r="D48" s="189"/>
      <c r="E48" s="190"/>
      <c r="F48" s="59" t="s">
        <v>7</v>
      </c>
      <c r="G48" s="78"/>
      <c r="H48" s="78"/>
      <c r="I48" s="78"/>
      <c r="J48" s="78"/>
      <c r="K48" s="78"/>
      <c r="L48" s="78"/>
      <c r="M48" s="78"/>
      <c r="N48" s="78"/>
      <c r="O48" s="78"/>
      <c r="P48" s="78"/>
      <c r="Q48" s="78"/>
      <c r="R48" s="78"/>
    </row>
    <row r="49" spans="2:17" ht="15.75">
      <c r="B49" s="212"/>
      <c r="C49" s="189"/>
      <c r="D49" s="189"/>
      <c r="E49" s="190"/>
      <c r="F49" s="79"/>
      <c r="G49" s="80"/>
      <c r="H49" s="80"/>
      <c r="I49" s="80"/>
      <c r="J49" s="80"/>
      <c r="K49" s="80"/>
      <c r="L49" s="80"/>
      <c r="M49" s="80"/>
      <c r="N49" s="80"/>
      <c r="O49" s="80"/>
      <c r="P49" s="80"/>
    </row>
    <row r="50" spans="2:17">
      <c r="B50" s="205"/>
      <c r="C50" s="189"/>
      <c r="D50" s="189"/>
      <c r="E50" s="190"/>
      <c r="F50" s="59" t="s">
        <v>7</v>
      </c>
      <c r="G50" s="80"/>
      <c r="H50" s="80"/>
      <c r="I50" s="80"/>
      <c r="J50" s="80"/>
      <c r="K50" s="80"/>
      <c r="L50" s="80"/>
      <c r="M50" s="80"/>
      <c r="N50" s="80"/>
      <c r="O50" s="80"/>
      <c r="P50" s="80"/>
    </row>
    <row r="51" spans="2:17" ht="15.75">
      <c r="B51" s="206"/>
      <c r="C51" s="189"/>
      <c r="D51" s="189"/>
      <c r="E51" s="190"/>
      <c r="F51" s="79"/>
      <c r="G51" s="80"/>
      <c r="H51" s="80"/>
      <c r="I51" s="80"/>
      <c r="J51" s="80"/>
      <c r="K51" s="80"/>
      <c r="L51" s="80"/>
      <c r="M51" s="80"/>
      <c r="N51" s="80"/>
      <c r="O51" s="80"/>
      <c r="P51" s="80"/>
    </row>
    <row r="52" spans="2:17" ht="15.75">
      <c r="B52" s="207"/>
      <c r="C52" s="189"/>
      <c r="D52" s="189"/>
      <c r="E52" s="190"/>
      <c r="F52" s="79"/>
      <c r="G52" s="80"/>
      <c r="H52" s="80"/>
      <c r="I52" s="80"/>
      <c r="J52" s="80"/>
      <c r="K52" s="80"/>
      <c r="L52" s="80"/>
      <c r="M52" s="80"/>
      <c r="N52" s="80"/>
      <c r="O52" s="80"/>
      <c r="P52" s="80"/>
    </row>
    <row r="53" spans="2:17" ht="15.75">
      <c r="B53" s="79"/>
      <c r="C53" s="79"/>
      <c r="D53" s="79"/>
      <c r="E53" s="79"/>
      <c r="F53" s="79"/>
      <c r="G53" s="80"/>
      <c r="H53" s="80"/>
      <c r="I53" s="80"/>
      <c r="J53" s="80"/>
      <c r="K53" s="80"/>
      <c r="L53" s="80"/>
      <c r="M53" s="80"/>
      <c r="N53" s="80"/>
      <c r="O53" s="80"/>
      <c r="P53" s="80"/>
      <c r="Q53" s="80"/>
    </row>
    <row r="54" spans="2:17" ht="15.75">
      <c r="C54" s="79"/>
      <c r="D54" s="79"/>
      <c r="E54" s="79"/>
      <c r="F54" s="79"/>
      <c r="G54" s="79"/>
    </row>
    <row r="55" spans="2:17" ht="15.75">
      <c r="C55" s="79"/>
      <c r="D55" s="79"/>
      <c r="E55" s="79"/>
      <c r="F55" s="79"/>
      <c r="G55" s="79"/>
    </row>
    <row r="56" spans="2:17" ht="15.75">
      <c r="C56" s="79"/>
      <c r="D56" s="79"/>
      <c r="E56" s="79"/>
      <c r="F56" s="79"/>
      <c r="G56" s="79"/>
    </row>
    <row r="57" spans="2:17" ht="15.75">
      <c r="C57" s="79"/>
      <c r="D57" s="79"/>
      <c r="E57" s="79"/>
      <c r="F57" s="79"/>
      <c r="G57" s="79"/>
    </row>
    <row r="58" spans="2:17" ht="15.75">
      <c r="C58" s="79"/>
      <c r="D58" s="79"/>
      <c r="E58" s="79"/>
      <c r="F58" s="79"/>
      <c r="G58" s="79"/>
    </row>
    <row r="59" spans="2:17" ht="15.75">
      <c r="C59" s="79"/>
      <c r="D59" s="79"/>
      <c r="E59" s="79"/>
      <c r="F59" s="79"/>
      <c r="G59" s="79"/>
    </row>
    <row r="60" spans="2:17" ht="15.75">
      <c r="C60" s="79"/>
      <c r="D60" s="79"/>
      <c r="E60" s="79"/>
      <c r="F60" s="79"/>
      <c r="G60" s="79"/>
    </row>
    <row r="61" spans="2:17" ht="15.75">
      <c r="C61" s="79"/>
      <c r="D61" s="79"/>
      <c r="E61" s="79"/>
      <c r="F61" s="79"/>
      <c r="G61" s="79"/>
    </row>
    <row r="62" spans="2:17" ht="15.75">
      <c r="C62" s="79"/>
      <c r="D62" s="79"/>
      <c r="E62" s="79"/>
      <c r="F62" s="79"/>
      <c r="G62" s="79"/>
    </row>
    <row r="63" spans="2:17" ht="15.75">
      <c r="C63" s="79"/>
      <c r="D63" s="79"/>
      <c r="E63" s="79"/>
      <c r="F63" s="79"/>
      <c r="G63" s="79"/>
    </row>
    <row r="64" spans="2:17" ht="15.75">
      <c r="C64" s="79"/>
      <c r="D64" s="79"/>
      <c r="E64" s="79"/>
      <c r="F64" s="79"/>
      <c r="G64" s="79"/>
    </row>
    <row r="65" spans="3:7" ht="15.75">
      <c r="C65" s="79"/>
      <c r="D65" s="79"/>
      <c r="E65" s="79"/>
      <c r="F65" s="79"/>
      <c r="G65" s="79"/>
    </row>
    <row r="66" spans="3:7" ht="15.75">
      <c r="C66" s="79"/>
      <c r="D66" s="79"/>
      <c r="E66" s="79"/>
      <c r="F66" s="79"/>
      <c r="G66" s="79"/>
    </row>
    <row r="67" spans="3:7" ht="15.75">
      <c r="C67" s="79"/>
      <c r="D67" s="79"/>
      <c r="E67" s="79"/>
      <c r="F67" s="79"/>
      <c r="G67" s="79"/>
    </row>
    <row r="68" spans="3:7" ht="15.75">
      <c r="C68" s="79"/>
      <c r="D68" s="79"/>
      <c r="E68" s="79"/>
      <c r="F68" s="79"/>
      <c r="G68" s="79"/>
    </row>
    <row r="69" spans="3:7" ht="15.75">
      <c r="C69" s="79"/>
      <c r="D69" s="79"/>
      <c r="E69" s="79"/>
      <c r="F69" s="79"/>
      <c r="G69" s="79"/>
    </row>
    <row r="70" spans="3:7" ht="15.75">
      <c r="C70" s="79"/>
      <c r="D70" s="79"/>
      <c r="E70" s="79"/>
      <c r="F70" s="79"/>
      <c r="G70" s="79"/>
    </row>
    <row r="71" spans="3:7" ht="15.75">
      <c r="C71" s="79"/>
      <c r="D71" s="79"/>
      <c r="E71" s="79"/>
      <c r="F71" s="79"/>
      <c r="G71" s="79"/>
    </row>
    <row r="72" spans="3:7" ht="15.75">
      <c r="C72" s="79"/>
      <c r="D72" s="79"/>
      <c r="E72" s="79"/>
      <c r="F72" s="79"/>
      <c r="G72" s="79"/>
    </row>
    <row r="73" spans="3:7" ht="15.75">
      <c r="C73" s="79"/>
      <c r="D73" s="79"/>
      <c r="E73" s="79"/>
      <c r="F73" s="79"/>
      <c r="G73" s="79"/>
    </row>
    <row r="74" spans="3:7" ht="15.75">
      <c r="C74" s="79"/>
      <c r="D74" s="79"/>
      <c r="E74" s="79"/>
      <c r="F74" s="79"/>
      <c r="G74" s="79"/>
    </row>
    <row r="75" spans="3:7" ht="15.75">
      <c r="C75" s="79"/>
      <c r="D75" s="79"/>
      <c r="E75" s="79"/>
      <c r="F75" s="79"/>
      <c r="G75" s="79"/>
    </row>
    <row r="76" spans="3:7" ht="15.75">
      <c r="C76" s="79"/>
      <c r="D76" s="79"/>
      <c r="E76" s="79"/>
      <c r="F76" s="79"/>
      <c r="G76" s="79"/>
    </row>
    <row r="77" spans="3:7" ht="15.75">
      <c r="C77" s="79"/>
      <c r="D77" s="79"/>
      <c r="E77" s="79"/>
      <c r="F77" s="79"/>
      <c r="G77" s="79"/>
    </row>
    <row r="78" spans="3:7" ht="15.75">
      <c r="C78" s="79"/>
      <c r="D78" s="79"/>
      <c r="E78" s="79"/>
      <c r="F78" s="79"/>
      <c r="G78" s="79"/>
    </row>
    <row r="79" spans="3:7" ht="15.75">
      <c r="C79" s="79"/>
      <c r="D79" s="79"/>
      <c r="E79" s="79"/>
      <c r="F79" s="79"/>
      <c r="G79" s="79"/>
    </row>
    <row r="80" spans="3:7" ht="15.75">
      <c r="C80" s="79"/>
      <c r="D80" s="79"/>
      <c r="E80" s="79"/>
      <c r="F80" s="79"/>
      <c r="G80" s="79"/>
    </row>
    <row r="81" spans="3:7" ht="15.75">
      <c r="C81" s="79"/>
      <c r="D81" s="79"/>
      <c r="E81" s="79"/>
      <c r="F81" s="79"/>
      <c r="G81" s="79"/>
    </row>
    <row r="82" spans="3:7" ht="15.75">
      <c r="C82" s="79"/>
      <c r="D82" s="79"/>
      <c r="E82" s="79"/>
      <c r="F82" s="79"/>
      <c r="G82" s="79"/>
    </row>
    <row r="83" spans="3:7" ht="15.75">
      <c r="C83" s="79"/>
      <c r="D83" s="79"/>
      <c r="E83" s="79"/>
      <c r="F83" s="79"/>
      <c r="G83" s="79"/>
    </row>
    <row r="84" spans="3:7" ht="15.75">
      <c r="C84" s="79"/>
      <c r="D84" s="79"/>
      <c r="E84" s="79"/>
      <c r="F84" s="79"/>
      <c r="G84" s="79"/>
    </row>
    <row r="85" spans="3:7" ht="15.75">
      <c r="C85" s="79"/>
      <c r="D85" s="79"/>
      <c r="E85" s="79"/>
      <c r="F85" s="79"/>
      <c r="G85" s="79"/>
    </row>
    <row r="86" spans="3:7" ht="15.75">
      <c r="C86" s="79"/>
      <c r="D86" s="79"/>
      <c r="E86" s="79"/>
      <c r="F86" s="79"/>
      <c r="G86" s="79"/>
    </row>
    <row r="87" spans="3:7" ht="15.75">
      <c r="C87" s="79"/>
      <c r="D87" s="79"/>
      <c r="E87" s="79"/>
      <c r="F87" s="79"/>
      <c r="G87" s="79"/>
    </row>
    <row r="88" spans="3:7" ht="15.75">
      <c r="C88" s="79"/>
      <c r="D88" s="79"/>
      <c r="E88" s="79"/>
      <c r="F88" s="79"/>
      <c r="G88" s="79"/>
    </row>
    <row r="89" spans="3:7" ht="15.75">
      <c r="C89" s="79"/>
      <c r="D89" s="79"/>
      <c r="E89" s="79"/>
      <c r="F89" s="79"/>
      <c r="G89" s="79"/>
    </row>
    <row r="90" spans="3:7" ht="15.75">
      <c r="C90" s="79"/>
      <c r="D90" s="79"/>
      <c r="E90" s="79"/>
      <c r="F90" s="79"/>
      <c r="G90" s="79"/>
    </row>
    <row r="91" spans="3:7" ht="15.75">
      <c r="C91" s="79"/>
      <c r="D91" s="79"/>
      <c r="E91" s="79"/>
      <c r="F91" s="79"/>
      <c r="G91" s="79"/>
    </row>
    <row r="92" spans="3:7" ht="15.75">
      <c r="C92" s="79"/>
      <c r="D92" s="79"/>
      <c r="E92" s="79"/>
      <c r="F92" s="79"/>
      <c r="G92" s="79"/>
    </row>
    <row r="93" spans="3:7" ht="15.75">
      <c r="C93" s="79"/>
      <c r="D93" s="79"/>
      <c r="E93" s="79"/>
      <c r="F93" s="79"/>
      <c r="G93" s="79"/>
    </row>
    <row r="94" spans="3:7" ht="15.75">
      <c r="C94" s="79"/>
      <c r="D94" s="79"/>
      <c r="E94" s="79"/>
      <c r="F94" s="79"/>
      <c r="G94" s="79"/>
    </row>
    <row r="95" spans="3:7" ht="15.75">
      <c r="C95" s="79"/>
      <c r="D95" s="79"/>
      <c r="E95" s="79"/>
      <c r="F95" s="79"/>
      <c r="G95" s="79"/>
    </row>
    <row r="96" spans="3:7" ht="15.75">
      <c r="C96" s="79"/>
      <c r="D96" s="79"/>
      <c r="E96" s="79"/>
      <c r="F96" s="79"/>
      <c r="G96" s="79"/>
    </row>
    <row r="97" spans="3:7" ht="15.75">
      <c r="C97" s="79"/>
      <c r="D97" s="79"/>
      <c r="E97" s="79"/>
      <c r="F97" s="79"/>
      <c r="G97" s="79"/>
    </row>
    <row r="98" spans="3:7" ht="15.75">
      <c r="C98" s="79"/>
      <c r="D98" s="79"/>
      <c r="E98" s="79"/>
      <c r="F98" s="79"/>
      <c r="G98" s="79"/>
    </row>
    <row r="99" spans="3:7" ht="15.75">
      <c r="C99" s="79"/>
      <c r="D99" s="79"/>
      <c r="E99" s="79"/>
      <c r="F99" s="79"/>
      <c r="G99" s="79"/>
    </row>
    <row r="100" spans="3:7" ht="15.75">
      <c r="C100" s="79"/>
      <c r="D100" s="79"/>
      <c r="E100" s="79"/>
      <c r="F100" s="79"/>
      <c r="G100" s="79"/>
    </row>
    <row r="101" spans="3:7" ht="15.75">
      <c r="C101" s="79"/>
      <c r="D101" s="79"/>
      <c r="E101" s="79"/>
      <c r="F101" s="79"/>
      <c r="G101" s="79"/>
    </row>
    <row r="102" spans="3:7" ht="15.75">
      <c r="C102" s="79"/>
      <c r="D102" s="79"/>
      <c r="E102" s="79"/>
      <c r="F102" s="79"/>
      <c r="G102" s="79"/>
    </row>
    <row r="103" spans="3:7" ht="15.75">
      <c r="C103" s="79"/>
      <c r="D103" s="79"/>
      <c r="E103" s="79"/>
      <c r="F103" s="79"/>
      <c r="G103" s="79"/>
    </row>
    <row r="104" spans="3:7" ht="15.75">
      <c r="C104" s="79"/>
      <c r="D104" s="79"/>
      <c r="E104" s="79"/>
      <c r="F104" s="79"/>
      <c r="G104" s="79"/>
    </row>
    <row r="105" spans="3:7" ht="15.75">
      <c r="C105" s="79"/>
      <c r="D105" s="79"/>
      <c r="E105" s="79"/>
      <c r="F105" s="79"/>
      <c r="G105" s="79"/>
    </row>
    <row r="106" spans="3:7" ht="15.75">
      <c r="C106" s="79"/>
      <c r="D106" s="79"/>
      <c r="E106" s="79"/>
      <c r="F106" s="79"/>
      <c r="G106" s="79"/>
    </row>
    <row r="107" spans="3:7" ht="15.75">
      <c r="C107" s="79"/>
      <c r="D107" s="79"/>
      <c r="E107" s="79"/>
      <c r="F107" s="79"/>
      <c r="G107" s="79"/>
    </row>
    <row r="108" spans="3:7" ht="15.75">
      <c r="C108" s="79"/>
      <c r="D108" s="79"/>
      <c r="E108" s="79"/>
      <c r="F108" s="79"/>
      <c r="G108" s="79"/>
    </row>
    <row r="109" spans="3:7" ht="15.75">
      <c r="C109" s="79"/>
      <c r="D109" s="79"/>
      <c r="E109" s="79"/>
      <c r="F109" s="79"/>
      <c r="G109" s="79"/>
    </row>
    <row r="110" spans="3:7" ht="15.75">
      <c r="C110" s="79"/>
      <c r="D110" s="79"/>
      <c r="E110" s="79"/>
      <c r="F110" s="79"/>
      <c r="G110" s="79"/>
    </row>
    <row r="111" spans="3:7" ht="15.75">
      <c r="C111" s="79"/>
      <c r="D111" s="79"/>
      <c r="E111" s="79"/>
      <c r="F111" s="79"/>
      <c r="G111" s="79"/>
    </row>
    <row r="112" spans="3:7" ht="15.75">
      <c r="C112" s="79"/>
      <c r="D112" s="79"/>
      <c r="E112" s="79"/>
      <c r="F112" s="79"/>
      <c r="G112" s="79"/>
    </row>
    <row r="113" spans="3:7" ht="15.75">
      <c r="C113" s="79"/>
      <c r="D113" s="79"/>
      <c r="E113" s="79"/>
      <c r="F113" s="79"/>
      <c r="G113" s="79"/>
    </row>
    <row r="114" spans="3:7" ht="15.75">
      <c r="C114" s="79"/>
      <c r="D114" s="79"/>
      <c r="E114" s="79"/>
      <c r="F114" s="79"/>
      <c r="G114" s="79"/>
    </row>
    <row r="115" spans="3:7" ht="15.75">
      <c r="C115" s="79"/>
      <c r="D115" s="79"/>
      <c r="E115" s="79"/>
      <c r="F115" s="79"/>
      <c r="G115" s="79"/>
    </row>
    <row r="116" spans="3:7" ht="15.75">
      <c r="C116" s="79"/>
      <c r="D116" s="79"/>
      <c r="E116" s="79"/>
      <c r="F116" s="79"/>
      <c r="G116" s="79"/>
    </row>
    <row r="117" spans="3:7" ht="15.75">
      <c r="C117" s="79"/>
      <c r="D117" s="79"/>
      <c r="E117" s="79"/>
      <c r="F117" s="79"/>
      <c r="G117" s="79"/>
    </row>
    <row r="118" spans="3:7" ht="15.75">
      <c r="C118" s="79"/>
      <c r="D118" s="79"/>
      <c r="E118" s="79"/>
      <c r="F118" s="79"/>
      <c r="G118" s="79"/>
    </row>
    <row r="119" spans="3:7" ht="15.75">
      <c r="C119" s="79"/>
      <c r="D119" s="79"/>
      <c r="E119" s="79"/>
      <c r="F119" s="79"/>
      <c r="G119" s="79"/>
    </row>
    <row r="120" spans="3:7" ht="15.75">
      <c r="C120" s="79"/>
      <c r="D120" s="79"/>
      <c r="E120" s="79"/>
      <c r="F120" s="79"/>
      <c r="G120" s="79"/>
    </row>
    <row r="121" spans="3:7" ht="15.75">
      <c r="C121" s="79"/>
      <c r="D121" s="79"/>
      <c r="E121" s="79"/>
      <c r="F121" s="79"/>
      <c r="G121" s="79"/>
    </row>
    <row r="122" spans="3:7" ht="15.75">
      <c r="C122" s="79"/>
      <c r="D122" s="79"/>
      <c r="E122" s="79"/>
      <c r="F122" s="79"/>
      <c r="G122" s="79"/>
    </row>
    <row r="123" spans="3:7" ht="15.75">
      <c r="C123" s="79"/>
      <c r="D123" s="79"/>
      <c r="E123" s="79"/>
      <c r="F123" s="79"/>
      <c r="G123" s="79"/>
    </row>
    <row r="124" spans="3:7" ht="15.75">
      <c r="C124" s="79"/>
      <c r="D124" s="79"/>
      <c r="E124" s="79"/>
      <c r="F124" s="79"/>
      <c r="G124" s="79"/>
    </row>
    <row r="125" spans="3:7" ht="15.75">
      <c r="C125" s="79"/>
      <c r="D125" s="79"/>
      <c r="E125" s="79"/>
      <c r="F125" s="79"/>
      <c r="G125" s="79"/>
    </row>
    <row r="126" spans="3:7" ht="15.75">
      <c r="C126" s="79"/>
      <c r="D126" s="79"/>
      <c r="E126" s="79"/>
      <c r="F126" s="79"/>
      <c r="G126" s="79"/>
    </row>
    <row r="127" spans="3:7" ht="15.75">
      <c r="C127" s="79"/>
      <c r="D127" s="79"/>
      <c r="E127" s="79"/>
      <c r="F127" s="79"/>
      <c r="G127" s="79"/>
    </row>
    <row r="128" spans="3:7" ht="15.75">
      <c r="C128" s="79"/>
      <c r="D128" s="79"/>
      <c r="E128" s="79"/>
      <c r="F128" s="79"/>
      <c r="G128" s="79"/>
    </row>
    <row r="129" spans="3:7" ht="15.75">
      <c r="C129" s="79"/>
      <c r="D129" s="79"/>
      <c r="E129" s="79"/>
      <c r="F129" s="79"/>
      <c r="G129" s="79"/>
    </row>
    <row r="130" spans="3:7" ht="15.75">
      <c r="C130" s="79"/>
      <c r="D130" s="79"/>
      <c r="E130" s="79"/>
      <c r="F130" s="79"/>
      <c r="G130" s="79"/>
    </row>
    <row r="131" spans="3:7" ht="15.75">
      <c r="C131" s="79"/>
      <c r="D131" s="79"/>
      <c r="E131" s="79"/>
      <c r="F131" s="79"/>
      <c r="G131" s="79"/>
    </row>
    <row r="132" spans="3:7" ht="15.75">
      <c r="C132" s="79"/>
      <c r="D132" s="79"/>
      <c r="E132" s="79"/>
      <c r="F132" s="79"/>
      <c r="G132" s="79"/>
    </row>
    <row r="133" spans="3:7" ht="15.75">
      <c r="C133" s="79"/>
      <c r="D133" s="79"/>
      <c r="E133" s="79"/>
      <c r="F133" s="79"/>
      <c r="G133" s="79"/>
    </row>
    <row r="134" spans="3:7" ht="15.75">
      <c r="C134" s="79"/>
      <c r="D134" s="79"/>
      <c r="E134" s="79"/>
      <c r="F134" s="79"/>
      <c r="G134" s="79"/>
    </row>
    <row r="135" spans="3:7" ht="15.75">
      <c r="C135" s="79"/>
      <c r="D135" s="79"/>
      <c r="E135" s="79"/>
      <c r="F135" s="79"/>
      <c r="G135" s="79"/>
    </row>
    <row r="136" spans="3:7" ht="15.75">
      <c r="C136" s="79"/>
      <c r="D136" s="79"/>
      <c r="E136" s="79"/>
      <c r="F136" s="79"/>
      <c r="G136" s="79"/>
    </row>
    <row r="137" spans="3:7" ht="15.75">
      <c r="C137" s="79"/>
      <c r="D137" s="79"/>
      <c r="E137" s="79"/>
      <c r="F137" s="79"/>
      <c r="G137" s="79"/>
    </row>
    <row r="138" spans="3:7" ht="15.75">
      <c r="C138" s="79"/>
      <c r="D138" s="79"/>
      <c r="E138" s="79"/>
      <c r="F138" s="79"/>
      <c r="G138" s="79"/>
    </row>
    <row r="139" spans="3:7" ht="15.75">
      <c r="C139" s="79"/>
      <c r="D139" s="79"/>
      <c r="E139" s="79"/>
      <c r="F139" s="79"/>
      <c r="G139" s="79"/>
    </row>
    <row r="140" spans="3:7" ht="15.75">
      <c r="C140" s="79"/>
      <c r="D140" s="79"/>
      <c r="E140" s="79"/>
      <c r="F140" s="79"/>
      <c r="G140" s="79"/>
    </row>
    <row r="141" spans="3:7" ht="15.75">
      <c r="C141" s="79"/>
      <c r="D141" s="79"/>
      <c r="E141" s="79"/>
      <c r="F141" s="79"/>
      <c r="G141" s="79"/>
    </row>
    <row r="142" spans="3:7" ht="15.75">
      <c r="C142" s="79"/>
      <c r="D142" s="79"/>
      <c r="E142" s="79"/>
      <c r="F142" s="79"/>
      <c r="G142" s="79"/>
    </row>
    <row r="143" spans="3:7" ht="15.75">
      <c r="C143" s="79"/>
      <c r="D143" s="79"/>
      <c r="E143" s="79"/>
      <c r="F143" s="79"/>
      <c r="G143" s="79"/>
    </row>
    <row r="144" spans="3:7" ht="15.75">
      <c r="C144" s="79"/>
      <c r="D144" s="79"/>
      <c r="E144" s="79"/>
      <c r="F144" s="79"/>
      <c r="G144" s="79"/>
    </row>
    <row r="145" spans="3:7" ht="15.75">
      <c r="C145" s="79"/>
      <c r="D145" s="79"/>
      <c r="E145" s="79"/>
      <c r="F145" s="79"/>
      <c r="G145" s="79"/>
    </row>
    <row r="146" spans="3:7" ht="15.75">
      <c r="C146" s="79"/>
      <c r="D146" s="79"/>
      <c r="E146" s="79"/>
      <c r="F146" s="79"/>
      <c r="G146" s="79"/>
    </row>
    <row r="147" spans="3:7" ht="15.75">
      <c r="C147" s="79"/>
      <c r="D147" s="79"/>
      <c r="E147" s="79"/>
      <c r="F147" s="79"/>
      <c r="G147" s="79"/>
    </row>
    <row r="148" spans="3:7" ht="15.75">
      <c r="C148" s="79"/>
      <c r="D148" s="79"/>
      <c r="E148" s="79"/>
      <c r="F148" s="79"/>
      <c r="G148" s="79"/>
    </row>
    <row r="149" spans="3:7" ht="15.75">
      <c r="C149" s="79"/>
      <c r="D149" s="79"/>
      <c r="E149" s="79"/>
      <c r="F149" s="79"/>
      <c r="G149" s="79"/>
    </row>
    <row r="150" spans="3:7" ht="15.75">
      <c r="C150" s="79"/>
      <c r="D150" s="79"/>
      <c r="E150" s="79"/>
      <c r="F150" s="79"/>
      <c r="G150" s="79"/>
    </row>
    <row r="151" spans="3:7" ht="15.75">
      <c r="C151" s="79"/>
      <c r="D151" s="79"/>
      <c r="E151" s="79"/>
      <c r="F151" s="79"/>
      <c r="G151" s="79"/>
    </row>
    <row r="152" spans="3:7" ht="15.75">
      <c r="C152" s="79"/>
      <c r="D152" s="79"/>
      <c r="E152" s="79"/>
      <c r="F152" s="79"/>
      <c r="G152" s="79"/>
    </row>
    <row r="153" spans="3:7" ht="15.75">
      <c r="C153" s="79"/>
      <c r="D153" s="79"/>
      <c r="E153" s="79"/>
      <c r="F153" s="79"/>
      <c r="G153" s="79"/>
    </row>
    <row r="154" spans="3:7" ht="15.75">
      <c r="C154" s="79"/>
      <c r="D154" s="79"/>
      <c r="E154" s="79"/>
      <c r="F154" s="79"/>
      <c r="G154" s="79"/>
    </row>
    <row r="155" spans="3:7" ht="15.75">
      <c r="C155" s="79"/>
      <c r="D155" s="79"/>
      <c r="E155" s="79"/>
      <c r="F155" s="79"/>
      <c r="G155" s="79"/>
    </row>
    <row r="156" spans="3:7" ht="15.75">
      <c r="C156" s="79"/>
      <c r="D156" s="79"/>
      <c r="E156" s="79"/>
      <c r="F156" s="79"/>
      <c r="G156" s="79"/>
    </row>
    <row r="157" spans="3:7" ht="15.75">
      <c r="C157" s="79"/>
      <c r="D157" s="79"/>
      <c r="E157" s="79"/>
      <c r="F157" s="79"/>
      <c r="G157" s="79"/>
    </row>
    <row r="158" spans="3:7" ht="15.75">
      <c r="C158" s="79"/>
      <c r="D158" s="79"/>
      <c r="E158" s="79"/>
      <c r="F158" s="79"/>
      <c r="G158" s="79"/>
    </row>
    <row r="159" spans="3:7" ht="15.75">
      <c r="C159" s="79"/>
      <c r="D159" s="79"/>
      <c r="E159" s="79"/>
      <c r="F159" s="79"/>
      <c r="G159" s="79"/>
    </row>
    <row r="160" spans="3:7" ht="15.75">
      <c r="C160" s="79"/>
      <c r="D160" s="79"/>
      <c r="E160" s="79"/>
      <c r="F160" s="79"/>
      <c r="G160" s="79"/>
    </row>
    <row r="161" spans="3:7" ht="15.75">
      <c r="C161" s="79"/>
      <c r="D161" s="79"/>
      <c r="E161" s="79"/>
      <c r="F161" s="79"/>
      <c r="G161" s="79"/>
    </row>
    <row r="162" spans="3:7" ht="15.75">
      <c r="C162" s="79"/>
      <c r="D162" s="79"/>
      <c r="E162" s="79"/>
      <c r="F162" s="79"/>
      <c r="G162" s="79"/>
    </row>
    <row r="163" spans="3:7" ht="15.75">
      <c r="C163" s="79"/>
      <c r="D163" s="79"/>
      <c r="E163" s="79"/>
      <c r="F163" s="79"/>
      <c r="G163" s="79"/>
    </row>
    <row r="164" spans="3:7" ht="15.75">
      <c r="C164" s="79"/>
      <c r="D164" s="79"/>
      <c r="E164" s="79"/>
      <c r="F164" s="79"/>
      <c r="G164" s="79"/>
    </row>
    <row r="165" spans="3:7" ht="15.75">
      <c r="C165" s="79"/>
      <c r="D165" s="79"/>
      <c r="E165" s="79"/>
      <c r="F165" s="79"/>
      <c r="G165" s="79"/>
    </row>
    <row r="166" spans="3:7" ht="15.75">
      <c r="C166" s="79"/>
      <c r="D166" s="79"/>
      <c r="E166" s="79"/>
      <c r="F166" s="79"/>
      <c r="G166" s="79"/>
    </row>
    <row r="167" spans="3:7" ht="15.75">
      <c r="C167" s="79"/>
      <c r="D167" s="79"/>
      <c r="E167" s="79"/>
      <c r="F167" s="79"/>
      <c r="G167" s="79"/>
    </row>
    <row r="168" spans="3:7" ht="15.75">
      <c r="C168" s="79"/>
      <c r="D168" s="79"/>
      <c r="E168" s="79"/>
      <c r="F168" s="79"/>
      <c r="G168" s="79"/>
    </row>
    <row r="169" spans="3:7" ht="15.75">
      <c r="C169" s="79"/>
      <c r="D169" s="79"/>
      <c r="E169" s="79"/>
      <c r="F169" s="79"/>
      <c r="G169" s="79"/>
    </row>
    <row r="170" spans="3:7" ht="15.75">
      <c r="C170" s="79"/>
      <c r="D170" s="79"/>
      <c r="E170" s="79"/>
      <c r="F170" s="79"/>
      <c r="G170" s="79"/>
    </row>
    <row r="171" spans="3:7" ht="15.75">
      <c r="C171" s="79"/>
      <c r="D171" s="79"/>
      <c r="E171" s="79"/>
      <c r="F171" s="79"/>
      <c r="G171" s="79"/>
    </row>
    <row r="172" spans="3:7" ht="15.75">
      <c r="C172" s="79"/>
      <c r="D172" s="79"/>
      <c r="E172" s="79"/>
      <c r="F172" s="79"/>
      <c r="G172" s="79"/>
    </row>
    <row r="173" spans="3:7" ht="15.75">
      <c r="C173" s="79"/>
      <c r="D173" s="79"/>
      <c r="E173" s="79"/>
      <c r="F173" s="79"/>
      <c r="G173" s="79"/>
    </row>
    <row r="174" spans="3:7" ht="15.75">
      <c r="C174" s="79"/>
      <c r="D174" s="79"/>
      <c r="E174" s="79"/>
      <c r="F174" s="79"/>
      <c r="G174" s="79"/>
    </row>
    <row r="175" spans="3:7" ht="15.75">
      <c r="C175" s="79"/>
      <c r="D175" s="79"/>
      <c r="E175" s="79"/>
      <c r="F175" s="79"/>
      <c r="G175" s="79"/>
    </row>
    <row r="176" spans="3:7" ht="15.75">
      <c r="C176" s="79"/>
      <c r="D176" s="79"/>
      <c r="E176" s="79"/>
      <c r="F176" s="79"/>
      <c r="G176" s="79"/>
    </row>
    <row r="177" spans="3:7" ht="15.75">
      <c r="C177" s="79"/>
      <c r="D177" s="79"/>
      <c r="E177" s="79"/>
      <c r="F177" s="79"/>
      <c r="G177" s="79"/>
    </row>
    <row r="178" spans="3:7" ht="15.75">
      <c r="C178" s="79"/>
      <c r="D178" s="79"/>
      <c r="E178" s="79"/>
      <c r="F178" s="79"/>
      <c r="G178" s="79"/>
    </row>
    <row r="179" spans="3:7" ht="15.75">
      <c r="C179" s="79"/>
      <c r="D179" s="79"/>
      <c r="E179" s="79"/>
      <c r="F179" s="79"/>
      <c r="G179" s="79"/>
    </row>
    <row r="180" spans="3:7" ht="15.75">
      <c r="C180" s="79"/>
      <c r="D180" s="79"/>
      <c r="E180" s="79"/>
      <c r="F180" s="79"/>
      <c r="G180" s="79"/>
    </row>
    <row r="181" spans="3:7" ht="15.75">
      <c r="C181" s="79"/>
      <c r="D181" s="79"/>
      <c r="E181" s="79"/>
      <c r="F181" s="79"/>
      <c r="G181" s="79"/>
    </row>
    <row r="182" spans="3:7" ht="15.75">
      <c r="C182" s="79"/>
      <c r="D182" s="79"/>
      <c r="E182" s="79"/>
      <c r="F182" s="79"/>
      <c r="G182" s="79"/>
    </row>
    <row r="183" spans="3:7" ht="15.75">
      <c r="C183" s="79"/>
      <c r="D183" s="79"/>
      <c r="E183" s="79"/>
      <c r="F183" s="79"/>
      <c r="G183" s="79"/>
    </row>
    <row r="184" spans="3:7" ht="15.75">
      <c r="C184" s="79"/>
      <c r="D184" s="79"/>
      <c r="E184" s="79"/>
      <c r="F184" s="79"/>
      <c r="G184" s="79"/>
    </row>
    <row r="185" spans="3:7" ht="15.75">
      <c r="C185" s="79"/>
      <c r="D185" s="79"/>
      <c r="E185" s="79"/>
      <c r="F185" s="79"/>
      <c r="G185" s="79"/>
    </row>
    <row r="186" spans="3:7" ht="15.75">
      <c r="C186" s="79"/>
      <c r="D186" s="79"/>
      <c r="E186" s="79"/>
      <c r="F186" s="79"/>
      <c r="G186" s="79"/>
    </row>
    <row r="187" spans="3:7" ht="15.75">
      <c r="C187" s="79"/>
      <c r="D187" s="79"/>
      <c r="E187" s="79"/>
      <c r="F187" s="79"/>
      <c r="G187" s="79"/>
    </row>
    <row r="188" spans="3:7" ht="15.75">
      <c r="C188" s="79"/>
      <c r="D188" s="79"/>
      <c r="E188" s="79"/>
      <c r="F188" s="79"/>
      <c r="G188" s="79"/>
    </row>
    <row r="189" spans="3:7" ht="15.75">
      <c r="C189" s="79"/>
      <c r="D189" s="79"/>
      <c r="E189" s="79"/>
      <c r="F189" s="79"/>
      <c r="G189" s="79"/>
    </row>
    <row r="190" spans="3:7" ht="15.75">
      <c r="C190" s="79"/>
      <c r="D190" s="79"/>
      <c r="E190" s="79"/>
      <c r="F190" s="79"/>
      <c r="G190" s="79"/>
    </row>
    <row r="191" spans="3:7" ht="15.75">
      <c r="C191" s="79"/>
      <c r="D191" s="79"/>
      <c r="E191" s="79"/>
      <c r="F191" s="79"/>
      <c r="G191" s="79"/>
    </row>
    <row r="192" spans="3:7" ht="15.75">
      <c r="C192" s="79"/>
      <c r="D192" s="79"/>
      <c r="E192" s="79"/>
      <c r="F192" s="79"/>
      <c r="G192" s="79"/>
    </row>
    <row r="193" spans="3:7" ht="15.75">
      <c r="C193" s="79"/>
      <c r="D193" s="79"/>
      <c r="E193" s="79"/>
      <c r="F193" s="79"/>
      <c r="G193" s="79"/>
    </row>
    <row r="194" spans="3:7" ht="15.75">
      <c r="C194" s="79"/>
      <c r="D194" s="79"/>
      <c r="E194" s="79"/>
      <c r="F194" s="79"/>
      <c r="G194" s="79"/>
    </row>
    <row r="195" spans="3:7" ht="15.75">
      <c r="C195" s="79"/>
      <c r="D195" s="79"/>
      <c r="E195" s="79"/>
      <c r="F195" s="79"/>
      <c r="G195" s="79"/>
    </row>
    <row r="196" spans="3:7" ht="15.75">
      <c r="C196" s="79"/>
      <c r="D196" s="79"/>
      <c r="E196" s="79"/>
      <c r="F196" s="79"/>
      <c r="G196" s="79"/>
    </row>
    <row r="197" spans="3:7" ht="15.75">
      <c r="C197" s="79"/>
      <c r="D197" s="79"/>
      <c r="E197" s="79"/>
      <c r="F197" s="79"/>
      <c r="G197" s="79"/>
    </row>
    <row r="198" spans="3:7" ht="15.75">
      <c r="C198" s="79"/>
      <c r="D198" s="79"/>
      <c r="E198" s="79"/>
      <c r="F198" s="79"/>
      <c r="G198" s="79"/>
    </row>
    <row r="199" spans="3:7" ht="15.75">
      <c r="C199" s="79"/>
      <c r="D199" s="79"/>
      <c r="E199" s="79"/>
      <c r="F199" s="79"/>
      <c r="G199" s="79"/>
    </row>
    <row r="200" spans="3:7" ht="15.75">
      <c r="C200" s="79"/>
      <c r="D200" s="79"/>
      <c r="E200" s="79"/>
      <c r="F200" s="79"/>
      <c r="G200" s="79"/>
    </row>
    <row r="201" spans="3:7" ht="15.75">
      <c r="C201" s="79"/>
      <c r="D201" s="79"/>
      <c r="E201" s="79"/>
      <c r="F201" s="79"/>
      <c r="G201" s="79"/>
    </row>
    <row r="202" spans="3:7" ht="15.75">
      <c r="C202" s="79"/>
      <c r="D202" s="79"/>
      <c r="E202" s="79"/>
      <c r="F202" s="79"/>
      <c r="G202" s="79"/>
    </row>
    <row r="203" spans="3:7" ht="15.75">
      <c r="C203" s="79"/>
      <c r="D203" s="79"/>
      <c r="E203" s="79"/>
      <c r="F203" s="79"/>
      <c r="G203" s="79"/>
    </row>
    <row r="204" spans="3:7" ht="15.75">
      <c r="C204" s="79"/>
      <c r="D204" s="79"/>
      <c r="E204" s="79"/>
      <c r="F204" s="79"/>
      <c r="G204" s="79"/>
    </row>
    <row r="205" spans="3:7" ht="15.75">
      <c r="C205" s="79"/>
      <c r="D205" s="79"/>
      <c r="E205" s="79"/>
      <c r="F205" s="79"/>
      <c r="G205" s="79"/>
    </row>
    <row r="206" spans="3:7" ht="15.75">
      <c r="C206" s="79"/>
      <c r="D206" s="79"/>
      <c r="E206" s="79"/>
      <c r="F206" s="79"/>
      <c r="G206" s="79"/>
    </row>
    <row r="207" spans="3:7" ht="15.75">
      <c r="C207" s="79"/>
      <c r="D207" s="79"/>
      <c r="E207" s="79"/>
      <c r="F207" s="79"/>
      <c r="G207" s="79"/>
    </row>
    <row r="208" spans="3:7" ht="15.75">
      <c r="C208" s="79"/>
      <c r="D208" s="79"/>
      <c r="E208" s="79"/>
      <c r="F208" s="79"/>
      <c r="G208" s="79"/>
    </row>
    <row r="209" spans="3:7" ht="15.75">
      <c r="C209" s="79"/>
      <c r="D209" s="79"/>
      <c r="E209" s="79"/>
      <c r="F209" s="79"/>
      <c r="G209" s="79"/>
    </row>
    <row r="210" spans="3:7" ht="15.75">
      <c r="C210" s="79"/>
      <c r="D210" s="79"/>
      <c r="E210" s="79"/>
      <c r="F210" s="79"/>
      <c r="G210" s="79"/>
    </row>
    <row r="211" spans="3:7" ht="15.75">
      <c r="C211" s="79"/>
      <c r="D211" s="79"/>
      <c r="E211" s="79"/>
      <c r="F211" s="79"/>
      <c r="G211" s="79"/>
    </row>
    <row r="212" spans="3:7" ht="15.75">
      <c r="C212" s="79"/>
      <c r="D212" s="79"/>
      <c r="E212" s="79"/>
      <c r="F212" s="79"/>
      <c r="G212" s="79"/>
    </row>
    <row r="213" spans="3:7" ht="15.75">
      <c r="C213" s="79"/>
      <c r="D213" s="79"/>
      <c r="E213" s="79"/>
      <c r="F213" s="79"/>
      <c r="G213" s="79"/>
    </row>
    <row r="214" spans="3:7" ht="15.75">
      <c r="C214" s="79"/>
      <c r="D214" s="79"/>
      <c r="E214" s="79"/>
      <c r="F214" s="79"/>
      <c r="G214" s="79"/>
    </row>
    <row r="215" spans="3:7" ht="15.75">
      <c r="C215" s="79"/>
      <c r="D215" s="79"/>
      <c r="E215" s="79"/>
      <c r="F215" s="79"/>
      <c r="G215" s="79"/>
    </row>
    <row r="216" spans="3:7" ht="15.75">
      <c r="C216" s="79"/>
      <c r="D216" s="79"/>
      <c r="E216" s="79"/>
      <c r="F216" s="79"/>
      <c r="G216" s="79"/>
    </row>
    <row r="217" spans="3:7" ht="15.75">
      <c r="C217" s="79"/>
      <c r="D217" s="79"/>
      <c r="E217" s="79"/>
      <c r="F217" s="79"/>
      <c r="G217" s="79"/>
    </row>
    <row r="218" spans="3:7" ht="15.75">
      <c r="C218" s="79"/>
      <c r="D218" s="79"/>
      <c r="E218" s="79"/>
      <c r="F218" s="79"/>
      <c r="G218" s="79"/>
    </row>
    <row r="219" spans="3:7" ht="15.75">
      <c r="C219" s="79"/>
      <c r="D219" s="79"/>
      <c r="E219" s="79"/>
      <c r="F219" s="79"/>
      <c r="G219" s="79"/>
    </row>
    <row r="220" spans="3:7" ht="15.75">
      <c r="C220" s="79"/>
      <c r="D220" s="79"/>
      <c r="E220" s="79"/>
      <c r="F220" s="79"/>
      <c r="G220" s="79"/>
    </row>
    <row r="221" spans="3:7" ht="15.75">
      <c r="C221" s="79"/>
      <c r="D221" s="79"/>
      <c r="E221" s="79"/>
      <c r="F221" s="79"/>
      <c r="G221" s="79"/>
    </row>
    <row r="222" spans="3:7" ht="15.75">
      <c r="C222" s="79"/>
      <c r="D222" s="79"/>
      <c r="E222" s="79"/>
      <c r="F222" s="79"/>
      <c r="G222" s="79"/>
    </row>
    <row r="223" spans="3:7" ht="15.75">
      <c r="C223" s="79"/>
      <c r="D223" s="79"/>
      <c r="E223" s="79"/>
      <c r="F223" s="79"/>
      <c r="G223" s="79"/>
    </row>
    <row r="224" spans="3:7" ht="15.75">
      <c r="C224" s="79"/>
      <c r="D224" s="79"/>
      <c r="E224" s="79"/>
      <c r="F224" s="79"/>
      <c r="G224" s="79"/>
    </row>
    <row r="225" spans="3:7" ht="15.75">
      <c r="C225" s="79"/>
      <c r="D225" s="79"/>
      <c r="E225" s="79"/>
      <c r="F225" s="79"/>
      <c r="G225" s="79"/>
    </row>
    <row r="226" spans="3:7" ht="15.75">
      <c r="C226" s="79"/>
      <c r="D226" s="79"/>
      <c r="E226" s="79"/>
      <c r="F226" s="79"/>
      <c r="G226" s="79"/>
    </row>
    <row r="227" spans="3:7" ht="15.75">
      <c r="C227" s="79"/>
      <c r="D227" s="79"/>
      <c r="E227" s="79"/>
      <c r="F227" s="79"/>
      <c r="G227" s="79"/>
    </row>
    <row r="228" spans="3:7" ht="15.75">
      <c r="C228" s="79"/>
      <c r="D228" s="79"/>
      <c r="E228" s="79"/>
      <c r="F228" s="79"/>
      <c r="G228" s="79"/>
    </row>
    <row r="229" spans="3:7" ht="15.75">
      <c r="C229" s="79"/>
      <c r="D229" s="79"/>
      <c r="E229" s="79"/>
      <c r="F229" s="79"/>
      <c r="G229" s="79"/>
    </row>
    <row r="230" spans="3:7" ht="15.75">
      <c r="C230" s="79"/>
      <c r="D230" s="79"/>
      <c r="E230" s="79"/>
      <c r="F230" s="79"/>
      <c r="G230" s="79"/>
    </row>
    <row r="231" spans="3:7" ht="15.75">
      <c r="C231" s="79"/>
      <c r="D231" s="79"/>
      <c r="E231" s="79"/>
      <c r="F231" s="79"/>
      <c r="G231" s="79"/>
    </row>
    <row r="232" spans="3:7" ht="15.75">
      <c r="C232" s="79"/>
      <c r="D232" s="79"/>
      <c r="E232" s="79"/>
      <c r="F232" s="79"/>
      <c r="G232" s="79"/>
    </row>
    <row r="233" spans="3:7" ht="15.75">
      <c r="C233" s="79"/>
      <c r="D233" s="79"/>
      <c r="E233" s="79"/>
      <c r="F233" s="79"/>
      <c r="G233" s="79"/>
    </row>
    <row r="234" spans="3:7" ht="15.75">
      <c r="C234" s="79"/>
      <c r="D234" s="79"/>
      <c r="E234" s="79"/>
      <c r="F234" s="79"/>
      <c r="G234" s="79"/>
    </row>
    <row r="235" spans="3:7" ht="15.75">
      <c r="C235" s="79"/>
      <c r="D235" s="79"/>
      <c r="E235" s="79"/>
      <c r="F235" s="79"/>
      <c r="G235" s="79"/>
    </row>
    <row r="236" spans="3:7" ht="15.75">
      <c r="C236" s="79"/>
      <c r="D236" s="79"/>
      <c r="E236" s="79"/>
      <c r="F236" s="79"/>
      <c r="G236" s="79"/>
    </row>
    <row r="237" spans="3:7" ht="15.75">
      <c r="C237" s="79"/>
      <c r="D237" s="79"/>
      <c r="E237" s="79"/>
      <c r="F237" s="79"/>
      <c r="G237" s="79"/>
    </row>
    <row r="238" spans="3:7" ht="15.75">
      <c r="C238" s="79"/>
      <c r="D238" s="79"/>
      <c r="E238" s="79"/>
      <c r="F238" s="79"/>
      <c r="G238" s="79"/>
    </row>
    <row r="239" spans="3:7" ht="15.75">
      <c r="C239" s="79"/>
      <c r="D239" s="79"/>
      <c r="E239" s="79"/>
      <c r="F239" s="79"/>
      <c r="G239" s="79"/>
    </row>
    <row r="240" spans="3:7" ht="15.75">
      <c r="C240" s="79"/>
      <c r="D240" s="79"/>
      <c r="E240" s="79"/>
      <c r="F240" s="79"/>
      <c r="G240" s="79"/>
    </row>
    <row r="241" spans="3:7" ht="15.75">
      <c r="C241" s="79"/>
      <c r="D241" s="79"/>
      <c r="E241" s="79"/>
      <c r="F241" s="79"/>
      <c r="G241" s="79"/>
    </row>
    <row r="242" spans="3:7" ht="15.75">
      <c r="C242" s="79"/>
      <c r="D242" s="79"/>
      <c r="E242" s="79"/>
      <c r="F242" s="79"/>
      <c r="G242" s="79"/>
    </row>
    <row r="243" spans="3:7" ht="15.75">
      <c r="C243" s="79"/>
      <c r="D243" s="79"/>
      <c r="E243" s="79"/>
      <c r="F243" s="79"/>
      <c r="G243" s="79"/>
    </row>
    <row r="244" spans="3:7" ht="15.75">
      <c r="C244" s="79"/>
      <c r="D244" s="79"/>
      <c r="E244" s="79"/>
      <c r="F244" s="79"/>
      <c r="G244" s="79"/>
    </row>
    <row r="245" spans="3:7" ht="15.75">
      <c r="C245" s="79"/>
      <c r="D245" s="79"/>
      <c r="E245" s="79"/>
      <c r="F245" s="79"/>
      <c r="G245" s="79"/>
    </row>
    <row r="246" spans="3:7" ht="15.75">
      <c r="C246" s="79"/>
      <c r="D246" s="79"/>
      <c r="E246" s="79"/>
      <c r="F246" s="79"/>
      <c r="G246" s="79"/>
    </row>
    <row r="247" spans="3:7" ht="15.75">
      <c r="C247" s="79"/>
      <c r="D247" s="79"/>
      <c r="E247" s="79"/>
      <c r="F247" s="79"/>
      <c r="G247" s="79"/>
    </row>
    <row r="248" spans="3:7" ht="15.75">
      <c r="C248" s="79"/>
      <c r="D248" s="79"/>
      <c r="E248" s="79"/>
      <c r="F248" s="79"/>
      <c r="G248" s="79"/>
    </row>
    <row r="249" spans="3:7" ht="15.75">
      <c r="C249" s="79"/>
      <c r="D249" s="79"/>
      <c r="E249" s="79"/>
      <c r="F249" s="79"/>
      <c r="G249" s="79"/>
    </row>
    <row r="250" spans="3:7" ht="15.75">
      <c r="C250" s="79"/>
      <c r="D250" s="79"/>
      <c r="E250" s="79"/>
      <c r="F250" s="79"/>
      <c r="G250" s="79"/>
    </row>
    <row r="251" spans="3:7" ht="15.75">
      <c r="C251" s="79"/>
      <c r="D251" s="79"/>
      <c r="E251" s="79"/>
      <c r="F251" s="79"/>
      <c r="G251" s="79"/>
    </row>
    <row r="252" spans="3:7" ht="15.75">
      <c r="C252" s="79"/>
      <c r="D252" s="79"/>
      <c r="E252" s="79"/>
      <c r="F252" s="79"/>
      <c r="G252" s="79"/>
    </row>
    <row r="253" spans="3:7" ht="15.75">
      <c r="C253" s="79"/>
      <c r="D253" s="79"/>
      <c r="E253" s="79"/>
      <c r="F253" s="79"/>
      <c r="G253" s="79"/>
    </row>
    <row r="254" spans="3:7" ht="15.75">
      <c r="C254" s="79"/>
      <c r="D254" s="79"/>
      <c r="E254" s="79"/>
      <c r="F254" s="79"/>
      <c r="G254" s="79"/>
    </row>
    <row r="255" spans="3:7" ht="15.75">
      <c r="C255" s="79"/>
      <c r="D255" s="79"/>
      <c r="E255" s="79"/>
      <c r="F255" s="79"/>
      <c r="G255" s="79"/>
    </row>
    <row r="256" spans="3:7" ht="15.75">
      <c r="C256" s="79"/>
      <c r="D256" s="79"/>
      <c r="E256" s="79"/>
      <c r="F256" s="79"/>
      <c r="G256" s="79"/>
    </row>
    <row r="257" spans="3:7" ht="15.75">
      <c r="C257" s="79"/>
      <c r="D257" s="79"/>
      <c r="E257" s="79"/>
      <c r="F257" s="79"/>
      <c r="G257" s="79"/>
    </row>
    <row r="258" spans="3:7" ht="15.75">
      <c r="C258" s="79"/>
      <c r="D258" s="79"/>
      <c r="E258" s="79"/>
      <c r="F258" s="79"/>
      <c r="G258" s="79"/>
    </row>
    <row r="259" spans="3:7" ht="15.75">
      <c r="C259" s="79"/>
      <c r="D259" s="79"/>
      <c r="E259" s="79"/>
      <c r="F259" s="79"/>
      <c r="G259" s="79"/>
    </row>
    <row r="260" spans="3:7" ht="15.75">
      <c r="C260" s="79"/>
      <c r="D260" s="79"/>
      <c r="E260" s="79"/>
      <c r="F260" s="79"/>
      <c r="G260" s="79"/>
    </row>
    <row r="261" spans="3:7" ht="15.75">
      <c r="C261" s="79"/>
      <c r="D261" s="79"/>
      <c r="E261" s="79"/>
      <c r="F261" s="79"/>
      <c r="G261" s="79"/>
    </row>
    <row r="262" spans="3:7" ht="15.75">
      <c r="C262" s="79"/>
      <c r="D262" s="79"/>
      <c r="E262" s="79"/>
      <c r="F262" s="79"/>
      <c r="G262" s="79"/>
    </row>
    <row r="263" spans="3:7" ht="15.75">
      <c r="C263" s="79"/>
      <c r="D263" s="79"/>
      <c r="E263" s="79"/>
      <c r="F263" s="79"/>
      <c r="G263" s="79"/>
    </row>
    <row r="264" spans="3:7" ht="15.75">
      <c r="C264" s="79"/>
      <c r="D264" s="79"/>
      <c r="E264" s="79"/>
      <c r="F264" s="79"/>
      <c r="G264" s="79"/>
    </row>
    <row r="265" spans="3:7" ht="15.75">
      <c r="C265" s="79"/>
      <c r="D265" s="79"/>
      <c r="E265" s="79"/>
      <c r="F265" s="79"/>
      <c r="G265" s="79"/>
    </row>
    <row r="266" spans="3:7" ht="15.75">
      <c r="C266" s="79"/>
      <c r="D266" s="79"/>
      <c r="E266" s="79"/>
      <c r="F266" s="79"/>
      <c r="G266" s="79"/>
    </row>
    <row r="267" spans="3:7" ht="15.75">
      <c r="C267" s="79"/>
      <c r="D267" s="79"/>
      <c r="E267" s="79"/>
      <c r="F267" s="79"/>
      <c r="G267" s="79"/>
    </row>
    <row r="268" spans="3:7" ht="15.75">
      <c r="C268" s="79"/>
      <c r="D268" s="79"/>
      <c r="E268" s="79"/>
      <c r="F268" s="79"/>
      <c r="G268" s="79"/>
    </row>
    <row r="269" spans="3:7" ht="15.75">
      <c r="C269" s="79"/>
      <c r="D269" s="79"/>
      <c r="E269" s="79"/>
      <c r="F269" s="79"/>
      <c r="G269" s="79"/>
    </row>
    <row r="270" spans="3:7" ht="15.75">
      <c r="C270" s="79"/>
      <c r="D270" s="79"/>
      <c r="E270" s="79"/>
      <c r="F270" s="79"/>
      <c r="G270" s="79"/>
    </row>
    <row r="271" spans="3:7" ht="15.75">
      <c r="C271" s="79"/>
      <c r="D271" s="79"/>
      <c r="E271" s="79"/>
      <c r="F271" s="79"/>
      <c r="G271" s="79"/>
    </row>
    <row r="272" spans="3:7" ht="15.75">
      <c r="C272" s="79"/>
      <c r="D272" s="79"/>
      <c r="E272" s="79"/>
      <c r="F272" s="79"/>
      <c r="G272" s="79"/>
    </row>
    <row r="273" spans="3:7" ht="15.75">
      <c r="C273" s="79"/>
      <c r="D273" s="79"/>
      <c r="E273" s="79"/>
      <c r="F273" s="79"/>
      <c r="G273" s="79"/>
    </row>
    <row r="274" spans="3:7" ht="15.75">
      <c r="C274" s="79"/>
      <c r="D274" s="79"/>
      <c r="E274" s="79"/>
      <c r="F274" s="79"/>
      <c r="G274" s="79"/>
    </row>
    <row r="275" spans="3:7" ht="15.75">
      <c r="C275" s="79"/>
      <c r="D275" s="79"/>
      <c r="E275" s="79"/>
      <c r="F275" s="79"/>
      <c r="G275" s="79"/>
    </row>
    <row r="276" spans="3:7" ht="15.75">
      <c r="C276" s="79"/>
      <c r="D276" s="79"/>
      <c r="E276" s="79"/>
      <c r="F276" s="79"/>
      <c r="G276" s="79"/>
    </row>
    <row r="277" spans="3:7" ht="15.75">
      <c r="C277" s="79"/>
      <c r="D277" s="79"/>
      <c r="E277" s="79"/>
      <c r="F277" s="79"/>
      <c r="G277" s="79"/>
    </row>
    <row r="278" spans="3:7" ht="15.75">
      <c r="C278" s="79"/>
      <c r="D278" s="79"/>
      <c r="E278" s="79"/>
      <c r="F278" s="79"/>
      <c r="G278" s="79"/>
    </row>
    <row r="279" spans="3:7" ht="15.75">
      <c r="C279" s="79"/>
      <c r="D279" s="79"/>
      <c r="E279" s="79"/>
      <c r="F279" s="79"/>
      <c r="G279" s="79"/>
    </row>
    <row r="280" spans="3:7" ht="15.75">
      <c r="C280" s="79"/>
      <c r="D280" s="79"/>
      <c r="E280" s="79"/>
      <c r="F280" s="79"/>
      <c r="G280" s="79"/>
    </row>
    <row r="281" spans="3:7" ht="15.75">
      <c r="C281" s="79"/>
      <c r="D281" s="79"/>
      <c r="E281" s="79"/>
      <c r="F281" s="79"/>
      <c r="G281" s="79"/>
    </row>
    <row r="282" spans="3:7" ht="15.75">
      <c r="C282" s="79"/>
      <c r="D282" s="79"/>
      <c r="E282" s="79"/>
      <c r="F282" s="79"/>
      <c r="G282" s="79"/>
    </row>
    <row r="283" spans="3:7" ht="15.75">
      <c r="C283" s="79"/>
      <c r="D283" s="79"/>
      <c r="E283" s="79"/>
      <c r="F283" s="79"/>
      <c r="G283" s="79"/>
    </row>
    <row r="284" spans="3:7" ht="15.75">
      <c r="C284" s="79"/>
      <c r="D284" s="79"/>
      <c r="E284" s="79"/>
      <c r="F284" s="79"/>
      <c r="G284" s="79"/>
    </row>
    <row r="285" spans="3:7" ht="15.75">
      <c r="C285" s="79"/>
      <c r="D285" s="79"/>
      <c r="E285" s="79"/>
      <c r="F285" s="79"/>
      <c r="G285" s="79"/>
    </row>
    <row r="286" spans="3:7" ht="15.75">
      <c r="C286" s="79"/>
      <c r="D286" s="79"/>
      <c r="E286" s="79"/>
      <c r="F286" s="79"/>
      <c r="G286" s="79"/>
    </row>
    <row r="287" spans="3:7" ht="15.75">
      <c r="C287" s="79"/>
      <c r="D287" s="79"/>
      <c r="E287" s="79"/>
      <c r="F287" s="79"/>
      <c r="G287" s="79"/>
    </row>
    <row r="288" spans="3:7" ht="15.75">
      <c r="C288" s="79"/>
      <c r="D288" s="79"/>
      <c r="E288" s="79"/>
      <c r="F288" s="79"/>
      <c r="G288" s="79"/>
    </row>
    <row r="289" spans="3:7" ht="15.75">
      <c r="C289" s="79"/>
      <c r="D289" s="79"/>
      <c r="E289" s="79"/>
      <c r="F289" s="79"/>
      <c r="G289" s="79"/>
    </row>
    <row r="290" spans="3:7" ht="15.75">
      <c r="C290" s="79"/>
      <c r="D290" s="79"/>
      <c r="E290" s="79"/>
      <c r="F290" s="79"/>
      <c r="G290" s="79"/>
    </row>
    <row r="291" spans="3:7" ht="15.75">
      <c r="C291" s="79"/>
      <c r="D291" s="79"/>
      <c r="E291" s="79"/>
      <c r="F291" s="79"/>
      <c r="G291" s="79"/>
    </row>
    <row r="292" spans="3:7" ht="15.75">
      <c r="C292" s="79"/>
      <c r="D292" s="79"/>
      <c r="E292" s="79"/>
      <c r="F292" s="79"/>
      <c r="G292" s="79"/>
    </row>
    <row r="293" spans="3:7" ht="15.75">
      <c r="C293" s="79"/>
      <c r="D293" s="79"/>
      <c r="E293" s="79"/>
      <c r="F293" s="79"/>
      <c r="G293" s="79"/>
    </row>
    <row r="294" spans="3:7" ht="15.75">
      <c r="C294" s="79"/>
      <c r="D294" s="79"/>
      <c r="E294" s="79"/>
      <c r="F294" s="79"/>
      <c r="G294" s="79"/>
    </row>
    <row r="295" spans="3:7" ht="15.75">
      <c r="C295" s="79"/>
      <c r="D295" s="79"/>
      <c r="E295" s="79"/>
      <c r="F295" s="79"/>
      <c r="G295" s="79"/>
    </row>
    <row r="296" spans="3:7" ht="15.75">
      <c r="C296" s="79"/>
      <c r="D296" s="79"/>
      <c r="E296" s="79"/>
      <c r="F296" s="79"/>
      <c r="G296" s="79"/>
    </row>
    <row r="297" spans="3:7" ht="15.75">
      <c r="C297" s="79"/>
      <c r="D297" s="79"/>
      <c r="E297" s="79"/>
      <c r="F297" s="79"/>
      <c r="G297" s="79"/>
    </row>
    <row r="298" spans="3:7" ht="15.75">
      <c r="C298" s="79"/>
      <c r="D298" s="79"/>
      <c r="E298" s="79"/>
      <c r="F298" s="79"/>
      <c r="G298" s="79"/>
    </row>
    <row r="299" spans="3:7" ht="15.75">
      <c r="C299" s="79"/>
      <c r="D299" s="79"/>
      <c r="E299" s="79"/>
      <c r="F299" s="79"/>
      <c r="G299" s="79"/>
    </row>
    <row r="300" spans="3:7" ht="15.75">
      <c r="C300" s="79"/>
      <c r="D300" s="79"/>
      <c r="E300" s="79"/>
      <c r="F300" s="79"/>
      <c r="G300" s="79"/>
    </row>
    <row r="301" spans="3:7" ht="15.75">
      <c r="C301" s="79"/>
      <c r="D301" s="79"/>
      <c r="E301" s="79"/>
      <c r="F301" s="79"/>
      <c r="G301" s="79"/>
    </row>
    <row r="302" spans="3:7" ht="15.75">
      <c r="C302" s="79"/>
      <c r="D302" s="79"/>
      <c r="E302" s="79"/>
      <c r="F302" s="79"/>
      <c r="G302" s="79"/>
    </row>
    <row r="303" spans="3:7" ht="15.75">
      <c r="C303" s="79"/>
      <c r="D303" s="79"/>
      <c r="E303" s="79"/>
      <c r="F303" s="79"/>
      <c r="G303" s="79"/>
    </row>
    <row r="304" spans="3:7" ht="15.75">
      <c r="C304" s="79"/>
      <c r="D304" s="79"/>
      <c r="E304" s="79"/>
      <c r="F304" s="79"/>
      <c r="G304" s="79"/>
    </row>
    <row r="305" spans="3:7" ht="15.75">
      <c r="C305" s="79"/>
      <c r="D305" s="79"/>
      <c r="E305" s="79"/>
      <c r="F305" s="79"/>
      <c r="G305" s="79"/>
    </row>
    <row r="306" spans="3:7" ht="15.75">
      <c r="C306" s="79"/>
      <c r="D306" s="79"/>
      <c r="E306" s="79"/>
      <c r="F306" s="79"/>
      <c r="G306" s="79"/>
    </row>
    <row r="307" spans="3:7" ht="15.75">
      <c r="C307" s="79"/>
      <c r="D307" s="79"/>
      <c r="E307" s="79"/>
      <c r="F307" s="79"/>
      <c r="G307" s="79"/>
    </row>
    <row r="308" spans="3:7" ht="15.75">
      <c r="C308" s="79"/>
      <c r="D308" s="79"/>
      <c r="E308" s="79"/>
      <c r="F308" s="79"/>
      <c r="G308" s="79"/>
    </row>
    <row r="309" spans="3:7" ht="15.75">
      <c r="C309" s="79"/>
      <c r="D309" s="79"/>
      <c r="E309" s="79"/>
      <c r="F309" s="79"/>
      <c r="G309" s="79"/>
    </row>
    <row r="310" spans="3:7" ht="15.75">
      <c r="C310" s="79"/>
      <c r="D310" s="79"/>
      <c r="E310" s="79"/>
      <c r="F310" s="79"/>
      <c r="G310" s="79"/>
    </row>
    <row r="311" spans="3:7" ht="15.75">
      <c r="C311" s="79"/>
      <c r="D311" s="79"/>
      <c r="E311" s="79"/>
      <c r="F311" s="79"/>
      <c r="G311" s="79"/>
    </row>
    <row r="312" spans="3:7" ht="15.75">
      <c r="C312" s="79"/>
      <c r="D312" s="79"/>
      <c r="E312" s="79"/>
      <c r="F312" s="79"/>
      <c r="G312" s="79"/>
    </row>
    <row r="313" spans="3:7" ht="15.75">
      <c r="C313" s="79"/>
      <c r="D313" s="79"/>
      <c r="E313" s="79"/>
      <c r="F313" s="79"/>
      <c r="G313" s="79"/>
    </row>
    <row r="314" spans="3:7" ht="15.75">
      <c r="C314" s="79"/>
      <c r="D314" s="79"/>
      <c r="E314" s="79"/>
      <c r="F314" s="79"/>
      <c r="G314" s="79"/>
    </row>
    <row r="315" spans="3:7" ht="15.75">
      <c r="C315" s="79"/>
      <c r="D315" s="79"/>
      <c r="E315" s="79"/>
      <c r="F315" s="79"/>
      <c r="G315" s="79"/>
    </row>
    <row r="316" spans="3:7" ht="15.75">
      <c r="C316" s="79"/>
      <c r="D316" s="79"/>
      <c r="E316" s="79"/>
      <c r="F316" s="79"/>
      <c r="G316" s="79"/>
    </row>
    <row r="317" spans="3:7" ht="15.75">
      <c r="C317" s="79"/>
      <c r="D317" s="79"/>
      <c r="E317" s="79"/>
      <c r="F317" s="79"/>
      <c r="G317" s="79"/>
    </row>
    <row r="318" spans="3:7" ht="15.75">
      <c r="C318" s="79"/>
      <c r="D318" s="79"/>
      <c r="E318" s="79"/>
      <c r="F318" s="79"/>
      <c r="G318" s="79"/>
    </row>
    <row r="319" spans="3:7" ht="15.75">
      <c r="C319" s="79"/>
      <c r="D319" s="79"/>
      <c r="E319" s="79"/>
      <c r="F319" s="79"/>
      <c r="G319" s="79"/>
    </row>
    <row r="320" spans="3:7" ht="15.75">
      <c r="C320" s="79"/>
      <c r="D320" s="79"/>
      <c r="E320" s="79"/>
      <c r="F320" s="79"/>
      <c r="G320" s="79"/>
    </row>
    <row r="321" spans="3:7" ht="15.75">
      <c r="C321" s="79"/>
      <c r="D321" s="79"/>
      <c r="E321" s="79"/>
      <c r="F321" s="79"/>
      <c r="G321" s="79"/>
    </row>
    <row r="322" spans="3:7" ht="15.75">
      <c r="C322" s="79"/>
      <c r="D322" s="79"/>
      <c r="E322" s="79"/>
      <c r="F322" s="79"/>
      <c r="G322" s="79"/>
    </row>
    <row r="323" spans="3:7" ht="15.75">
      <c r="C323" s="79"/>
      <c r="D323" s="79"/>
      <c r="E323" s="79"/>
      <c r="F323" s="79"/>
      <c r="G323" s="79"/>
    </row>
    <row r="324" spans="3:7" ht="15.75">
      <c r="C324" s="79"/>
      <c r="D324" s="79"/>
      <c r="E324" s="79"/>
      <c r="F324" s="79"/>
      <c r="G324" s="79"/>
    </row>
    <row r="325" spans="3:7" ht="15.75">
      <c r="C325" s="79"/>
      <c r="D325" s="79"/>
      <c r="E325" s="79"/>
      <c r="F325" s="79"/>
      <c r="G325" s="79"/>
    </row>
    <row r="326" spans="3:7" ht="15.75">
      <c r="C326" s="79"/>
      <c r="D326" s="79"/>
      <c r="E326" s="79"/>
      <c r="F326" s="79"/>
      <c r="G326" s="79"/>
    </row>
    <row r="327" spans="3:7" ht="15.75">
      <c r="C327" s="79"/>
      <c r="D327" s="79"/>
      <c r="E327" s="79"/>
      <c r="F327" s="79"/>
      <c r="G327" s="79"/>
    </row>
    <row r="328" spans="3:7" ht="15.75">
      <c r="C328" s="79"/>
      <c r="D328" s="79"/>
      <c r="E328" s="79"/>
      <c r="F328" s="79"/>
      <c r="G328" s="79"/>
    </row>
    <row r="329" spans="3:7" ht="15.75">
      <c r="C329" s="79"/>
      <c r="D329" s="79"/>
      <c r="E329" s="79"/>
      <c r="F329" s="79"/>
      <c r="G329" s="79"/>
    </row>
    <row r="330" spans="3:7" ht="15.75">
      <c r="C330" s="79"/>
      <c r="D330" s="79"/>
      <c r="E330" s="79"/>
      <c r="F330" s="79"/>
      <c r="G330" s="79"/>
    </row>
    <row r="331" spans="3:7" ht="15.75">
      <c r="C331" s="79"/>
      <c r="D331" s="79"/>
      <c r="E331" s="79"/>
      <c r="F331" s="79"/>
      <c r="G331" s="79"/>
    </row>
    <row r="332" spans="3:7" ht="15.75">
      <c r="C332" s="79"/>
      <c r="D332" s="79"/>
      <c r="E332" s="79"/>
      <c r="F332" s="79"/>
      <c r="G332" s="79"/>
    </row>
    <row r="333" spans="3:7" ht="15.75">
      <c r="C333" s="79"/>
      <c r="D333" s="79"/>
      <c r="E333" s="79"/>
      <c r="F333" s="79"/>
      <c r="G333" s="79"/>
    </row>
    <row r="334" spans="3:7" ht="15.75">
      <c r="C334" s="79"/>
      <c r="D334" s="79"/>
      <c r="E334" s="79"/>
      <c r="F334" s="79"/>
      <c r="G334" s="79"/>
    </row>
    <row r="335" spans="3:7" ht="15.75">
      <c r="C335" s="79"/>
      <c r="D335" s="79"/>
      <c r="E335" s="79"/>
      <c r="F335" s="79"/>
      <c r="G335" s="79"/>
    </row>
    <row r="336" spans="3:7" ht="15.75">
      <c r="C336" s="79"/>
      <c r="D336" s="79"/>
      <c r="E336" s="79"/>
      <c r="F336" s="79"/>
      <c r="G336" s="79"/>
    </row>
    <row r="337" spans="3:7" ht="15.75">
      <c r="C337" s="79"/>
      <c r="D337" s="79"/>
      <c r="E337" s="79"/>
      <c r="F337" s="79"/>
      <c r="G337" s="79"/>
    </row>
    <row r="338" spans="3:7" ht="15.75">
      <c r="C338" s="79"/>
      <c r="D338" s="79"/>
      <c r="E338" s="79"/>
      <c r="F338" s="79"/>
      <c r="G338" s="79"/>
    </row>
    <row r="339" spans="3:7" ht="15.75">
      <c r="C339" s="79"/>
      <c r="D339" s="79"/>
      <c r="E339" s="79"/>
      <c r="F339" s="79"/>
      <c r="G339" s="79"/>
    </row>
    <row r="340" spans="3:7" ht="15.75">
      <c r="C340" s="79"/>
      <c r="D340" s="79"/>
      <c r="E340" s="79"/>
      <c r="F340" s="79"/>
      <c r="G340" s="79"/>
    </row>
    <row r="341" spans="3:7" ht="15.75">
      <c r="C341" s="79"/>
      <c r="D341" s="79"/>
      <c r="E341" s="79"/>
      <c r="F341" s="79"/>
      <c r="G341" s="79"/>
    </row>
    <row r="342" spans="3:7" ht="15.75">
      <c r="C342" s="79"/>
      <c r="D342" s="79"/>
      <c r="E342" s="79"/>
      <c r="F342" s="79"/>
      <c r="G342" s="79"/>
    </row>
    <row r="343" spans="3:7" ht="15.75">
      <c r="C343" s="79"/>
      <c r="D343" s="79"/>
      <c r="E343" s="79"/>
      <c r="F343" s="79"/>
      <c r="G343" s="79"/>
    </row>
    <row r="344" spans="3:7" ht="15.75">
      <c r="C344" s="79"/>
      <c r="D344" s="79"/>
      <c r="E344" s="79"/>
      <c r="F344" s="79"/>
      <c r="G344" s="79"/>
    </row>
    <row r="345" spans="3:7" ht="15.75">
      <c r="C345" s="79"/>
      <c r="D345" s="79"/>
      <c r="E345" s="79"/>
      <c r="F345" s="79"/>
      <c r="G345" s="79"/>
    </row>
    <row r="346" spans="3:7" ht="15.75">
      <c r="C346" s="79"/>
      <c r="D346" s="79"/>
      <c r="E346" s="79"/>
      <c r="F346" s="79"/>
      <c r="G346" s="79"/>
    </row>
    <row r="347" spans="3:7" ht="15.75">
      <c r="C347" s="79"/>
      <c r="D347" s="79"/>
      <c r="E347" s="79"/>
      <c r="F347" s="79"/>
      <c r="G347" s="79"/>
    </row>
    <row r="348" spans="3:7" ht="15.75">
      <c r="C348" s="79"/>
      <c r="D348" s="79"/>
      <c r="E348" s="79"/>
      <c r="F348" s="79"/>
      <c r="G348" s="79"/>
    </row>
    <row r="349" spans="3:7" ht="15.75">
      <c r="C349" s="79"/>
      <c r="D349" s="79"/>
      <c r="E349" s="79"/>
      <c r="F349" s="79"/>
      <c r="G349" s="79"/>
    </row>
    <row r="350" spans="3:7" ht="15.75">
      <c r="C350" s="79"/>
      <c r="D350" s="79"/>
      <c r="E350" s="79"/>
      <c r="F350" s="79"/>
      <c r="G350" s="79"/>
    </row>
    <row r="351" spans="3:7" ht="15.75">
      <c r="C351" s="79"/>
      <c r="D351" s="79"/>
      <c r="E351" s="79"/>
      <c r="F351" s="79"/>
      <c r="G351" s="79"/>
    </row>
    <row r="352" spans="3:7" ht="15.75">
      <c r="C352" s="79"/>
      <c r="D352" s="79"/>
      <c r="E352" s="79"/>
      <c r="F352" s="79"/>
      <c r="G352" s="79"/>
    </row>
    <row r="353" spans="3:7" ht="15.75">
      <c r="C353" s="79"/>
      <c r="D353" s="79"/>
      <c r="E353" s="79"/>
      <c r="F353" s="79"/>
      <c r="G353" s="79"/>
    </row>
    <row r="354" spans="3:7" ht="15.75">
      <c r="C354" s="79"/>
      <c r="D354" s="79"/>
      <c r="E354" s="79"/>
      <c r="F354" s="79"/>
      <c r="G354" s="79"/>
    </row>
    <row r="355" spans="3:7" ht="15.75">
      <c r="C355" s="79"/>
      <c r="D355" s="79"/>
      <c r="E355" s="79"/>
      <c r="F355" s="79"/>
      <c r="G355" s="79"/>
    </row>
    <row r="356" spans="3:7" ht="15.75">
      <c r="C356" s="79"/>
      <c r="D356" s="79"/>
      <c r="E356" s="79"/>
      <c r="F356" s="79"/>
      <c r="G356" s="79"/>
    </row>
    <row r="357" spans="3:7" ht="15.75">
      <c r="C357" s="79"/>
      <c r="D357" s="79"/>
      <c r="E357" s="79"/>
      <c r="F357" s="79"/>
      <c r="G357" s="79"/>
    </row>
    <row r="358" spans="3:7" ht="15.75">
      <c r="C358" s="79"/>
      <c r="D358" s="79"/>
      <c r="E358" s="79"/>
      <c r="F358" s="79"/>
      <c r="G358" s="79"/>
    </row>
    <row r="359" spans="3:7" ht="15.75">
      <c r="C359" s="79"/>
      <c r="D359" s="79"/>
      <c r="E359" s="79"/>
      <c r="F359" s="79"/>
      <c r="G359" s="79"/>
    </row>
    <row r="360" spans="3:7" ht="15.75">
      <c r="C360" s="79"/>
      <c r="D360" s="79"/>
      <c r="E360" s="79"/>
      <c r="F360" s="79"/>
      <c r="G360" s="79"/>
    </row>
    <row r="361" spans="3:7" ht="15.75">
      <c r="C361" s="79"/>
      <c r="D361" s="79"/>
      <c r="E361" s="79"/>
      <c r="F361" s="79"/>
      <c r="G361" s="79"/>
    </row>
    <row r="362" spans="3:7" ht="15.75">
      <c r="C362" s="79"/>
      <c r="D362" s="79"/>
      <c r="E362" s="79"/>
      <c r="F362" s="79"/>
      <c r="G362" s="79"/>
    </row>
    <row r="363" spans="3:7" ht="15.75">
      <c r="C363" s="79"/>
      <c r="D363" s="79"/>
      <c r="E363" s="79"/>
      <c r="F363" s="79"/>
      <c r="G363" s="79"/>
    </row>
    <row r="364" spans="3:7" ht="15.75">
      <c r="C364" s="79"/>
      <c r="D364" s="79"/>
      <c r="E364" s="79"/>
      <c r="F364" s="79"/>
      <c r="G364" s="79"/>
    </row>
    <row r="365" spans="3:7" ht="15.75">
      <c r="C365" s="79"/>
      <c r="D365" s="79"/>
      <c r="E365" s="79"/>
      <c r="F365" s="79"/>
      <c r="G365" s="79"/>
    </row>
    <row r="366" spans="3:7" ht="15.75">
      <c r="C366" s="79"/>
      <c r="D366" s="79"/>
      <c r="E366" s="79"/>
      <c r="F366" s="79"/>
      <c r="G366" s="79"/>
    </row>
    <row r="367" spans="3:7" ht="15.75">
      <c r="C367" s="79"/>
      <c r="D367" s="79"/>
      <c r="E367" s="79"/>
      <c r="F367" s="79"/>
      <c r="G367" s="79"/>
    </row>
    <row r="368" spans="3:7" ht="15.75">
      <c r="C368" s="79"/>
      <c r="D368" s="79"/>
      <c r="E368" s="79"/>
      <c r="F368" s="79"/>
      <c r="G368" s="79"/>
    </row>
    <row r="369" spans="3:7" ht="15.75">
      <c r="C369" s="79"/>
      <c r="D369" s="79"/>
      <c r="E369" s="79"/>
      <c r="F369" s="79"/>
      <c r="G369" s="79"/>
    </row>
    <row r="370" spans="3:7" ht="15.75">
      <c r="C370" s="79"/>
      <c r="D370" s="79"/>
      <c r="E370" s="79"/>
      <c r="F370" s="79"/>
      <c r="G370" s="79"/>
    </row>
    <row r="371" spans="3:7" ht="15.75">
      <c r="C371" s="79"/>
      <c r="D371" s="79"/>
      <c r="E371" s="79"/>
      <c r="F371" s="79"/>
      <c r="G371" s="79"/>
    </row>
    <row r="372" spans="3:7" ht="15.75">
      <c r="C372" s="79"/>
      <c r="D372" s="79"/>
      <c r="E372" s="79"/>
      <c r="F372" s="79"/>
      <c r="G372" s="79"/>
    </row>
    <row r="373" spans="3:7" ht="15.75">
      <c r="C373" s="79"/>
      <c r="D373" s="79"/>
      <c r="E373" s="79"/>
      <c r="F373" s="79"/>
      <c r="G373" s="79"/>
    </row>
    <row r="374" spans="3:7" ht="15.75">
      <c r="C374" s="79"/>
      <c r="D374" s="79"/>
      <c r="E374" s="79"/>
      <c r="F374" s="79"/>
      <c r="G374" s="79"/>
    </row>
    <row r="375" spans="3:7" ht="15.75">
      <c r="C375" s="79"/>
      <c r="D375" s="79"/>
      <c r="E375" s="79"/>
      <c r="F375" s="79"/>
      <c r="G375" s="79"/>
    </row>
    <row r="376" spans="3:7" ht="15.75">
      <c r="C376" s="79"/>
      <c r="D376" s="79"/>
      <c r="E376" s="79"/>
      <c r="F376" s="79"/>
      <c r="G376" s="79"/>
    </row>
    <row r="377" spans="3:7" ht="15.75">
      <c r="C377" s="79"/>
      <c r="D377" s="79"/>
      <c r="E377" s="79"/>
      <c r="F377" s="79"/>
      <c r="G377" s="79"/>
    </row>
    <row r="378" spans="3:7" ht="15.75">
      <c r="C378" s="79"/>
      <c r="D378" s="79"/>
      <c r="E378" s="79"/>
      <c r="F378" s="79"/>
      <c r="G378" s="79"/>
    </row>
    <row r="379" spans="3:7" ht="15.75">
      <c r="C379" s="79"/>
      <c r="D379" s="79"/>
      <c r="E379" s="79"/>
      <c r="F379" s="79"/>
      <c r="G379" s="79"/>
    </row>
    <row r="380" spans="3:7" ht="15.75">
      <c r="C380" s="79"/>
      <c r="D380" s="79"/>
      <c r="E380" s="79"/>
      <c r="F380" s="79"/>
      <c r="G380" s="79"/>
    </row>
    <row r="381" spans="3:7" ht="15.75">
      <c r="C381" s="79"/>
      <c r="D381" s="79"/>
      <c r="E381" s="79"/>
      <c r="F381" s="79"/>
      <c r="G381" s="79"/>
    </row>
    <row r="382" spans="3:7" ht="15.75">
      <c r="C382" s="79"/>
      <c r="D382" s="79"/>
      <c r="E382" s="79"/>
      <c r="F382" s="79"/>
      <c r="G382" s="79"/>
    </row>
    <row r="383" spans="3:7" ht="15.75">
      <c r="C383" s="79"/>
      <c r="D383" s="79"/>
      <c r="E383" s="79"/>
      <c r="F383" s="79"/>
      <c r="G383" s="79"/>
    </row>
    <row r="384" spans="3:7" ht="15.75">
      <c r="C384" s="79"/>
      <c r="D384" s="79"/>
      <c r="E384" s="79"/>
      <c r="F384" s="79"/>
      <c r="G384" s="79"/>
    </row>
    <row r="385" spans="3:7" ht="15.75">
      <c r="C385" s="79"/>
      <c r="D385" s="79"/>
      <c r="E385" s="79"/>
      <c r="F385" s="79"/>
      <c r="G385" s="79"/>
    </row>
    <row r="386" spans="3:7" ht="15.75">
      <c r="C386" s="79"/>
      <c r="D386" s="79"/>
      <c r="E386" s="79"/>
      <c r="F386" s="79"/>
      <c r="G386" s="79"/>
    </row>
    <row r="387" spans="3:7" ht="15.75">
      <c r="C387" s="79"/>
      <c r="D387" s="79"/>
      <c r="E387" s="79"/>
      <c r="F387" s="79"/>
      <c r="G387" s="79"/>
    </row>
    <row r="388" spans="3:7" ht="15.75">
      <c r="C388" s="79"/>
      <c r="D388" s="79"/>
      <c r="E388" s="79"/>
      <c r="F388" s="79"/>
      <c r="G388" s="79"/>
    </row>
    <row r="389" spans="3:7" ht="15.75">
      <c r="C389" s="79"/>
      <c r="D389" s="79"/>
      <c r="E389" s="79"/>
      <c r="F389" s="79"/>
      <c r="G389" s="79"/>
    </row>
    <row r="390" spans="3:7" ht="15.75">
      <c r="C390" s="79"/>
      <c r="D390" s="79"/>
      <c r="E390" s="79"/>
      <c r="F390" s="79"/>
      <c r="G390" s="79"/>
    </row>
    <row r="391" spans="3:7" ht="15.75">
      <c r="C391" s="79"/>
      <c r="D391" s="79"/>
      <c r="E391" s="79"/>
      <c r="F391" s="79"/>
      <c r="G391" s="79"/>
    </row>
    <row r="392" spans="3:7" ht="15.75">
      <c r="C392" s="79"/>
      <c r="D392" s="79"/>
      <c r="E392" s="79"/>
      <c r="F392" s="79"/>
      <c r="G392" s="79"/>
    </row>
    <row r="393" spans="3:7" ht="15.75">
      <c r="C393" s="79"/>
      <c r="D393" s="79"/>
      <c r="E393" s="79"/>
      <c r="F393" s="79"/>
      <c r="G393" s="79"/>
    </row>
    <row r="394" spans="3:7" ht="15.75">
      <c r="C394" s="79"/>
      <c r="D394" s="79"/>
      <c r="E394" s="79"/>
      <c r="F394" s="79"/>
      <c r="G394" s="79"/>
    </row>
    <row r="395" spans="3:7" ht="15.75">
      <c r="C395" s="79"/>
      <c r="D395" s="79"/>
      <c r="E395" s="79"/>
      <c r="F395" s="79"/>
      <c r="G395" s="79"/>
    </row>
    <row r="396" spans="3:7" ht="15.75">
      <c r="C396" s="79"/>
      <c r="D396" s="79"/>
      <c r="E396" s="79"/>
      <c r="F396" s="79"/>
      <c r="G396" s="79"/>
    </row>
    <row r="397" spans="3:7" ht="15.75">
      <c r="C397" s="79"/>
      <c r="D397" s="79"/>
      <c r="E397" s="79"/>
      <c r="F397" s="79"/>
      <c r="G397" s="79"/>
    </row>
    <row r="398" spans="3:7" ht="15.75">
      <c r="C398" s="79"/>
      <c r="D398" s="79"/>
      <c r="E398" s="79"/>
      <c r="F398" s="79"/>
      <c r="G398" s="79"/>
    </row>
    <row r="399" spans="3:7" ht="15.75">
      <c r="C399" s="79"/>
      <c r="D399" s="79"/>
      <c r="E399" s="79"/>
      <c r="F399" s="79"/>
      <c r="G399" s="79"/>
    </row>
    <row r="400" spans="3:7" ht="15.75">
      <c r="C400" s="79"/>
      <c r="D400" s="79"/>
      <c r="E400" s="79"/>
      <c r="F400" s="79"/>
      <c r="G400" s="79"/>
    </row>
    <row r="401" spans="3:7" ht="15.75">
      <c r="C401" s="79"/>
      <c r="D401" s="79"/>
      <c r="E401" s="79"/>
      <c r="F401" s="79"/>
      <c r="G401" s="79"/>
    </row>
    <row r="402" spans="3:7" ht="15.75">
      <c r="C402" s="79"/>
      <c r="D402" s="79"/>
      <c r="E402" s="79"/>
      <c r="F402" s="79"/>
      <c r="G402" s="79"/>
    </row>
    <row r="403" spans="3:7" ht="15.75">
      <c r="C403" s="79"/>
      <c r="D403" s="79"/>
      <c r="E403" s="79"/>
      <c r="F403" s="79"/>
      <c r="G403" s="79"/>
    </row>
    <row r="404" spans="3:7" ht="15.75">
      <c r="C404" s="79"/>
      <c r="D404" s="79"/>
      <c r="E404" s="79"/>
      <c r="F404" s="79"/>
      <c r="G404" s="79"/>
    </row>
    <row r="405" spans="3:7" ht="15.75">
      <c r="C405" s="79"/>
      <c r="D405" s="79"/>
      <c r="E405" s="79"/>
      <c r="F405" s="79"/>
      <c r="G405" s="79"/>
    </row>
    <row r="406" spans="3:7" ht="15.75">
      <c r="C406" s="79"/>
      <c r="D406" s="79"/>
      <c r="E406" s="79"/>
      <c r="F406" s="79"/>
      <c r="G406" s="79"/>
    </row>
    <row r="407" spans="3:7" ht="15.75">
      <c r="C407" s="79"/>
      <c r="D407" s="79"/>
      <c r="E407" s="79"/>
      <c r="F407" s="79"/>
      <c r="G407" s="79"/>
    </row>
    <row r="408" spans="3:7" ht="15.75">
      <c r="C408" s="79"/>
      <c r="D408" s="79"/>
      <c r="E408" s="79"/>
      <c r="F408" s="79"/>
      <c r="G408" s="79"/>
    </row>
    <row r="409" spans="3:7" ht="15.75">
      <c r="C409" s="79"/>
      <c r="D409" s="79"/>
      <c r="E409" s="79"/>
      <c r="F409" s="79"/>
      <c r="G409" s="79"/>
    </row>
    <row r="410" spans="3:7" ht="15.75">
      <c r="C410" s="79"/>
      <c r="D410" s="79"/>
      <c r="E410" s="79"/>
      <c r="F410" s="79"/>
      <c r="G410" s="79"/>
    </row>
    <row r="411" spans="3:7" ht="15.75">
      <c r="C411" s="79"/>
      <c r="D411" s="79"/>
      <c r="E411" s="79"/>
      <c r="F411" s="79"/>
      <c r="G411" s="79"/>
    </row>
    <row r="412" spans="3:7" ht="15.75">
      <c r="C412" s="79"/>
      <c r="D412" s="79"/>
      <c r="E412" s="79"/>
      <c r="F412" s="79"/>
      <c r="G412" s="79"/>
    </row>
    <row r="413" spans="3:7" ht="15.75">
      <c r="C413" s="79"/>
      <c r="D413" s="79"/>
      <c r="E413" s="79"/>
      <c r="F413" s="79"/>
      <c r="G413" s="79"/>
    </row>
    <row r="414" spans="3:7" ht="15.75">
      <c r="C414" s="79"/>
      <c r="D414" s="79"/>
      <c r="E414" s="79"/>
      <c r="F414" s="79"/>
      <c r="G414" s="79"/>
    </row>
    <row r="415" spans="3:7" ht="15.75">
      <c r="C415" s="79"/>
      <c r="D415" s="79"/>
      <c r="E415" s="79"/>
      <c r="F415" s="79"/>
      <c r="G415" s="79"/>
    </row>
    <row r="416" spans="3:7" ht="15.75">
      <c r="C416" s="79"/>
      <c r="D416" s="79"/>
      <c r="E416" s="79"/>
      <c r="F416" s="79"/>
      <c r="G416" s="79"/>
    </row>
    <row r="417" spans="3:7" ht="15.75">
      <c r="C417" s="79"/>
      <c r="D417" s="79"/>
      <c r="E417" s="79"/>
      <c r="F417" s="79"/>
      <c r="G417" s="79"/>
    </row>
    <row r="418" spans="3:7" ht="15.75">
      <c r="C418" s="79"/>
      <c r="D418" s="79"/>
      <c r="E418" s="79"/>
      <c r="F418" s="79"/>
      <c r="G418" s="79"/>
    </row>
    <row r="419" spans="3:7" ht="15.75">
      <c r="C419" s="79"/>
      <c r="D419" s="79"/>
      <c r="E419" s="79"/>
      <c r="F419" s="79"/>
      <c r="G419" s="79"/>
    </row>
    <row r="420" spans="3:7" ht="15.75">
      <c r="C420" s="79"/>
      <c r="D420" s="79"/>
      <c r="E420" s="79"/>
      <c r="F420" s="79"/>
      <c r="G420" s="79"/>
    </row>
    <row r="421" spans="3:7" ht="15.75">
      <c r="C421" s="79"/>
      <c r="D421" s="79"/>
      <c r="E421" s="79"/>
      <c r="F421" s="79"/>
      <c r="G421" s="79"/>
    </row>
    <row r="422" spans="3:7" ht="15.75">
      <c r="C422" s="79"/>
      <c r="D422" s="79"/>
      <c r="E422" s="79"/>
      <c r="F422" s="79"/>
      <c r="G422" s="79"/>
    </row>
    <row r="423" spans="3:7" ht="15.75">
      <c r="C423" s="79"/>
      <c r="D423" s="79"/>
      <c r="E423" s="79"/>
      <c r="F423" s="79"/>
      <c r="G423" s="79"/>
    </row>
    <row r="424" spans="3:7" ht="15.75">
      <c r="C424" s="79"/>
      <c r="D424" s="79"/>
      <c r="E424" s="79"/>
      <c r="F424" s="79"/>
      <c r="G424" s="79"/>
    </row>
    <row r="425" spans="3:7" ht="15.75">
      <c r="C425" s="79"/>
      <c r="D425" s="79"/>
      <c r="E425" s="79"/>
      <c r="F425" s="79"/>
      <c r="G425" s="79"/>
    </row>
    <row r="426" spans="3:7" ht="15.75">
      <c r="C426" s="79"/>
      <c r="D426" s="79"/>
      <c r="E426" s="79"/>
      <c r="F426" s="79"/>
      <c r="G426" s="79"/>
    </row>
    <row r="427" spans="3:7" ht="15.75">
      <c r="C427" s="79"/>
      <c r="D427" s="79"/>
      <c r="E427" s="79"/>
      <c r="F427" s="79"/>
      <c r="G427" s="79"/>
    </row>
    <row r="428" spans="3:7" ht="15.75">
      <c r="C428" s="79"/>
      <c r="D428" s="79"/>
      <c r="E428" s="79"/>
      <c r="F428" s="79"/>
      <c r="G428" s="79"/>
    </row>
    <row r="429" spans="3:7" ht="15.75">
      <c r="C429" s="79"/>
      <c r="D429" s="79"/>
      <c r="E429" s="79"/>
      <c r="F429" s="79"/>
      <c r="G429" s="79"/>
    </row>
    <row r="430" spans="3:7" ht="15.75">
      <c r="C430" s="79"/>
      <c r="D430" s="79"/>
      <c r="E430" s="79"/>
      <c r="F430" s="79"/>
      <c r="G430" s="79"/>
    </row>
    <row r="431" spans="3:7" ht="15.75">
      <c r="C431" s="79"/>
      <c r="D431" s="79"/>
      <c r="E431" s="79"/>
      <c r="F431" s="79"/>
      <c r="G431" s="79"/>
    </row>
    <row r="432" spans="3:7" ht="15.75">
      <c r="C432" s="79"/>
      <c r="D432" s="79"/>
      <c r="E432" s="79"/>
      <c r="F432" s="79"/>
      <c r="G432" s="79"/>
    </row>
    <row r="433" spans="3:7" ht="15.75">
      <c r="C433" s="79"/>
      <c r="D433" s="79"/>
      <c r="E433" s="79"/>
      <c r="F433" s="79"/>
      <c r="G433" s="79"/>
    </row>
    <row r="434" spans="3:7" ht="15.75">
      <c r="C434" s="79"/>
      <c r="D434" s="79"/>
      <c r="E434" s="79"/>
      <c r="F434" s="79"/>
      <c r="G434" s="79"/>
    </row>
    <row r="435" spans="3:7" ht="15.75">
      <c r="C435" s="79"/>
      <c r="D435" s="79"/>
      <c r="E435" s="79"/>
      <c r="F435" s="79"/>
      <c r="G435" s="79"/>
    </row>
    <row r="436" spans="3:7" ht="15.75">
      <c r="C436" s="79"/>
      <c r="D436" s="79"/>
      <c r="E436" s="79"/>
      <c r="F436" s="79"/>
      <c r="G436" s="79"/>
    </row>
    <row r="437" spans="3:7" ht="15.75">
      <c r="C437" s="79"/>
      <c r="D437" s="79"/>
      <c r="E437" s="79"/>
      <c r="F437" s="79"/>
      <c r="G437" s="79"/>
    </row>
    <row r="438" spans="3:7" ht="15.75">
      <c r="C438" s="79"/>
      <c r="D438" s="79"/>
      <c r="E438" s="79"/>
      <c r="F438" s="79"/>
      <c r="G438" s="79"/>
    </row>
    <row r="439" spans="3:7" ht="15.75">
      <c r="C439" s="79"/>
      <c r="D439" s="79"/>
      <c r="E439" s="79"/>
      <c r="F439" s="79"/>
      <c r="G439" s="79"/>
    </row>
    <row r="440" spans="3:7" ht="15.75">
      <c r="C440" s="79"/>
      <c r="D440" s="79"/>
      <c r="E440" s="79"/>
      <c r="F440" s="79"/>
      <c r="G440" s="79"/>
    </row>
    <row r="441" spans="3:7" ht="15.75">
      <c r="C441" s="79"/>
      <c r="D441" s="79"/>
      <c r="E441" s="79"/>
      <c r="F441" s="79"/>
      <c r="G441" s="79"/>
    </row>
    <row r="442" spans="3:7" ht="15.75">
      <c r="C442" s="79"/>
      <c r="D442" s="79"/>
      <c r="E442" s="79"/>
      <c r="F442" s="79"/>
      <c r="G442" s="79"/>
    </row>
    <row r="443" spans="3:7" ht="15.75">
      <c r="C443" s="79"/>
      <c r="D443" s="79"/>
      <c r="E443" s="79"/>
      <c r="F443" s="79"/>
      <c r="G443" s="79"/>
    </row>
    <row r="444" spans="3:7" ht="15.75">
      <c r="C444" s="79"/>
      <c r="D444" s="79"/>
      <c r="E444" s="79"/>
      <c r="F444" s="79"/>
      <c r="G444" s="79"/>
    </row>
    <row r="445" spans="3:7" ht="15.75">
      <c r="C445" s="79"/>
      <c r="D445" s="79"/>
      <c r="E445" s="79"/>
      <c r="F445" s="79"/>
      <c r="G445" s="79"/>
    </row>
    <row r="446" spans="3:7" ht="15.75">
      <c r="C446" s="79"/>
      <c r="D446" s="79"/>
      <c r="E446" s="79"/>
      <c r="F446" s="79"/>
      <c r="G446" s="79"/>
    </row>
    <row r="447" spans="3:7" ht="15.75">
      <c r="C447" s="79"/>
      <c r="D447" s="79"/>
      <c r="E447" s="79"/>
      <c r="F447" s="79"/>
      <c r="G447" s="79"/>
    </row>
    <row r="448" spans="3:7" ht="15.75">
      <c r="C448" s="79"/>
      <c r="D448" s="79"/>
      <c r="E448" s="79"/>
      <c r="F448" s="79"/>
      <c r="G448" s="79"/>
    </row>
    <row r="449" spans="3:7" ht="15.75">
      <c r="C449" s="79"/>
      <c r="D449" s="79"/>
      <c r="E449" s="79"/>
      <c r="F449" s="79"/>
      <c r="G449" s="79"/>
    </row>
    <row r="450" spans="3:7" ht="15.75">
      <c r="C450" s="79"/>
      <c r="D450" s="79"/>
      <c r="E450" s="79"/>
      <c r="F450" s="79"/>
      <c r="G450" s="79"/>
    </row>
    <row r="451" spans="3:7" ht="15.75">
      <c r="C451" s="79"/>
      <c r="D451" s="79"/>
      <c r="E451" s="79"/>
      <c r="F451" s="79"/>
      <c r="G451" s="79"/>
    </row>
    <row r="452" spans="3:7" ht="15.75">
      <c r="C452" s="79"/>
      <c r="D452" s="79"/>
      <c r="E452" s="79"/>
      <c r="F452" s="79"/>
      <c r="G452" s="79"/>
    </row>
    <row r="453" spans="3:7" ht="15.75">
      <c r="C453" s="79"/>
      <c r="D453" s="79"/>
      <c r="E453" s="79"/>
      <c r="F453" s="79"/>
      <c r="G453" s="79"/>
    </row>
    <row r="454" spans="3:7" ht="15.75">
      <c r="C454" s="79"/>
      <c r="D454" s="79"/>
      <c r="E454" s="79"/>
      <c r="F454" s="79"/>
      <c r="G454" s="79"/>
    </row>
    <row r="455" spans="3:7" ht="15.75">
      <c r="C455" s="79"/>
      <c r="D455" s="79"/>
      <c r="E455" s="79"/>
      <c r="F455" s="79"/>
      <c r="G455" s="79"/>
    </row>
    <row r="456" spans="3:7" ht="15.75">
      <c r="C456" s="79"/>
      <c r="D456" s="79"/>
      <c r="E456" s="79"/>
      <c r="F456" s="79"/>
      <c r="G456" s="79"/>
    </row>
    <row r="457" spans="3:7" ht="15.75">
      <c r="C457" s="79"/>
      <c r="D457" s="79"/>
      <c r="E457" s="79"/>
      <c r="F457" s="79"/>
      <c r="G457" s="79"/>
    </row>
    <row r="458" spans="3:7" ht="15.75">
      <c r="C458" s="79"/>
      <c r="D458" s="79"/>
      <c r="E458" s="79"/>
      <c r="F458" s="79"/>
      <c r="G458" s="79"/>
    </row>
    <row r="459" spans="3:7" ht="15.75">
      <c r="C459" s="79"/>
      <c r="D459" s="79"/>
      <c r="E459" s="79"/>
      <c r="F459" s="79"/>
      <c r="G459" s="79"/>
    </row>
    <row r="460" spans="3:7" ht="15.75">
      <c r="C460" s="79"/>
      <c r="D460" s="79"/>
      <c r="E460" s="79"/>
      <c r="F460" s="79"/>
      <c r="G460" s="79"/>
    </row>
    <row r="461" spans="3:7" ht="15.75">
      <c r="C461" s="79"/>
      <c r="D461" s="79"/>
      <c r="E461" s="79"/>
      <c r="F461" s="79"/>
      <c r="G461" s="79"/>
    </row>
    <row r="462" spans="3:7" ht="15.75">
      <c r="C462" s="79"/>
      <c r="D462" s="79"/>
      <c r="E462" s="79"/>
      <c r="F462" s="79"/>
      <c r="G462" s="79"/>
    </row>
    <row r="463" spans="3:7" ht="15.75">
      <c r="C463" s="79"/>
      <c r="D463" s="79"/>
      <c r="E463" s="79"/>
      <c r="F463" s="79"/>
      <c r="G463" s="79"/>
    </row>
    <row r="464" spans="3:7" ht="15.75">
      <c r="C464" s="79"/>
      <c r="D464" s="79"/>
      <c r="E464" s="79"/>
      <c r="F464" s="79"/>
      <c r="G464" s="79"/>
    </row>
    <row r="465" spans="3:7" ht="15.75">
      <c r="C465" s="79"/>
      <c r="D465" s="79"/>
      <c r="E465" s="79"/>
      <c r="F465" s="79"/>
      <c r="G465" s="79"/>
    </row>
    <row r="466" spans="3:7" ht="15.75">
      <c r="C466" s="79"/>
      <c r="D466" s="79"/>
      <c r="E466" s="79"/>
      <c r="F466" s="79"/>
      <c r="G466" s="79"/>
    </row>
    <row r="467" spans="3:7" ht="15.75">
      <c r="C467" s="79"/>
      <c r="D467" s="79"/>
      <c r="E467" s="79"/>
      <c r="F467" s="79"/>
      <c r="G467" s="79"/>
    </row>
    <row r="468" spans="3:7" ht="15.75">
      <c r="C468" s="79"/>
      <c r="D468" s="79"/>
      <c r="E468" s="79"/>
      <c r="F468" s="79"/>
      <c r="G468" s="79"/>
    </row>
    <row r="469" spans="3:7" ht="15.75">
      <c r="C469" s="79"/>
      <c r="D469" s="79"/>
      <c r="E469" s="79"/>
      <c r="F469" s="79"/>
      <c r="G469" s="79"/>
    </row>
    <row r="470" spans="3:7" ht="15.75">
      <c r="C470" s="79"/>
      <c r="D470" s="79"/>
      <c r="E470" s="79"/>
      <c r="F470" s="79"/>
      <c r="G470" s="79"/>
    </row>
    <row r="471" spans="3:7" ht="15.75">
      <c r="C471" s="79"/>
      <c r="D471" s="79"/>
      <c r="E471" s="79"/>
      <c r="F471" s="79"/>
      <c r="G471" s="79"/>
    </row>
    <row r="472" spans="3:7" ht="15.75">
      <c r="C472" s="79"/>
      <c r="D472" s="79"/>
      <c r="E472" s="79"/>
      <c r="F472" s="79"/>
      <c r="G472" s="79"/>
    </row>
    <row r="473" spans="3:7" ht="15.75">
      <c r="C473" s="79"/>
      <c r="D473" s="79"/>
      <c r="E473" s="79"/>
      <c r="F473" s="79"/>
      <c r="G473" s="79"/>
    </row>
    <row r="474" spans="3:7" ht="15.75">
      <c r="C474" s="79"/>
      <c r="D474" s="79"/>
      <c r="E474" s="79"/>
      <c r="F474" s="79"/>
      <c r="G474" s="79"/>
    </row>
    <row r="475" spans="3:7" ht="15.75">
      <c r="C475" s="79"/>
      <c r="D475" s="79"/>
      <c r="E475" s="79"/>
      <c r="F475" s="79"/>
      <c r="G475" s="79"/>
    </row>
    <row r="476" spans="3:7" ht="15.75">
      <c r="C476" s="79"/>
      <c r="D476" s="79"/>
      <c r="E476" s="79"/>
      <c r="F476" s="79"/>
      <c r="G476" s="79"/>
    </row>
    <row r="477" spans="3:7" ht="15.75">
      <c r="C477" s="79"/>
      <c r="D477" s="79"/>
      <c r="E477" s="79"/>
      <c r="F477" s="79"/>
      <c r="G477" s="79"/>
    </row>
    <row r="478" spans="3:7" ht="15.75">
      <c r="C478" s="79"/>
      <c r="D478" s="79"/>
      <c r="E478" s="79"/>
      <c r="F478" s="79"/>
      <c r="G478" s="79"/>
    </row>
    <row r="479" spans="3:7" ht="15.75">
      <c r="C479" s="79"/>
      <c r="D479" s="79"/>
      <c r="E479" s="79"/>
      <c r="F479" s="79"/>
      <c r="G479" s="79"/>
    </row>
    <row r="480" spans="3:7" ht="15.75">
      <c r="C480" s="79"/>
      <c r="D480" s="79"/>
      <c r="E480" s="79"/>
      <c r="F480" s="79"/>
      <c r="G480" s="79"/>
    </row>
    <row r="481" spans="3:7" ht="15.75">
      <c r="C481" s="79"/>
      <c r="D481" s="79"/>
      <c r="E481" s="79"/>
      <c r="F481" s="79"/>
      <c r="G481" s="79"/>
    </row>
    <row r="482" spans="3:7" ht="15.75">
      <c r="C482" s="79"/>
      <c r="D482" s="79"/>
      <c r="E482" s="79"/>
      <c r="F482" s="79"/>
      <c r="G482" s="79"/>
    </row>
    <row r="483" spans="3:7" ht="15.75">
      <c r="C483" s="79"/>
      <c r="D483" s="79"/>
      <c r="E483" s="79"/>
      <c r="F483" s="79"/>
      <c r="G483" s="79"/>
    </row>
    <row r="484" spans="3:7" ht="15.75">
      <c r="C484" s="79"/>
      <c r="D484" s="79"/>
      <c r="E484" s="79"/>
      <c r="F484" s="79"/>
      <c r="G484" s="79"/>
    </row>
    <row r="485" spans="3:7" ht="15.75">
      <c r="C485" s="79"/>
      <c r="D485" s="79"/>
      <c r="E485" s="79"/>
      <c r="F485" s="79"/>
      <c r="G485" s="79"/>
    </row>
    <row r="486" spans="3:7" ht="15.75">
      <c r="C486" s="79"/>
      <c r="D486" s="79"/>
      <c r="E486" s="79"/>
      <c r="F486" s="79"/>
      <c r="G486" s="79"/>
    </row>
    <row r="487" spans="3:7" ht="15.75">
      <c r="C487" s="79"/>
      <c r="D487" s="79"/>
      <c r="E487" s="79"/>
      <c r="F487" s="79"/>
      <c r="G487" s="79"/>
    </row>
    <row r="488" spans="3:7" ht="15.75">
      <c r="C488" s="79"/>
      <c r="D488" s="79"/>
      <c r="E488" s="79"/>
      <c r="F488" s="79"/>
      <c r="G488" s="79"/>
    </row>
    <row r="489" spans="3:7" ht="15.75">
      <c r="C489" s="79"/>
      <c r="D489" s="79"/>
      <c r="E489" s="79"/>
      <c r="F489" s="79"/>
      <c r="G489" s="79"/>
    </row>
    <row r="490" spans="3:7" ht="15.75">
      <c r="C490" s="79"/>
      <c r="D490" s="79"/>
      <c r="E490" s="79"/>
      <c r="F490" s="79"/>
      <c r="G490" s="79"/>
    </row>
    <row r="491" spans="3:7" ht="15.75">
      <c r="C491" s="79"/>
      <c r="D491" s="79"/>
      <c r="E491" s="79"/>
      <c r="F491" s="79"/>
      <c r="G491" s="79"/>
    </row>
    <row r="492" spans="3:7" ht="15.75">
      <c r="C492" s="79"/>
      <c r="D492" s="79"/>
      <c r="E492" s="79"/>
      <c r="F492" s="79"/>
      <c r="G492" s="79"/>
    </row>
    <row r="493" spans="3:7" ht="15.75">
      <c r="C493" s="79"/>
      <c r="D493" s="79"/>
      <c r="E493" s="79"/>
      <c r="F493" s="79"/>
      <c r="G493" s="79"/>
    </row>
    <row r="494" spans="3:7" ht="15.75">
      <c r="C494" s="79"/>
      <c r="D494" s="79"/>
      <c r="E494" s="79"/>
      <c r="F494" s="79"/>
      <c r="G494" s="79"/>
    </row>
    <row r="495" spans="3:7" ht="15.75">
      <c r="C495" s="79"/>
      <c r="D495" s="79"/>
      <c r="E495" s="79"/>
      <c r="F495" s="79"/>
      <c r="G495" s="79"/>
    </row>
    <row r="496" spans="3:7" ht="15.75">
      <c r="C496" s="79"/>
      <c r="D496" s="79"/>
      <c r="E496" s="79"/>
      <c r="F496" s="79"/>
      <c r="G496" s="79"/>
    </row>
    <row r="497" spans="3:7" ht="15.75">
      <c r="C497" s="79"/>
      <c r="D497" s="79"/>
      <c r="E497" s="79"/>
      <c r="F497" s="79"/>
      <c r="G497" s="79"/>
    </row>
    <row r="498" spans="3:7" ht="15.75">
      <c r="C498" s="79"/>
      <c r="D498" s="79"/>
      <c r="E498" s="79"/>
      <c r="F498" s="79"/>
      <c r="G498" s="79"/>
    </row>
    <row r="499" spans="3:7" ht="15.75">
      <c r="C499" s="79"/>
      <c r="D499" s="79"/>
      <c r="E499" s="79"/>
      <c r="F499" s="79"/>
      <c r="G499" s="79"/>
    </row>
    <row r="500" spans="3:7" ht="15.75">
      <c r="C500" s="79"/>
      <c r="D500" s="79"/>
      <c r="E500" s="79"/>
      <c r="F500" s="79"/>
      <c r="G500" s="79"/>
    </row>
    <row r="501" spans="3:7" ht="15.75">
      <c r="C501" s="79"/>
      <c r="D501" s="79"/>
      <c r="E501" s="79"/>
      <c r="F501" s="79"/>
      <c r="G501" s="79"/>
    </row>
    <row r="502" spans="3:7" ht="15.75">
      <c r="C502" s="79"/>
      <c r="D502" s="79"/>
      <c r="E502" s="79"/>
      <c r="F502" s="79"/>
      <c r="G502" s="79"/>
    </row>
    <row r="503" spans="3:7" ht="15.75">
      <c r="C503" s="79"/>
      <c r="D503" s="79"/>
      <c r="E503" s="79"/>
      <c r="F503" s="79"/>
      <c r="G503" s="79"/>
    </row>
    <row r="504" spans="3:7" ht="15.75">
      <c r="C504" s="79"/>
      <c r="D504" s="79"/>
      <c r="E504" s="79"/>
      <c r="F504" s="79"/>
      <c r="G504" s="79"/>
    </row>
    <row r="505" spans="3:7" ht="15.75">
      <c r="C505" s="79"/>
      <c r="D505" s="79"/>
      <c r="E505" s="79"/>
      <c r="F505" s="79"/>
      <c r="G505" s="79"/>
    </row>
    <row r="506" spans="3:7" ht="15.75">
      <c r="C506" s="79"/>
      <c r="D506" s="79"/>
      <c r="E506" s="79"/>
      <c r="F506" s="79"/>
      <c r="G506" s="79"/>
    </row>
    <row r="507" spans="3:7" ht="15.75">
      <c r="C507" s="79"/>
      <c r="D507" s="79"/>
      <c r="E507" s="79"/>
      <c r="F507" s="79"/>
      <c r="G507" s="79"/>
    </row>
    <row r="508" spans="3:7" ht="15.75">
      <c r="C508" s="79"/>
      <c r="D508" s="79"/>
      <c r="E508" s="79"/>
      <c r="F508" s="79"/>
      <c r="G508" s="79"/>
    </row>
    <row r="509" spans="3:7" ht="15.75">
      <c r="C509" s="79"/>
      <c r="D509" s="79"/>
      <c r="E509" s="79"/>
      <c r="F509" s="79"/>
      <c r="G509" s="79"/>
    </row>
    <row r="510" spans="3:7" ht="15.75">
      <c r="C510" s="79"/>
      <c r="D510" s="79"/>
      <c r="E510" s="79"/>
      <c r="F510" s="79"/>
      <c r="G510" s="79"/>
    </row>
    <row r="511" spans="3:7" ht="15.75">
      <c r="C511" s="79"/>
      <c r="D511" s="79"/>
      <c r="E511" s="79"/>
      <c r="F511" s="79"/>
      <c r="G511" s="79"/>
    </row>
    <row r="512" spans="3:7" ht="15.75">
      <c r="C512" s="79"/>
      <c r="D512" s="79"/>
      <c r="E512" s="79"/>
      <c r="F512" s="79"/>
      <c r="G512" s="79"/>
    </row>
    <row r="513" spans="3:7" ht="15.75">
      <c r="C513" s="79"/>
      <c r="D513" s="79"/>
      <c r="E513" s="79"/>
      <c r="F513" s="79"/>
      <c r="G513" s="79"/>
    </row>
    <row r="514" spans="3:7" ht="15.75">
      <c r="C514" s="79"/>
      <c r="D514" s="79"/>
      <c r="E514" s="79"/>
      <c r="F514" s="79"/>
      <c r="G514" s="79"/>
    </row>
    <row r="515" spans="3:7" ht="15.75">
      <c r="C515" s="79"/>
      <c r="D515" s="79"/>
      <c r="E515" s="79"/>
      <c r="F515" s="79"/>
      <c r="G515" s="79"/>
    </row>
    <row r="516" spans="3:7" ht="15.75">
      <c r="C516" s="79"/>
      <c r="D516" s="79"/>
      <c r="E516" s="79"/>
      <c r="F516" s="79"/>
      <c r="G516" s="79"/>
    </row>
    <row r="517" spans="3:7" ht="15.75">
      <c r="C517" s="79"/>
      <c r="D517" s="79"/>
      <c r="E517" s="79"/>
      <c r="F517" s="79"/>
      <c r="G517" s="79"/>
    </row>
    <row r="518" spans="3:7" ht="15.75">
      <c r="C518" s="79"/>
      <c r="D518" s="79"/>
      <c r="E518" s="79"/>
      <c r="F518" s="79"/>
      <c r="G518" s="79"/>
    </row>
    <row r="519" spans="3:7" ht="15.75">
      <c r="C519" s="79"/>
      <c r="D519" s="79"/>
      <c r="E519" s="79"/>
      <c r="F519" s="79"/>
      <c r="G519" s="79"/>
    </row>
    <row r="520" spans="3:7" ht="15.75">
      <c r="C520" s="79"/>
      <c r="D520" s="79"/>
      <c r="E520" s="79"/>
      <c r="F520" s="79"/>
      <c r="G520" s="79"/>
    </row>
    <row r="521" spans="3:7" ht="15.75">
      <c r="C521" s="79"/>
      <c r="D521" s="79"/>
      <c r="E521" s="79"/>
      <c r="F521" s="79"/>
      <c r="G521" s="79"/>
    </row>
    <row r="522" spans="3:7" ht="15.75">
      <c r="C522" s="79"/>
      <c r="D522" s="79"/>
      <c r="E522" s="79"/>
      <c r="F522" s="79"/>
      <c r="G522" s="79"/>
    </row>
    <row r="523" spans="3:7" ht="15.75">
      <c r="C523" s="79"/>
      <c r="D523" s="79"/>
      <c r="E523" s="79"/>
      <c r="F523" s="79"/>
      <c r="G523" s="79"/>
    </row>
    <row r="524" spans="3:7" ht="15.75">
      <c r="C524" s="79"/>
      <c r="D524" s="79"/>
      <c r="E524" s="79"/>
      <c r="F524" s="79"/>
      <c r="G524" s="79"/>
    </row>
    <row r="525" spans="3:7" ht="15.75">
      <c r="C525" s="79"/>
      <c r="D525" s="79"/>
      <c r="E525" s="79"/>
      <c r="F525" s="79"/>
      <c r="G525" s="79"/>
    </row>
    <row r="526" spans="3:7" ht="15.75">
      <c r="C526" s="79"/>
      <c r="D526" s="79"/>
      <c r="E526" s="79"/>
      <c r="F526" s="79"/>
      <c r="G526" s="79"/>
    </row>
    <row r="527" spans="3:7" ht="15.75">
      <c r="C527" s="79"/>
      <c r="D527" s="79"/>
      <c r="E527" s="79"/>
      <c r="F527" s="79"/>
      <c r="G527" s="79"/>
    </row>
    <row r="528" spans="3:7" ht="15.75">
      <c r="C528" s="79"/>
      <c r="D528" s="79"/>
      <c r="E528" s="79"/>
      <c r="F528" s="79"/>
      <c r="G528" s="79"/>
    </row>
    <row r="529" spans="3:7" ht="15.75">
      <c r="C529" s="79"/>
      <c r="D529" s="79"/>
      <c r="E529" s="79"/>
      <c r="F529" s="79"/>
      <c r="G529" s="79"/>
    </row>
    <row r="530" spans="3:7" ht="15.75">
      <c r="C530" s="79"/>
      <c r="D530" s="79"/>
      <c r="E530" s="79"/>
      <c r="F530" s="79"/>
      <c r="G530" s="79"/>
    </row>
    <row r="531" spans="3:7" ht="15.75">
      <c r="C531" s="79"/>
      <c r="D531" s="79"/>
      <c r="E531" s="79"/>
      <c r="F531" s="79"/>
      <c r="G531" s="79"/>
    </row>
    <row r="532" spans="3:7" ht="15.75">
      <c r="C532" s="79"/>
      <c r="D532" s="79"/>
      <c r="E532" s="79"/>
      <c r="F532" s="79"/>
      <c r="G532" s="79"/>
    </row>
    <row r="533" spans="3:7" ht="15.75">
      <c r="C533" s="79"/>
      <c r="D533" s="79"/>
      <c r="E533" s="79"/>
      <c r="F533" s="79"/>
      <c r="G533" s="79"/>
    </row>
    <row r="534" spans="3:7" ht="15.75">
      <c r="C534" s="79"/>
      <c r="D534" s="79"/>
      <c r="E534" s="79"/>
      <c r="F534" s="79"/>
      <c r="G534" s="79"/>
    </row>
    <row r="535" spans="3:7" ht="15.75">
      <c r="C535" s="79"/>
      <c r="D535" s="79"/>
      <c r="E535" s="79"/>
      <c r="F535" s="79"/>
      <c r="G535" s="79"/>
    </row>
    <row r="536" spans="3:7" ht="15.75">
      <c r="C536" s="79"/>
      <c r="D536" s="79"/>
      <c r="E536" s="79"/>
      <c r="F536" s="79"/>
      <c r="G536" s="79"/>
    </row>
    <row r="537" spans="3:7" ht="15.75">
      <c r="C537" s="79"/>
      <c r="D537" s="79"/>
      <c r="E537" s="79"/>
      <c r="F537" s="79"/>
      <c r="G537" s="79"/>
    </row>
    <row r="538" spans="3:7" ht="15.75">
      <c r="C538" s="79"/>
      <c r="D538" s="79"/>
      <c r="E538" s="79"/>
      <c r="F538" s="79"/>
      <c r="G538" s="79"/>
    </row>
    <row r="539" spans="3:7" ht="15.75">
      <c r="C539" s="79"/>
      <c r="D539" s="79"/>
      <c r="E539" s="79"/>
      <c r="F539" s="79"/>
      <c r="G539" s="79"/>
    </row>
    <row r="540" spans="3:7" ht="15.75">
      <c r="C540" s="79"/>
      <c r="D540" s="79"/>
      <c r="E540" s="79"/>
      <c r="F540" s="79"/>
      <c r="G540" s="79"/>
    </row>
    <row r="541" spans="3:7" ht="15.75">
      <c r="C541" s="79"/>
      <c r="D541" s="79"/>
      <c r="E541" s="79"/>
      <c r="F541" s="79"/>
      <c r="G541" s="79"/>
    </row>
    <row r="542" spans="3:7" ht="15.75">
      <c r="C542" s="79"/>
      <c r="D542" s="79"/>
      <c r="E542" s="79"/>
      <c r="F542" s="79"/>
      <c r="G542" s="79"/>
    </row>
    <row r="543" spans="3:7" ht="15.75">
      <c r="C543" s="79"/>
      <c r="D543" s="79"/>
      <c r="E543" s="79"/>
      <c r="F543" s="79"/>
      <c r="G543" s="79"/>
    </row>
    <row r="544" spans="3:7" ht="15.75">
      <c r="C544" s="79"/>
      <c r="D544" s="79"/>
      <c r="E544" s="79"/>
      <c r="F544" s="79"/>
      <c r="G544" s="79"/>
    </row>
    <row r="545" spans="3:7" ht="15.75">
      <c r="C545" s="79"/>
      <c r="D545" s="79"/>
      <c r="E545" s="79"/>
      <c r="F545" s="79"/>
      <c r="G545" s="79"/>
    </row>
    <row r="546" spans="3:7" ht="15.75">
      <c r="C546" s="79"/>
      <c r="D546" s="79"/>
      <c r="E546" s="79"/>
      <c r="F546" s="79"/>
      <c r="G546" s="79"/>
    </row>
    <row r="547" spans="3:7" ht="15.75">
      <c r="C547" s="79"/>
      <c r="D547" s="79"/>
      <c r="E547" s="79"/>
      <c r="F547" s="79"/>
      <c r="G547" s="79"/>
    </row>
    <row r="548" spans="3:7" ht="15.75">
      <c r="C548" s="79"/>
      <c r="D548" s="79"/>
      <c r="E548" s="79"/>
      <c r="F548" s="79"/>
      <c r="G548" s="79"/>
    </row>
    <row r="549" spans="3:7" ht="15.75">
      <c r="C549" s="79"/>
      <c r="D549" s="79"/>
      <c r="E549" s="79"/>
      <c r="F549" s="79"/>
      <c r="G549" s="79"/>
    </row>
    <row r="550" spans="3:7" ht="15.75">
      <c r="C550" s="79"/>
      <c r="D550" s="79"/>
      <c r="E550" s="79"/>
      <c r="F550" s="79"/>
      <c r="G550" s="79"/>
    </row>
    <row r="551" spans="3:7" ht="15.75">
      <c r="C551" s="79"/>
      <c r="D551" s="79"/>
      <c r="E551" s="79"/>
      <c r="F551" s="79"/>
      <c r="G551" s="79"/>
    </row>
    <row r="552" spans="3:7" ht="15.75">
      <c r="C552" s="79"/>
      <c r="D552" s="79"/>
      <c r="E552" s="79"/>
      <c r="F552" s="79"/>
      <c r="G552" s="79"/>
    </row>
    <row r="553" spans="3:7" ht="15.75">
      <c r="C553" s="79"/>
      <c r="D553" s="79"/>
      <c r="E553" s="79"/>
      <c r="F553" s="79"/>
      <c r="G553" s="79"/>
    </row>
    <row r="554" spans="3:7" ht="15.75">
      <c r="C554" s="79"/>
      <c r="D554" s="79"/>
      <c r="E554" s="79"/>
      <c r="F554" s="79"/>
      <c r="G554" s="79"/>
    </row>
    <row r="555" spans="3:7" ht="15.75">
      <c r="C555" s="79"/>
      <c r="D555" s="79"/>
      <c r="E555" s="79"/>
      <c r="F555" s="79"/>
      <c r="G555" s="79"/>
    </row>
    <row r="556" spans="3:7" ht="15.75">
      <c r="C556" s="79"/>
      <c r="D556" s="79"/>
      <c r="E556" s="79"/>
      <c r="F556" s="79"/>
      <c r="G556" s="79"/>
    </row>
    <row r="557" spans="3:7" ht="15.75">
      <c r="C557" s="79"/>
      <c r="D557" s="79"/>
      <c r="E557" s="79"/>
      <c r="F557" s="79"/>
      <c r="G557" s="79"/>
    </row>
    <row r="558" spans="3:7" ht="15.75">
      <c r="C558" s="79"/>
      <c r="D558" s="79"/>
      <c r="E558" s="79"/>
      <c r="F558" s="79"/>
      <c r="G558" s="79"/>
    </row>
    <row r="559" spans="3:7" ht="15.75">
      <c r="C559" s="79"/>
      <c r="D559" s="79"/>
      <c r="E559" s="79"/>
      <c r="F559" s="79"/>
      <c r="G559" s="79"/>
    </row>
    <row r="560" spans="3:7" ht="15.75">
      <c r="C560" s="79"/>
      <c r="D560" s="79"/>
      <c r="E560" s="79"/>
      <c r="F560" s="79"/>
      <c r="G560" s="79"/>
    </row>
    <row r="561" spans="3:7" ht="15.75">
      <c r="C561" s="79"/>
      <c r="D561" s="79"/>
      <c r="E561" s="79"/>
      <c r="F561" s="79"/>
      <c r="G561" s="79"/>
    </row>
    <row r="562" spans="3:7" ht="15.75">
      <c r="C562" s="79"/>
      <c r="D562" s="79"/>
      <c r="E562" s="79"/>
      <c r="F562" s="79"/>
      <c r="G562" s="79"/>
    </row>
    <row r="563" spans="3:7" ht="15.75">
      <c r="C563" s="79"/>
      <c r="D563" s="79"/>
      <c r="E563" s="79"/>
      <c r="F563" s="79"/>
      <c r="G563" s="79"/>
    </row>
    <row r="564" spans="3:7" ht="15.75">
      <c r="C564" s="79"/>
      <c r="D564" s="79"/>
      <c r="E564" s="79"/>
      <c r="F564" s="79"/>
      <c r="G564" s="79"/>
    </row>
    <row r="565" spans="3:7" ht="15.75">
      <c r="C565" s="79"/>
      <c r="D565" s="79"/>
      <c r="E565" s="79"/>
      <c r="F565" s="79"/>
      <c r="G565" s="79"/>
    </row>
    <row r="566" spans="3:7" ht="15.75">
      <c r="C566" s="79"/>
      <c r="D566" s="79"/>
      <c r="E566" s="79"/>
      <c r="F566" s="79"/>
      <c r="G566" s="79"/>
    </row>
    <row r="567" spans="3:7" ht="15.75">
      <c r="C567" s="79"/>
      <c r="D567" s="79"/>
      <c r="E567" s="79"/>
      <c r="F567" s="79"/>
      <c r="G567" s="79"/>
    </row>
    <row r="568" spans="3:7" ht="15.75">
      <c r="C568" s="79"/>
      <c r="D568" s="79"/>
      <c r="E568" s="79"/>
      <c r="F568" s="79"/>
      <c r="G568" s="79"/>
    </row>
    <row r="569" spans="3:7" ht="15.75">
      <c r="C569" s="79"/>
      <c r="D569" s="79"/>
      <c r="E569" s="79"/>
      <c r="F569" s="79"/>
      <c r="G569" s="79"/>
    </row>
    <row r="570" spans="3:7" ht="15.75">
      <c r="C570" s="79"/>
      <c r="D570" s="79"/>
      <c r="E570" s="79"/>
      <c r="F570" s="79"/>
      <c r="G570" s="79"/>
    </row>
    <row r="571" spans="3:7" ht="15.75">
      <c r="C571" s="79"/>
      <c r="D571" s="79"/>
      <c r="E571" s="79"/>
      <c r="F571" s="79"/>
      <c r="G571" s="79"/>
    </row>
    <row r="572" spans="3:7" ht="15.75">
      <c r="C572" s="79"/>
      <c r="D572" s="79"/>
      <c r="E572" s="79"/>
      <c r="F572" s="79"/>
      <c r="G572" s="79"/>
    </row>
    <row r="573" spans="3:7" ht="15.75">
      <c r="C573" s="79"/>
      <c r="D573" s="79"/>
      <c r="E573" s="79"/>
      <c r="F573" s="79"/>
      <c r="G573" s="79"/>
    </row>
    <row r="574" spans="3:7" ht="15.75">
      <c r="C574" s="79"/>
      <c r="D574" s="79"/>
      <c r="E574" s="79"/>
      <c r="F574" s="79"/>
      <c r="G574" s="79"/>
    </row>
    <row r="575" spans="3:7" ht="15.75">
      <c r="C575" s="79"/>
      <c r="D575" s="79"/>
      <c r="E575" s="79"/>
      <c r="F575" s="79"/>
      <c r="G575" s="79"/>
    </row>
    <row r="576" spans="3:7" ht="15.75">
      <c r="C576" s="79"/>
      <c r="D576" s="79"/>
      <c r="E576" s="79"/>
      <c r="F576" s="79"/>
      <c r="G576" s="79"/>
    </row>
    <row r="577" spans="3:7" ht="15.75">
      <c r="C577" s="79"/>
      <c r="D577" s="79"/>
      <c r="E577" s="79"/>
      <c r="F577" s="79"/>
      <c r="G577" s="79"/>
    </row>
    <row r="578" spans="3:7" ht="15.75">
      <c r="C578" s="79"/>
      <c r="D578" s="79"/>
      <c r="E578" s="79"/>
      <c r="F578" s="79"/>
      <c r="G578" s="79"/>
    </row>
    <row r="579" spans="3:7" ht="15.75">
      <c r="C579" s="79"/>
      <c r="D579" s="79"/>
      <c r="E579" s="79"/>
      <c r="F579" s="79"/>
      <c r="G579" s="79"/>
    </row>
    <row r="580" spans="3:7" ht="15.75">
      <c r="C580" s="79"/>
      <c r="D580" s="79"/>
      <c r="E580" s="79"/>
      <c r="F580" s="79"/>
      <c r="G580" s="79"/>
    </row>
    <row r="581" spans="3:7" ht="15.75">
      <c r="C581" s="79"/>
      <c r="D581" s="79"/>
      <c r="E581" s="79"/>
      <c r="F581" s="79"/>
      <c r="G581" s="79"/>
    </row>
    <row r="582" spans="3:7" ht="15.75">
      <c r="C582" s="79"/>
      <c r="D582" s="79"/>
      <c r="E582" s="79"/>
      <c r="F582" s="79"/>
      <c r="G582" s="79"/>
    </row>
    <row r="583" spans="3:7" ht="15.75">
      <c r="C583" s="79"/>
      <c r="D583" s="79"/>
      <c r="E583" s="79"/>
      <c r="F583" s="79"/>
      <c r="G583" s="79"/>
    </row>
    <row r="584" spans="3:7" ht="15.75">
      <c r="C584" s="79"/>
      <c r="D584" s="79"/>
      <c r="E584" s="79"/>
      <c r="F584" s="79"/>
      <c r="G584" s="79"/>
    </row>
    <row r="585" spans="3:7" ht="15.75">
      <c r="C585" s="79"/>
      <c r="D585" s="79"/>
      <c r="E585" s="79"/>
      <c r="F585" s="79"/>
      <c r="G585" s="79"/>
    </row>
    <row r="586" spans="3:7" ht="15.75">
      <c r="C586" s="79"/>
      <c r="D586" s="79"/>
      <c r="E586" s="79"/>
      <c r="F586" s="79"/>
      <c r="G586" s="79"/>
    </row>
    <row r="587" spans="3:7" ht="15.75">
      <c r="C587" s="79"/>
      <c r="D587" s="79"/>
      <c r="E587" s="79"/>
      <c r="F587" s="79"/>
      <c r="G587" s="79"/>
    </row>
    <row r="588" spans="3:7" ht="15.75">
      <c r="C588" s="79"/>
      <c r="D588" s="79"/>
      <c r="E588" s="79"/>
      <c r="F588" s="79"/>
      <c r="G588" s="79"/>
    </row>
    <row r="589" spans="3:7" ht="15.75">
      <c r="C589" s="79"/>
      <c r="D589" s="79"/>
      <c r="E589" s="79"/>
      <c r="F589" s="79"/>
      <c r="G589" s="79"/>
    </row>
    <row r="590" spans="3:7" ht="15.75">
      <c r="C590" s="79"/>
      <c r="D590" s="79"/>
      <c r="E590" s="79"/>
      <c r="F590" s="79"/>
      <c r="G590" s="79"/>
    </row>
    <row r="591" spans="3:7" ht="15.75">
      <c r="C591" s="79"/>
      <c r="D591" s="79"/>
      <c r="E591" s="79"/>
      <c r="F591" s="79"/>
      <c r="G591" s="79"/>
    </row>
    <row r="592" spans="3:7" ht="15.75">
      <c r="C592" s="79"/>
      <c r="D592" s="79"/>
      <c r="E592" s="79"/>
      <c r="F592" s="79"/>
      <c r="G592" s="79"/>
    </row>
    <row r="593" spans="3:7" ht="15.75">
      <c r="C593" s="79"/>
      <c r="D593" s="79"/>
      <c r="E593" s="79"/>
      <c r="F593" s="79"/>
      <c r="G593" s="79"/>
    </row>
    <row r="594" spans="3:7" ht="15.75">
      <c r="C594" s="79"/>
      <c r="D594" s="79"/>
      <c r="E594" s="79"/>
      <c r="F594" s="79"/>
      <c r="G594" s="79"/>
    </row>
    <row r="595" spans="3:7" ht="15.75">
      <c r="C595" s="79"/>
      <c r="D595" s="79"/>
      <c r="E595" s="79"/>
      <c r="F595" s="79"/>
      <c r="G595" s="79"/>
    </row>
    <row r="596" spans="3:7" ht="15.75">
      <c r="C596" s="79"/>
      <c r="D596" s="79"/>
      <c r="E596" s="79"/>
      <c r="F596" s="79"/>
      <c r="G596" s="79"/>
    </row>
    <row r="597" spans="3:7" ht="15.75">
      <c r="C597" s="79"/>
      <c r="D597" s="79"/>
      <c r="E597" s="79"/>
      <c r="F597" s="79"/>
      <c r="G597" s="79"/>
    </row>
    <row r="598" spans="3:7" ht="15.75">
      <c r="C598" s="79"/>
      <c r="D598" s="79"/>
      <c r="E598" s="79"/>
      <c r="F598" s="79"/>
      <c r="G598" s="79"/>
    </row>
    <row r="599" spans="3:7" ht="15.75">
      <c r="C599" s="79"/>
      <c r="D599" s="79"/>
      <c r="E599" s="79"/>
      <c r="F599" s="79"/>
      <c r="G599" s="79"/>
    </row>
    <row r="600" spans="3:7" ht="15.75">
      <c r="C600" s="79"/>
      <c r="D600" s="79"/>
      <c r="E600" s="79"/>
      <c r="F600" s="79"/>
      <c r="G600" s="79"/>
    </row>
    <row r="601" spans="3:7" ht="15.75">
      <c r="C601" s="79"/>
      <c r="D601" s="79"/>
      <c r="E601" s="79"/>
      <c r="F601" s="79"/>
      <c r="G601" s="79"/>
    </row>
    <row r="602" spans="3:7" ht="15.75">
      <c r="C602" s="79"/>
      <c r="D602" s="79"/>
      <c r="E602" s="79"/>
      <c r="F602" s="79"/>
      <c r="G602" s="79"/>
    </row>
    <row r="603" spans="3:7" ht="15.75">
      <c r="C603" s="79"/>
      <c r="D603" s="79"/>
      <c r="E603" s="79"/>
      <c r="F603" s="79"/>
      <c r="G603" s="79"/>
    </row>
    <row r="604" spans="3:7" ht="15.75">
      <c r="C604" s="79"/>
      <c r="D604" s="79"/>
      <c r="E604" s="79"/>
      <c r="F604" s="79"/>
      <c r="G604" s="79"/>
    </row>
    <row r="605" spans="3:7" ht="15.75">
      <c r="C605" s="79"/>
      <c r="D605" s="79"/>
      <c r="E605" s="79"/>
      <c r="F605" s="79"/>
      <c r="G605" s="79"/>
    </row>
    <row r="606" spans="3:7" ht="15.75">
      <c r="C606" s="79"/>
      <c r="D606" s="79"/>
      <c r="E606" s="79"/>
      <c r="F606" s="79"/>
      <c r="G606" s="79"/>
    </row>
    <row r="607" spans="3:7" ht="15.75">
      <c r="C607" s="79"/>
      <c r="D607" s="79"/>
      <c r="E607" s="79"/>
      <c r="F607" s="79"/>
      <c r="G607" s="79"/>
    </row>
    <row r="608" spans="3:7" ht="15.75">
      <c r="C608" s="79"/>
      <c r="D608" s="79"/>
      <c r="E608" s="79"/>
      <c r="F608" s="79"/>
      <c r="G608" s="79"/>
    </row>
    <row r="609" spans="3:7" ht="15.75">
      <c r="C609" s="79"/>
      <c r="D609" s="79"/>
      <c r="E609" s="79"/>
      <c r="F609" s="79"/>
      <c r="G609" s="79"/>
    </row>
    <row r="610" spans="3:7" ht="15.75">
      <c r="C610" s="79"/>
      <c r="D610" s="79"/>
      <c r="E610" s="79"/>
      <c r="F610" s="79"/>
      <c r="G610" s="79"/>
    </row>
    <row r="611" spans="3:7" ht="15.75">
      <c r="C611" s="79"/>
      <c r="D611" s="79"/>
      <c r="E611" s="79"/>
      <c r="F611" s="79"/>
      <c r="G611" s="79"/>
    </row>
    <row r="612" spans="3:7" ht="15.75">
      <c r="C612" s="79"/>
      <c r="D612" s="79"/>
      <c r="E612" s="79"/>
      <c r="F612" s="79"/>
      <c r="G612" s="79"/>
    </row>
    <row r="613" spans="3:7" ht="15.75">
      <c r="C613" s="79"/>
      <c r="D613" s="79"/>
      <c r="E613" s="79"/>
      <c r="F613" s="79"/>
      <c r="G613" s="79"/>
    </row>
    <row r="614" spans="3:7" ht="15.75">
      <c r="C614" s="79"/>
      <c r="D614" s="79"/>
      <c r="E614" s="79"/>
      <c r="F614" s="79"/>
      <c r="G614" s="79"/>
    </row>
    <row r="615" spans="3:7" ht="15.75">
      <c r="C615" s="79"/>
      <c r="D615" s="79"/>
      <c r="E615" s="79"/>
      <c r="F615" s="79"/>
      <c r="G615" s="79"/>
    </row>
    <row r="616" spans="3:7" ht="15.75">
      <c r="C616" s="79"/>
      <c r="D616" s="79"/>
      <c r="E616" s="79"/>
      <c r="F616" s="79"/>
      <c r="G616" s="79"/>
    </row>
    <row r="617" spans="3:7" ht="15.75">
      <c r="C617" s="79"/>
      <c r="D617" s="79"/>
      <c r="E617" s="79"/>
      <c r="F617" s="79"/>
      <c r="G617" s="79"/>
    </row>
    <row r="618" spans="3:7" ht="15.75">
      <c r="C618" s="79"/>
      <c r="D618" s="79"/>
      <c r="E618" s="79"/>
      <c r="F618" s="79"/>
      <c r="G618" s="79"/>
    </row>
    <row r="619" spans="3:7" ht="15.75">
      <c r="C619" s="79"/>
      <c r="D619" s="79"/>
      <c r="E619" s="79"/>
      <c r="F619" s="79"/>
      <c r="G619" s="79"/>
    </row>
    <row r="620" spans="3:7" ht="15.75">
      <c r="C620" s="79"/>
      <c r="D620" s="79"/>
      <c r="E620" s="79"/>
      <c r="F620" s="79"/>
      <c r="G620" s="79"/>
    </row>
    <row r="621" spans="3:7" ht="15.75">
      <c r="C621" s="79"/>
      <c r="D621" s="79"/>
      <c r="E621" s="79"/>
      <c r="F621" s="79"/>
      <c r="G621" s="79"/>
    </row>
    <row r="622" spans="3:7" ht="15.75">
      <c r="C622" s="79"/>
      <c r="D622" s="79"/>
      <c r="E622" s="79"/>
      <c r="F622" s="79"/>
      <c r="G622" s="79"/>
    </row>
    <row r="623" spans="3:7" ht="15.75">
      <c r="C623" s="79"/>
      <c r="D623" s="79"/>
      <c r="E623" s="79"/>
      <c r="F623" s="79"/>
      <c r="G623" s="79"/>
    </row>
    <row r="624" spans="3:7" ht="15.75">
      <c r="C624" s="79"/>
      <c r="D624" s="79"/>
      <c r="E624" s="79"/>
      <c r="F624" s="79"/>
      <c r="G624" s="79"/>
    </row>
    <row r="625" spans="3:7" ht="15.75">
      <c r="C625" s="79"/>
      <c r="D625" s="79"/>
      <c r="E625" s="79"/>
      <c r="F625" s="79"/>
      <c r="G625" s="79"/>
    </row>
    <row r="626" spans="3:7" ht="15.75">
      <c r="C626" s="79"/>
      <c r="D626" s="79"/>
      <c r="E626" s="79"/>
      <c r="F626" s="79"/>
      <c r="G626" s="79"/>
    </row>
    <row r="627" spans="3:7" ht="15.75">
      <c r="C627" s="79"/>
      <c r="D627" s="79"/>
      <c r="E627" s="79"/>
      <c r="F627" s="79"/>
      <c r="G627" s="79"/>
    </row>
    <row r="628" spans="3:7" ht="15.75">
      <c r="C628" s="79"/>
      <c r="D628" s="79"/>
      <c r="E628" s="79"/>
      <c r="F628" s="79"/>
      <c r="G628" s="79"/>
    </row>
    <row r="629" spans="3:7" ht="15.75">
      <c r="C629" s="79"/>
      <c r="D629" s="79"/>
      <c r="E629" s="79"/>
      <c r="F629" s="79"/>
      <c r="G629" s="79"/>
    </row>
    <row r="630" spans="3:7" ht="15.75">
      <c r="C630" s="79"/>
      <c r="D630" s="79"/>
      <c r="E630" s="79"/>
      <c r="F630" s="79"/>
      <c r="G630" s="79"/>
    </row>
    <row r="631" spans="3:7" ht="15.75">
      <c r="C631" s="79"/>
      <c r="D631" s="79"/>
      <c r="E631" s="79"/>
      <c r="F631" s="79"/>
      <c r="G631" s="79"/>
    </row>
    <row r="632" spans="3:7" ht="15.75">
      <c r="C632" s="79"/>
      <c r="D632" s="79"/>
      <c r="E632" s="79"/>
      <c r="F632" s="79"/>
      <c r="G632" s="79"/>
    </row>
    <row r="633" spans="3:7" ht="15.75">
      <c r="C633" s="79"/>
      <c r="D633" s="79"/>
      <c r="E633" s="79"/>
      <c r="F633" s="79"/>
      <c r="G633" s="79"/>
    </row>
    <row r="634" spans="3:7" ht="15.75">
      <c r="C634" s="79"/>
      <c r="D634" s="79"/>
      <c r="E634" s="79"/>
      <c r="F634" s="79"/>
      <c r="G634" s="79"/>
    </row>
    <row r="635" spans="3:7" ht="15.75">
      <c r="C635" s="79"/>
      <c r="D635" s="79"/>
      <c r="E635" s="79"/>
      <c r="F635" s="79"/>
      <c r="G635" s="79"/>
    </row>
    <row r="636" spans="3:7" ht="15.75">
      <c r="C636" s="79"/>
      <c r="D636" s="79"/>
      <c r="E636" s="79"/>
      <c r="F636" s="79"/>
      <c r="G636" s="79"/>
    </row>
    <row r="637" spans="3:7" ht="15.75">
      <c r="C637" s="79"/>
      <c r="D637" s="79"/>
      <c r="E637" s="79"/>
      <c r="F637" s="79"/>
      <c r="G637" s="79"/>
    </row>
    <row r="638" spans="3:7" ht="15.75">
      <c r="C638" s="79"/>
      <c r="D638" s="79"/>
      <c r="E638" s="79"/>
      <c r="F638" s="79"/>
      <c r="G638" s="79"/>
    </row>
    <row r="639" spans="3:7" ht="15.75">
      <c r="C639" s="79"/>
      <c r="D639" s="79"/>
      <c r="E639" s="79"/>
      <c r="F639" s="79"/>
      <c r="G639" s="79"/>
    </row>
    <row r="640" spans="3:7" ht="15.75">
      <c r="C640" s="79"/>
      <c r="D640" s="79"/>
      <c r="E640" s="79"/>
      <c r="F640" s="79"/>
      <c r="G640" s="79"/>
    </row>
    <row r="641" spans="3:7" ht="15.75">
      <c r="C641" s="79"/>
      <c r="D641" s="79"/>
      <c r="E641" s="79"/>
      <c r="F641" s="79"/>
      <c r="G641" s="79"/>
    </row>
    <row r="642" spans="3:7" ht="15.75">
      <c r="C642" s="79"/>
      <c r="D642" s="79"/>
      <c r="E642" s="79"/>
      <c r="F642" s="79"/>
      <c r="G642" s="79"/>
    </row>
    <row r="643" spans="3:7" ht="15.75">
      <c r="C643" s="79"/>
      <c r="D643" s="79"/>
      <c r="E643" s="79"/>
      <c r="F643" s="79"/>
      <c r="G643" s="79"/>
    </row>
    <row r="644" spans="3:7" ht="15.75">
      <c r="C644" s="79"/>
      <c r="D644" s="79"/>
      <c r="E644" s="79"/>
      <c r="F644" s="79"/>
      <c r="G644" s="79"/>
    </row>
    <row r="645" spans="3:7" ht="15.75">
      <c r="C645" s="79"/>
      <c r="D645" s="79"/>
      <c r="E645" s="79"/>
      <c r="F645" s="79"/>
      <c r="G645" s="79"/>
    </row>
    <row r="646" spans="3:7" ht="15.75">
      <c r="C646" s="79"/>
      <c r="D646" s="79"/>
      <c r="E646" s="79"/>
      <c r="F646" s="79"/>
      <c r="G646" s="79"/>
    </row>
    <row r="647" spans="3:7" ht="15.75">
      <c r="C647" s="79"/>
      <c r="D647" s="79"/>
      <c r="E647" s="79"/>
      <c r="F647" s="79"/>
      <c r="G647" s="79"/>
    </row>
    <row r="648" spans="3:7" ht="15.75">
      <c r="C648" s="79"/>
      <c r="D648" s="79"/>
      <c r="E648" s="79"/>
      <c r="F648" s="79"/>
      <c r="G648" s="79"/>
    </row>
    <row r="649" spans="3:7" ht="15.75">
      <c r="C649" s="79"/>
      <c r="D649" s="79"/>
      <c r="E649" s="79"/>
      <c r="F649" s="79"/>
      <c r="G649" s="79"/>
    </row>
    <row r="650" spans="3:7" ht="15.75">
      <c r="C650" s="79"/>
      <c r="D650" s="79"/>
      <c r="E650" s="79"/>
      <c r="F650" s="79"/>
      <c r="G650" s="79"/>
    </row>
    <row r="651" spans="3:7" ht="15.75">
      <c r="C651" s="79"/>
      <c r="D651" s="79"/>
      <c r="E651" s="79"/>
      <c r="F651" s="79"/>
      <c r="G651" s="79"/>
    </row>
    <row r="652" spans="3:7" ht="15.75">
      <c r="C652" s="79"/>
      <c r="D652" s="79"/>
      <c r="E652" s="79"/>
      <c r="F652" s="79"/>
      <c r="G652" s="79"/>
    </row>
    <row r="653" spans="3:7" ht="15.75">
      <c r="C653" s="79"/>
      <c r="D653" s="79"/>
      <c r="E653" s="79"/>
      <c r="F653" s="79"/>
      <c r="G653" s="79"/>
    </row>
    <row r="654" spans="3:7" ht="15.75">
      <c r="C654" s="79"/>
      <c r="D654" s="79"/>
      <c r="E654" s="79"/>
      <c r="F654" s="79"/>
      <c r="G654" s="79"/>
    </row>
    <row r="655" spans="3:7" ht="15.75">
      <c r="C655" s="79"/>
      <c r="D655" s="79"/>
      <c r="E655" s="79"/>
      <c r="F655" s="79"/>
      <c r="G655" s="79"/>
    </row>
    <row r="656" spans="3:7" ht="15.75">
      <c r="C656" s="79"/>
      <c r="D656" s="79"/>
      <c r="E656" s="79"/>
      <c r="F656" s="79"/>
      <c r="G656" s="79"/>
    </row>
    <row r="657" spans="3:7" ht="15.75">
      <c r="C657" s="79"/>
      <c r="D657" s="79"/>
      <c r="E657" s="79"/>
      <c r="F657" s="79"/>
      <c r="G657" s="79"/>
    </row>
    <row r="658" spans="3:7" ht="15.75">
      <c r="C658" s="79"/>
      <c r="D658" s="79"/>
      <c r="E658" s="79"/>
      <c r="F658" s="79"/>
      <c r="G658" s="79"/>
    </row>
    <row r="659" spans="3:7" ht="15.75">
      <c r="C659" s="79"/>
      <c r="D659" s="79"/>
      <c r="E659" s="79"/>
      <c r="F659" s="79"/>
      <c r="G659" s="79"/>
    </row>
    <row r="660" spans="3:7" ht="15.75">
      <c r="C660" s="79"/>
      <c r="D660" s="79"/>
      <c r="E660" s="79"/>
      <c r="F660" s="79"/>
      <c r="G660" s="79"/>
    </row>
    <row r="661" spans="3:7" ht="15.75">
      <c r="C661" s="79"/>
      <c r="D661" s="79"/>
      <c r="E661" s="79"/>
      <c r="F661" s="79"/>
      <c r="G661" s="79"/>
    </row>
    <row r="662" spans="3:7" ht="15.75">
      <c r="C662" s="79"/>
      <c r="D662" s="79"/>
      <c r="E662" s="79"/>
      <c r="F662" s="79"/>
      <c r="G662" s="79"/>
    </row>
    <row r="663" spans="3:7" ht="15.75">
      <c r="C663" s="79"/>
      <c r="D663" s="79"/>
      <c r="E663" s="79"/>
      <c r="F663" s="79"/>
      <c r="G663" s="79"/>
    </row>
    <row r="664" spans="3:7" ht="15.75">
      <c r="C664" s="79"/>
      <c r="D664" s="79"/>
      <c r="E664" s="79"/>
      <c r="F664" s="79"/>
      <c r="G664" s="79"/>
    </row>
    <row r="665" spans="3:7" ht="15.75">
      <c r="C665" s="79"/>
      <c r="D665" s="79"/>
      <c r="E665" s="79"/>
      <c r="F665" s="79"/>
      <c r="G665" s="79"/>
    </row>
    <row r="666" spans="3:7" ht="15.75">
      <c r="C666" s="79"/>
      <c r="D666" s="79"/>
      <c r="E666" s="79"/>
      <c r="F666" s="79"/>
      <c r="G666" s="79"/>
    </row>
    <row r="667" spans="3:7" ht="15.75">
      <c r="C667" s="79"/>
      <c r="D667" s="79"/>
      <c r="E667" s="79"/>
      <c r="F667" s="79"/>
      <c r="G667" s="79"/>
    </row>
    <row r="668" spans="3:7" ht="15.75">
      <c r="C668" s="79"/>
      <c r="D668" s="79"/>
      <c r="E668" s="79"/>
      <c r="F668" s="79"/>
      <c r="G668" s="79"/>
    </row>
    <row r="669" spans="3:7" ht="15.75">
      <c r="C669" s="79"/>
      <c r="D669" s="79"/>
      <c r="E669" s="79"/>
      <c r="F669" s="79"/>
      <c r="G669" s="79"/>
    </row>
    <row r="670" spans="3:7" ht="15.75">
      <c r="C670" s="79"/>
      <c r="D670" s="79"/>
      <c r="E670" s="79"/>
      <c r="F670" s="79"/>
      <c r="G670" s="79"/>
    </row>
    <row r="671" spans="3:7" ht="15.75">
      <c r="C671" s="79"/>
      <c r="D671" s="79"/>
      <c r="E671" s="79"/>
      <c r="F671" s="79"/>
      <c r="G671" s="79"/>
    </row>
    <row r="672" spans="3:7" ht="15.75">
      <c r="C672" s="79"/>
      <c r="D672" s="79"/>
      <c r="E672" s="79"/>
      <c r="F672" s="79"/>
      <c r="G672" s="79"/>
    </row>
    <row r="673" spans="3:7" ht="15.75">
      <c r="C673" s="79"/>
      <c r="D673" s="79"/>
      <c r="E673" s="79"/>
      <c r="F673" s="79"/>
      <c r="G673" s="79"/>
    </row>
    <row r="674" spans="3:7" ht="15.75">
      <c r="C674" s="79"/>
      <c r="D674" s="79"/>
      <c r="E674" s="79"/>
      <c r="F674" s="79"/>
      <c r="G674" s="79"/>
    </row>
    <row r="675" spans="3:7" ht="15.75">
      <c r="C675" s="79"/>
      <c r="D675" s="79"/>
      <c r="E675" s="79"/>
      <c r="F675" s="79"/>
      <c r="G675" s="79"/>
    </row>
    <row r="676" spans="3:7" ht="15.75">
      <c r="C676" s="79"/>
      <c r="D676" s="79"/>
      <c r="E676" s="79"/>
      <c r="F676" s="79"/>
      <c r="G676" s="79"/>
    </row>
    <row r="677" spans="3:7" ht="15.75">
      <c r="C677" s="79"/>
      <c r="D677" s="79"/>
      <c r="E677" s="79"/>
      <c r="F677" s="79"/>
      <c r="G677" s="79"/>
    </row>
    <row r="678" spans="3:7" ht="15.75">
      <c r="C678" s="79"/>
      <c r="D678" s="79"/>
      <c r="E678" s="79"/>
      <c r="F678" s="79"/>
      <c r="G678" s="79"/>
    </row>
    <row r="679" spans="3:7" ht="15.75">
      <c r="C679" s="79"/>
      <c r="D679" s="79"/>
      <c r="E679" s="79"/>
      <c r="F679" s="79"/>
      <c r="G679" s="79"/>
    </row>
    <row r="680" spans="3:7" ht="15.75">
      <c r="C680" s="79"/>
      <c r="D680" s="79"/>
      <c r="E680" s="79"/>
      <c r="F680" s="79"/>
      <c r="G680" s="79"/>
    </row>
    <row r="681" spans="3:7" ht="15.75">
      <c r="C681" s="79"/>
      <c r="D681" s="79"/>
      <c r="E681" s="79"/>
      <c r="F681" s="79"/>
      <c r="G681" s="79"/>
    </row>
    <row r="682" spans="3:7" ht="15.75">
      <c r="C682" s="79"/>
      <c r="D682" s="79"/>
      <c r="E682" s="79"/>
      <c r="F682" s="79"/>
      <c r="G682" s="79"/>
    </row>
    <row r="683" spans="3:7" ht="15.75">
      <c r="C683" s="79"/>
      <c r="D683" s="79"/>
      <c r="E683" s="79"/>
      <c r="F683" s="79"/>
      <c r="G683" s="79"/>
    </row>
    <row r="684" spans="3:7" ht="15.75">
      <c r="C684" s="79"/>
      <c r="D684" s="79"/>
      <c r="E684" s="79"/>
      <c r="F684" s="79"/>
      <c r="G684" s="79"/>
    </row>
    <row r="685" spans="3:7" ht="15.75">
      <c r="C685" s="79"/>
      <c r="D685" s="79"/>
      <c r="E685" s="79"/>
      <c r="F685" s="79"/>
      <c r="G685" s="79"/>
    </row>
    <row r="686" spans="3:7" ht="15.75">
      <c r="C686" s="79"/>
      <c r="D686" s="79"/>
      <c r="E686" s="79"/>
      <c r="F686" s="79"/>
      <c r="G686" s="79"/>
    </row>
    <row r="687" spans="3:7" ht="15.75">
      <c r="C687" s="79"/>
      <c r="D687" s="79"/>
      <c r="E687" s="79"/>
      <c r="F687" s="79"/>
      <c r="G687" s="79"/>
    </row>
    <row r="688" spans="3:7" ht="15.75">
      <c r="C688" s="79"/>
      <c r="D688" s="79"/>
      <c r="E688" s="79"/>
      <c r="F688" s="79"/>
      <c r="G688" s="79"/>
    </row>
    <row r="689" spans="3:7" ht="15.75">
      <c r="C689" s="79"/>
      <c r="D689" s="79"/>
      <c r="E689" s="79"/>
      <c r="F689" s="79"/>
      <c r="G689" s="79"/>
    </row>
    <row r="690" spans="3:7" ht="15.75">
      <c r="C690" s="79"/>
      <c r="D690" s="79"/>
      <c r="E690" s="79"/>
      <c r="F690" s="79"/>
      <c r="G690" s="79"/>
    </row>
    <row r="691" spans="3:7" ht="15.75">
      <c r="C691" s="79"/>
      <c r="D691" s="79"/>
      <c r="E691" s="79"/>
      <c r="F691" s="79"/>
      <c r="G691" s="79"/>
    </row>
    <row r="692" spans="3:7" ht="15.75">
      <c r="C692" s="79"/>
      <c r="D692" s="79"/>
      <c r="E692" s="79"/>
      <c r="F692" s="79"/>
      <c r="G692" s="79"/>
    </row>
    <row r="693" spans="3:7" ht="15.75">
      <c r="C693" s="79"/>
      <c r="D693" s="79"/>
      <c r="E693" s="79"/>
      <c r="F693" s="79"/>
      <c r="G693" s="79"/>
    </row>
    <row r="694" spans="3:7" ht="15.75">
      <c r="C694" s="79"/>
      <c r="D694" s="79"/>
      <c r="E694" s="79"/>
      <c r="F694" s="79"/>
      <c r="G694" s="79"/>
    </row>
    <row r="695" spans="3:7" ht="15.75">
      <c r="C695" s="79"/>
      <c r="D695" s="79"/>
      <c r="E695" s="79"/>
      <c r="F695" s="79"/>
      <c r="G695" s="79"/>
    </row>
    <row r="696" spans="3:7" ht="15.75">
      <c r="C696" s="79"/>
      <c r="D696" s="79"/>
      <c r="E696" s="79"/>
      <c r="F696" s="79"/>
      <c r="G696" s="79"/>
    </row>
    <row r="697" spans="3:7" ht="15.75">
      <c r="C697" s="79"/>
      <c r="D697" s="79"/>
      <c r="E697" s="79"/>
      <c r="F697" s="79"/>
      <c r="G697" s="79"/>
    </row>
    <row r="698" spans="3:7" ht="15.75">
      <c r="C698" s="79"/>
      <c r="D698" s="79"/>
      <c r="E698" s="79"/>
      <c r="F698" s="79"/>
      <c r="G698" s="79"/>
    </row>
    <row r="699" spans="3:7" ht="15.75">
      <c r="C699" s="79"/>
      <c r="D699" s="79"/>
      <c r="E699" s="79"/>
      <c r="F699" s="79"/>
      <c r="G699" s="79"/>
    </row>
    <row r="700" spans="3:7" ht="15.75">
      <c r="C700" s="79"/>
      <c r="D700" s="79"/>
      <c r="E700" s="79"/>
      <c r="F700" s="79"/>
      <c r="G700" s="79"/>
    </row>
    <row r="701" spans="3:7" ht="15.75">
      <c r="C701" s="79"/>
      <c r="D701" s="79"/>
      <c r="E701" s="79"/>
      <c r="F701" s="79"/>
      <c r="G701" s="79"/>
    </row>
    <row r="702" spans="3:7" ht="15.75">
      <c r="C702" s="79"/>
      <c r="D702" s="79"/>
      <c r="E702" s="79"/>
      <c r="F702" s="79"/>
      <c r="G702" s="79"/>
    </row>
    <row r="703" spans="3:7" ht="15.75">
      <c r="C703" s="79"/>
      <c r="D703" s="79"/>
      <c r="E703" s="79"/>
      <c r="F703" s="79"/>
      <c r="G703" s="79"/>
    </row>
    <row r="704" spans="3:7" ht="15.75">
      <c r="C704" s="79"/>
      <c r="D704" s="79"/>
      <c r="E704" s="79"/>
      <c r="F704" s="79"/>
      <c r="G704" s="79"/>
    </row>
    <row r="705" spans="3:7" ht="15.75">
      <c r="C705" s="79"/>
      <c r="D705" s="79"/>
      <c r="E705" s="79"/>
      <c r="F705" s="79"/>
      <c r="G705" s="79"/>
    </row>
    <row r="706" spans="3:7" ht="15.75">
      <c r="C706" s="79"/>
      <c r="D706" s="79"/>
      <c r="E706" s="79"/>
      <c r="F706" s="79"/>
      <c r="G706" s="79"/>
    </row>
    <row r="707" spans="3:7" ht="15.75">
      <c r="C707" s="79"/>
      <c r="D707" s="79"/>
      <c r="E707" s="79"/>
      <c r="F707" s="79"/>
      <c r="G707" s="79"/>
    </row>
    <row r="708" spans="3:7" ht="15.75">
      <c r="C708" s="79"/>
      <c r="D708" s="79"/>
      <c r="E708" s="79"/>
      <c r="F708" s="79"/>
      <c r="G708" s="79"/>
    </row>
    <row r="709" spans="3:7" ht="15.75">
      <c r="C709" s="79"/>
      <c r="D709" s="79"/>
      <c r="E709" s="79"/>
      <c r="F709" s="79"/>
      <c r="G709" s="79"/>
    </row>
    <row r="710" spans="3:7" ht="15.75">
      <c r="C710" s="79"/>
      <c r="D710" s="79"/>
      <c r="E710" s="79"/>
      <c r="F710" s="79"/>
      <c r="G710" s="79"/>
    </row>
    <row r="711" spans="3:7" ht="15.75">
      <c r="C711" s="79"/>
      <c r="D711" s="79"/>
      <c r="E711" s="79"/>
      <c r="F711" s="79"/>
      <c r="G711" s="79"/>
    </row>
    <row r="712" spans="3:7" ht="15.75">
      <c r="C712" s="79"/>
      <c r="D712" s="79"/>
      <c r="E712" s="79"/>
      <c r="F712" s="79"/>
      <c r="G712" s="79"/>
    </row>
    <row r="713" spans="3:7" ht="15.75">
      <c r="C713" s="79"/>
      <c r="D713" s="79"/>
      <c r="E713" s="79"/>
      <c r="F713" s="79"/>
      <c r="G713" s="79"/>
    </row>
    <row r="714" spans="3:7" ht="15.75">
      <c r="C714" s="79"/>
      <c r="D714" s="79"/>
      <c r="E714" s="79"/>
      <c r="F714" s="79"/>
      <c r="G714" s="79"/>
    </row>
    <row r="715" spans="3:7" ht="15.75">
      <c r="C715" s="79"/>
      <c r="D715" s="79"/>
      <c r="E715" s="79"/>
      <c r="F715" s="79"/>
      <c r="G715" s="79"/>
    </row>
    <row r="716" spans="3:7" ht="15.75">
      <c r="C716" s="79"/>
      <c r="D716" s="79"/>
      <c r="E716" s="79"/>
      <c r="F716" s="79"/>
      <c r="G716" s="79"/>
    </row>
    <row r="717" spans="3:7" ht="15.75">
      <c r="C717" s="79"/>
      <c r="D717" s="79"/>
      <c r="E717" s="79"/>
      <c r="F717" s="79"/>
      <c r="G717" s="79"/>
    </row>
    <row r="718" spans="3:7" ht="15.75">
      <c r="C718" s="79"/>
      <c r="D718" s="79"/>
      <c r="E718" s="79"/>
      <c r="F718" s="79"/>
      <c r="G718" s="79"/>
    </row>
    <row r="719" spans="3:7" ht="15.75">
      <c r="C719" s="79"/>
      <c r="D719" s="79"/>
      <c r="E719" s="79"/>
      <c r="F719" s="79"/>
      <c r="G719" s="79"/>
    </row>
    <row r="720" spans="3:7" ht="15.75">
      <c r="C720" s="79"/>
      <c r="D720" s="79"/>
      <c r="E720" s="79"/>
      <c r="F720" s="79"/>
      <c r="G720" s="79"/>
    </row>
    <row r="721" spans="3:7" ht="15.75">
      <c r="C721" s="79"/>
      <c r="D721" s="79"/>
      <c r="E721" s="79"/>
      <c r="F721" s="79"/>
      <c r="G721" s="79"/>
    </row>
    <row r="722" spans="3:7" ht="15.75">
      <c r="C722" s="79"/>
      <c r="D722" s="79"/>
      <c r="E722" s="79"/>
      <c r="F722" s="79"/>
      <c r="G722" s="79"/>
    </row>
    <row r="723" spans="3:7" ht="15.75">
      <c r="C723" s="79"/>
      <c r="D723" s="79"/>
      <c r="E723" s="79"/>
      <c r="F723" s="79"/>
      <c r="G723" s="79"/>
    </row>
    <row r="724" spans="3:7" ht="15.75">
      <c r="C724" s="79"/>
      <c r="D724" s="79"/>
      <c r="E724" s="79"/>
      <c r="F724" s="79"/>
      <c r="G724" s="79"/>
    </row>
    <row r="725" spans="3:7" ht="15.75">
      <c r="C725" s="79"/>
      <c r="D725" s="79"/>
      <c r="E725" s="79"/>
      <c r="F725" s="79"/>
      <c r="G725" s="79"/>
    </row>
    <row r="726" spans="3:7" ht="15.75">
      <c r="C726" s="79"/>
      <c r="D726" s="79"/>
      <c r="E726" s="79"/>
      <c r="F726" s="79"/>
      <c r="G726" s="79"/>
    </row>
    <row r="727" spans="3:7" ht="15.75">
      <c r="C727" s="79"/>
      <c r="D727" s="79"/>
      <c r="E727" s="79"/>
      <c r="F727" s="79"/>
      <c r="G727" s="79"/>
    </row>
    <row r="728" spans="3:7" ht="15.75">
      <c r="C728" s="79"/>
      <c r="D728" s="79"/>
      <c r="E728" s="79"/>
      <c r="F728" s="79"/>
      <c r="G728" s="79"/>
    </row>
    <row r="729" spans="3:7" ht="15.75">
      <c r="C729" s="79"/>
      <c r="D729" s="79"/>
      <c r="E729" s="79"/>
      <c r="F729" s="79"/>
      <c r="G729" s="79"/>
    </row>
    <row r="730" spans="3:7" ht="15.75">
      <c r="C730" s="79"/>
      <c r="D730" s="79"/>
      <c r="E730" s="79"/>
      <c r="F730" s="79"/>
      <c r="G730" s="79"/>
    </row>
    <row r="731" spans="3:7" ht="15.75">
      <c r="C731" s="79"/>
      <c r="D731" s="79"/>
      <c r="E731" s="79"/>
      <c r="F731" s="79"/>
      <c r="G731" s="79"/>
    </row>
    <row r="732" spans="3:7" ht="15.75">
      <c r="C732" s="79"/>
      <c r="D732" s="79"/>
      <c r="E732" s="79"/>
      <c r="F732" s="79"/>
      <c r="G732" s="79"/>
    </row>
    <row r="733" spans="3:7" ht="15.75">
      <c r="C733" s="79"/>
      <c r="D733" s="79"/>
      <c r="E733" s="79"/>
      <c r="F733" s="79"/>
      <c r="G733" s="79"/>
    </row>
    <row r="734" spans="3:7" ht="15.75">
      <c r="C734" s="79"/>
      <c r="D734" s="79"/>
      <c r="E734" s="79"/>
      <c r="F734" s="79"/>
      <c r="G734" s="79"/>
    </row>
    <row r="735" spans="3:7" ht="15.75">
      <c r="C735" s="79"/>
      <c r="D735" s="79"/>
      <c r="E735" s="79"/>
      <c r="F735" s="79"/>
      <c r="G735" s="79"/>
    </row>
    <row r="736" spans="3:7" ht="15.75">
      <c r="C736" s="79"/>
      <c r="D736" s="79"/>
      <c r="E736" s="79"/>
      <c r="F736" s="79"/>
      <c r="G736" s="79"/>
    </row>
    <row r="737" spans="3:7" ht="15.75">
      <c r="C737" s="79"/>
      <c r="D737" s="79"/>
      <c r="E737" s="79"/>
      <c r="F737" s="79"/>
      <c r="G737" s="79"/>
    </row>
    <row r="738" spans="3:7" ht="15.75">
      <c r="C738" s="79"/>
      <c r="D738" s="79"/>
      <c r="E738" s="79"/>
      <c r="F738" s="79"/>
      <c r="G738" s="79"/>
    </row>
    <row r="739" spans="3:7" ht="15.75">
      <c r="C739" s="79"/>
      <c r="D739" s="79"/>
      <c r="E739" s="79"/>
      <c r="F739" s="79"/>
      <c r="G739" s="79"/>
    </row>
    <row r="740" spans="3:7" ht="15.75">
      <c r="C740" s="79"/>
      <c r="D740" s="79"/>
      <c r="E740" s="79"/>
      <c r="F740" s="79"/>
      <c r="G740" s="79"/>
    </row>
    <row r="741" spans="3:7" ht="15.75">
      <c r="C741" s="79"/>
      <c r="D741" s="79"/>
      <c r="E741" s="79"/>
      <c r="F741" s="79"/>
      <c r="G741" s="79"/>
    </row>
    <row r="742" spans="3:7" ht="15.75">
      <c r="C742" s="79"/>
      <c r="D742" s="79"/>
      <c r="E742" s="79"/>
      <c r="F742" s="79"/>
      <c r="G742" s="79"/>
    </row>
    <row r="743" spans="3:7" ht="15.75">
      <c r="C743" s="79"/>
      <c r="D743" s="79"/>
      <c r="E743" s="79"/>
      <c r="F743" s="79"/>
      <c r="G743" s="79"/>
    </row>
    <row r="744" spans="3:7" ht="15.75">
      <c r="C744" s="79"/>
      <c r="D744" s="79"/>
      <c r="E744" s="79"/>
      <c r="F744" s="79"/>
      <c r="G744" s="79"/>
    </row>
    <row r="745" spans="3:7" ht="15.75">
      <c r="C745" s="79"/>
      <c r="D745" s="79"/>
      <c r="E745" s="79"/>
      <c r="F745" s="79"/>
      <c r="G745" s="79"/>
    </row>
    <row r="746" spans="3:7" ht="15.75">
      <c r="C746" s="79"/>
      <c r="D746" s="79"/>
      <c r="E746" s="79"/>
      <c r="F746" s="79"/>
      <c r="G746" s="79"/>
    </row>
    <row r="747" spans="3:7" ht="15.75">
      <c r="C747" s="79"/>
      <c r="D747" s="79"/>
      <c r="E747" s="79"/>
      <c r="F747" s="79"/>
      <c r="G747" s="79"/>
    </row>
    <row r="748" spans="3:7" ht="15.75">
      <c r="C748" s="79"/>
      <c r="D748" s="79"/>
      <c r="E748" s="79"/>
      <c r="F748" s="79"/>
      <c r="G748" s="79"/>
    </row>
    <row r="749" spans="3:7" ht="15.75">
      <c r="C749" s="79"/>
      <c r="D749" s="79"/>
      <c r="E749" s="79"/>
      <c r="F749" s="79"/>
      <c r="G749" s="79"/>
    </row>
    <row r="750" spans="3:7" ht="15.75">
      <c r="C750" s="79"/>
      <c r="D750" s="79"/>
      <c r="E750" s="79"/>
      <c r="F750" s="79"/>
      <c r="G750" s="79"/>
    </row>
    <row r="751" spans="3:7" ht="15.75">
      <c r="C751" s="79"/>
      <c r="D751" s="79"/>
      <c r="E751" s="79"/>
      <c r="F751" s="79"/>
      <c r="G751" s="79"/>
    </row>
    <row r="752" spans="3:7" ht="15.75">
      <c r="C752" s="79"/>
      <c r="D752" s="79"/>
      <c r="E752" s="79"/>
      <c r="F752" s="79"/>
      <c r="G752" s="79"/>
    </row>
    <row r="753" spans="3:7" ht="15.75">
      <c r="C753" s="79"/>
      <c r="D753" s="79"/>
      <c r="E753" s="79"/>
      <c r="F753" s="79"/>
      <c r="G753" s="79"/>
    </row>
    <row r="754" spans="3:7" ht="15.75">
      <c r="C754" s="79"/>
      <c r="D754" s="79"/>
      <c r="E754" s="79"/>
      <c r="F754" s="79"/>
      <c r="G754" s="79"/>
    </row>
    <row r="755" spans="3:7" ht="15.75">
      <c r="C755" s="79"/>
      <c r="D755" s="79"/>
      <c r="E755" s="79"/>
      <c r="F755" s="79"/>
      <c r="G755" s="79"/>
    </row>
    <row r="756" spans="3:7" ht="15.75">
      <c r="C756" s="79"/>
      <c r="D756" s="79"/>
      <c r="E756" s="79"/>
      <c r="F756" s="79"/>
      <c r="G756" s="79"/>
    </row>
    <row r="757" spans="3:7" ht="15.75">
      <c r="C757" s="79"/>
      <c r="D757" s="79"/>
      <c r="E757" s="79"/>
      <c r="F757" s="79"/>
      <c r="G757" s="79"/>
    </row>
    <row r="758" spans="3:7" ht="15.75">
      <c r="C758" s="79"/>
      <c r="D758" s="79"/>
      <c r="E758" s="79"/>
      <c r="F758" s="79"/>
      <c r="G758" s="79"/>
    </row>
    <row r="759" spans="3:7" ht="15.75">
      <c r="C759" s="79"/>
      <c r="D759" s="79"/>
      <c r="E759" s="79"/>
      <c r="F759" s="79"/>
      <c r="G759" s="79"/>
    </row>
    <row r="760" spans="3:7" ht="15.75">
      <c r="C760" s="79"/>
      <c r="D760" s="79"/>
      <c r="E760" s="79"/>
      <c r="F760" s="79"/>
      <c r="G760" s="79"/>
    </row>
    <row r="761" spans="3:7" ht="15.75">
      <c r="C761" s="79"/>
      <c r="D761" s="79"/>
      <c r="E761" s="79"/>
      <c r="F761" s="79"/>
      <c r="G761" s="79"/>
    </row>
    <row r="762" spans="3:7" ht="15.75">
      <c r="C762" s="79"/>
      <c r="D762" s="79"/>
      <c r="E762" s="79"/>
      <c r="F762" s="79"/>
      <c r="G762" s="79"/>
    </row>
    <row r="763" spans="3:7" ht="15.75">
      <c r="C763" s="79"/>
      <c r="D763" s="79"/>
      <c r="E763" s="79"/>
      <c r="F763" s="79"/>
      <c r="G763" s="79"/>
    </row>
    <row r="764" spans="3:7" ht="15.75">
      <c r="C764" s="79"/>
      <c r="D764" s="79"/>
      <c r="E764" s="79"/>
      <c r="F764" s="79"/>
      <c r="G764" s="79"/>
    </row>
    <row r="765" spans="3:7" ht="15.75">
      <c r="C765" s="79"/>
      <c r="D765" s="79"/>
      <c r="E765" s="79"/>
      <c r="F765" s="79"/>
      <c r="G765" s="79"/>
    </row>
    <row r="766" spans="3:7" ht="15.75">
      <c r="C766" s="79"/>
      <c r="D766" s="79"/>
      <c r="E766" s="79"/>
      <c r="F766" s="79"/>
      <c r="G766" s="79"/>
    </row>
    <row r="767" spans="3:7" ht="15.75">
      <c r="C767" s="79"/>
      <c r="D767" s="79"/>
      <c r="E767" s="79"/>
      <c r="F767" s="79"/>
      <c r="G767" s="79"/>
    </row>
    <row r="768" spans="3:7" ht="15.75">
      <c r="C768" s="79"/>
      <c r="D768" s="79"/>
      <c r="E768" s="79"/>
      <c r="F768" s="79"/>
      <c r="G768" s="79"/>
    </row>
    <row r="769" spans="3:7" ht="15.75">
      <c r="C769" s="79"/>
      <c r="D769" s="79"/>
      <c r="E769" s="79"/>
      <c r="F769" s="79"/>
      <c r="G769" s="79"/>
    </row>
    <row r="770" spans="3:7" ht="15.75">
      <c r="C770" s="79"/>
      <c r="D770" s="79"/>
      <c r="E770" s="79"/>
      <c r="F770" s="79"/>
      <c r="G770" s="79"/>
    </row>
    <row r="771" spans="3:7" ht="15.75">
      <c r="C771" s="79"/>
      <c r="D771" s="79"/>
      <c r="E771" s="79"/>
      <c r="F771" s="79"/>
      <c r="G771" s="79"/>
    </row>
    <row r="772" spans="3:7" ht="15.75">
      <c r="C772" s="79"/>
      <c r="D772" s="79"/>
      <c r="E772" s="79"/>
      <c r="F772" s="79"/>
      <c r="G772" s="79"/>
    </row>
    <row r="773" spans="3:7" ht="15.75">
      <c r="C773" s="79"/>
      <c r="D773" s="79"/>
      <c r="E773" s="79"/>
      <c r="F773" s="79"/>
      <c r="G773" s="79"/>
    </row>
    <row r="774" spans="3:7" ht="15.75">
      <c r="C774" s="79"/>
      <c r="D774" s="79"/>
      <c r="E774" s="79"/>
      <c r="F774" s="79"/>
      <c r="G774" s="79"/>
    </row>
    <row r="775" spans="3:7" ht="15.75">
      <c r="C775" s="79"/>
      <c r="D775" s="79"/>
      <c r="E775" s="79"/>
      <c r="F775" s="79"/>
      <c r="G775" s="79"/>
    </row>
    <row r="776" spans="3:7" ht="15.75">
      <c r="C776" s="79"/>
      <c r="D776" s="79"/>
      <c r="E776" s="79"/>
      <c r="F776" s="79"/>
      <c r="G776" s="79"/>
    </row>
    <row r="777" spans="3:7" ht="15.75">
      <c r="C777" s="79"/>
      <c r="D777" s="79"/>
      <c r="E777" s="79"/>
      <c r="F777" s="79"/>
      <c r="G777" s="79"/>
    </row>
    <row r="778" spans="3:7" ht="15.75">
      <c r="C778" s="79"/>
      <c r="D778" s="79"/>
      <c r="E778" s="79"/>
      <c r="F778" s="79"/>
      <c r="G778" s="79"/>
    </row>
    <row r="779" spans="3:7" ht="15.75">
      <c r="C779" s="79"/>
      <c r="D779" s="79"/>
      <c r="E779" s="79"/>
      <c r="F779" s="79"/>
      <c r="G779" s="79"/>
    </row>
    <row r="780" spans="3:7" ht="15.75">
      <c r="C780" s="79"/>
      <c r="D780" s="79"/>
      <c r="E780" s="79"/>
      <c r="F780" s="79"/>
      <c r="G780" s="79"/>
    </row>
    <row r="781" spans="3:7" ht="15.75">
      <c r="C781" s="79"/>
      <c r="D781" s="79"/>
      <c r="E781" s="79"/>
      <c r="F781" s="79"/>
      <c r="G781" s="79"/>
    </row>
    <row r="782" spans="3:7" ht="15.75">
      <c r="C782" s="79"/>
      <c r="D782" s="79"/>
      <c r="E782" s="79"/>
      <c r="F782" s="79"/>
      <c r="G782" s="79"/>
    </row>
    <row r="783" spans="3:7" ht="15.75">
      <c r="C783" s="79"/>
      <c r="D783" s="79"/>
      <c r="E783" s="79"/>
      <c r="F783" s="79"/>
      <c r="G783" s="79"/>
    </row>
    <row r="784" spans="3:7" ht="15.75">
      <c r="C784" s="79"/>
      <c r="D784" s="79"/>
      <c r="E784" s="79"/>
      <c r="F784" s="79"/>
      <c r="G784" s="79"/>
    </row>
    <row r="785" spans="3:7" ht="15.75">
      <c r="C785" s="79"/>
      <c r="D785" s="79"/>
      <c r="E785" s="79"/>
      <c r="F785" s="79"/>
      <c r="G785" s="79"/>
    </row>
    <row r="786" spans="3:7" ht="15.75">
      <c r="C786" s="79"/>
      <c r="D786" s="79"/>
      <c r="E786" s="79"/>
      <c r="F786" s="79"/>
      <c r="G786" s="79"/>
    </row>
    <row r="787" spans="3:7" ht="15.75">
      <c r="C787" s="79"/>
      <c r="D787" s="79"/>
      <c r="E787" s="79"/>
      <c r="F787" s="79"/>
      <c r="G787" s="79"/>
    </row>
    <row r="788" spans="3:7" ht="15.75">
      <c r="C788" s="79"/>
      <c r="D788" s="79"/>
      <c r="E788" s="79"/>
      <c r="F788" s="79"/>
      <c r="G788" s="79"/>
    </row>
    <row r="789" spans="3:7" ht="15.75">
      <c r="C789" s="79"/>
      <c r="D789" s="79"/>
      <c r="E789" s="79"/>
      <c r="F789" s="79"/>
      <c r="G789" s="79"/>
    </row>
    <row r="790" spans="3:7" ht="15.75">
      <c r="C790" s="79"/>
      <c r="D790" s="79"/>
      <c r="E790" s="79"/>
      <c r="F790" s="79"/>
      <c r="G790" s="79"/>
    </row>
    <row r="791" spans="3:7" ht="15.75">
      <c r="C791" s="79"/>
      <c r="D791" s="79"/>
      <c r="E791" s="79"/>
      <c r="F791" s="79"/>
      <c r="G791" s="79"/>
    </row>
    <row r="792" spans="3:7" ht="15.75">
      <c r="C792" s="79"/>
      <c r="D792" s="79"/>
      <c r="E792" s="79"/>
      <c r="F792" s="79"/>
      <c r="G792" s="79"/>
    </row>
    <row r="793" spans="3:7" ht="15.75">
      <c r="C793" s="79"/>
      <c r="D793" s="79"/>
      <c r="E793" s="79"/>
      <c r="F793" s="79"/>
      <c r="G793" s="79"/>
    </row>
    <row r="794" spans="3:7" ht="15.75">
      <c r="C794" s="79"/>
      <c r="D794" s="79"/>
      <c r="E794" s="79"/>
      <c r="F794" s="79"/>
      <c r="G794" s="79"/>
    </row>
    <row r="795" spans="3:7" ht="15.75">
      <c r="C795" s="79"/>
      <c r="D795" s="79"/>
      <c r="E795" s="79"/>
      <c r="F795" s="79"/>
      <c r="G795" s="79"/>
    </row>
    <row r="796" spans="3:7" ht="15.75">
      <c r="C796" s="79"/>
      <c r="D796" s="79"/>
      <c r="E796" s="79"/>
      <c r="F796" s="79"/>
      <c r="G796" s="79"/>
    </row>
    <row r="797" spans="3:7" ht="15.75">
      <c r="C797" s="79"/>
      <c r="D797" s="79"/>
      <c r="E797" s="79"/>
      <c r="F797" s="79"/>
      <c r="G797" s="79"/>
    </row>
    <row r="798" spans="3:7" ht="15.75">
      <c r="C798" s="79"/>
      <c r="D798" s="79"/>
      <c r="E798" s="79"/>
      <c r="F798" s="79"/>
      <c r="G798" s="79"/>
    </row>
    <row r="799" spans="3:7" ht="15.75">
      <c r="C799" s="79"/>
      <c r="D799" s="79"/>
      <c r="E799" s="79"/>
      <c r="F799" s="79"/>
      <c r="G799" s="79"/>
    </row>
    <row r="800" spans="3:7" ht="15.75">
      <c r="C800" s="79"/>
      <c r="D800" s="79"/>
      <c r="E800" s="79"/>
      <c r="F800" s="79"/>
      <c r="G800" s="79"/>
    </row>
    <row r="801" spans="3:7" ht="15.75">
      <c r="C801" s="79"/>
      <c r="D801" s="79"/>
      <c r="E801" s="79"/>
      <c r="F801" s="79"/>
      <c r="G801" s="79"/>
    </row>
    <row r="802" spans="3:7" ht="15.75">
      <c r="C802" s="79"/>
      <c r="D802" s="79"/>
      <c r="E802" s="79"/>
      <c r="F802" s="79"/>
      <c r="G802" s="79"/>
    </row>
    <row r="803" spans="3:7" ht="15.75">
      <c r="C803" s="79"/>
      <c r="D803" s="79"/>
      <c r="E803" s="79"/>
      <c r="F803" s="79"/>
      <c r="G803" s="79"/>
    </row>
    <row r="804" spans="3:7" ht="15.75">
      <c r="C804" s="79"/>
      <c r="D804" s="79"/>
      <c r="E804" s="79"/>
      <c r="F804" s="79"/>
      <c r="G804" s="79"/>
    </row>
    <row r="805" spans="3:7" ht="15.75">
      <c r="C805" s="79"/>
      <c r="D805" s="79"/>
      <c r="E805" s="79"/>
      <c r="F805" s="79"/>
      <c r="G805" s="79"/>
    </row>
    <row r="806" spans="3:7" ht="15.75">
      <c r="C806" s="79"/>
      <c r="D806" s="79"/>
      <c r="E806" s="79"/>
      <c r="F806" s="79"/>
      <c r="G806" s="79"/>
    </row>
    <row r="807" spans="3:7" ht="15.75">
      <c r="C807" s="79"/>
      <c r="D807" s="79"/>
      <c r="E807" s="79"/>
      <c r="F807" s="79"/>
      <c r="G807" s="79"/>
    </row>
    <row r="808" spans="3:7" ht="15.75">
      <c r="C808" s="79"/>
      <c r="D808" s="79"/>
      <c r="E808" s="79"/>
      <c r="F808" s="79"/>
      <c r="G808" s="79"/>
    </row>
    <row r="809" spans="3:7" ht="15.75">
      <c r="C809" s="79"/>
      <c r="D809" s="79"/>
      <c r="E809" s="79"/>
      <c r="F809" s="79"/>
      <c r="G809" s="79"/>
    </row>
    <row r="810" spans="3:7" ht="15.75">
      <c r="C810" s="79"/>
      <c r="D810" s="79"/>
      <c r="E810" s="79"/>
      <c r="F810" s="79"/>
      <c r="G810" s="79"/>
    </row>
    <row r="811" spans="3:7" ht="15.75">
      <c r="C811" s="79"/>
      <c r="D811" s="79"/>
      <c r="E811" s="79"/>
      <c r="F811" s="79"/>
      <c r="G811" s="79"/>
    </row>
    <row r="812" spans="3:7" ht="15.75">
      <c r="C812" s="79"/>
      <c r="D812" s="79"/>
      <c r="E812" s="79"/>
      <c r="F812" s="79"/>
      <c r="G812" s="79"/>
    </row>
    <row r="813" spans="3:7" ht="15.75">
      <c r="C813" s="79"/>
      <c r="D813" s="79"/>
      <c r="E813" s="79"/>
      <c r="F813" s="79"/>
      <c r="G813" s="79"/>
    </row>
    <row r="814" spans="3:7" ht="15.75">
      <c r="C814" s="79"/>
      <c r="D814" s="79"/>
      <c r="E814" s="79"/>
      <c r="F814" s="79"/>
      <c r="G814" s="79"/>
    </row>
    <row r="815" spans="3:7" ht="15.75">
      <c r="C815" s="79"/>
      <c r="D815" s="79"/>
      <c r="E815" s="79"/>
      <c r="F815" s="79"/>
      <c r="G815" s="79"/>
    </row>
    <row r="816" spans="3:7" ht="15.75">
      <c r="C816" s="79"/>
      <c r="D816" s="79"/>
      <c r="E816" s="79"/>
      <c r="F816" s="79"/>
      <c r="G816" s="79"/>
    </row>
    <row r="817" spans="3:7" ht="15.75">
      <c r="C817" s="79"/>
      <c r="D817" s="79"/>
      <c r="E817" s="79"/>
      <c r="F817" s="79"/>
      <c r="G817" s="79"/>
    </row>
    <row r="818" spans="3:7" ht="15.75">
      <c r="C818" s="79"/>
      <c r="D818" s="79"/>
      <c r="E818" s="79"/>
      <c r="F818" s="79"/>
      <c r="G818" s="79"/>
    </row>
    <row r="819" spans="3:7" ht="15.75">
      <c r="C819" s="79"/>
      <c r="D819" s="79"/>
      <c r="E819" s="79"/>
      <c r="F819" s="79"/>
      <c r="G819" s="79"/>
    </row>
    <row r="820" spans="3:7" ht="15.75">
      <c r="C820" s="79"/>
      <c r="D820" s="79"/>
      <c r="E820" s="79"/>
      <c r="F820" s="79"/>
      <c r="G820" s="79"/>
    </row>
    <row r="821" spans="3:7" ht="15.75">
      <c r="C821" s="79"/>
      <c r="D821" s="79"/>
      <c r="E821" s="79"/>
      <c r="F821" s="79"/>
      <c r="G821" s="79"/>
    </row>
    <row r="822" spans="3:7" ht="15.75">
      <c r="C822" s="79"/>
      <c r="D822" s="79"/>
      <c r="E822" s="79"/>
      <c r="F822" s="79"/>
      <c r="G822" s="79"/>
    </row>
    <row r="823" spans="3:7" ht="15.75">
      <c r="C823" s="79"/>
      <c r="D823" s="79"/>
      <c r="E823" s="79"/>
      <c r="F823" s="79"/>
      <c r="G823" s="79"/>
    </row>
    <row r="824" spans="3:7" ht="15.75">
      <c r="C824" s="79"/>
      <c r="D824" s="79"/>
      <c r="E824" s="79"/>
      <c r="F824" s="79"/>
      <c r="G824" s="79"/>
    </row>
    <row r="825" spans="3:7" ht="15.75">
      <c r="C825" s="79"/>
      <c r="D825" s="79"/>
      <c r="E825" s="79"/>
      <c r="F825" s="79"/>
      <c r="G825" s="79"/>
    </row>
    <row r="826" spans="3:7" ht="15.75">
      <c r="C826" s="79"/>
      <c r="D826" s="79"/>
      <c r="E826" s="79"/>
      <c r="F826" s="79"/>
      <c r="G826" s="79"/>
    </row>
    <row r="827" spans="3:7" ht="15.75">
      <c r="C827" s="79"/>
      <c r="D827" s="79"/>
      <c r="E827" s="79"/>
      <c r="F827" s="79"/>
      <c r="G827" s="79"/>
    </row>
    <row r="828" spans="3:7" ht="15.75">
      <c r="C828" s="79"/>
      <c r="D828" s="79"/>
      <c r="E828" s="79"/>
      <c r="F828" s="79"/>
      <c r="G828" s="79"/>
    </row>
    <row r="829" spans="3:7" ht="15.75">
      <c r="C829" s="79"/>
      <c r="D829" s="79"/>
      <c r="E829" s="79"/>
      <c r="F829" s="79"/>
      <c r="G829" s="79"/>
    </row>
    <row r="830" spans="3:7" ht="15.75">
      <c r="C830" s="79"/>
      <c r="D830" s="79"/>
      <c r="E830" s="79"/>
      <c r="F830" s="79"/>
      <c r="G830" s="79"/>
    </row>
    <row r="831" spans="3:7" ht="15.75">
      <c r="C831" s="79"/>
      <c r="D831" s="79"/>
      <c r="E831" s="79"/>
      <c r="F831" s="79"/>
      <c r="G831" s="79"/>
    </row>
    <row r="832" spans="3:7" ht="15.75">
      <c r="C832" s="79"/>
      <c r="D832" s="79"/>
      <c r="E832" s="79"/>
      <c r="F832" s="79"/>
      <c r="G832" s="79"/>
    </row>
    <row r="833" spans="3:7" ht="15.75">
      <c r="C833" s="79"/>
      <c r="D833" s="79"/>
      <c r="E833" s="79"/>
      <c r="F833" s="79"/>
      <c r="G833" s="79"/>
    </row>
    <row r="834" spans="3:7" ht="15.75">
      <c r="C834" s="79"/>
      <c r="D834" s="79"/>
      <c r="E834" s="79"/>
      <c r="F834" s="79"/>
      <c r="G834" s="79"/>
    </row>
    <row r="835" spans="3:7" ht="15.75">
      <c r="C835" s="79"/>
      <c r="D835" s="79"/>
      <c r="E835" s="79"/>
      <c r="F835" s="79"/>
      <c r="G835" s="79"/>
    </row>
    <row r="836" spans="3:7" ht="15.75">
      <c r="C836" s="79"/>
      <c r="D836" s="79"/>
      <c r="E836" s="79"/>
      <c r="F836" s="79"/>
      <c r="G836" s="79"/>
    </row>
    <row r="837" spans="3:7" ht="15.75">
      <c r="C837" s="79"/>
      <c r="D837" s="79"/>
      <c r="E837" s="79"/>
      <c r="F837" s="79"/>
      <c r="G837" s="79"/>
    </row>
    <row r="838" spans="3:7" ht="15.75">
      <c r="C838" s="79"/>
      <c r="D838" s="79"/>
      <c r="E838" s="79"/>
      <c r="F838" s="79"/>
      <c r="G838" s="79"/>
    </row>
    <row r="839" spans="3:7" ht="15.75">
      <c r="C839" s="79"/>
      <c r="D839" s="79"/>
      <c r="E839" s="79"/>
      <c r="F839" s="79"/>
      <c r="G839" s="79"/>
    </row>
    <row r="840" spans="3:7" ht="15.75">
      <c r="C840" s="79"/>
      <c r="D840" s="79"/>
      <c r="E840" s="79"/>
      <c r="F840" s="79"/>
      <c r="G840" s="79"/>
    </row>
    <row r="841" spans="3:7" ht="15.75">
      <c r="C841" s="79"/>
      <c r="D841" s="79"/>
      <c r="E841" s="79"/>
      <c r="F841" s="79"/>
      <c r="G841" s="79"/>
    </row>
    <row r="842" spans="3:7" ht="15.75">
      <c r="C842" s="79"/>
      <c r="D842" s="79"/>
      <c r="E842" s="79"/>
      <c r="F842" s="79"/>
      <c r="G842" s="79"/>
    </row>
    <row r="843" spans="3:7" ht="15.75">
      <c r="C843" s="79"/>
      <c r="D843" s="79"/>
      <c r="E843" s="79"/>
      <c r="F843" s="79"/>
      <c r="G843" s="79"/>
    </row>
    <row r="844" spans="3:7" ht="15.75">
      <c r="C844" s="79"/>
      <c r="D844" s="79"/>
      <c r="E844" s="79"/>
      <c r="F844" s="79"/>
      <c r="G844" s="79"/>
    </row>
    <row r="845" spans="3:7" ht="15.75">
      <c r="C845" s="79"/>
      <c r="D845" s="79"/>
      <c r="E845" s="79"/>
      <c r="F845" s="79"/>
      <c r="G845" s="79"/>
    </row>
    <row r="846" spans="3:7" ht="15.75">
      <c r="C846" s="79"/>
      <c r="D846" s="79"/>
      <c r="E846" s="79"/>
      <c r="F846" s="79"/>
      <c r="G846" s="79"/>
    </row>
    <row r="847" spans="3:7" ht="15.75">
      <c r="C847" s="79"/>
      <c r="D847" s="79"/>
      <c r="E847" s="79"/>
      <c r="F847" s="79"/>
      <c r="G847" s="79"/>
    </row>
    <row r="848" spans="3:7" ht="15.75">
      <c r="C848" s="79"/>
      <c r="D848" s="79"/>
      <c r="E848" s="79"/>
      <c r="F848" s="79"/>
      <c r="G848" s="79"/>
    </row>
    <row r="849" spans="3:7" ht="15.75">
      <c r="C849" s="79"/>
      <c r="D849" s="79"/>
      <c r="E849" s="79"/>
      <c r="F849" s="79"/>
      <c r="G849" s="79"/>
    </row>
    <row r="850" spans="3:7" ht="15.75">
      <c r="C850" s="79"/>
      <c r="D850" s="79"/>
      <c r="E850" s="79"/>
      <c r="F850" s="79"/>
      <c r="G850" s="79"/>
    </row>
    <row r="851" spans="3:7" ht="15.75">
      <c r="C851" s="79"/>
      <c r="D851" s="79"/>
      <c r="E851" s="79"/>
      <c r="F851" s="79"/>
      <c r="G851" s="79"/>
    </row>
    <row r="852" spans="3:7" ht="15.75">
      <c r="C852" s="79"/>
      <c r="D852" s="79"/>
      <c r="E852" s="79"/>
      <c r="F852" s="79"/>
      <c r="G852" s="79"/>
    </row>
    <row r="853" spans="3:7" ht="15.75">
      <c r="C853" s="79"/>
      <c r="D853" s="79"/>
      <c r="E853" s="79"/>
      <c r="F853" s="79"/>
      <c r="G853" s="79"/>
    </row>
    <row r="854" spans="3:7" ht="15.75">
      <c r="C854" s="79"/>
      <c r="D854" s="79"/>
      <c r="E854" s="79"/>
      <c r="F854" s="79"/>
      <c r="G854" s="79"/>
    </row>
    <row r="855" spans="3:7" ht="15.75">
      <c r="C855" s="79"/>
      <c r="D855" s="79"/>
      <c r="E855" s="79"/>
      <c r="F855" s="79"/>
      <c r="G855" s="79"/>
    </row>
    <row r="856" spans="3:7" ht="15.75">
      <c r="C856" s="79"/>
      <c r="D856" s="79"/>
      <c r="E856" s="79"/>
      <c r="F856" s="79"/>
      <c r="G856" s="79"/>
    </row>
    <row r="857" spans="3:7" ht="15.75">
      <c r="C857" s="79"/>
      <c r="D857" s="79"/>
      <c r="E857" s="79"/>
      <c r="F857" s="79"/>
      <c r="G857" s="79"/>
    </row>
    <row r="858" spans="3:7" ht="15.75">
      <c r="C858" s="79"/>
      <c r="D858" s="79"/>
      <c r="E858" s="79"/>
      <c r="F858" s="79"/>
      <c r="G858" s="79"/>
    </row>
    <row r="859" spans="3:7" ht="15.75">
      <c r="C859" s="79"/>
      <c r="D859" s="79"/>
      <c r="E859" s="79"/>
      <c r="F859" s="79"/>
      <c r="G859" s="79"/>
    </row>
    <row r="860" spans="3:7" ht="15.75">
      <c r="C860" s="79"/>
      <c r="D860" s="79"/>
      <c r="E860" s="79"/>
      <c r="F860" s="79"/>
      <c r="G860" s="79"/>
    </row>
    <row r="861" spans="3:7" ht="15.75">
      <c r="C861" s="79"/>
      <c r="D861" s="79"/>
      <c r="E861" s="79"/>
      <c r="F861" s="79"/>
      <c r="G861" s="79"/>
    </row>
    <row r="862" spans="3:7" ht="15.75">
      <c r="C862" s="79"/>
      <c r="D862" s="79"/>
      <c r="E862" s="79"/>
      <c r="F862" s="79"/>
      <c r="G862" s="79"/>
    </row>
    <row r="863" spans="3:7" ht="15.75">
      <c r="C863" s="79"/>
      <c r="D863" s="79"/>
      <c r="E863" s="79"/>
      <c r="F863" s="79"/>
      <c r="G863" s="79"/>
    </row>
    <row r="864" spans="3:7" ht="15.75">
      <c r="C864" s="79"/>
      <c r="D864" s="79"/>
      <c r="E864" s="79"/>
      <c r="F864" s="79"/>
      <c r="G864" s="79"/>
    </row>
    <row r="865" spans="3:7" ht="15.75">
      <c r="C865" s="79"/>
      <c r="D865" s="79"/>
      <c r="E865" s="79"/>
      <c r="F865" s="79"/>
      <c r="G865" s="79"/>
    </row>
    <row r="866" spans="3:7" ht="15.75">
      <c r="C866" s="79"/>
      <c r="D866" s="79"/>
      <c r="E866" s="79"/>
      <c r="F866" s="79"/>
      <c r="G866" s="79"/>
    </row>
    <row r="867" spans="3:7" ht="15.75">
      <c r="C867" s="79"/>
      <c r="D867" s="79"/>
      <c r="E867" s="79"/>
      <c r="F867" s="79"/>
      <c r="G867" s="79"/>
    </row>
    <row r="868" spans="3:7" ht="15.75">
      <c r="C868" s="79"/>
      <c r="D868" s="79"/>
      <c r="E868" s="79"/>
      <c r="F868" s="79"/>
      <c r="G868" s="79"/>
    </row>
    <row r="869" spans="3:7" ht="15.75">
      <c r="C869" s="79"/>
      <c r="D869" s="79"/>
      <c r="E869" s="79"/>
      <c r="F869" s="79"/>
      <c r="G869" s="79"/>
    </row>
    <row r="870" spans="3:7" ht="15.75">
      <c r="C870" s="79"/>
      <c r="D870" s="79"/>
      <c r="E870" s="79"/>
      <c r="F870" s="79"/>
      <c r="G870" s="79"/>
    </row>
    <row r="871" spans="3:7" ht="15.75">
      <c r="C871" s="79"/>
      <c r="D871" s="79"/>
      <c r="E871" s="79"/>
      <c r="F871" s="79"/>
      <c r="G871" s="79"/>
    </row>
    <row r="872" spans="3:7" ht="15.75">
      <c r="C872" s="79"/>
      <c r="D872" s="79"/>
      <c r="E872" s="79"/>
      <c r="F872" s="79"/>
      <c r="G872" s="79"/>
    </row>
    <row r="873" spans="3:7" ht="15.75">
      <c r="C873" s="79"/>
      <c r="D873" s="79"/>
      <c r="E873" s="79"/>
      <c r="F873" s="79"/>
      <c r="G873" s="79"/>
    </row>
    <row r="874" spans="3:7" ht="15.75">
      <c r="C874" s="79"/>
      <c r="D874" s="79"/>
      <c r="E874" s="79"/>
      <c r="F874" s="79"/>
      <c r="G874" s="79"/>
    </row>
    <row r="875" spans="3:7" ht="15.75">
      <c r="C875" s="79"/>
      <c r="D875" s="79"/>
      <c r="E875" s="79"/>
      <c r="F875" s="79"/>
      <c r="G875" s="79"/>
    </row>
    <row r="876" spans="3:7" ht="15.75">
      <c r="C876" s="79"/>
      <c r="D876" s="79"/>
      <c r="E876" s="79"/>
      <c r="F876" s="79"/>
      <c r="G876" s="79"/>
    </row>
    <row r="877" spans="3:7" ht="15.75">
      <c r="C877" s="79"/>
      <c r="D877" s="79"/>
      <c r="E877" s="79"/>
      <c r="F877" s="79"/>
      <c r="G877" s="79"/>
    </row>
    <row r="878" spans="3:7" ht="15.75">
      <c r="C878" s="79"/>
      <c r="D878" s="79"/>
      <c r="E878" s="79"/>
      <c r="F878" s="79"/>
      <c r="G878" s="79"/>
    </row>
    <row r="879" spans="3:7" ht="15.75">
      <c r="C879" s="79"/>
      <c r="D879" s="79"/>
      <c r="E879" s="79"/>
      <c r="F879" s="79"/>
      <c r="G879" s="79"/>
    </row>
    <row r="880" spans="3:7" ht="15.75">
      <c r="C880" s="79"/>
      <c r="D880" s="79"/>
      <c r="E880" s="79"/>
      <c r="F880" s="79"/>
      <c r="G880" s="79"/>
    </row>
    <row r="881" spans="3:7" ht="15.75">
      <c r="C881" s="79"/>
      <c r="D881" s="79"/>
      <c r="E881" s="79"/>
      <c r="F881" s="79"/>
      <c r="G881" s="79"/>
    </row>
    <row r="882" spans="3:7" ht="15.75">
      <c r="C882" s="79"/>
      <c r="D882" s="79"/>
      <c r="E882" s="79"/>
      <c r="F882" s="79"/>
      <c r="G882" s="79"/>
    </row>
    <row r="883" spans="3:7" ht="15.75">
      <c r="C883" s="79"/>
      <c r="D883" s="79"/>
      <c r="E883" s="79"/>
      <c r="F883" s="79"/>
      <c r="G883" s="79"/>
    </row>
    <row r="884" spans="3:7" ht="15.75">
      <c r="C884" s="79"/>
      <c r="D884" s="79"/>
      <c r="E884" s="79"/>
      <c r="F884" s="79"/>
      <c r="G884" s="79"/>
    </row>
    <row r="885" spans="3:7" ht="15.75">
      <c r="C885" s="79"/>
      <c r="D885" s="79"/>
      <c r="E885" s="79"/>
      <c r="F885" s="79"/>
      <c r="G885" s="79"/>
    </row>
    <row r="886" spans="3:7" ht="15.75">
      <c r="C886" s="79"/>
      <c r="D886" s="79"/>
      <c r="E886" s="79"/>
      <c r="F886" s="79"/>
      <c r="G886" s="79"/>
    </row>
    <row r="887" spans="3:7" ht="15.75">
      <c r="C887" s="79"/>
      <c r="D887" s="79"/>
      <c r="E887" s="79"/>
      <c r="F887" s="79"/>
      <c r="G887" s="79"/>
    </row>
    <row r="888" spans="3:7" ht="15.75">
      <c r="C888" s="79"/>
      <c r="D888" s="79"/>
      <c r="E888" s="79"/>
      <c r="F888" s="79"/>
      <c r="G888" s="79"/>
    </row>
    <row r="889" spans="3:7" ht="15.75">
      <c r="C889" s="79"/>
      <c r="D889" s="79"/>
      <c r="E889" s="79"/>
      <c r="F889" s="79"/>
      <c r="G889" s="79"/>
    </row>
    <row r="890" spans="3:7" ht="15.75">
      <c r="C890" s="79"/>
      <c r="D890" s="79"/>
      <c r="E890" s="79"/>
      <c r="F890" s="79"/>
      <c r="G890" s="79"/>
    </row>
    <row r="891" spans="3:7" ht="15.75">
      <c r="C891" s="79"/>
      <c r="D891" s="79"/>
      <c r="E891" s="79"/>
      <c r="F891" s="79"/>
      <c r="G891" s="79"/>
    </row>
    <row r="892" spans="3:7" ht="15.75">
      <c r="C892" s="79"/>
      <c r="D892" s="79"/>
      <c r="E892" s="79"/>
      <c r="F892" s="79"/>
      <c r="G892" s="79"/>
    </row>
    <row r="893" spans="3:7" ht="15.75">
      <c r="C893" s="79"/>
      <c r="D893" s="79"/>
      <c r="E893" s="79"/>
      <c r="F893" s="79"/>
      <c r="G893" s="79"/>
    </row>
    <row r="894" spans="3:7" ht="15.75">
      <c r="C894" s="79"/>
      <c r="D894" s="79"/>
      <c r="E894" s="79"/>
      <c r="F894" s="79"/>
      <c r="G894" s="79"/>
    </row>
    <row r="895" spans="3:7" ht="15.75">
      <c r="C895" s="79"/>
      <c r="D895" s="79"/>
      <c r="E895" s="79"/>
      <c r="F895" s="79"/>
      <c r="G895" s="79"/>
    </row>
    <row r="896" spans="3:7" ht="15.75">
      <c r="C896" s="79"/>
      <c r="D896" s="79"/>
      <c r="E896" s="79"/>
      <c r="F896" s="79"/>
      <c r="G896" s="79"/>
    </row>
    <row r="897" spans="3:7" ht="15.75">
      <c r="C897" s="79"/>
      <c r="D897" s="79"/>
      <c r="E897" s="79"/>
      <c r="F897" s="79"/>
      <c r="G897" s="79"/>
    </row>
    <row r="898" spans="3:7" ht="15.75">
      <c r="C898" s="79"/>
      <c r="D898" s="79"/>
      <c r="E898" s="79"/>
      <c r="F898" s="79"/>
      <c r="G898" s="79"/>
    </row>
    <row r="899" spans="3:7" ht="15.75">
      <c r="C899" s="79"/>
      <c r="D899" s="79"/>
      <c r="E899" s="79"/>
      <c r="F899" s="79"/>
      <c r="G899" s="79"/>
    </row>
    <row r="900" spans="3:7" ht="15.75">
      <c r="C900" s="79"/>
      <c r="D900" s="79"/>
      <c r="E900" s="79"/>
      <c r="F900" s="79"/>
      <c r="G900" s="79"/>
    </row>
    <row r="901" spans="3:7" ht="15.75">
      <c r="C901" s="79"/>
      <c r="D901" s="79"/>
      <c r="E901" s="79"/>
      <c r="F901" s="79"/>
      <c r="G901" s="79"/>
    </row>
    <row r="902" spans="3:7" ht="15.75">
      <c r="C902" s="79"/>
      <c r="D902" s="79"/>
      <c r="E902" s="79"/>
      <c r="F902" s="79"/>
      <c r="G902" s="79"/>
    </row>
    <row r="903" spans="3:7" ht="15.75">
      <c r="C903" s="79"/>
      <c r="D903" s="79"/>
      <c r="E903" s="79"/>
      <c r="F903" s="79"/>
      <c r="G903" s="79"/>
    </row>
    <row r="904" spans="3:7" ht="15.75">
      <c r="C904" s="79"/>
      <c r="D904" s="79"/>
      <c r="E904" s="79"/>
      <c r="F904" s="79"/>
      <c r="G904" s="79"/>
    </row>
    <row r="905" spans="3:7" ht="15.75">
      <c r="C905" s="79"/>
      <c r="D905" s="79"/>
      <c r="E905" s="79"/>
      <c r="F905" s="79"/>
      <c r="G905" s="79"/>
    </row>
    <row r="906" spans="3:7" ht="15.75">
      <c r="C906" s="79"/>
      <c r="D906" s="79"/>
      <c r="E906" s="79"/>
      <c r="F906" s="79"/>
      <c r="G906" s="79"/>
    </row>
    <row r="907" spans="3:7" ht="15.75">
      <c r="C907" s="79"/>
      <c r="D907" s="79"/>
      <c r="E907" s="79"/>
      <c r="F907" s="79"/>
      <c r="G907" s="79"/>
    </row>
    <row r="908" spans="3:7" ht="15.75">
      <c r="C908" s="79"/>
      <c r="D908" s="79"/>
      <c r="E908" s="79"/>
      <c r="F908" s="79"/>
      <c r="G908" s="79"/>
    </row>
    <row r="909" spans="3:7" ht="15.75">
      <c r="C909" s="79"/>
      <c r="D909" s="79"/>
      <c r="E909" s="79"/>
      <c r="F909" s="79"/>
      <c r="G909" s="79"/>
    </row>
    <row r="910" spans="3:7" ht="15.75">
      <c r="C910" s="79"/>
      <c r="D910" s="79"/>
      <c r="E910" s="79"/>
      <c r="F910" s="79"/>
      <c r="G910" s="79"/>
    </row>
    <row r="911" spans="3:7" ht="15.75">
      <c r="C911" s="79"/>
      <c r="D911" s="79"/>
      <c r="E911" s="79"/>
      <c r="F911" s="79"/>
      <c r="G911" s="79"/>
    </row>
    <row r="912" spans="3:7" ht="15.75">
      <c r="C912" s="79"/>
      <c r="D912" s="79"/>
      <c r="E912" s="79"/>
      <c r="F912" s="79"/>
      <c r="G912" s="79"/>
    </row>
    <row r="913" spans="3:7" ht="15.75">
      <c r="C913" s="79"/>
      <c r="D913" s="79"/>
      <c r="E913" s="79"/>
      <c r="F913" s="79"/>
      <c r="G913" s="79"/>
    </row>
    <row r="914" spans="3:7" ht="15.75">
      <c r="C914" s="79"/>
      <c r="D914" s="79"/>
      <c r="E914" s="79"/>
      <c r="F914" s="79"/>
      <c r="G914" s="79"/>
    </row>
    <row r="915" spans="3:7" ht="15.75">
      <c r="C915" s="79"/>
      <c r="D915" s="79"/>
      <c r="E915" s="79"/>
      <c r="F915" s="79"/>
      <c r="G915" s="79"/>
    </row>
    <row r="916" spans="3:7" ht="15.75">
      <c r="C916" s="79"/>
      <c r="D916" s="79"/>
      <c r="E916" s="79"/>
      <c r="F916" s="79"/>
      <c r="G916" s="79"/>
    </row>
    <row r="917" spans="3:7" ht="15.75">
      <c r="C917" s="79"/>
      <c r="D917" s="79"/>
      <c r="E917" s="79"/>
      <c r="F917" s="79"/>
      <c r="G917" s="79"/>
    </row>
    <row r="918" spans="3:7" ht="15.75">
      <c r="C918" s="79"/>
      <c r="D918" s="79"/>
      <c r="E918" s="79"/>
      <c r="F918" s="79"/>
      <c r="G918" s="79"/>
    </row>
    <row r="919" spans="3:7" ht="15.75">
      <c r="C919" s="79"/>
      <c r="D919" s="79"/>
      <c r="E919" s="79"/>
      <c r="F919" s="79"/>
      <c r="G919" s="79"/>
    </row>
    <row r="920" spans="3:7" ht="15.75">
      <c r="C920" s="79"/>
      <c r="D920" s="79"/>
      <c r="E920" s="79"/>
      <c r="F920" s="79"/>
      <c r="G920" s="79"/>
    </row>
    <row r="921" spans="3:7" ht="15.75">
      <c r="C921" s="79"/>
      <c r="D921" s="79"/>
      <c r="E921" s="79"/>
      <c r="F921" s="79"/>
      <c r="G921" s="79"/>
    </row>
    <row r="922" spans="3:7" ht="15.75">
      <c r="C922" s="79"/>
      <c r="D922" s="79"/>
      <c r="E922" s="79"/>
      <c r="F922" s="79"/>
      <c r="G922" s="79"/>
    </row>
    <row r="923" spans="3:7" ht="15.75">
      <c r="C923" s="79"/>
      <c r="D923" s="79"/>
      <c r="E923" s="79"/>
      <c r="F923" s="79"/>
      <c r="G923" s="79"/>
    </row>
    <row r="924" spans="3:7" ht="15.75">
      <c r="C924" s="79"/>
      <c r="D924" s="79"/>
      <c r="E924" s="79"/>
      <c r="F924" s="79"/>
      <c r="G924" s="79"/>
    </row>
    <row r="925" spans="3:7" ht="15.75">
      <c r="C925" s="79"/>
      <c r="D925" s="79"/>
      <c r="E925" s="79"/>
      <c r="F925" s="79"/>
      <c r="G925" s="79"/>
    </row>
    <row r="926" spans="3:7" ht="15.75">
      <c r="C926" s="79"/>
      <c r="D926" s="79"/>
      <c r="E926" s="79"/>
      <c r="F926" s="79"/>
      <c r="G926" s="79"/>
    </row>
    <row r="927" spans="3:7" ht="15.75">
      <c r="C927" s="79"/>
      <c r="D927" s="79"/>
      <c r="E927" s="79"/>
      <c r="F927" s="79"/>
      <c r="G927" s="79"/>
    </row>
    <row r="928" spans="3:7" ht="15.75">
      <c r="C928" s="79"/>
      <c r="D928" s="79"/>
      <c r="E928" s="79"/>
      <c r="F928" s="79"/>
      <c r="G928" s="79"/>
    </row>
    <row r="929" spans="3:7" ht="15.75">
      <c r="C929" s="79"/>
      <c r="D929" s="79"/>
      <c r="E929" s="79"/>
      <c r="F929" s="79"/>
      <c r="G929" s="79"/>
    </row>
    <row r="930" spans="3:7" ht="15.75">
      <c r="C930" s="79"/>
      <c r="D930" s="79"/>
      <c r="E930" s="79"/>
      <c r="F930" s="79"/>
      <c r="G930" s="79"/>
    </row>
    <row r="931" spans="3:7" ht="15.75">
      <c r="C931" s="79"/>
      <c r="D931" s="79"/>
      <c r="E931" s="79"/>
      <c r="F931" s="79"/>
      <c r="G931" s="79"/>
    </row>
    <row r="932" spans="3:7" ht="15.75">
      <c r="C932" s="79"/>
      <c r="D932" s="79"/>
      <c r="E932" s="79"/>
      <c r="F932" s="79"/>
      <c r="G932" s="79"/>
    </row>
    <row r="933" spans="3:7" ht="15.75">
      <c r="C933" s="79"/>
      <c r="D933" s="79"/>
      <c r="E933" s="79"/>
      <c r="F933" s="79"/>
      <c r="G933" s="79"/>
    </row>
    <row r="934" spans="3:7" ht="15.75">
      <c r="C934" s="79"/>
      <c r="D934" s="79"/>
      <c r="E934" s="79"/>
      <c r="F934" s="79"/>
      <c r="G934" s="79"/>
    </row>
    <row r="935" spans="3:7" ht="15.75">
      <c r="C935" s="79"/>
      <c r="D935" s="79"/>
      <c r="E935" s="79"/>
      <c r="F935" s="79"/>
      <c r="G935" s="79"/>
    </row>
    <row r="936" spans="3:7" ht="15.75">
      <c r="C936" s="79"/>
      <c r="D936" s="79"/>
      <c r="E936" s="79"/>
      <c r="F936" s="79"/>
      <c r="G936" s="79"/>
    </row>
    <row r="937" spans="3:7" ht="15.75">
      <c r="C937" s="79"/>
      <c r="D937" s="79"/>
      <c r="E937" s="79"/>
      <c r="F937" s="79"/>
      <c r="G937" s="79"/>
    </row>
    <row r="938" spans="3:7" ht="15.75">
      <c r="C938" s="79"/>
      <c r="D938" s="79"/>
      <c r="E938" s="79"/>
      <c r="F938" s="79"/>
      <c r="G938" s="79"/>
    </row>
    <row r="939" spans="3:7" ht="15.75">
      <c r="C939" s="79"/>
      <c r="D939" s="79"/>
      <c r="E939" s="79"/>
      <c r="F939" s="79"/>
      <c r="G939" s="79"/>
    </row>
    <row r="940" spans="3:7" ht="15.75">
      <c r="C940" s="79"/>
      <c r="D940" s="79"/>
      <c r="E940" s="79"/>
      <c r="F940" s="79"/>
      <c r="G940" s="79"/>
    </row>
    <row r="941" spans="3:7" ht="15.75">
      <c r="C941" s="79"/>
      <c r="D941" s="79"/>
      <c r="E941" s="79"/>
      <c r="F941" s="79"/>
      <c r="G941" s="79"/>
    </row>
    <row r="942" spans="3:7" ht="15.75">
      <c r="C942" s="79"/>
      <c r="D942" s="79"/>
      <c r="E942" s="79"/>
      <c r="F942" s="79"/>
      <c r="G942" s="79"/>
    </row>
    <row r="943" spans="3:7" ht="15.75">
      <c r="C943" s="79"/>
      <c r="D943" s="79"/>
      <c r="E943" s="79"/>
      <c r="F943" s="79"/>
      <c r="G943" s="79"/>
    </row>
    <row r="944" spans="3:7" ht="15.75">
      <c r="C944" s="79"/>
      <c r="D944" s="79"/>
      <c r="E944" s="79"/>
      <c r="F944" s="79"/>
      <c r="G944" s="79"/>
    </row>
    <row r="945" spans="3:7" ht="15.75">
      <c r="C945" s="79"/>
      <c r="D945" s="79"/>
      <c r="E945" s="79"/>
      <c r="F945" s="79"/>
      <c r="G945" s="79"/>
    </row>
    <row r="946" spans="3:7" ht="15.75">
      <c r="C946" s="79"/>
      <c r="D946" s="79"/>
      <c r="E946" s="79"/>
      <c r="F946" s="79"/>
      <c r="G946" s="79"/>
    </row>
    <row r="947" spans="3:7" ht="15.75">
      <c r="C947" s="79"/>
      <c r="D947" s="79"/>
      <c r="E947" s="79"/>
      <c r="F947" s="79"/>
      <c r="G947" s="79"/>
    </row>
    <row r="948" spans="3:7" ht="15.75">
      <c r="C948" s="79"/>
      <c r="D948" s="79"/>
      <c r="E948" s="79"/>
      <c r="F948" s="79"/>
      <c r="G948" s="79"/>
    </row>
    <row r="949" spans="3:7" ht="15.75">
      <c r="C949" s="79"/>
      <c r="D949" s="79"/>
      <c r="E949" s="79"/>
      <c r="F949" s="79"/>
      <c r="G949" s="79"/>
    </row>
    <row r="950" spans="3:7" ht="15.75">
      <c r="C950" s="79"/>
      <c r="D950" s="79"/>
      <c r="E950" s="79"/>
      <c r="F950" s="79"/>
      <c r="G950" s="79"/>
    </row>
    <row r="951" spans="3:7" ht="15.75">
      <c r="C951" s="79"/>
      <c r="D951" s="79"/>
      <c r="E951" s="79"/>
      <c r="F951" s="79"/>
      <c r="G951" s="79"/>
    </row>
    <row r="952" spans="3:7" ht="15.75">
      <c r="C952" s="79"/>
      <c r="D952" s="79"/>
      <c r="E952" s="79"/>
      <c r="F952" s="79"/>
      <c r="G952" s="79"/>
    </row>
    <row r="953" spans="3:7" ht="15.75">
      <c r="C953" s="79"/>
      <c r="D953" s="79"/>
      <c r="E953" s="79"/>
      <c r="F953" s="79"/>
      <c r="G953" s="79"/>
    </row>
    <row r="954" spans="3:7" ht="15.75">
      <c r="C954" s="79"/>
      <c r="D954" s="79"/>
      <c r="E954" s="79"/>
      <c r="F954" s="79"/>
      <c r="G954" s="79"/>
    </row>
    <row r="955" spans="3:7" ht="15.75">
      <c r="C955" s="79"/>
      <c r="D955" s="79"/>
      <c r="E955" s="79"/>
      <c r="F955" s="79"/>
      <c r="G955" s="79"/>
    </row>
    <row r="956" spans="3:7" ht="15.75">
      <c r="C956" s="79"/>
      <c r="D956" s="79"/>
      <c r="E956" s="79"/>
      <c r="F956" s="79"/>
      <c r="G956" s="79"/>
    </row>
    <row r="957" spans="3:7" ht="15.75">
      <c r="C957" s="79"/>
      <c r="D957" s="79"/>
      <c r="E957" s="79"/>
      <c r="F957" s="79"/>
      <c r="G957" s="79"/>
    </row>
    <row r="958" spans="3:7" ht="15.75">
      <c r="C958" s="79"/>
      <c r="D958" s="79"/>
      <c r="E958" s="79"/>
      <c r="F958" s="79"/>
      <c r="G958" s="79"/>
    </row>
    <row r="959" spans="3:7" ht="15.75">
      <c r="C959" s="79"/>
      <c r="D959" s="79"/>
      <c r="E959" s="79"/>
      <c r="F959" s="79"/>
      <c r="G959" s="79"/>
    </row>
    <row r="960" spans="3:7" ht="15.75">
      <c r="C960" s="79"/>
      <c r="D960" s="79"/>
      <c r="E960" s="79"/>
      <c r="F960" s="79"/>
      <c r="G960" s="79"/>
    </row>
    <row r="961" spans="3:7" ht="15.75">
      <c r="C961" s="79"/>
      <c r="D961" s="79"/>
      <c r="E961" s="79"/>
      <c r="F961" s="79"/>
      <c r="G961" s="79"/>
    </row>
    <row r="962" spans="3:7" ht="15.75">
      <c r="C962" s="79"/>
      <c r="D962" s="79"/>
      <c r="E962" s="79"/>
      <c r="F962" s="79"/>
      <c r="G962" s="79"/>
    </row>
    <row r="963" spans="3:7" ht="15.75">
      <c r="C963" s="79"/>
      <c r="D963" s="79"/>
      <c r="E963" s="79"/>
      <c r="F963" s="79"/>
      <c r="G963" s="79"/>
    </row>
    <row r="964" spans="3:7" ht="15.75">
      <c r="C964" s="79"/>
      <c r="D964" s="79"/>
      <c r="E964" s="79"/>
      <c r="F964" s="79"/>
      <c r="G964" s="79"/>
    </row>
    <row r="965" spans="3:7" ht="15.75">
      <c r="C965" s="79"/>
      <c r="D965" s="79"/>
      <c r="E965" s="79"/>
      <c r="F965" s="79"/>
      <c r="G965" s="79"/>
    </row>
    <row r="966" spans="3:7" ht="15.75">
      <c r="C966" s="79"/>
      <c r="D966" s="79"/>
      <c r="E966" s="79"/>
      <c r="F966" s="79"/>
      <c r="G966" s="79"/>
    </row>
    <row r="967" spans="3:7" ht="15.75">
      <c r="C967" s="79"/>
      <c r="D967" s="79"/>
      <c r="E967" s="79"/>
      <c r="F967" s="79"/>
      <c r="G967" s="79"/>
    </row>
    <row r="968" spans="3:7" ht="15.75">
      <c r="C968" s="79"/>
      <c r="D968" s="79"/>
      <c r="E968" s="79"/>
      <c r="F968" s="79"/>
      <c r="G968" s="79"/>
    </row>
    <row r="969" spans="3:7" ht="15.75">
      <c r="C969" s="79"/>
      <c r="D969" s="79"/>
      <c r="E969" s="79"/>
      <c r="F969" s="79"/>
      <c r="G969" s="79"/>
    </row>
    <row r="970" spans="3:7" ht="15.75">
      <c r="C970" s="79"/>
      <c r="D970" s="79"/>
      <c r="E970" s="79"/>
      <c r="F970" s="79"/>
      <c r="G970" s="79"/>
    </row>
    <row r="971" spans="3:7" ht="15.75">
      <c r="C971" s="79"/>
      <c r="D971" s="79"/>
      <c r="E971" s="79"/>
      <c r="F971" s="79"/>
      <c r="G971" s="79"/>
    </row>
    <row r="972" spans="3:7" ht="15.75">
      <c r="C972" s="79"/>
      <c r="D972" s="79"/>
      <c r="E972" s="79"/>
      <c r="F972" s="79"/>
      <c r="G972" s="79"/>
    </row>
    <row r="973" spans="3:7" ht="15.75">
      <c r="C973" s="79"/>
      <c r="D973" s="79"/>
      <c r="E973" s="79"/>
      <c r="F973" s="79"/>
      <c r="G973" s="79"/>
    </row>
    <row r="974" spans="3:7" ht="15.75">
      <c r="C974" s="79"/>
      <c r="D974" s="79"/>
      <c r="E974" s="79"/>
      <c r="F974" s="79"/>
      <c r="G974" s="79"/>
    </row>
    <row r="975" spans="3:7" ht="15.75">
      <c r="C975" s="79"/>
      <c r="D975" s="79"/>
      <c r="E975" s="79"/>
      <c r="F975" s="79"/>
      <c r="G975" s="79"/>
    </row>
    <row r="976" spans="3:7" ht="15.75">
      <c r="C976" s="79"/>
      <c r="D976" s="79"/>
      <c r="E976" s="79"/>
      <c r="F976" s="79"/>
      <c r="G976" s="79"/>
    </row>
    <row r="977" spans="3:7" ht="15.75">
      <c r="C977" s="79"/>
      <c r="D977" s="79"/>
      <c r="E977" s="79"/>
      <c r="F977" s="79"/>
      <c r="G977" s="79"/>
    </row>
    <row r="978" spans="3:7" ht="15.75">
      <c r="C978" s="79"/>
      <c r="D978" s="79"/>
      <c r="E978" s="79"/>
      <c r="F978" s="79"/>
      <c r="G978" s="79"/>
    </row>
    <row r="979" spans="3:7" ht="15.75">
      <c r="C979" s="79"/>
      <c r="D979" s="79"/>
      <c r="E979" s="79"/>
      <c r="F979" s="79"/>
      <c r="G979" s="79"/>
    </row>
  </sheetData>
  <mergeCells count="33">
    <mergeCell ref="C27:G27"/>
    <mergeCell ref="C28:G28"/>
    <mergeCell ref="C29:G29"/>
    <mergeCell ref="B51:E51"/>
    <mergeCell ref="B52:E52"/>
    <mergeCell ref="C30:G30"/>
    <mergeCell ref="B46:E46"/>
    <mergeCell ref="G46:R46"/>
    <mergeCell ref="B47:E47"/>
    <mergeCell ref="B48:E48"/>
    <mergeCell ref="B49:E49"/>
    <mergeCell ref="B50:E50"/>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4:G4"/>
    <mergeCell ref="C5:G5"/>
    <mergeCell ref="C6:G6"/>
    <mergeCell ref="C7:G7"/>
    <mergeCell ref="C13:G13"/>
  </mergeCells>
  <printOptions gridLines="1"/>
  <pageMargins left="0.31496062992125984" right="0.31496062992125984" top="0.39370078740157477" bottom="0.39370078740157477" header="0" footer="0"/>
  <pageSetup paperSize="5" scale="45" orientation="landscape"/>
  <drawing r:id="rId1"/>
  <legacyDrawing r:id="rId2"/>
  <extLst>
    <ext xmlns:x14="http://schemas.microsoft.com/office/spreadsheetml/2009/9/main" uri="{CCE6A557-97BC-4b89-ADB6-D9C93CAAB3DF}">
      <x14:dataValidations xmlns:xm="http://schemas.microsoft.com/office/excel/2006/main" count="17">
        <x14:dataValidation type="list" allowBlank="1" showErrorMessage="1">
          <x14:formula1>
            <xm:f>Hoja3!$H$3:$H$5</xm:f>
          </x14:formula1>
          <xm:sqref>C21</xm:sqref>
        </x14:dataValidation>
        <x14:dataValidation type="list" allowBlank="1" showErrorMessage="1">
          <x14:formula1>
            <xm:f>Hoja3!$Q$3:$Q$5</xm:f>
          </x14:formula1>
          <xm:sqref>B50</xm:sqref>
        </x14:dataValidation>
        <x14:dataValidation type="list" allowBlank="1" showErrorMessage="1">
          <x14:formula1>
            <xm:f>Hoja3!$E$3:$E$6</xm:f>
          </x14:formula1>
          <xm:sqref>C17</xm:sqref>
        </x14:dataValidation>
        <x14:dataValidation type="list" allowBlank="1" showErrorMessage="1">
          <x14:formula1>
            <xm:f>Hoja3!$L$3:$L$8</xm:f>
          </x14:formula1>
          <xm:sqref>C25</xm:sqref>
        </x14:dataValidation>
        <x14:dataValidation type="list" allowBlank="1" showErrorMessage="1">
          <x14:formula1>
            <xm:f>Hoja3!$M$3:$M$23</xm:f>
          </x14:formula1>
          <xm:sqref>C26</xm:sqref>
        </x14:dataValidation>
        <x14:dataValidation type="list" allowBlank="1" showErrorMessage="1">
          <x14:formula1>
            <xm:f>Hoja3!$O$3:$O$7</xm:f>
          </x14:formula1>
          <xm:sqref>B46</xm:sqref>
        </x14:dataValidation>
        <x14:dataValidation type="list" allowBlank="1" showErrorMessage="1">
          <x14:formula1>
            <xm:f>Hoja3!$R$3:$R$99</xm:f>
          </x14:formula1>
          <xm:sqref>A35 A38 A42 B48</xm:sqref>
        </x14:dataValidation>
        <x14:dataValidation type="list" allowBlank="1" showErrorMessage="1">
          <x14:formula1>
            <xm:f>Hoja3!$B$3:$B$25</xm:f>
          </x14:formula1>
          <xm:sqref>C15</xm:sqref>
        </x14:dataValidation>
        <x14:dataValidation type="list" allowBlank="1" showErrorMessage="1">
          <x14:formula1>
            <xm:f>Hoja3!$G$3:$G$113</xm:f>
          </x14:formula1>
          <xm:sqref>C20</xm:sqref>
        </x14:dataValidation>
        <x14:dataValidation type="list" allowBlank="1" showErrorMessage="1">
          <x14:formula1>
            <xm:f>Hoja3!$K$3:$K$29</xm:f>
          </x14:formula1>
          <xm:sqref>C24</xm:sqref>
        </x14:dataValidation>
        <x14:dataValidation type="list" allowBlank="1" showErrorMessage="1">
          <x14:formula1>
            <xm:f>Hoja3!$P$3:$P$6</xm:f>
          </x14:formula1>
          <xm:sqref>B47</xm:sqref>
        </x14:dataValidation>
        <x14:dataValidation type="list" allowBlank="1" showErrorMessage="1">
          <x14:formula1>
            <xm:f>Hoja3!$F$3:$F$30</xm:f>
          </x14:formula1>
          <xm:sqref>C18</xm:sqref>
        </x14:dataValidation>
        <x14:dataValidation type="list" allowBlank="1" showErrorMessage="1">
          <x14:formula1>
            <xm:f>Hoja3!$C$3:$C$32</xm:f>
          </x14:formula1>
          <xm:sqref>C14</xm:sqref>
        </x14:dataValidation>
        <x14:dataValidation type="list" allowBlank="1" showErrorMessage="1">
          <x14:formula1>
            <xm:f>Hoja3!$I$3:$I$32</xm:f>
          </x14:formula1>
          <xm:sqref>C22</xm:sqref>
        </x14:dataValidation>
        <x14:dataValidation type="list" allowBlank="1" showErrorMessage="1">
          <x14:formula1>
            <xm:f>Hoja3!$N$3:$N$94</xm:f>
          </x14:formula1>
          <xm:sqref>C27</xm:sqref>
        </x14:dataValidation>
        <x14:dataValidation type="list" allowBlank="1" showErrorMessage="1">
          <x14:formula1>
            <xm:f>Hoja3!$D$3:$D$32</xm:f>
          </x14:formula1>
          <xm:sqref>C16</xm:sqref>
        </x14:dataValidation>
        <x14:dataValidation type="list" allowBlank="1" showErrorMessage="1">
          <x14:formula1>
            <xm:f>Hoja3!$J$3:$J$8</xm:f>
          </x14:formula1>
          <xm:sqref>C23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ESTADÍSTICAS (DINÁMICO)</vt:lpstr>
      <vt:lpstr>MIR TRANSPARENCIA</vt:lpstr>
      <vt:lpstr>fin propósito</vt:lpstr>
      <vt:lpstr>Estático</vt:lpstr>
      <vt:lpstr>Subidos</vt:lpstr>
      <vt:lpstr>Hoja 1</vt:lpstr>
      <vt:lpstr>Hoja3</vt:lpstr>
      <vt:lpstr>anterior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Flores Uribe</dc:creator>
  <cp:lastModifiedBy>Jorge Flores Uribe</cp:lastModifiedBy>
  <dcterms:created xsi:type="dcterms:W3CDTF">2024-01-08T22:43:33Z</dcterms:created>
  <dcterms:modified xsi:type="dcterms:W3CDTF">2024-01-09T21:21:18Z</dcterms:modified>
</cp:coreProperties>
</file>