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ilonen.garcia\Desktop\transparencia\"/>
    </mc:Choice>
  </mc:AlternateContent>
  <bookViews>
    <workbookView xWindow="0" yWindow="0" windowWidth="19155" windowHeight="11520"/>
  </bookViews>
  <sheets>
    <sheet name="Hoja1"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4" i="1" l="1"/>
  <c r="F40" i="1"/>
  <c r="F36" i="1"/>
  <c r="AA35" i="1"/>
  <c r="Z35" i="1"/>
  <c r="Y35" i="1"/>
  <c r="X35" i="1"/>
  <c r="W35" i="1"/>
  <c r="V35" i="1"/>
  <c r="U35" i="1"/>
  <c r="AA34" i="1"/>
  <c r="Z34" i="1"/>
  <c r="Y34" i="1"/>
  <c r="X34" i="1"/>
  <c r="W34" i="1"/>
  <c r="V34" i="1"/>
  <c r="U34" i="1"/>
  <c r="AA33" i="1"/>
  <c r="Z33" i="1"/>
  <c r="Y33" i="1"/>
  <c r="X33" i="1"/>
  <c r="W33" i="1"/>
  <c r="V33" i="1"/>
  <c r="U33" i="1"/>
  <c r="AA32" i="1"/>
  <c r="Z32" i="1"/>
  <c r="Y32" i="1"/>
  <c r="X32" i="1"/>
  <c r="W32" i="1"/>
  <c r="V32" i="1"/>
  <c r="U32" i="1"/>
  <c r="AA31" i="1"/>
  <c r="Z31" i="1"/>
  <c r="Y31" i="1"/>
  <c r="X31" i="1"/>
  <c r="W31" i="1"/>
  <c r="V31" i="1"/>
  <c r="U31" i="1"/>
  <c r="AA30" i="1"/>
  <c r="Z30" i="1"/>
  <c r="Y30" i="1"/>
  <c r="X30" i="1"/>
  <c r="W30" i="1"/>
  <c r="V30" i="1"/>
  <c r="U30" i="1"/>
  <c r="AA29" i="1"/>
  <c r="Z29" i="1"/>
  <c r="Y29" i="1"/>
  <c r="X29" i="1"/>
  <c r="W29" i="1"/>
  <c r="V29" i="1"/>
  <c r="U29" i="1"/>
  <c r="AA28" i="1"/>
  <c r="Z28" i="1"/>
  <c r="Y28" i="1"/>
  <c r="X28" i="1"/>
  <c r="W28" i="1"/>
  <c r="V28" i="1"/>
  <c r="U28" i="1"/>
  <c r="AA27" i="1"/>
  <c r="Z27" i="1"/>
  <c r="Y27" i="1"/>
  <c r="X27" i="1"/>
  <c r="W27" i="1"/>
  <c r="V27" i="1"/>
  <c r="U27" i="1"/>
</calcChain>
</file>

<file path=xl/comments1.xml><?xml version="1.0" encoding="utf-8"?>
<comments xmlns="http://schemas.openxmlformats.org/spreadsheetml/2006/main">
  <authors>
    <author>soporte</author>
  </authors>
  <commentList>
    <comment ref="D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<sst xmlns="http://schemas.openxmlformats.org/spreadsheetml/2006/main" count="351" uniqueCount="215">
  <si>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</si>
  <si>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</si>
  <si>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</si>
  <si>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</si>
  <si>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</si>
  <si>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</si>
  <si>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</si>
  <si>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</si>
  <si>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</si>
  <si>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</si>
  <si>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</si>
  <si>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</si>
  <si>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</si>
  <si>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</si>
  <si>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</si>
  <si>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</si>
  <si>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</si>
  <si>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respero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</si>
  <si>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</si>
  <si>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</si>
  <si>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nanciera;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</si>
  <si>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</si>
  <si>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</si>
  <si>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</si>
  <si>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</si>
  <si>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</si>
  <si>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</si>
  <si>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</si>
  <si>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</si>
  <si>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</si>
  <si>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</si>
  <si>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</si>
  <si>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</si>
  <si>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</si>
  <si>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</si>
  <si>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</si>
  <si>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</si>
  <si>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</si>
  <si>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</si>
  <si>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</si>
  <si>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</si>
  <si>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</si>
  <si>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</si>
  <si>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</si>
  <si>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</si>
  <si>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</si>
  <si>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</si>
  <si>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</si>
  <si>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</si>
  <si>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</si>
  <si>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</si>
  <si>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</si>
  <si>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</si>
  <si>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</si>
  <si>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</si>
  <si>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</si>
  <si>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</si>
  <si>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</si>
  <si>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</si>
  <si>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</si>
  <si>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</si>
  <si>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</si>
  <si>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</si>
  <si>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</si>
  <si>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</si>
  <si>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</si>
  <si>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t>
  </si>
  <si>
    <t>AVANCE 1 ER TRIMESTRE</t>
  </si>
  <si>
    <t>AVANCE AL MES DE ABRIL</t>
  </si>
  <si>
    <t>AVANCE AL MES DE MAYO</t>
  </si>
  <si>
    <t>AVANCE AL MES DE JUNIO</t>
  </si>
  <si>
    <t>AVANCE AL MES DE JULIO</t>
  </si>
  <si>
    <t>AVANCE AL MES DE AGOSTO</t>
  </si>
  <si>
    <t>AVANCE AL MES DE SEPTIEMBRE</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</si>
  <si>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</si>
  <si>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</si>
  <si>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</si>
  <si>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</si>
  <si>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</si>
  <si>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</si>
  <si>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</si>
  <si>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</si>
  <si>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</si>
  <si>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</si>
  <si>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</si>
  <si>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</si>
  <si>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</si>
  <si>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</si>
  <si>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</si>
  <si>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</si>
  <si>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</si>
  <si>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</si>
  <si>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</si>
  <si>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</si>
  <si>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N/A</t>
  </si>
  <si>
    <t xml:space="preserve"> 5´265,127</t>
  </si>
  <si>
    <t>Padrón de beneficiarios</t>
  </si>
  <si>
    <t>Padrón de beneficiarios
Coneval 2010 Población con al menos una carencia en el Estado de Jalisco</t>
  </si>
  <si>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</si>
  <si>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 </t>
    </r>
    <r>
      <rPr>
        <b/>
        <sz val="36"/>
        <color rgb="FF7030A0"/>
        <rFont val="Calibri"/>
        <family val="2"/>
      </rPr>
      <t>10,108</t>
    </r>
    <r>
      <rPr>
        <sz val="36"/>
        <color rgb="FF000000"/>
        <rFont val="Calibri"/>
        <family val="2"/>
      </rPr>
      <t xml:space="preserve">
Atención médica de primer nivel: </t>
    </r>
    <r>
      <rPr>
        <b/>
        <sz val="36"/>
        <color rgb="FF7030A0"/>
        <rFont val="Calibri"/>
        <family val="2"/>
      </rPr>
      <t>29,227</t>
    </r>
    <r>
      <rPr>
        <sz val="36"/>
        <color rgb="FF000000"/>
        <rFont val="Calibri"/>
        <family val="2"/>
      </rPr>
      <t xml:space="preserve">
Atención odontológica: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 </t>
    </r>
    <r>
      <rPr>
        <b/>
        <sz val="36"/>
        <color rgb="FF7030A0"/>
        <rFont val="Calibri"/>
        <family val="2"/>
      </rPr>
      <t>20,426</t>
    </r>
    <r>
      <rPr>
        <sz val="36"/>
        <color rgb="FF000000"/>
        <rFont val="Calibri"/>
        <family val="2"/>
      </rPr>
      <t xml:space="preserve">
Habilidades y desarrollo comunitario: Comedores comunitarios: 550,Centros Desarrollo Comunitario preescolar: 2,270, Población con servicios a la comunidad en eventos: 2,293. Población beneficiada con servicios gratuitos 12,537, talleres 22,406 y adiestramiento 995= Total: </t>
    </r>
    <r>
      <rPr>
        <b/>
        <sz val="36"/>
        <color rgb="FF7030A0"/>
        <rFont val="Calibri"/>
        <family val="2"/>
      </rPr>
      <t>41,051</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rgb="FF7030A0"/>
        <rFont val="Calibri"/>
        <family val="2"/>
      </rPr>
      <t>798</t>
    </r>
    <r>
      <rPr>
        <sz val="36"/>
        <color rgb="FF000000"/>
        <rFont val="Calibri"/>
        <family val="2"/>
      </rPr>
      <t xml:space="preserve">
Pláticas prematrimoniales: </t>
    </r>
    <r>
      <rPr>
        <b/>
        <sz val="36"/>
        <color rgb="FF7030A0"/>
        <rFont val="Calibri"/>
        <family val="2"/>
      </rPr>
      <t>10,412</t>
    </r>
    <r>
      <rPr>
        <sz val="36"/>
        <color rgb="FF000000"/>
        <rFont val="Calibri"/>
        <family val="2"/>
      </rPr>
      <t xml:space="preserve">
Protección civil: </t>
    </r>
    <r>
      <rPr>
        <b/>
        <sz val="36"/>
        <color rgb="FF7030A0"/>
        <rFont val="Calibri"/>
        <family val="2"/>
      </rPr>
      <t>900</t>
    </r>
    <r>
      <rPr>
        <sz val="36"/>
        <color rgb="FF000000"/>
        <rFont val="Calibri"/>
        <family val="2"/>
      </rPr>
      <t xml:space="preserve">
Total de población atendida con los programas: </t>
    </r>
    <r>
      <rPr>
        <b/>
        <sz val="36"/>
        <color rgb="FF7030A0"/>
        <rFont val="Calibri"/>
        <family val="2"/>
      </rPr>
      <t>139,332</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</si>
  <si>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</si>
  <si>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</si>
  <si>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</si>
  <si>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</si>
  <si>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</si>
  <si>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Padrón de beneficiarios
Coneval 2010 Población con al menos una carencia en el Municipio de Guadalajara</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</si>
  <si>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t>
    </r>
    <r>
      <rPr>
        <sz val="36"/>
        <color rgb="FFFF0000"/>
        <rFont val="Calibri"/>
        <family val="2"/>
      </rPr>
      <t xml:space="preserve"> </t>
    </r>
    <r>
      <rPr>
        <b/>
        <sz val="36"/>
        <color rgb="FF7030A0"/>
        <rFont val="Calibri"/>
        <family val="2"/>
      </rPr>
      <t>10,108</t>
    </r>
    <r>
      <rPr>
        <sz val="36"/>
        <color rgb="FF000000"/>
        <rFont val="Calibri"/>
        <family val="2"/>
      </rPr>
      <t xml:space="preserve">
Atención médica de primer nivel:</t>
    </r>
    <r>
      <rPr>
        <sz val="36"/>
        <color rgb="FF7030A0"/>
        <rFont val="Calibri"/>
        <family val="2"/>
      </rPr>
      <t xml:space="preserve"> </t>
    </r>
    <r>
      <rPr>
        <b/>
        <sz val="36"/>
        <color rgb="FF7030A0"/>
        <rFont val="Calibri"/>
        <family val="2"/>
      </rPr>
      <t>29,227</t>
    </r>
    <r>
      <rPr>
        <sz val="36"/>
        <color rgb="FF000000"/>
        <rFont val="Calibri"/>
        <family val="2"/>
      </rPr>
      <t xml:space="preserve">
Atención odontológica:</t>
    </r>
    <r>
      <rPr>
        <sz val="36"/>
        <color rgb="FF7030A0"/>
        <rFont val="Calibri"/>
        <family val="2"/>
      </rPr>
      <t xml:space="preserve">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t>
    </r>
    <r>
      <rPr>
        <sz val="36"/>
        <color rgb="FF7030A0"/>
        <rFont val="Calibri"/>
        <family val="2"/>
      </rPr>
      <t xml:space="preserve"> </t>
    </r>
    <r>
      <rPr>
        <b/>
        <sz val="36"/>
        <color rgb="FF7030A0"/>
        <rFont val="Calibri"/>
        <family val="2"/>
      </rPr>
      <t>20,426</t>
    </r>
    <r>
      <rPr>
        <b/>
        <sz val="36"/>
        <color rgb="FF000000"/>
        <rFont val="Calibri"/>
        <family val="2"/>
      </rPr>
      <t xml:space="preserve">
</t>
    </r>
    <r>
      <rPr>
        <sz val="36"/>
        <color rgb="FF000000"/>
        <rFont val="Calibri"/>
        <family val="2"/>
      </rPr>
      <t xml:space="preserve">Habilidades y desarrollo comunitario: Comedores comunitarios: 550,Centros Desarrollo Comunitario preescolar: 2,270, Población con servicios a la comunidad en eventos: 2,293. Población beneficiada con servicios gratuitos 12,537, talleres 22,406 y adiestramiento 995= </t>
    </r>
    <r>
      <rPr>
        <b/>
        <sz val="36"/>
        <color rgb="FF000000"/>
        <rFont val="Calibri"/>
        <family val="2"/>
      </rPr>
      <t xml:space="preserve">Total: </t>
    </r>
    <r>
      <rPr>
        <b/>
        <sz val="36"/>
        <color rgb="FF7030A0"/>
        <rFont val="Calibri"/>
        <family val="2"/>
      </rPr>
      <t>41,051</t>
    </r>
    <r>
      <rPr>
        <b/>
        <sz val="36"/>
        <color rgb="FF000000"/>
        <rFont val="Calibri"/>
        <family val="2"/>
      </rPr>
      <t xml:space="preserve">
</t>
    </r>
    <r>
      <rPr>
        <sz val="36"/>
        <color rgb="FF000000"/>
        <rFont val="Calibri"/>
        <family val="2"/>
      </rPr>
      <t>Atención en centros de desarrollo infantil</t>
    </r>
    <r>
      <rPr>
        <b/>
        <sz val="36"/>
        <color rgb="FF000000"/>
        <rFont val="Calibri"/>
        <family val="2"/>
      </rPr>
      <t>:</t>
    </r>
    <r>
      <rPr>
        <b/>
        <sz val="36"/>
        <color rgb="FF7030A0"/>
        <rFont val="Calibri"/>
        <family val="2"/>
      </rPr>
      <t xml:space="preserve"> 931</t>
    </r>
    <r>
      <rPr>
        <b/>
        <sz val="36"/>
        <color rgb="FF000000"/>
        <rFont val="Calibri"/>
        <family val="2"/>
      </rPr>
      <t xml:space="preserve">
</t>
    </r>
    <r>
      <rPr>
        <sz val="36"/>
        <color rgb="FF000000"/>
        <rFont val="Calibri"/>
        <family val="2"/>
      </rPr>
      <t>Atención en centros de desarrollo infantil comunitario:</t>
    </r>
    <r>
      <rPr>
        <b/>
        <sz val="36"/>
        <color rgb="FF000000"/>
        <rFont val="Calibri"/>
        <family val="2"/>
      </rPr>
      <t xml:space="preserve"> </t>
    </r>
    <r>
      <rPr>
        <b/>
        <sz val="36"/>
        <color rgb="FF7030A0"/>
        <rFont val="Calibri"/>
        <family val="2"/>
      </rPr>
      <t>435</t>
    </r>
    <r>
      <rPr>
        <b/>
        <sz val="36"/>
        <color rgb="FF000000"/>
        <rFont val="Calibri"/>
        <family val="2"/>
      </rPr>
      <t xml:space="preserve">
</t>
    </r>
    <r>
      <rPr>
        <sz val="36"/>
        <color rgb="FF000000"/>
        <rFont val="Calibri"/>
        <family val="2"/>
      </rPr>
      <t>Centros de convivencia:</t>
    </r>
    <r>
      <rPr>
        <b/>
        <sz val="36"/>
        <color rgb="FF7030A0"/>
        <rFont val="Calibri"/>
        <family val="2"/>
      </rPr>
      <t xml:space="preserve"> 798</t>
    </r>
    <r>
      <rPr>
        <b/>
        <sz val="36"/>
        <color rgb="FF000000"/>
        <rFont val="Calibri"/>
        <family val="2"/>
      </rPr>
      <t xml:space="preserve">
</t>
    </r>
    <r>
      <rPr>
        <sz val="36"/>
        <color rgb="FF000000"/>
        <rFont val="Calibri"/>
        <family val="2"/>
      </rPr>
      <t>Pláticas prematrimoniales:</t>
    </r>
    <r>
      <rPr>
        <b/>
        <sz val="36"/>
        <color rgb="FF000000"/>
        <rFont val="Calibri"/>
        <family val="2"/>
      </rPr>
      <t xml:space="preserve"> </t>
    </r>
    <r>
      <rPr>
        <b/>
        <sz val="36"/>
        <color rgb="FF7030A0"/>
        <rFont val="Calibri"/>
        <family val="2"/>
      </rPr>
      <t>10,412</t>
    </r>
    <r>
      <rPr>
        <b/>
        <sz val="36"/>
        <color rgb="FF000000"/>
        <rFont val="Calibri"/>
        <family val="2"/>
      </rPr>
      <t xml:space="preserve">
</t>
    </r>
    <r>
      <rPr>
        <sz val="36"/>
        <color rgb="FF000000"/>
        <rFont val="Calibri"/>
        <family val="2"/>
      </rPr>
      <t>Protección civil</t>
    </r>
    <r>
      <rPr>
        <b/>
        <sz val="36"/>
        <color rgb="FF000000"/>
        <rFont val="Calibri"/>
        <family val="2"/>
      </rPr>
      <t xml:space="preserve">: </t>
    </r>
    <r>
      <rPr>
        <b/>
        <sz val="36"/>
        <color rgb="FF7030A0"/>
        <rFont val="Calibri"/>
        <family val="2"/>
      </rPr>
      <t>900</t>
    </r>
    <r>
      <rPr>
        <b/>
        <sz val="36"/>
        <color rgb="FF000000"/>
        <rFont val="Calibri"/>
        <family val="2"/>
      </rPr>
      <t xml:space="preserve">
Total de población atendida con los programas</t>
    </r>
    <r>
      <rPr>
        <b/>
        <sz val="36"/>
        <color rgb="FF7030A0"/>
        <rFont val="Calibri"/>
        <family val="2"/>
      </rPr>
      <t>: 139,332</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</si>
  <si>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</si>
  <si>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</si>
  <si>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</si>
  <si>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</si>
  <si>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</si>
  <si>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36"/>
        <color rgb="FF7030A0"/>
        <rFont val="Calibri"/>
        <family val="2"/>
      </rPr>
      <t>200</t>
    </r>
    <r>
      <rPr>
        <b/>
        <sz val="36"/>
        <color rgb="FF000000"/>
        <rFont val="Calibri"/>
        <family val="2"/>
      </rPr>
      <t xml:space="preserve">
Población atendida con los programas en el albergue CADIPSI (2,180)y por las brigadas de atención a personas en situación de calle (1,264): 3,444</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</si>
  <si>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</si>
  <si>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</si>
  <si>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</si>
  <si>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</si>
  <si>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</si>
  <si>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</si>
  <si>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</si>
  <si>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</si>
  <si>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</si>
  <si>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2´455,807</t>
  </si>
  <si>
    <t>2´432,628/100%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</si>
  <si>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</si>
  <si>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</si>
  <si>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36"/>
        <rFont val="Calibri"/>
        <family val="2"/>
      </rPr>
      <t>24,039</t>
    </r>
    <r>
      <rPr>
        <sz val="36"/>
        <color rgb="FF000000"/>
        <rFont val="Calibri"/>
        <family val="2"/>
      </rPr>
      <t xml:space="preserve">
Apoyos asistenciales: cobijas,  medicamentos, productos higiene, ropa, apoyos médicos etc. :</t>
    </r>
    <r>
      <rPr>
        <sz val="36"/>
        <rFont val="Calibri"/>
        <family val="2"/>
      </rPr>
      <t xml:space="preserve"> 45,864</t>
    </r>
    <r>
      <rPr>
        <sz val="36"/>
        <color rgb="FF000000"/>
        <rFont val="Calibri"/>
        <family val="2"/>
      </rPr>
      <t xml:space="preserve">: Total </t>
    </r>
    <r>
      <rPr>
        <b/>
        <sz val="36"/>
        <color rgb="FF7030A0"/>
        <rFont val="Calibri"/>
        <family val="2"/>
      </rPr>
      <t>69,903</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6"/>
        <color rgb="FF7030A0"/>
        <rFont val="Calibri"/>
        <family val="2"/>
      </rPr>
      <t>4,950</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30,936 y desayunos fríos y  calientes 1,354,700, programa de asistencial social alimentaria en los primeros 1000 días 4,800 :</t>
    </r>
    <r>
      <rPr>
        <sz val="36"/>
        <color rgb="FF7030A0"/>
        <rFont val="Calibri"/>
        <family val="2"/>
      </rPr>
      <t xml:space="preserve"> </t>
    </r>
    <r>
      <rPr>
        <b/>
        <sz val="36"/>
        <color rgb="FF7030A0"/>
        <rFont val="Calibri"/>
        <family val="2"/>
      </rPr>
      <t>1´390,436</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1,970</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1,050</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121,000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 </t>
    </r>
    <r>
      <rPr>
        <b/>
        <sz val="36"/>
        <color rgb="FF7030A0"/>
        <rFont val="Calibri"/>
        <family val="2"/>
      </rPr>
      <t>819,280</t>
    </r>
    <r>
      <rPr>
        <sz val="36"/>
        <color rgb="FF000000"/>
        <rFont val="Calibri"/>
        <family val="2"/>
      </rPr>
      <t xml:space="preserve"> dato Paty Flores
</t>
    </r>
    <r>
      <rPr>
        <b/>
        <u/>
        <sz val="36"/>
        <color rgb="FF000000"/>
        <rFont val="Calibri"/>
        <family val="2"/>
      </rPr>
      <t>Total de apoyos:</t>
    </r>
    <r>
      <rPr>
        <b/>
        <u/>
        <sz val="36"/>
        <color rgb="FF7030A0"/>
        <rFont val="Calibri"/>
        <family val="2"/>
      </rPr>
      <t xml:space="preserve"> 2´432,628</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</si>
  <si>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</si>
  <si>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</si>
  <si>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</si>
  <si>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16,521/100%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</si>
  <si>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</si>
  <si>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2,180</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 xml:space="preserve">Personas con apoyos: </t>
    </r>
    <r>
      <rPr>
        <b/>
        <sz val="36"/>
        <color rgb="FF7030A0"/>
        <rFont val="Calibri"/>
        <family val="2"/>
      </rPr>
      <t>1,264</t>
    </r>
    <r>
      <rPr>
        <sz val="36"/>
        <color rgb="FF000000"/>
        <rFont val="Calibri"/>
        <family val="2"/>
      </rPr>
      <t xml:space="preserve"> cuenta pública
</t>
    </r>
    <r>
      <rPr>
        <b/>
        <sz val="36"/>
        <color rgb="FF000000"/>
        <rFont val="Calibri"/>
        <family val="2"/>
      </rPr>
      <t xml:space="preserve">Asistencia alimentaria y nutrición:
</t>
    </r>
    <r>
      <rPr>
        <sz val="36"/>
        <color rgb="FF000000"/>
        <rFont val="Calibri"/>
        <family val="2"/>
      </rPr>
      <t>Población de PAAP: 2,578, Desayunos: 7,130, Población primeros 1000 días: 400
Total de personas beneficiadas con alimento</t>
    </r>
    <r>
      <rPr>
        <b/>
        <sz val="36"/>
        <color rgb="FF000000"/>
        <rFont val="Calibri"/>
        <family val="2"/>
      </rPr>
      <t xml:space="preserve">: </t>
    </r>
    <r>
      <rPr>
        <b/>
        <sz val="36"/>
        <color rgb="FF7030A0"/>
        <rFont val="Calibri"/>
        <family val="2"/>
      </rPr>
      <t>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588</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900</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36"/>
        <color rgb="FF000000"/>
        <rFont val="Calibri"/>
        <family val="2"/>
      </rPr>
      <t xml:space="preserve">Total de personas con apoyos: </t>
    </r>
    <r>
      <rPr>
        <b/>
        <u/>
        <sz val="36"/>
        <color rgb="FF7030A0"/>
        <rFont val="Calibri"/>
        <family val="2"/>
      </rPr>
      <t>16,521</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</si>
  <si>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</si>
  <si>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</si>
  <si>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</si>
  <si>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</si>
  <si>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</si>
  <si>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438507/100%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</si>
  <si>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</si>
  <si>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10,194, Búsqueda y recuperación de redes: </t>
    </r>
    <r>
      <rPr>
        <sz val="36"/>
        <rFont val="Calibri"/>
        <family val="2"/>
      </rPr>
      <t>90</t>
    </r>
    <r>
      <rPr>
        <sz val="36"/>
        <color rgb="FF000000"/>
        <rFont val="Calibri"/>
        <family val="2"/>
      </rPr>
      <t>, sesiones de terapéuticas 795, canalizaciones y derivaciones</t>
    </r>
    <r>
      <rPr>
        <sz val="36"/>
        <rFont val="Calibri"/>
        <family val="2"/>
      </rPr>
      <t xml:space="preserve"> 960</t>
    </r>
    <r>
      <rPr>
        <sz val="36"/>
        <color rgb="FF000000"/>
        <rFont val="Calibri"/>
        <family val="2"/>
      </rPr>
      <t xml:space="preserve">: </t>
    </r>
    <r>
      <rPr>
        <sz val="36"/>
        <color rgb="FF7030A0"/>
        <rFont val="Calibri"/>
        <family val="2"/>
      </rPr>
      <t>12,039</t>
    </r>
    <r>
      <rPr>
        <sz val="36"/>
        <color rgb="FF000000"/>
        <rFont val="Calibri"/>
        <family val="2"/>
      </rPr>
      <t xml:space="preserve">
Atención situación de calle:
Abordaje a personas en situación de calle:3,156, Canalizaciones 89, recorridos diurnos y notarnos 212: total </t>
    </r>
    <r>
      <rPr>
        <sz val="36"/>
        <color rgb="FF7030A0"/>
        <rFont val="Calibri"/>
        <family val="2"/>
      </rPr>
      <t>3,457</t>
    </r>
    <r>
      <rPr>
        <sz val="36"/>
        <color rgb="FF000000"/>
        <rFont val="Calibri"/>
        <family val="2"/>
      </rPr>
      <t xml:space="preserve">
Atención médica de primer nivel:
Consultas médicas, medicina general: 26,869, Consultas médicas  pediátricas: 13,553,
Filtros: 155,123,  Consultas médicas en campañas o brigadas: 1,762,  Pláticas preventivas otorgadas: 576
Total: </t>
    </r>
    <r>
      <rPr>
        <sz val="36"/>
        <color rgb="FF7030A0"/>
        <rFont val="Calibri"/>
        <family val="2"/>
      </rPr>
      <t>197,883</t>
    </r>
    <r>
      <rPr>
        <sz val="36"/>
        <color rgb="FF000000"/>
        <rFont val="Calibri"/>
        <family val="2"/>
      </rPr>
      <t xml:space="preserve">
Atención odontológica:
Consultas odontológicas en Centro de DIF: 5,177, Consultas en clínica dental: 5,127, Consultas en brigadas o campañas: 4,229
Total de consultas odontológica: </t>
    </r>
    <r>
      <rPr>
        <sz val="36"/>
        <color rgb="FF7030A0"/>
        <rFont val="Calibri"/>
        <family val="2"/>
      </rPr>
      <t>14,533</t>
    </r>
    <r>
      <rPr>
        <sz val="36"/>
        <color rgb="FF000000"/>
        <rFont val="Calibri"/>
        <family val="2"/>
      </rPr>
      <t xml:space="preserve">
Atención laboratorio clínico:
Análisis de prematrimoniales: 19,940
Análisis de laboratorios: 46,515
Total de análisis clínicos: </t>
    </r>
    <r>
      <rPr>
        <sz val="36"/>
        <color rgb="FF7030A0"/>
        <rFont val="Calibri"/>
        <family val="2"/>
      </rPr>
      <t>66,455</t>
    </r>
    <r>
      <rPr>
        <sz val="36"/>
        <color rgb="FF000000"/>
        <rFont val="Calibri"/>
        <family val="2"/>
      </rPr>
      <t xml:space="preserve">
Atención psicológica:
Sesiones de terapia psicológica 22,837 y asesoría otorgadas 4,586: </t>
    </r>
    <r>
      <rPr>
        <sz val="36"/>
        <color rgb="FF7030A0"/>
        <rFont val="Calibri"/>
        <family val="2"/>
      </rPr>
      <t>27,423</t>
    </r>
    <r>
      <rPr>
        <sz val="36"/>
        <color rgb="FF000000"/>
        <rFont val="Calibri"/>
        <family val="2"/>
      </rPr>
      <t xml:space="preserve">
Trabajo social:
Casos atendidos, solicitudes registradas 1,394, visitas domiciliarias 1061, casos con estudios sociofamiliares 499, casos cerradas 870, canalizaciones realizadas 468 :</t>
    </r>
    <r>
      <rPr>
        <sz val="36"/>
        <color rgb="FF7030A0"/>
        <rFont val="Calibri"/>
        <family val="2"/>
      </rPr>
      <t>4,292</t>
    </r>
    <r>
      <rPr>
        <sz val="36"/>
        <color rgb="FF000000"/>
        <rFont val="Calibri"/>
        <family val="2"/>
      </rPr>
      <t xml:space="preserve">
Protección civil:
Programas de protección civil desarrollados y aplicados 55, Eventos masivos con participación de DIFGDL 21, Simulacros programados 210: </t>
    </r>
    <r>
      <rPr>
        <sz val="36"/>
        <color rgb="FF7030A0"/>
        <rFont val="Calibri"/>
        <family val="2"/>
      </rPr>
      <t>286</t>
    </r>
    <r>
      <rPr>
        <sz val="36"/>
        <color rgb="FF000000"/>
        <rFont val="Calibri"/>
        <family val="2"/>
      </rPr>
      <t xml:space="preserve">
Centros de Desarrollo Infantil:
Sesiones educativas 21,825, sesiones en educación física 1,620 Sesiones recreativas 21,825= Total: </t>
    </r>
    <r>
      <rPr>
        <sz val="36"/>
        <color rgb="FF7030A0"/>
        <rFont val="Calibri"/>
        <family val="2"/>
      </rPr>
      <t>45,270</t>
    </r>
    <r>
      <rPr>
        <sz val="36"/>
        <color rgb="FF000000"/>
        <rFont val="Calibri"/>
        <family val="2"/>
      </rPr>
      <t xml:space="preserve">
Habilidades y desarrollo comunitario;
 Educación preescolar en CDC: Sesiones educativas: 18,474, sesiones recreativas: 807, sesiones en educación física: 3,063: Total: </t>
    </r>
    <r>
      <rPr>
        <sz val="36"/>
        <color rgb="FF7030A0"/>
        <rFont val="Calibri"/>
        <family val="2"/>
      </rPr>
      <t>22,344</t>
    </r>
    <r>
      <rPr>
        <sz val="36"/>
        <color rgb="FF000000"/>
        <rFont val="Calibri"/>
        <family val="2"/>
      </rPr>
      <t xml:space="preserve">
Desarrollo de habilidades: Servicios  de apoyo a la comunidad en eventos  2, 293 y Servicios gratuitos a la comunidad en centros de desarrollo comunitarios: 12,838 = </t>
    </r>
    <r>
      <rPr>
        <sz val="36"/>
        <color rgb="FF7030A0"/>
        <rFont val="Calibri"/>
        <family val="2"/>
      </rPr>
      <t>15,131</t>
    </r>
    <r>
      <rPr>
        <sz val="36"/>
        <color rgb="FF000000"/>
        <rFont val="Calibri"/>
        <family val="2"/>
      </rPr>
      <t xml:space="preserve">
Centros de Convivencia: 
Entrevista de trabajo social 536, entrevista y evaluaciones psicológica 553, Convivencia supervisadas 13,362, Entregas de recepción de menores 682, Seguimientos ante juzgado 8,973: Total </t>
    </r>
    <r>
      <rPr>
        <sz val="36"/>
        <color rgb="FF7030A0"/>
        <rFont val="Calibri"/>
        <family val="2"/>
      </rPr>
      <t>24,106</t>
    </r>
    <r>
      <rPr>
        <sz val="36"/>
        <color rgb="FF000000"/>
        <rFont val="Calibri"/>
        <family val="2"/>
      </rPr>
      <t xml:space="preserve">
Pláticas prematrimoniales:
Sesiones de pláticas prematrimoniales: 82, constancias de pláticas 4,518  y  constancias a matrimonios colectivos 688: </t>
    </r>
    <r>
      <rPr>
        <sz val="36"/>
        <color rgb="FF7030A0"/>
        <rFont val="Calibri"/>
        <family val="2"/>
      </rPr>
      <t>5,288</t>
    </r>
    <r>
      <rPr>
        <sz val="36"/>
        <color rgb="FF000000"/>
        <rFont val="Calibri"/>
        <family val="2"/>
      </rPr>
      <t xml:space="preserve">
Total de servicios: </t>
    </r>
    <r>
      <rPr>
        <sz val="36"/>
        <color rgb="FF7030A0"/>
        <rFont val="Calibri"/>
        <family val="2"/>
      </rPr>
      <t>438,507</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</si>
  <si>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</si>
  <si>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</si>
  <si>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</si>
  <si>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88,271/100%</t>
  </si>
  <si>
    <r>
      <rPr>
        <b/>
        <sz val="36"/>
        <color rgb="FF000000"/>
        <rFont val="Calibri"/>
        <family val="2"/>
      </rPr>
      <t>CADIPSI</t>
    </r>
    <r>
      <rPr>
        <sz val="36"/>
        <color rgb="FF000000"/>
        <rFont val="Calibri"/>
        <family val="2"/>
      </rPr>
      <t xml:space="preserve">
Personas beneficiadas con servicios de estancia: </t>
    </r>
    <r>
      <rPr>
        <b/>
        <sz val="36"/>
        <color rgb="FF7030A0"/>
        <rFont val="Calibri"/>
        <family val="2"/>
      </rPr>
      <t xml:space="preserve">2,180 </t>
    </r>
    <r>
      <rPr>
        <sz val="36"/>
        <color rgb="FF000000"/>
        <rFont val="Calibri"/>
        <family val="2"/>
      </rPr>
      <t xml:space="preserve">
Atención situación de calle:
Personas beneficiadas:</t>
    </r>
    <r>
      <rPr>
        <b/>
        <sz val="36"/>
        <color rgb="FF7030A0"/>
        <rFont val="Calibri"/>
        <family val="2"/>
      </rPr>
      <t xml:space="preserve"> 1,264</t>
    </r>
    <r>
      <rPr>
        <sz val="36"/>
        <color rgb="FF000000"/>
        <rFont val="Calibri"/>
        <family val="2"/>
      </rPr>
      <t xml:space="preserve">
Atención médica de primer nivel:
Personas con consultas médicas: 26,450, Personas con consultas médicas en campañas o brigadas: 1,865, Población cautiva de niños, y niñas, consultas pediátricas:</t>
    </r>
    <r>
      <rPr>
        <sz val="36"/>
        <rFont val="Calibri"/>
        <family val="2"/>
      </rPr>
      <t xml:space="preserve"> 912</t>
    </r>
    <r>
      <rPr>
        <sz val="36"/>
        <color rgb="FF000000"/>
        <rFont val="Calibri"/>
        <family val="2"/>
      </rPr>
      <t xml:space="preserve">
Total de personas con atenciones médicas : </t>
    </r>
    <r>
      <rPr>
        <b/>
        <sz val="36"/>
        <color rgb="FF7030A0"/>
        <rFont val="Calibri"/>
        <family val="2"/>
      </rPr>
      <t>29,227</t>
    </r>
    <r>
      <rPr>
        <sz val="36"/>
        <color rgb="FF000000"/>
        <rFont val="Calibri"/>
        <family val="2"/>
      </rPr>
      <t xml:space="preserve">
Atención de consultas odontológicas:
Personas beneficiadas de centros 1,804, Consultas en clínica 1,895, Consultas en campañas y brigadas 4,198: </t>
    </r>
    <r>
      <rPr>
        <b/>
        <sz val="36"/>
        <color rgb="FF7030A0"/>
        <rFont val="Calibri"/>
        <family val="2"/>
      </rPr>
      <t>7,897</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4,182</t>
    </r>
    <r>
      <rPr>
        <sz val="36"/>
        <color rgb="FF000000"/>
        <rFont val="Calibri"/>
        <family val="2"/>
      </rPr>
      <t xml:space="preserve">
Laboratorios: 7,725
Población beneficiada en el laboratorio: </t>
    </r>
    <r>
      <rPr>
        <b/>
        <sz val="36"/>
        <color rgb="FF7030A0"/>
        <rFont val="Calibri"/>
        <family val="2"/>
      </rPr>
      <t>11,907</t>
    </r>
    <r>
      <rPr>
        <sz val="36"/>
        <color rgb="FF000000"/>
        <rFont val="Calibri"/>
        <family val="2"/>
      </rPr>
      <t xml:space="preserve">
Atención psicológica: Población beneficiada en terapia </t>
    </r>
    <r>
      <rPr>
        <b/>
        <sz val="36"/>
        <color rgb="FF7030A0"/>
        <rFont val="Calibri"/>
        <family val="2"/>
      </rPr>
      <t>4,324</t>
    </r>
    <r>
      <rPr>
        <sz val="36"/>
        <color rgb="FF000000"/>
        <rFont val="Calibri"/>
        <family val="2"/>
      </rPr>
      <t xml:space="preserve">
Trabajo social:
Población beneficiada con servicios 1,208, beneficiada con apoyos 588: </t>
    </r>
    <r>
      <rPr>
        <b/>
        <sz val="36"/>
        <color rgb="FF7030A0"/>
        <rFont val="Calibri"/>
        <family val="2"/>
      </rPr>
      <t>1,796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 2,293 y población con servicios gratuitos 12,537=</t>
    </r>
    <r>
      <rPr>
        <b/>
        <sz val="36"/>
        <color rgb="FF7030A0"/>
        <rFont val="Calibri"/>
        <family val="2"/>
      </rPr>
      <t>14.830</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 </t>
    </r>
    <r>
      <rPr>
        <b/>
        <sz val="36"/>
        <color rgb="FF7030A0"/>
        <rFont val="Calibri"/>
        <family val="2"/>
      </rPr>
      <t>798</t>
    </r>
    <r>
      <rPr>
        <sz val="36"/>
        <color rgb="FF000000"/>
        <rFont val="Calibri"/>
        <family val="2"/>
      </rPr>
      <t xml:space="preserve">
Pláticas prematrimoniales:
Población beneficiada con sesiones de pláticas prematrimoniales ( de mismo genero 278): 9,036  y  población con constancias a matrimonios colectivos 1,376: </t>
    </r>
    <r>
      <rPr>
        <b/>
        <sz val="36"/>
        <color rgb="FF7030A0"/>
        <rFont val="Calibri"/>
        <family val="2"/>
      </rPr>
      <t>10,412</t>
    </r>
    <r>
      <rPr>
        <sz val="36"/>
        <color rgb="FF000000"/>
        <rFont val="Calibri"/>
        <family val="2"/>
      </rPr>
      <t xml:space="preserve">
Total de personas con servicios otorgados: </t>
    </r>
    <r>
      <rPr>
        <b/>
        <sz val="36"/>
        <color rgb="FF7030A0"/>
        <rFont val="Calibri"/>
        <family val="2"/>
      </rPr>
      <t>88,271</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</si>
  <si>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</si>
  <si>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</si>
  <si>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</si>
  <si>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</si>
  <si>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</si>
  <si>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5,333/100%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</si>
  <si>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</si>
  <si>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</si>
  <si>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t>
    </r>
    <r>
      <rPr>
        <b/>
        <sz val="36"/>
        <color rgb="FF7030A0"/>
        <rFont val="Calibri"/>
        <family val="2"/>
      </rPr>
      <t xml:space="preserve"> 700</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892</t>
    </r>
    <r>
      <rPr>
        <b/>
        <sz val="36"/>
        <color rgb="FF000000"/>
        <rFont val="Calibri"/>
        <family val="2"/>
      </rPr>
      <t xml:space="preserve">
Atención psicológica:
</t>
    </r>
    <r>
      <rPr>
        <sz val="36"/>
        <color rgb="FF000000"/>
        <rFont val="Calibri"/>
        <family val="2"/>
      </rPr>
      <t xml:space="preserve">Pláticas de prevención del suicidio: 116, Pláticas de prevención del adicciones: 177, Curso de escuela para padres y madres 342, sesiones de talleres y sesiones de curso de padres y madres 3000: Total </t>
    </r>
    <r>
      <rPr>
        <b/>
        <sz val="36"/>
        <color rgb="FF7030A0"/>
        <rFont val="Calibri"/>
        <family val="2"/>
      </rPr>
      <t>3,635</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16</t>
    </r>
    <r>
      <rPr>
        <b/>
        <sz val="36"/>
        <color rgb="FF000000"/>
        <rFont val="Calibri"/>
        <family val="2"/>
      </rPr>
      <t xml:space="preserve">
Desarrollo de habilidades y profesionalización:
</t>
    </r>
    <r>
      <rPr>
        <sz val="36"/>
        <color rgb="FF000000"/>
        <rFont val="Calibri"/>
        <family val="2"/>
      </rPr>
      <t xml:space="preserve">Adiestramientos en </t>
    </r>
    <r>
      <rPr>
        <b/>
        <sz val="36"/>
        <color theme="7" tint="-0.249977111117893"/>
        <rFont val="Calibri"/>
        <family val="2"/>
      </rPr>
      <t>12</t>
    </r>
    <r>
      <rPr>
        <sz val="36"/>
        <color rgb="FF000000"/>
        <rFont val="Calibri"/>
        <family val="2"/>
      </rPr>
      <t xml:space="preserve"> en 800 grupos y talleres</t>
    </r>
    <r>
      <rPr>
        <sz val="36"/>
        <color rgb="FF7030A0"/>
        <rFont val="Calibri"/>
        <family val="2"/>
      </rPr>
      <t xml:space="preserve"> </t>
    </r>
    <r>
      <rPr>
        <b/>
        <sz val="36"/>
        <color theme="7" tint="-0.249977111117893"/>
        <rFont val="Calibri"/>
        <family val="2"/>
      </rPr>
      <t xml:space="preserve">66 </t>
    </r>
    <r>
      <rPr>
        <sz val="36"/>
        <color rgb="FF000000"/>
        <rFont val="Calibri"/>
        <family val="2"/>
      </rPr>
      <t>en 277 grupos:</t>
    </r>
    <r>
      <rPr>
        <sz val="36"/>
        <color rgb="FF7030A0"/>
        <rFont val="Calibri"/>
        <family val="2"/>
      </rPr>
      <t xml:space="preserve"> </t>
    </r>
    <r>
      <rPr>
        <b/>
        <sz val="36"/>
        <color rgb="FF7030A0"/>
        <rFont val="Calibri"/>
        <family val="2"/>
      </rPr>
      <t>78</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t>
    </r>
    <r>
      <rPr>
        <b/>
        <sz val="36"/>
        <color theme="7" tint="-0.499984740745262"/>
        <rFont val="Calibri"/>
        <family val="2"/>
      </rPr>
      <t>12</t>
    </r>
    <r>
      <rPr>
        <b/>
        <sz val="36"/>
        <color rgb="FF000000"/>
        <rFont val="Calibri"/>
        <family val="2"/>
      </rPr>
      <t xml:space="preserve">
</t>
    </r>
    <r>
      <rPr>
        <b/>
        <u/>
        <sz val="36"/>
        <color rgb="FF000000"/>
        <rFont val="Calibri"/>
        <family val="2"/>
      </rPr>
      <t xml:space="preserve">Total de capacitaciones, pláticas, talleres etc: </t>
    </r>
    <r>
      <rPr>
        <b/>
        <u/>
        <sz val="36"/>
        <color rgb="FF7030A0"/>
        <rFont val="Calibri"/>
        <family val="2"/>
      </rPr>
      <t xml:space="preserve">5,333 </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</si>
  <si>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</si>
  <si>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</si>
  <si>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</si>
  <si>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45,952/100%</t>
  </si>
  <si>
    <r>
      <rPr>
        <b/>
        <sz val="36"/>
        <color rgb="FF000000"/>
        <rFont val="Calibri"/>
        <family val="2"/>
      </rPr>
      <t xml:space="preserve">CADIPSI
</t>
    </r>
    <r>
      <rPr>
        <sz val="36"/>
        <color rgb="FF000000"/>
        <rFont val="Calibri"/>
        <family val="2"/>
      </rPr>
      <t>Sesiones educoformativas y de capacitación</t>
    </r>
    <r>
      <rPr>
        <b/>
        <sz val="36"/>
        <color rgb="FF000000"/>
        <rFont val="Calibri"/>
        <family val="2"/>
      </rPr>
      <t xml:space="preserve">: </t>
    </r>
    <r>
      <rPr>
        <b/>
        <sz val="36"/>
        <color rgb="FF7030A0"/>
        <rFont val="Calibri"/>
        <family val="2"/>
      </rPr>
      <t>2,180</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2,578,desayunos 100, 1000 días 400 : </t>
    </r>
    <r>
      <rPr>
        <b/>
        <sz val="36"/>
        <color rgb="FF7030A0"/>
        <rFont val="Calibri"/>
        <family val="2"/>
      </rPr>
      <t>3,078</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1,813, Personas de pláticas de adicciones 1,320, población beneficiada con curso de escuela de padres 1,698, población beneficiada con talleres 11,271:</t>
    </r>
    <r>
      <rPr>
        <b/>
        <sz val="36"/>
        <color rgb="FF000000"/>
        <rFont val="Calibri"/>
        <family val="2"/>
      </rPr>
      <t xml:space="preserve"> </t>
    </r>
    <r>
      <rPr>
        <b/>
        <sz val="36"/>
        <color rgb="FF7030A0"/>
        <rFont val="Calibri"/>
        <family val="2"/>
      </rPr>
      <t>16,102</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1,191</t>
    </r>
    <r>
      <rPr>
        <b/>
        <sz val="36"/>
        <color rgb="FF000000"/>
        <rFont val="Calibri"/>
        <family val="2"/>
      </rPr>
      <t xml:space="preserve">
Desarrollo de habilidades:
</t>
    </r>
    <r>
      <rPr>
        <sz val="36"/>
        <color rgb="FF000000"/>
        <rFont val="Calibri"/>
        <family val="2"/>
      </rPr>
      <t xml:space="preserve">Población beneficiada con adiestramientos 995, población beneficiada con talleres: 22,406 (la cuenta pública menciona 7,000): </t>
    </r>
    <r>
      <rPr>
        <b/>
        <sz val="36"/>
        <color rgb="FF7030A0"/>
        <rFont val="Calibri"/>
        <family val="2"/>
      </rPr>
      <t xml:space="preserve">23,401 </t>
    </r>
    <r>
      <rPr>
        <b/>
        <sz val="36"/>
        <color rgb="FF000000"/>
        <rFont val="Calibri"/>
        <family val="2"/>
      </rPr>
      <t xml:space="preserve">
</t>
    </r>
    <r>
      <rPr>
        <b/>
        <u/>
        <sz val="36"/>
        <color rgb="FF000000"/>
        <rFont val="Calibri"/>
        <family val="2"/>
      </rPr>
      <t xml:space="preserve">Total de personas capacitadas: </t>
    </r>
    <r>
      <rPr>
        <b/>
        <u/>
        <sz val="36"/>
        <color rgb="FF7030A0"/>
        <rFont val="Calibri"/>
        <family val="2"/>
      </rPr>
      <t>45,952</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</si>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</sst>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
    <numFmt numFmtId="165" formatCode="0.0"/>
  </numFmts>
  <fonts count="31" x14ac:knownFonts="1">
    <font>
      <sz val="11"/>
      <color theme="1"/>
      <name val="Calibri"/>
      <family val="2"/>
      <scheme val="minor"/>
    </font>
    <font>
      <sz val="11"/>
      <color theme="1"/>
      <name val="Calibri"/>
      <family val="2"/>
      <scheme val="minor"/>
    </font>
    <font>
      <b/>
      <sz val="28"/>
      <color theme="0"/>
      <name val="Calibri"/>
      <family val="2"/>
    </font>
    <font>
      <b/>
      <sz val="26"/>
      <color theme="0"/>
      <name val="Calibri"/>
      <family val="2"/>
    </font>
    <font>
      <b/>
      <sz val="36"/>
      <color rgb="FF000000"/>
      <name val="Calibri"/>
      <family val="2"/>
    </font>
    <font>
      <b/>
      <sz val="22"/>
      <color rgb="FF000000"/>
      <name val="Calibri"/>
      <family val="2"/>
    </font>
    <font>
      <b/>
      <sz val="18"/>
      <color theme="0"/>
      <name val="Calibri"/>
      <family val="2"/>
    </font>
    <font>
      <b/>
      <sz val="18"/>
      <color rgb="FF000000"/>
      <name val="Calibri"/>
      <family val="2"/>
    </font>
    <font>
      <sz val="18"/>
      <color rgb="FF000000"/>
      <name val="Calibri"/>
      <family val="2"/>
    </font>
    <font>
      <b/>
      <sz val="13"/>
      <color rgb="FF000000"/>
      <name val="Calibri"/>
      <family val="2"/>
    </font>
    <font>
      <sz val="14"/>
      <color rgb="FF000000"/>
      <name val="Calibri"/>
      <family val="2"/>
    </font>
    <font>
      <b/>
      <sz val="22"/>
      <color theme="0"/>
      <name val="Calibri"/>
      <family val="2"/>
    </font>
    <font>
      <b/>
      <sz val="48"/>
      <color theme="0"/>
      <name val="Calibri"/>
      <family val="2"/>
    </font>
    <font>
      <sz val="36"/>
      <color rgb="FF000000"/>
      <name val="Calibri"/>
      <family val="2"/>
    </font>
    <font>
      <sz val="36"/>
      <color theme="1"/>
      <name val="Arial"/>
      <family val="2"/>
    </font>
    <font>
      <b/>
      <sz val="36"/>
      <color rgb="FF7030A0"/>
      <name val="Calibri"/>
      <family val="2"/>
    </font>
    <font>
      <b/>
      <sz val="48"/>
      <color rgb="FF000000"/>
      <name val="Calibri"/>
      <family val="2"/>
    </font>
    <font>
      <sz val="36"/>
      <color rgb="FFFF0000"/>
      <name val="Calibri"/>
      <family val="2"/>
    </font>
    <font>
      <sz val="36"/>
      <color rgb="FF7030A0"/>
      <name val="Calibri"/>
      <family val="2"/>
    </font>
    <font>
      <sz val="36"/>
      <name val="Calibri"/>
      <family val="2"/>
    </font>
    <font>
      <b/>
      <u/>
      <sz val="36"/>
      <color rgb="FF000000"/>
      <name val="Calibri"/>
      <family val="2"/>
    </font>
    <font>
      <b/>
      <u/>
      <sz val="36"/>
      <color rgb="FF7030A0"/>
      <name val="Calibri"/>
      <family val="2"/>
    </font>
    <font>
      <b/>
      <sz val="48"/>
      <name val="Calibri"/>
      <family val="2"/>
    </font>
    <font>
      <b/>
      <sz val="36"/>
      <color theme="7" tint="-0.249977111117893"/>
      <name val="Calibri"/>
      <family val="2"/>
    </font>
    <font>
      <b/>
      <sz val="36"/>
      <color theme="7" tint="-0.499984740745262"/>
      <name val="Calibri"/>
      <family val="2"/>
    </font>
    <font>
      <sz val="48"/>
      <color rgb="FF000000"/>
      <name val="Calibri"/>
      <family val="2"/>
    </font>
    <font>
      <sz val="22"/>
      <color rgb="FF000000"/>
      <name val="Calibri"/>
      <family val="2"/>
    </font>
    <font>
      <sz val="72"/>
      <color rgb="FF000000"/>
      <name val="Calibri"/>
      <family val="2"/>
    </font>
    <font>
      <sz val="11"/>
      <color rgb="FF000000"/>
      <name val="Calibri"/>
      <family val="2"/>
    </font>
    <font>
      <sz val="11"/>
      <name val="Calibri"/>
      <family val="2"/>
    </font>
    <font>
      <sz val="16"/>
      <color indexed="81"/>
      <name val="Tahoma"/>
      <family val="2"/>
    </font>
  </fonts>
  <fills count="20">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indexed="65"/>
        <bgColor indexed="64"/>
      </patternFill>
    </fill>
    <fill>
      <patternFill patternType="solid">
        <fgColor theme="4" tint="0.79995117038483843"/>
        <bgColor rgb="FFE1F1E2"/>
      </patternFill>
    </fill>
    <fill>
      <patternFill patternType="solid">
        <fgColor theme="4" tint="0.79995117038483843"/>
        <bgColor rgb="FFFAE2E5"/>
      </patternFill>
    </fill>
    <fill>
      <patternFill patternType="solid">
        <fgColor rgb="FFFAE7DC"/>
        <bgColor rgb="FFFAE2E5"/>
      </patternFill>
    </fill>
    <fill>
      <patternFill patternType="solid">
        <fgColor theme="9" tint="0.79995117038483843"/>
        <bgColor rgb="FFFAE2E5"/>
      </patternFill>
    </fill>
    <fill>
      <patternFill patternType="solid">
        <fgColor theme="9" tint="0.79998168889431442"/>
        <bgColor rgb="FFE1F1E2"/>
      </patternFill>
    </fill>
    <fill>
      <patternFill patternType="solid">
        <fgColor theme="9" tint="0.79998168889431442"/>
        <bgColor rgb="FFFAE2E5"/>
      </patternFill>
    </fill>
    <fill>
      <patternFill patternType="solid">
        <fgColor theme="5" tint="0.79998168889431442"/>
        <bgColor rgb="FFFAE7DC"/>
      </patternFill>
    </fill>
    <fill>
      <patternFill patternType="solid">
        <fgColor theme="5" tint="0.79998168889431442"/>
        <bgColor rgb="FFFAE2E5"/>
      </patternFill>
    </fill>
    <fill>
      <patternFill patternType="solid">
        <fgColor theme="4" tint="0.79998168889431442"/>
        <bgColor rgb="FFE1F1E2"/>
      </patternFill>
    </fill>
  </fills>
  <borders count="4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medium">
        <color indexed="64"/>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auto="1"/>
      </right>
      <top/>
      <bottom/>
      <diagonal/>
    </border>
    <border>
      <left style="medium">
        <color auto="1"/>
      </left>
      <right/>
      <top/>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296">
    <xf numFmtId="0" fontId="0" fillId="0" borderId="0" xfId="0"/>
    <xf numFmtId="0" fontId="0" fillId="0" borderId="1" xfId="0" applyBorder="1"/>
    <xf numFmtId="0" fontId="0" fillId="0" borderId="2" xfId="0" applyBorder="1"/>
    <xf numFmtId="0" fontId="0" fillId="0" borderId="3" xfId="0" applyBorder="1"/>
    <xf numFmtId="0" fontId="0" fillId="0" borderId="0" xfId="0" applyBorder="1"/>
    <xf numFmtId="0" fontId="0" fillId="2" borderId="0" xfId="0" applyFill="1"/>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2" borderId="6" xfId="0" applyFill="1" applyBorder="1"/>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6" xfId="0" applyFont="1" applyFill="1" applyBorder="1" applyAlignment="1">
      <alignment horizontal="center" vertical="center"/>
    </xf>
    <xf numFmtId="0" fontId="0" fillId="0" borderId="6" xfId="0" applyBorder="1"/>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4" borderId="6"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7" fillId="0" borderId="1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9" xfId="0" applyFont="1" applyFill="1" applyBorder="1" applyAlignment="1">
      <alignment horizontal="center" vertical="center"/>
    </xf>
    <xf numFmtId="0" fontId="7" fillId="2" borderId="12" xfId="0" applyFont="1" applyFill="1" applyBorder="1" applyAlignment="1">
      <alignment horizontal="left" vertical="center"/>
    </xf>
    <xf numFmtId="0" fontId="7" fillId="2" borderId="10" xfId="0" applyFont="1" applyFill="1" applyBorder="1" applyAlignment="1">
      <alignment horizontal="left" vertical="center"/>
    </xf>
    <xf numFmtId="0" fontId="7" fillId="2" borderId="6" xfId="0" applyFont="1" applyFill="1" applyBorder="1" applyAlignment="1">
      <alignment horizontal="left"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2" borderId="18" xfId="0" applyFont="1" applyFill="1" applyBorder="1" applyAlignment="1">
      <alignment horizontal="left" vertical="center"/>
    </xf>
    <xf numFmtId="0" fontId="7" fillId="2" borderId="16" xfId="0" applyFont="1" applyFill="1" applyBorder="1" applyAlignment="1">
      <alignment horizontal="left" vertical="center"/>
    </xf>
    <xf numFmtId="0" fontId="7" fillId="2" borderId="12"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7" fillId="2" borderId="11"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12" xfId="0" applyFont="1" applyFill="1" applyBorder="1" applyAlignment="1">
      <alignment vertical="center"/>
    </xf>
    <xf numFmtId="0" fontId="8" fillId="5" borderId="6" xfId="0" applyFont="1" applyFill="1" applyBorder="1" applyAlignment="1">
      <alignment vertical="center"/>
    </xf>
    <xf numFmtId="0" fontId="7" fillId="2" borderId="25" xfId="0" applyFont="1" applyFill="1" applyBorder="1" applyAlignment="1">
      <alignment horizontal="center" vertical="center"/>
    </xf>
    <xf numFmtId="0" fontId="8" fillId="6" borderId="25" xfId="0" applyFont="1" applyFill="1" applyBorder="1" applyAlignment="1">
      <alignment horizontal="center" vertical="center"/>
    </xf>
    <xf numFmtId="0" fontId="8" fillId="6" borderId="6" xfId="0" applyFont="1" applyFill="1" applyBorder="1" applyAlignment="1">
      <alignment vertical="center"/>
    </xf>
    <xf numFmtId="0" fontId="0" fillId="2" borderId="12" xfId="0" applyFill="1" applyBorder="1"/>
    <xf numFmtId="0" fontId="9" fillId="2" borderId="0" xfId="0" applyFont="1" applyFill="1" applyAlignment="1">
      <alignment horizontal="center" vertical="center"/>
    </xf>
    <xf numFmtId="0" fontId="10" fillId="2" borderId="0" xfId="0" applyFont="1" applyFill="1" applyBorder="1" applyAlignment="1">
      <alignment horizontal="right" vertical="center"/>
    </xf>
    <xf numFmtId="0" fontId="9" fillId="2" borderId="0"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11" fillId="7" borderId="27"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1" fillId="8" borderId="30" xfId="0" applyFont="1" applyFill="1" applyBorder="1" applyAlignment="1">
      <alignment horizontal="center" vertical="center" wrapText="1"/>
    </xf>
    <xf numFmtId="0" fontId="12" fillId="8" borderId="31" xfId="0" applyFont="1" applyFill="1" applyBorder="1" applyAlignment="1">
      <alignment horizontal="center" vertical="center" wrapText="1"/>
    </xf>
    <xf numFmtId="0" fontId="12" fillId="9" borderId="31"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8" borderId="32"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1" fillId="8" borderId="33"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2" fillId="8" borderId="34" xfId="0" applyFont="1" applyFill="1" applyBorder="1" applyAlignment="1">
      <alignment horizontal="center" vertical="center" wrapText="1"/>
    </xf>
    <xf numFmtId="0" fontId="12" fillId="9" borderId="34"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8" xfId="0" applyFont="1" applyBorder="1" applyAlignment="1">
      <alignment horizontal="center" vertical="center" wrapText="1"/>
    </xf>
    <xf numFmtId="0" fontId="13" fillId="7"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4" fillId="10" borderId="35" xfId="0" applyFont="1" applyFill="1" applyBorder="1" applyAlignment="1">
      <alignment horizontal="center" vertical="top" wrapText="1"/>
    </xf>
    <xf numFmtId="0" fontId="13" fillId="0" borderId="26" xfId="0" applyFont="1" applyBorder="1" applyAlignment="1">
      <alignment horizontal="center" vertical="top" wrapText="1"/>
    </xf>
    <xf numFmtId="0" fontId="13" fillId="0" borderId="27" xfId="0" applyFont="1" applyBorder="1" applyAlignment="1">
      <alignment horizontal="center" vertical="top" wrapText="1"/>
    </xf>
    <xf numFmtId="3" fontId="13" fillId="0" borderId="27" xfId="0" applyNumberFormat="1" applyFont="1" applyBorder="1" applyAlignment="1">
      <alignment horizontal="center" vertical="top" wrapText="1"/>
    </xf>
    <xf numFmtId="3" fontId="13" fillId="0" borderId="27" xfId="0" applyNumberFormat="1" applyFont="1" applyBorder="1" applyAlignment="1">
      <alignment horizontal="center" vertical="center" wrapText="1"/>
    </xf>
    <xf numFmtId="164" fontId="13" fillId="0" borderId="26" xfId="0" applyNumberFormat="1" applyFont="1" applyBorder="1" applyAlignment="1">
      <alignment horizontal="center" vertical="center" wrapText="1"/>
    </xf>
    <xf numFmtId="10" fontId="13" fillId="0" borderId="26" xfId="0" applyNumberFormat="1" applyFont="1" applyBorder="1" applyAlignment="1">
      <alignment horizontal="center" vertical="center" wrapText="1"/>
    </xf>
    <xf numFmtId="0" fontId="13" fillId="0" borderId="32"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top" wrapText="1"/>
    </xf>
    <xf numFmtId="0" fontId="13" fillId="0" borderId="31" xfId="0" applyFont="1" applyBorder="1" applyAlignment="1">
      <alignment horizontal="center" vertical="top" wrapText="1"/>
    </xf>
    <xf numFmtId="2" fontId="16" fillId="0" borderId="4" xfId="0" applyNumberFormat="1" applyFont="1" applyBorder="1" applyAlignment="1">
      <alignment horizontal="center" vertical="center" wrapText="1"/>
    </xf>
    <xf numFmtId="2" fontId="16" fillId="0" borderId="13" xfId="0"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3" fillId="0" borderId="27" xfId="0" applyFont="1" applyBorder="1" applyAlignment="1">
      <alignment vertical="top" wrapText="1"/>
    </xf>
    <xf numFmtId="0" fontId="13" fillId="0" borderId="26" xfId="0" applyFont="1" applyBorder="1" applyAlignment="1">
      <alignment vertical="top" wrapText="1"/>
    </xf>
    <xf numFmtId="10" fontId="4" fillId="0" borderId="26" xfId="0" applyNumberFormat="1" applyFont="1" applyBorder="1" applyAlignment="1">
      <alignment horizontal="center" vertical="center" wrapText="1"/>
    </xf>
    <xf numFmtId="0" fontId="13" fillId="0" borderId="36" xfId="0" applyFont="1" applyBorder="1" applyAlignment="1">
      <alignment horizontal="center" vertical="top" wrapText="1"/>
    </xf>
    <xf numFmtId="0" fontId="13" fillId="0" borderId="37" xfId="0" applyFont="1" applyBorder="1" applyAlignment="1">
      <alignment horizontal="center" vertical="top" wrapText="1"/>
    </xf>
    <xf numFmtId="0" fontId="4" fillId="0" borderId="3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8"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164" fontId="13" fillId="0" borderId="27" xfId="0" applyNumberFormat="1" applyFont="1" applyBorder="1" applyAlignment="1">
      <alignment horizontal="center" vertical="top" wrapText="1"/>
    </xf>
    <xf numFmtId="164" fontId="13" fillId="0" borderId="27" xfId="0" applyNumberFormat="1" applyFont="1" applyBorder="1" applyAlignment="1">
      <alignment horizontal="center" vertical="center" wrapText="1"/>
    </xf>
    <xf numFmtId="10" fontId="13" fillId="0" borderId="27" xfId="0" applyNumberFormat="1" applyFont="1" applyBorder="1" applyAlignment="1">
      <alignment horizontal="center" vertical="center" wrapText="1"/>
    </xf>
    <xf numFmtId="0" fontId="13" fillId="0" borderId="27" xfId="0" applyFont="1" applyBorder="1" applyAlignment="1">
      <alignment horizontal="center" vertical="center" wrapText="1"/>
    </xf>
    <xf numFmtId="0" fontId="4" fillId="0" borderId="37" xfId="0" applyFont="1" applyBorder="1" applyAlignment="1">
      <alignment horizontal="center" vertical="top" wrapText="1"/>
    </xf>
    <xf numFmtId="165" fontId="16" fillId="2" borderId="12" xfId="0" applyNumberFormat="1" applyFont="1" applyFill="1" applyBorder="1" applyAlignment="1">
      <alignment horizontal="center" vertical="center"/>
    </xf>
    <xf numFmtId="165" fontId="16" fillId="2" borderId="4" xfId="0" applyNumberFormat="1" applyFont="1" applyFill="1" applyBorder="1" applyAlignment="1">
      <alignment horizontal="center" vertical="center"/>
    </xf>
    <xf numFmtId="165" fontId="16" fillId="2" borderId="13" xfId="0" applyNumberFormat="1" applyFont="1" applyFill="1" applyBorder="1" applyAlignment="1">
      <alignment horizontal="center" vertical="center"/>
    </xf>
    <xf numFmtId="165" fontId="16" fillId="2" borderId="6" xfId="0" applyNumberFormat="1" applyFont="1" applyFill="1" applyBorder="1" applyAlignment="1">
      <alignment horizontal="center" vertical="center"/>
    </xf>
    <xf numFmtId="0" fontId="4" fillId="11" borderId="27"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3" fillId="11" borderId="8" xfId="0" applyFont="1" applyFill="1" applyBorder="1" applyAlignment="1">
      <alignment horizontal="center" vertical="top" wrapText="1"/>
    </xf>
    <xf numFmtId="0" fontId="13" fillId="11" borderId="7" xfId="0" applyFont="1" applyFill="1" applyBorder="1" applyAlignment="1">
      <alignment horizontal="center" vertical="top" wrapText="1"/>
    </xf>
    <xf numFmtId="0" fontId="13" fillId="11" borderId="7" xfId="1" applyNumberFormat="1" applyFont="1" applyFill="1" applyBorder="1" applyAlignment="1">
      <alignment horizontal="center" vertical="top" wrapText="1"/>
    </xf>
    <xf numFmtId="2" fontId="13" fillId="11" borderId="7" xfId="1" applyNumberFormat="1" applyFont="1" applyFill="1" applyBorder="1" applyAlignment="1">
      <alignment horizontal="center" vertical="top" wrapText="1"/>
    </xf>
    <xf numFmtId="2" fontId="13" fillId="11" borderId="7" xfId="1" applyNumberFormat="1" applyFont="1" applyFill="1" applyBorder="1" applyAlignment="1">
      <alignment horizontal="center" vertical="center" wrapText="1"/>
    </xf>
    <xf numFmtId="0" fontId="13" fillId="11" borderId="7" xfId="0" applyFont="1" applyFill="1" applyBorder="1" applyAlignment="1">
      <alignment horizontal="center" vertical="center" wrapText="1"/>
    </xf>
    <xf numFmtId="0" fontId="13" fillId="12" borderId="36" xfId="0" applyFont="1" applyFill="1" applyBorder="1" applyAlignment="1">
      <alignment horizontal="center" vertical="top" wrapText="1"/>
    </xf>
    <xf numFmtId="0" fontId="13" fillId="12" borderId="37" xfId="0" applyFont="1" applyFill="1" applyBorder="1" applyAlignment="1">
      <alignment horizontal="center" vertical="top" wrapText="1"/>
    </xf>
    <xf numFmtId="2" fontId="22" fillId="0" borderId="13" xfId="0" applyNumberFormat="1" applyFont="1" applyBorder="1" applyAlignment="1">
      <alignment horizontal="center" vertical="center" wrapText="1"/>
    </xf>
    <xf numFmtId="2" fontId="22" fillId="0" borderId="6" xfId="0" applyNumberFormat="1" applyFont="1" applyBorder="1" applyAlignment="1">
      <alignment horizontal="center" vertical="center" wrapText="1"/>
    </xf>
    <xf numFmtId="0" fontId="4" fillId="0" borderId="39" xfId="0" applyFont="1" applyBorder="1" applyAlignment="1">
      <alignment horizontal="center" vertical="center" wrapText="1"/>
    </xf>
    <xf numFmtId="0" fontId="4" fillId="11" borderId="19" xfId="0"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3" fillId="11" borderId="20" xfId="0" applyFont="1" applyFill="1" applyBorder="1" applyAlignment="1">
      <alignment horizontal="center" vertical="top" wrapText="1"/>
    </xf>
    <xf numFmtId="0" fontId="13" fillId="11" borderId="19" xfId="0" applyFont="1" applyFill="1" applyBorder="1" applyAlignment="1">
      <alignment horizontal="center" vertical="top" wrapText="1"/>
    </xf>
    <xf numFmtId="0" fontId="13" fillId="11" borderId="19" xfId="1" applyNumberFormat="1" applyFont="1" applyFill="1" applyBorder="1" applyAlignment="1">
      <alignment horizontal="center" vertical="top" wrapText="1"/>
    </xf>
    <xf numFmtId="0" fontId="4" fillId="13" borderId="40" xfId="0" applyFont="1" applyFill="1" applyBorder="1" applyAlignment="1">
      <alignment horizontal="center" vertical="center" wrapText="1"/>
    </xf>
    <xf numFmtId="0" fontId="4" fillId="14" borderId="40"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3" borderId="21" xfId="0" applyFont="1" applyFill="1" applyBorder="1" applyAlignment="1">
      <alignment horizontal="center" vertical="top" wrapText="1"/>
    </xf>
    <xf numFmtId="1" fontId="13" fillId="13" borderId="21" xfId="1" applyNumberFormat="1" applyFont="1" applyFill="1" applyBorder="1" applyAlignment="1">
      <alignment horizontal="center" vertical="top" wrapText="1"/>
    </xf>
    <xf numFmtId="1" fontId="13" fillId="13" borderId="21" xfId="1" applyNumberFormat="1" applyFont="1" applyFill="1" applyBorder="1" applyAlignment="1">
      <alignment horizontal="center" vertical="center" wrapText="1"/>
    </xf>
    <xf numFmtId="0" fontId="13" fillId="15" borderId="7" xfId="0" applyFont="1" applyFill="1" applyBorder="1" applyAlignment="1">
      <alignment horizontal="center" vertical="center" wrapText="1"/>
    </xf>
    <xf numFmtId="0" fontId="13" fillId="16" borderId="36" xfId="0" applyFont="1" applyFill="1" applyBorder="1" applyAlignment="1">
      <alignment horizontal="center" vertical="top" wrapText="1"/>
    </xf>
    <xf numFmtId="0" fontId="13" fillId="14" borderId="37" xfId="0" applyFont="1" applyFill="1" applyBorder="1" applyAlignment="1">
      <alignment horizontal="center" vertical="top" wrapText="1"/>
    </xf>
    <xf numFmtId="2" fontId="16" fillId="2" borderId="14" xfId="0" applyNumberFormat="1" applyFont="1" applyFill="1" applyBorder="1" applyAlignment="1">
      <alignment horizontal="center" vertical="center"/>
    </xf>
    <xf numFmtId="2" fontId="16" fillId="2" borderId="4" xfId="0" applyNumberFormat="1" applyFont="1" applyFill="1" applyBorder="1" applyAlignment="1">
      <alignment horizontal="center" vertical="center"/>
    </xf>
    <xf numFmtId="2" fontId="16" fillId="2" borderId="13" xfId="0" applyNumberFormat="1" applyFont="1" applyFill="1" applyBorder="1" applyAlignment="1">
      <alignment horizontal="center" vertical="center"/>
    </xf>
    <xf numFmtId="2" fontId="16" fillId="2" borderId="6" xfId="0" applyNumberFormat="1" applyFont="1" applyFill="1" applyBorder="1" applyAlignment="1">
      <alignment horizontal="center" vertical="center"/>
    </xf>
    <xf numFmtId="0" fontId="4" fillId="13" borderId="19" xfId="0" applyFont="1" applyFill="1" applyBorder="1" applyAlignment="1">
      <alignment horizontal="center" vertical="center" wrapText="1"/>
    </xf>
    <xf numFmtId="0" fontId="4" fillId="14" borderId="19" xfId="0" applyFont="1" applyFill="1" applyBorder="1" applyAlignment="1">
      <alignment horizontal="center" vertical="center" wrapText="1"/>
    </xf>
    <xf numFmtId="2" fontId="16" fillId="2" borderId="7" xfId="0" applyNumberFormat="1" applyFont="1" applyFill="1" applyBorder="1" applyAlignment="1">
      <alignment horizontal="center" vertical="center"/>
    </xf>
    <xf numFmtId="0" fontId="4" fillId="17" borderId="40"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3" fillId="17" borderId="21" xfId="0" applyFont="1" applyFill="1" applyBorder="1" applyAlignment="1">
      <alignment horizontal="center" vertical="top" wrapText="1"/>
    </xf>
    <xf numFmtId="1" fontId="13" fillId="17" borderId="21" xfId="1" applyNumberFormat="1" applyFont="1" applyFill="1" applyBorder="1" applyAlignment="1">
      <alignment horizontal="center" vertical="top" wrapText="1"/>
    </xf>
    <xf numFmtId="1" fontId="13" fillId="17" borderId="21" xfId="1" applyNumberFormat="1" applyFont="1" applyFill="1" applyBorder="1" applyAlignment="1">
      <alignment horizontal="center" vertical="center" wrapText="1"/>
    </xf>
    <xf numFmtId="0" fontId="13" fillId="17" borderId="21" xfId="1" applyNumberFormat="1" applyFont="1" applyFill="1" applyBorder="1" applyAlignment="1">
      <alignment horizontal="center" vertical="center" wrapText="1"/>
    </xf>
    <xf numFmtId="0" fontId="13" fillId="17" borderId="21" xfId="0" applyFont="1" applyFill="1" applyBorder="1" applyAlignment="1">
      <alignment horizontal="center" vertical="center" wrapText="1"/>
    </xf>
    <xf numFmtId="0" fontId="13" fillId="18" borderId="36" xfId="0" applyFont="1" applyFill="1" applyBorder="1" applyAlignment="1">
      <alignment horizontal="center" vertical="top" wrapText="1"/>
    </xf>
    <xf numFmtId="0" fontId="4" fillId="18" borderId="37" xfId="0" applyFont="1" applyFill="1" applyBorder="1" applyAlignment="1">
      <alignment horizontal="center" vertical="top" wrapText="1"/>
    </xf>
    <xf numFmtId="2" fontId="16" fillId="2" borderId="21" xfId="0" applyNumberFormat="1" applyFont="1" applyFill="1" applyBorder="1" applyAlignment="1">
      <alignment horizontal="center" vertical="center"/>
    </xf>
    <xf numFmtId="2" fontId="16" fillId="2" borderId="8" xfId="0" applyNumberFormat="1" applyFont="1" applyFill="1" applyBorder="1" applyAlignment="1">
      <alignment horizontal="center" vertical="center"/>
    </xf>
    <xf numFmtId="0" fontId="4" fillId="17" borderId="19" xfId="0" applyFont="1" applyFill="1" applyBorder="1" applyAlignment="1">
      <alignment horizontal="center" vertical="center" wrapText="1"/>
    </xf>
    <xf numFmtId="0" fontId="13" fillId="17" borderId="41" xfId="0" applyFont="1" applyFill="1" applyBorder="1" applyAlignment="1">
      <alignment horizontal="center" vertical="center" wrapText="1"/>
    </xf>
    <xf numFmtId="0" fontId="13" fillId="17" borderId="40" xfId="0" applyFont="1" applyFill="1" applyBorder="1" applyAlignment="1">
      <alignment horizontal="center" vertical="top" wrapText="1"/>
    </xf>
    <xf numFmtId="0" fontId="13" fillId="18" borderId="37" xfId="0" applyFont="1" applyFill="1" applyBorder="1" applyAlignment="1">
      <alignment horizontal="center" vertical="top" wrapText="1"/>
    </xf>
    <xf numFmtId="2" fontId="16" fillId="2" borderId="42" xfId="0" applyNumberFormat="1" applyFont="1" applyFill="1" applyBorder="1" applyAlignment="1">
      <alignment horizontal="center" vertical="center"/>
    </xf>
    <xf numFmtId="2" fontId="16" fillId="2" borderId="15"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5" fillId="19" borderId="1"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19" borderId="1" xfId="0" applyFont="1" applyFill="1" applyBorder="1" applyAlignment="1">
      <alignment horizontal="center" vertical="top" wrapText="1"/>
    </xf>
    <xf numFmtId="0" fontId="5" fillId="19" borderId="2" xfId="0" applyFont="1" applyFill="1" applyBorder="1" applyAlignment="1">
      <alignment horizontal="center" vertical="top" wrapText="1"/>
    </xf>
    <xf numFmtId="0" fontId="16" fillId="2" borderId="43" xfId="0" applyFont="1" applyFill="1" applyBorder="1"/>
    <xf numFmtId="0" fontId="25" fillId="2" borderId="0" xfId="0" applyFont="1" applyFill="1"/>
    <xf numFmtId="0" fontId="0" fillId="2" borderId="35" xfId="0" applyFill="1" applyBorder="1"/>
    <xf numFmtId="0" fontId="5" fillId="0" borderId="0" xfId="0" applyFont="1" applyBorder="1" applyAlignment="1">
      <alignment horizontal="center" vertical="center" wrapText="1"/>
    </xf>
    <xf numFmtId="0" fontId="4" fillId="19" borderId="29" xfId="0" applyFont="1" applyFill="1" applyBorder="1" applyAlignment="1">
      <alignment vertical="center" wrapText="1"/>
    </xf>
    <xf numFmtId="0" fontId="13" fillId="19" borderId="30" xfId="0" applyFont="1" applyFill="1" applyBorder="1" applyAlignment="1">
      <alignment horizontal="left" vertical="center" wrapText="1"/>
    </xf>
    <xf numFmtId="0" fontId="26" fillId="19" borderId="30" xfId="0" applyFont="1" applyFill="1" applyBorder="1" applyAlignment="1">
      <alignment horizontal="center" vertical="center" wrapText="1"/>
    </xf>
    <xf numFmtId="0" fontId="13" fillId="19" borderId="30" xfId="0" applyFont="1" applyFill="1" applyBorder="1" applyAlignment="1">
      <alignment horizontal="center" vertical="top" wrapText="1"/>
    </xf>
    <xf numFmtId="9" fontId="13" fillId="19" borderId="30" xfId="1" applyFont="1" applyFill="1" applyBorder="1" applyAlignment="1">
      <alignment horizontal="center" vertical="top" wrapText="1"/>
    </xf>
    <xf numFmtId="9" fontId="13" fillId="19" borderId="30" xfId="1" applyNumberFormat="1" applyFont="1" applyFill="1" applyBorder="1" applyAlignment="1">
      <alignment horizontal="center" vertical="top" wrapText="1"/>
    </xf>
    <xf numFmtId="0" fontId="13" fillId="11" borderId="30" xfId="0" applyFont="1" applyFill="1" applyBorder="1" applyAlignment="1">
      <alignment horizontal="center" vertical="center" wrapText="1"/>
    </xf>
    <xf numFmtId="0" fontId="13" fillId="12" borderId="30" xfId="0" applyFont="1" applyFill="1" applyBorder="1" applyAlignment="1">
      <alignment horizontal="center" vertical="top" wrapText="1"/>
    </xf>
    <xf numFmtId="0" fontId="13" fillId="19" borderId="44" xfId="0" applyFont="1" applyFill="1" applyBorder="1" applyAlignment="1">
      <alignment vertical="top" wrapText="1"/>
    </xf>
    <xf numFmtId="0" fontId="16" fillId="2" borderId="6"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6" xfId="0" applyFont="1" applyFill="1" applyBorder="1" applyAlignment="1">
      <alignment horizontal="center" vertical="center"/>
    </xf>
    <xf numFmtId="0" fontId="4" fillId="19" borderId="36" xfId="0" applyFont="1" applyFill="1" applyBorder="1" applyAlignment="1">
      <alignment vertical="center" wrapText="1"/>
    </xf>
    <xf numFmtId="0" fontId="13" fillId="19" borderId="6" xfId="0" applyFont="1" applyFill="1" applyBorder="1" applyAlignment="1">
      <alignment horizontal="left" vertical="center" wrapText="1"/>
    </xf>
    <xf numFmtId="0" fontId="26" fillId="19" borderId="6" xfId="0" applyFont="1" applyFill="1" applyBorder="1" applyAlignment="1">
      <alignment horizontal="center" vertical="center" wrapText="1"/>
    </xf>
    <xf numFmtId="0" fontId="13" fillId="19" borderId="6" xfId="0" applyFont="1" applyFill="1" applyBorder="1" applyAlignment="1">
      <alignment horizontal="center" vertical="top" wrapText="1"/>
    </xf>
    <xf numFmtId="9" fontId="13" fillId="19" borderId="6" xfId="1" applyFont="1" applyFill="1" applyBorder="1" applyAlignment="1">
      <alignment horizontal="center" vertical="top" wrapText="1"/>
    </xf>
    <xf numFmtId="9" fontId="13" fillId="19" borderId="6" xfId="1" applyNumberFormat="1" applyFont="1" applyFill="1" applyBorder="1" applyAlignment="1">
      <alignment horizontal="center" vertical="top" wrapText="1"/>
    </xf>
    <xf numFmtId="0" fontId="13" fillId="11" borderId="6" xfId="0" applyFont="1" applyFill="1" applyBorder="1" applyAlignment="1">
      <alignment horizontal="center" vertical="center" wrapText="1"/>
    </xf>
    <xf numFmtId="0" fontId="13" fillId="12" borderId="6" xfId="0" applyFont="1" applyFill="1" applyBorder="1" applyAlignment="1">
      <alignment horizontal="center" vertical="top" wrapText="1"/>
    </xf>
    <xf numFmtId="0" fontId="13" fillId="19" borderId="12" xfId="0" applyFont="1" applyFill="1" applyBorder="1" applyAlignment="1">
      <alignment vertical="top" wrapText="1"/>
    </xf>
    <xf numFmtId="0" fontId="4" fillId="19" borderId="33" xfId="0" applyFont="1" applyFill="1" applyBorder="1" applyAlignment="1">
      <alignment vertical="center" wrapText="1"/>
    </xf>
    <xf numFmtId="0" fontId="13" fillId="19" borderId="25" xfId="0" applyFont="1" applyFill="1" applyBorder="1" applyAlignment="1">
      <alignment horizontal="left" vertical="center" wrapText="1"/>
    </xf>
    <xf numFmtId="0" fontId="26" fillId="19" borderId="25" xfId="0" applyFont="1" applyFill="1" applyBorder="1" applyAlignment="1">
      <alignment horizontal="center" vertical="center" wrapText="1"/>
    </xf>
    <xf numFmtId="0" fontId="13" fillId="19" borderId="25" xfId="0" applyFont="1" applyFill="1" applyBorder="1" applyAlignment="1">
      <alignment horizontal="center" vertical="top" wrapText="1"/>
    </xf>
    <xf numFmtId="9" fontId="13" fillId="19" borderId="25" xfId="1" applyFont="1" applyFill="1" applyBorder="1" applyAlignment="1">
      <alignment horizontal="center" vertical="top" wrapText="1"/>
    </xf>
    <xf numFmtId="9" fontId="13" fillId="19" borderId="25" xfId="1" applyNumberFormat="1" applyFont="1" applyFill="1" applyBorder="1" applyAlignment="1">
      <alignment horizontal="center" vertical="top" wrapText="1"/>
    </xf>
    <xf numFmtId="0" fontId="13" fillId="11" borderId="25" xfId="0" applyFont="1" applyFill="1" applyBorder="1" applyAlignment="1">
      <alignment horizontal="center" vertical="center" wrapText="1"/>
    </xf>
    <xf numFmtId="0" fontId="13" fillId="12" borderId="25" xfId="0" applyFont="1" applyFill="1" applyBorder="1" applyAlignment="1">
      <alignment horizontal="center" vertical="top" wrapText="1"/>
    </xf>
    <xf numFmtId="0" fontId="13" fillId="19" borderId="18" xfId="0" applyFont="1" applyFill="1" applyBorder="1" applyAlignment="1">
      <alignment vertical="top" wrapText="1"/>
    </xf>
    <xf numFmtId="0" fontId="5" fillId="0" borderId="45" xfId="0" applyFont="1" applyBorder="1" applyAlignment="1">
      <alignment horizontal="center" vertical="center" wrapText="1"/>
    </xf>
    <xf numFmtId="0" fontId="5" fillId="16" borderId="22" xfId="0" applyFont="1" applyFill="1" applyBorder="1" applyAlignment="1">
      <alignment horizontal="center" vertical="center" wrapText="1"/>
    </xf>
    <xf numFmtId="0" fontId="5" fillId="16" borderId="23" xfId="0" applyFont="1" applyFill="1" applyBorder="1" applyAlignment="1">
      <alignment horizontal="center" vertical="center" wrapText="1"/>
    </xf>
    <xf numFmtId="0" fontId="5" fillId="16" borderId="38" xfId="0" applyFont="1" applyFill="1" applyBorder="1" applyAlignment="1">
      <alignment horizontal="center" vertical="center" wrapText="1"/>
    </xf>
    <xf numFmtId="0" fontId="4" fillId="16" borderId="22" xfId="0" applyFont="1" applyFill="1" applyBorder="1" applyAlignment="1">
      <alignment horizontal="center" vertical="top" wrapText="1"/>
    </xf>
    <xf numFmtId="0" fontId="4" fillId="16" borderId="23" xfId="0" applyFont="1" applyFill="1" applyBorder="1" applyAlignment="1">
      <alignment horizontal="center" vertical="top" wrapText="1"/>
    </xf>
    <xf numFmtId="0" fontId="16" fillId="2" borderId="6" xfId="0" applyFont="1" applyFill="1" applyBorder="1"/>
    <xf numFmtId="0" fontId="25" fillId="2" borderId="12" xfId="0" applyFont="1" applyFill="1" applyBorder="1"/>
    <xf numFmtId="0" fontId="4" fillId="16" borderId="8" xfId="0" applyFont="1" applyFill="1" applyBorder="1" applyAlignment="1">
      <alignment vertical="center" wrapText="1"/>
    </xf>
    <xf numFmtId="0" fontId="13" fillId="16" borderId="1" xfId="0" applyFont="1" applyFill="1" applyBorder="1" applyAlignment="1">
      <alignment horizontal="left" vertical="center" wrapText="1"/>
    </xf>
    <xf numFmtId="0" fontId="13" fillId="16" borderId="3" xfId="0" applyFont="1" applyFill="1" applyBorder="1" applyAlignment="1">
      <alignment horizontal="left" vertical="center" wrapText="1"/>
    </xf>
    <xf numFmtId="0" fontId="13" fillId="16" borderId="1" xfId="0" applyFont="1" applyFill="1" applyBorder="1" applyAlignment="1">
      <alignment horizontal="center" vertical="center" wrapText="1"/>
    </xf>
    <xf numFmtId="0" fontId="13" fillId="15" borderId="27" xfId="0" applyFont="1" applyFill="1" applyBorder="1" applyAlignment="1">
      <alignment horizontal="center" vertical="top" wrapText="1"/>
    </xf>
    <xf numFmtId="0" fontId="13" fillId="16" borderId="27" xfId="0" applyFont="1" applyFill="1" applyBorder="1" applyAlignment="1">
      <alignment horizontal="center" vertical="top" wrapText="1"/>
    </xf>
    <xf numFmtId="9" fontId="13" fillId="15" borderId="27" xfId="1" applyFont="1" applyFill="1" applyBorder="1" applyAlignment="1">
      <alignment horizontal="center" vertical="top" wrapText="1"/>
    </xf>
    <xf numFmtId="9" fontId="13" fillId="15" borderId="27" xfId="1" applyNumberFormat="1" applyFont="1" applyFill="1" applyBorder="1" applyAlignment="1">
      <alignment horizontal="center" vertical="top" wrapText="1"/>
    </xf>
    <xf numFmtId="0" fontId="13" fillId="16" borderId="29" xfId="0" applyFont="1" applyFill="1" applyBorder="1" applyAlignment="1">
      <alignment horizontal="center" vertical="top" wrapText="1"/>
    </xf>
    <xf numFmtId="0" fontId="13" fillId="16" borderId="1" xfId="0" applyFont="1" applyFill="1" applyBorder="1" applyAlignment="1">
      <alignment horizontal="left" vertical="top" wrapText="1"/>
    </xf>
    <xf numFmtId="0" fontId="4" fillId="16" borderId="15" xfId="0" applyFont="1" applyFill="1" applyBorder="1" applyAlignment="1">
      <alignment vertical="center" wrapText="1"/>
    </xf>
    <xf numFmtId="0" fontId="13" fillId="16" borderId="29" xfId="0" applyFont="1" applyFill="1" applyBorder="1" applyAlignment="1">
      <alignment horizontal="left" vertical="center" wrapText="1"/>
    </xf>
    <xf numFmtId="0" fontId="13" fillId="16" borderId="30" xfId="0" applyFont="1" applyFill="1" applyBorder="1" applyAlignment="1">
      <alignment horizontal="left" vertical="center" wrapText="1"/>
    </xf>
    <xf numFmtId="0" fontId="13" fillId="16" borderId="30" xfId="0" applyFont="1" applyFill="1" applyBorder="1" applyAlignment="1">
      <alignment horizontal="center" vertical="center" wrapText="1"/>
    </xf>
    <xf numFmtId="0" fontId="13" fillId="15" borderId="30" xfId="0" applyFont="1" applyFill="1" applyBorder="1" applyAlignment="1">
      <alignment horizontal="center" vertical="top" wrapText="1"/>
    </xf>
    <xf numFmtId="0" fontId="13" fillId="16" borderId="30" xfId="0" applyFont="1" applyFill="1" applyBorder="1" applyAlignment="1">
      <alignment horizontal="center" vertical="top" wrapText="1"/>
    </xf>
    <xf numFmtId="9" fontId="13" fillId="15" borderId="30" xfId="1" applyFont="1" applyFill="1" applyBorder="1" applyAlignment="1">
      <alignment horizontal="center" vertical="top" wrapText="1"/>
    </xf>
    <xf numFmtId="9" fontId="13" fillId="15" borderId="30" xfId="1" applyNumberFormat="1" applyFont="1" applyFill="1" applyBorder="1" applyAlignment="1">
      <alignment horizontal="center" vertical="top" wrapText="1"/>
    </xf>
    <xf numFmtId="0" fontId="13" fillId="16" borderId="25" xfId="0" applyFont="1" applyFill="1" applyBorder="1" applyAlignment="1">
      <alignment horizontal="center" vertical="center" wrapText="1"/>
    </xf>
    <xf numFmtId="0" fontId="13" fillId="15" borderId="25" xfId="0" applyFont="1" applyFill="1" applyBorder="1" applyAlignment="1">
      <alignment horizontal="center" vertical="top" wrapText="1"/>
    </xf>
    <xf numFmtId="0" fontId="13" fillId="16" borderId="25" xfId="0" applyFont="1" applyFill="1" applyBorder="1" applyAlignment="1">
      <alignment horizontal="center" vertical="top" wrapText="1"/>
    </xf>
    <xf numFmtId="9" fontId="13" fillId="15" borderId="25" xfId="1" applyFont="1" applyFill="1" applyBorder="1" applyAlignment="1">
      <alignment horizontal="center" vertical="top" wrapText="1"/>
    </xf>
    <xf numFmtId="9" fontId="13" fillId="15" borderId="25" xfId="1" applyNumberFormat="1" applyFont="1" applyFill="1" applyBorder="1" applyAlignment="1">
      <alignment horizontal="center" vertical="top" wrapText="1"/>
    </xf>
    <xf numFmtId="0" fontId="13" fillId="16" borderId="26" xfId="0" applyFont="1" applyFill="1" applyBorder="1" applyAlignment="1">
      <alignment horizontal="center" vertical="top" wrapText="1"/>
    </xf>
    <xf numFmtId="0" fontId="13" fillId="15" borderId="26" xfId="0" applyFont="1" applyFill="1" applyBorder="1" applyAlignment="1">
      <alignment horizontal="center" vertical="center" wrapText="1"/>
    </xf>
    <xf numFmtId="0" fontId="13" fillId="16" borderId="33" xfId="0" applyFont="1" applyFill="1" applyBorder="1" applyAlignment="1">
      <alignment horizontal="center" vertical="top" wrapText="1"/>
    </xf>
    <xf numFmtId="0" fontId="13" fillId="16" borderId="4" xfId="0" applyFont="1" applyFill="1" applyBorder="1" applyAlignment="1">
      <alignment horizontal="left" vertical="top" wrapText="1"/>
    </xf>
    <xf numFmtId="0" fontId="5" fillId="17" borderId="4" xfId="0" applyFont="1" applyFill="1" applyBorder="1" applyAlignment="1">
      <alignment horizontal="center" vertical="center" wrapText="1"/>
    </xf>
    <xf numFmtId="0" fontId="5" fillId="17" borderId="0" xfId="0" applyFont="1" applyFill="1" applyBorder="1" applyAlignment="1">
      <alignment horizontal="center" vertical="center" wrapText="1"/>
    </xf>
    <xf numFmtId="0" fontId="5" fillId="17" borderId="45" xfId="0" applyFont="1" applyFill="1" applyBorder="1" applyAlignment="1">
      <alignment horizontal="center" vertical="center" wrapText="1"/>
    </xf>
    <xf numFmtId="0" fontId="4" fillId="17" borderId="46" xfId="0" applyFont="1" applyFill="1" applyBorder="1" applyAlignment="1">
      <alignment horizontal="center" vertical="top" wrapText="1"/>
    </xf>
    <xf numFmtId="0" fontId="4" fillId="17" borderId="0" xfId="0" applyFont="1" applyFill="1" applyBorder="1" applyAlignment="1">
      <alignment horizontal="center" vertical="top" wrapText="1"/>
    </xf>
    <xf numFmtId="0" fontId="4" fillId="17" borderId="8" xfId="0" applyFont="1" applyFill="1" applyBorder="1" applyAlignment="1">
      <alignment vertical="center" wrapText="1"/>
    </xf>
    <xf numFmtId="0" fontId="13" fillId="17" borderId="29" xfId="0" applyFont="1" applyFill="1" applyBorder="1" applyAlignment="1">
      <alignment horizontal="left" vertical="center" wrapText="1"/>
    </xf>
    <xf numFmtId="0" fontId="13" fillId="17" borderId="30" xfId="0" applyFont="1" applyFill="1" applyBorder="1" applyAlignment="1">
      <alignment horizontal="left" vertical="center" wrapText="1"/>
    </xf>
    <xf numFmtId="0" fontId="13" fillId="17" borderId="30" xfId="0" applyFont="1" applyFill="1" applyBorder="1" applyAlignment="1">
      <alignment horizontal="center" vertical="center" wrapText="1"/>
    </xf>
    <xf numFmtId="0" fontId="13" fillId="17" borderId="30" xfId="0" applyFont="1" applyFill="1" applyBorder="1" applyAlignment="1">
      <alignment horizontal="center" vertical="top" wrapText="1"/>
    </xf>
    <xf numFmtId="9" fontId="13" fillId="17" borderId="30" xfId="1" applyFont="1" applyFill="1" applyBorder="1" applyAlignment="1">
      <alignment horizontal="center" vertical="top" wrapText="1"/>
    </xf>
    <xf numFmtId="0" fontId="13" fillId="17" borderId="44" xfId="0" applyFont="1" applyFill="1" applyBorder="1" applyAlignment="1">
      <alignment horizontal="left" vertical="top" wrapText="1"/>
    </xf>
    <xf numFmtId="0" fontId="4" fillId="17" borderId="15" xfId="0" applyFont="1" applyFill="1" applyBorder="1" applyAlignment="1">
      <alignment vertical="center" wrapText="1"/>
    </xf>
    <xf numFmtId="0" fontId="13" fillId="17" borderId="36" xfId="0" applyFont="1" applyFill="1" applyBorder="1" applyAlignment="1">
      <alignment horizontal="left" vertical="center" wrapText="1"/>
    </xf>
    <xf numFmtId="0" fontId="13" fillId="17" borderId="6" xfId="0" applyFont="1" applyFill="1" applyBorder="1" applyAlignment="1">
      <alignment horizontal="left" vertical="center" wrapText="1"/>
    </xf>
    <xf numFmtId="0" fontId="13" fillId="17" borderId="6" xfId="0" applyFont="1" applyFill="1" applyBorder="1" applyAlignment="1">
      <alignment horizontal="center" vertical="center" wrapText="1"/>
    </xf>
    <xf numFmtId="0" fontId="13" fillId="17" borderId="6" xfId="0" applyFont="1" applyFill="1" applyBorder="1" applyAlignment="1">
      <alignment horizontal="center" vertical="top" wrapText="1"/>
    </xf>
    <xf numFmtId="0" fontId="5" fillId="0" borderId="0" xfId="0" applyFont="1" applyBorder="1" applyAlignment="1">
      <alignment horizontal="center" vertical="center" wrapText="1"/>
    </xf>
    <xf numFmtId="0" fontId="13" fillId="17" borderId="33" xfId="0" applyFont="1" applyFill="1" applyBorder="1" applyAlignment="1">
      <alignment horizontal="left" vertical="center" wrapText="1"/>
    </xf>
    <xf numFmtId="0" fontId="13" fillId="17" borderId="25" xfId="0" applyFont="1" applyFill="1" applyBorder="1" applyAlignment="1">
      <alignment horizontal="left" vertical="center" wrapText="1"/>
    </xf>
    <xf numFmtId="0" fontId="13" fillId="17" borderId="25" xfId="0" applyFont="1" applyFill="1" applyBorder="1" applyAlignment="1">
      <alignment horizontal="center" vertical="center" wrapText="1"/>
    </xf>
    <xf numFmtId="0" fontId="13" fillId="17" borderId="25" xfId="0" applyFont="1" applyFill="1" applyBorder="1" applyAlignment="1">
      <alignment horizontal="center" vertical="top" wrapText="1"/>
    </xf>
    <xf numFmtId="0" fontId="0" fillId="0" borderId="0" xfId="0" applyAlignment="1">
      <alignment vertical="top"/>
    </xf>
    <xf numFmtId="0" fontId="27" fillId="2" borderId="0" xfId="0" applyFont="1" applyFill="1" applyBorder="1"/>
    <xf numFmtId="0" fontId="26" fillId="2"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0" borderId="0" xfId="0" applyFont="1"/>
    <xf numFmtId="0" fontId="5" fillId="2" borderId="0" xfId="0" applyFont="1" applyFill="1" applyBorder="1" applyAlignment="1">
      <alignment horizontal="center" vertical="center" wrapText="1"/>
    </xf>
    <xf numFmtId="0" fontId="28" fillId="0" borderId="0" xfId="0" applyFont="1" applyAlignment="1">
      <alignment horizontal="center"/>
    </xf>
    <xf numFmtId="0" fontId="7" fillId="2" borderId="0" xfId="0" applyFont="1" applyFill="1" applyBorder="1" applyAlignment="1">
      <alignment horizontal="center" vertical="center" wrapText="1"/>
    </xf>
    <xf numFmtId="0" fontId="8" fillId="0" borderId="0" xfId="0" applyFont="1"/>
    <xf numFmtId="0" fontId="29" fillId="2" borderId="0" xfId="0" applyFont="1" applyFill="1" applyBorder="1" applyAlignment="1">
      <alignment horizont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0" fillId="2" borderId="47" xfId="0" applyFill="1" applyBorder="1" applyAlignment="1">
      <alignment horizontal="center" vertical="center" wrapText="1"/>
    </xf>
    <xf numFmtId="0" fontId="0" fillId="2" borderId="0" xfId="0" applyFill="1" applyBorder="1" applyAlignment="1">
      <alignment horizontal="center" vertical="center" wrapText="1"/>
    </xf>
    <xf numFmtId="0" fontId="0" fillId="2" borderId="0" xfId="0"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17</xdr:col>
      <xdr:colOff>730260</xdr:colOff>
      <xdr:row>58</xdr:row>
      <xdr:rowOff>0</xdr:rowOff>
    </xdr:from>
    <xdr:to>
      <xdr:col>20</xdr:col>
      <xdr:colOff>721062</xdr:colOff>
      <xdr:row>60</xdr:row>
      <xdr:rowOff>135650</xdr:rowOff>
    </xdr:to>
    <xdr:sp macro="" textlink="">
      <xdr:nvSpPr>
        <xdr:cNvPr id="2" name="CustomShape 1">
          <a:extLst>
            <a:ext uri="{FF2B5EF4-FFF2-40B4-BE49-F238E27FC236}">
              <a16:creationId xmlns:a16="http://schemas.microsoft.com/office/drawing/2014/main" xmlns="" id="{00000000-0008-0000-0600-000002000000}"/>
            </a:ext>
          </a:extLst>
        </xdr:cNvPr>
        <xdr:cNvSpPr/>
      </xdr:nvSpPr>
      <xdr:spPr>
        <a:xfrm>
          <a:off x="51403260" y="107203875"/>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Inicio%20actividades%20DIF%20Gdl%2016%20enero%202020/MIR%20DE%20SEGUIMIENTO%202020/Formato%20MIR%20Personas%20en%20situaci&#243;n%20cr&#237;tica%202020%20SUGERENCIA%20E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PP.1"/>
      <sheetName val="PP.2"/>
      <sheetName val="PP.3"/>
      <sheetName val="PP.4"/>
      <sheetName val="PP.5"/>
      <sheetName val="PP.6"/>
      <sheetName val="PP.7"/>
      <sheetName val="Hoja2"/>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59"/>
  <sheetViews>
    <sheetView tabSelected="1" topLeftCell="A31" zoomScale="48" zoomScaleNormal="48" workbookViewId="0">
      <selection activeCell="AD27" sqref="AD27"/>
    </sheetView>
  </sheetViews>
  <sheetFormatPr baseColWidth="10" defaultRowHeight="15" x14ac:dyDescent="0.25"/>
  <cols>
    <col min="1" max="1" width="36.42578125" style="5" customWidth="1"/>
    <col min="2" max="2" width="48" style="5" customWidth="1"/>
    <col min="3" max="3" width="45.85546875" style="5" customWidth="1"/>
    <col min="4" max="4" width="33.7109375" style="5" hidden="1" customWidth="1"/>
    <col min="5" max="5" width="41.7109375" style="5" hidden="1" customWidth="1"/>
    <col min="6" max="6" width="53.28515625" style="5" customWidth="1"/>
    <col min="7" max="7" width="40.5703125" style="5" customWidth="1"/>
    <col min="8" max="8" width="74.42578125" style="5" customWidth="1"/>
    <col min="9" max="9" width="41.5703125" style="5" customWidth="1"/>
    <col min="10" max="10" width="43.42578125" style="5" customWidth="1"/>
    <col min="11" max="11" width="45.5703125" style="5" customWidth="1"/>
    <col min="12" max="12" width="29.42578125" style="5" customWidth="1"/>
    <col min="13" max="13" width="39" style="5" customWidth="1"/>
    <col min="14" max="14" width="52.42578125" style="5" customWidth="1"/>
    <col min="15" max="15" width="47.7109375" style="5" customWidth="1"/>
    <col min="16" max="16" width="84.85546875" style="5" customWidth="1"/>
    <col min="17" max="17" width="75" style="5" customWidth="1"/>
    <col min="18" max="18" width="64.42578125" style="5" customWidth="1"/>
    <col min="19" max="19" width="72.7109375" style="5" customWidth="1"/>
    <col min="20" max="20" width="215.7109375" style="5" customWidth="1"/>
    <col min="21" max="21" width="89" style="5" hidden="1" customWidth="1"/>
    <col min="22" max="22" width="73.85546875" style="5" hidden="1" customWidth="1"/>
    <col min="23" max="23" width="69.85546875" style="5" hidden="1" customWidth="1"/>
    <col min="24" max="24" width="76.140625" style="5" hidden="1" customWidth="1"/>
    <col min="25" max="25" width="111.5703125" style="5" bestFit="1" customWidth="1"/>
    <col min="26" max="26" width="124.42578125" style="5" bestFit="1" customWidth="1"/>
    <col min="27" max="27" width="80.140625" style="5" customWidth="1"/>
  </cols>
  <sheetData>
    <row r="1" spans="1:27" ht="15.75" thickBot="1" x14ac:dyDescent="0.3">
      <c r="A1" s="1"/>
      <c r="B1" s="2"/>
      <c r="C1" s="2"/>
      <c r="D1" s="2"/>
      <c r="E1" s="2"/>
      <c r="F1" s="2"/>
      <c r="G1" s="2"/>
      <c r="H1" s="2"/>
      <c r="I1" s="2"/>
      <c r="J1" s="2"/>
      <c r="K1" s="2"/>
      <c r="L1" s="2"/>
      <c r="M1" s="2"/>
      <c r="N1" s="2"/>
      <c r="O1" s="2"/>
      <c r="P1" s="2"/>
      <c r="Q1" s="2"/>
      <c r="R1" s="2"/>
      <c r="S1" s="3"/>
      <c r="T1" s="4"/>
    </row>
    <row r="2" spans="1:27" ht="36.75" thickBot="1" x14ac:dyDescent="0.3">
      <c r="A2" s="6" t="s">
        <v>0</v>
      </c>
      <c r="B2" s="7"/>
      <c r="C2" s="7"/>
      <c r="D2" s="7"/>
      <c r="E2" s="7"/>
      <c r="F2" s="7"/>
      <c r="G2" s="7"/>
      <c r="H2" s="7"/>
      <c r="I2" s="7"/>
      <c r="J2" s="7"/>
      <c r="K2" s="7"/>
      <c r="L2" s="7"/>
      <c r="M2" s="7"/>
      <c r="N2" s="7"/>
      <c r="O2" s="7"/>
      <c r="P2" s="7"/>
      <c r="Q2" s="7"/>
      <c r="R2" s="7"/>
      <c r="S2" s="7"/>
      <c r="T2" s="8"/>
      <c r="U2" s="9"/>
      <c r="V2" s="9"/>
      <c r="W2" s="9"/>
      <c r="X2" s="9"/>
      <c r="Y2" s="9"/>
      <c r="Z2" s="9"/>
      <c r="AA2" s="9"/>
    </row>
    <row r="3" spans="1:27" ht="47.25" thickBot="1" x14ac:dyDescent="0.3">
      <c r="A3" s="10" t="s">
        <v>1</v>
      </c>
      <c r="B3" s="11"/>
      <c r="C3" s="11"/>
      <c r="D3" s="11"/>
      <c r="E3" s="11"/>
      <c r="F3" s="11"/>
      <c r="G3" s="11"/>
      <c r="H3" s="11"/>
      <c r="I3" s="11"/>
      <c r="J3" s="11"/>
      <c r="K3" s="11"/>
      <c r="L3" s="11"/>
      <c r="M3" s="11"/>
      <c r="N3" s="11"/>
      <c r="O3" s="11"/>
      <c r="P3" s="11"/>
      <c r="Q3" s="11"/>
      <c r="R3" s="11"/>
      <c r="S3" s="11"/>
      <c r="T3" s="12"/>
      <c r="U3" s="9"/>
      <c r="V3" s="9"/>
      <c r="W3" s="9"/>
      <c r="X3" s="9"/>
      <c r="Y3" s="9"/>
      <c r="Z3" s="9"/>
      <c r="AA3" s="9"/>
    </row>
    <row r="4" spans="1:27" ht="23.25" x14ac:dyDescent="0.25">
      <c r="A4" s="13" t="s">
        <v>2</v>
      </c>
      <c r="B4" s="13"/>
      <c r="C4" s="13"/>
      <c r="D4" s="13"/>
      <c r="E4" s="13"/>
      <c r="F4" s="13"/>
      <c r="G4" s="13"/>
      <c r="H4" s="13"/>
      <c r="I4" s="13"/>
      <c r="J4" s="13"/>
      <c r="K4" s="13"/>
      <c r="L4" s="13"/>
      <c r="M4" s="13"/>
      <c r="N4" s="13"/>
      <c r="O4" s="13"/>
      <c r="P4" s="13"/>
      <c r="Q4" s="13"/>
      <c r="R4" s="13"/>
      <c r="S4" s="13"/>
      <c r="T4" s="13"/>
      <c r="U4" s="14"/>
      <c r="V4" s="15"/>
      <c r="W4" s="16"/>
      <c r="X4" s="16"/>
      <c r="Y4" s="16"/>
      <c r="Z4" s="16"/>
      <c r="AA4" s="16"/>
    </row>
    <row r="5" spans="1:27" ht="23.25" x14ac:dyDescent="0.25">
      <c r="A5" s="17" t="s">
        <v>3</v>
      </c>
      <c r="B5" s="18"/>
      <c r="C5" s="18"/>
      <c r="D5" s="18"/>
      <c r="E5" s="19"/>
      <c r="F5" s="20" t="s">
        <v>4</v>
      </c>
      <c r="G5" s="18"/>
      <c r="H5" s="18"/>
      <c r="I5" s="18"/>
      <c r="J5" s="18"/>
      <c r="K5" s="19"/>
      <c r="L5" s="21" t="s">
        <v>5</v>
      </c>
      <c r="M5" s="22" t="s">
        <v>6</v>
      </c>
      <c r="N5" s="23"/>
      <c r="O5" s="23"/>
      <c r="P5" s="23"/>
      <c r="Q5" s="23"/>
      <c r="R5" s="23"/>
      <c r="S5" s="23"/>
      <c r="T5" s="23"/>
      <c r="U5" s="23"/>
      <c r="V5" s="24"/>
      <c r="W5" s="16"/>
      <c r="X5" s="16"/>
      <c r="Y5" s="16"/>
      <c r="Z5" s="16"/>
      <c r="AA5" s="16"/>
    </row>
    <row r="6" spans="1:27" ht="23.25" x14ac:dyDescent="0.25">
      <c r="A6" s="25" t="s">
        <v>7</v>
      </c>
      <c r="B6" s="26"/>
      <c r="C6" s="26"/>
      <c r="D6" s="26"/>
      <c r="E6" s="27"/>
      <c r="F6" s="28" t="s">
        <v>8</v>
      </c>
      <c r="G6" s="28"/>
      <c r="H6" s="28"/>
      <c r="I6" s="28"/>
      <c r="J6" s="28"/>
      <c r="K6" s="28"/>
      <c r="L6" s="29">
        <v>2020</v>
      </c>
      <c r="M6" s="30"/>
      <c r="N6" s="31"/>
      <c r="O6" s="31"/>
      <c r="P6" s="31"/>
      <c r="Q6" s="31"/>
      <c r="R6" s="31"/>
      <c r="S6" s="31"/>
      <c r="T6" s="31"/>
      <c r="U6" s="31"/>
      <c r="V6" s="32"/>
      <c r="W6" s="16"/>
      <c r="X6" s="16"/>
      <c r="Y6" s="16"/>
      <c r="Z6" s="16"/>
      <c r="AA6" s="16"/>
    </row>
    <row r="7" spans="1:27" ht="23.25" x14ac:dyDescent="0.25">
      <c r="A7" s="33" t="s">
        <v>9</v>
      </c>
      <c r="B7" s="33"/>
      <c r="C7" s="33"/>
      <c r="D7" s="33"/>
      <c r="E7" s="33"/>
      <c r="F7" s="33" t="s">
        <v>10</v>
      </c>
      <c r="G7" s="33"/>
      <c r="H7" s="33"/>
      <c r="I7" s="33"/>
      <c r="J7" s="33"/>
      <c r="K7" s="33"/>
      <c r="L7" s="34" t="s">
        <v>11</v>
      </c>
      <c r="M7" s="34"/>
      <c r="N7" s="34"/>
      <c r="O7" s="34"/>
      <c r="P7" s="34"/>
      <c r="Q7" s="34"/>
      <c r="R7" s="34"/>
      <c r="S7" s="34"/>
      <c r="T7" s="34"/>
      <c r="U7" s="22"/>
      <c r="V7" s="24"/>
      <c r="W7" s="16"/>
      <c r="X7" s="16"/>
      <c r="Y7" s="16"/>
      <c r="Z7" s="16"/>
      <c r="AA7" s="16"/>
    </row>
    <row r="8" spans="1:27" ht="24" thickBot="1" x14ac:dyDescent="0.3">
      <c r="A8" s="35"/>
      <c r="B8" s="36"/>
      <c r="C8" s="36"/>
      <c r="D8" s="36"/>
      <c r="E8" s="37"/>
      <c r="F8" s="38"/>
      <c r="G8" s="39"/>
      <c r="H8" s="39"/>
      <c r="I8" s="39"/>
      <c r="J8" s="39"/>
      <c r="K8" s="40"/>
      <c r="L8" s="41"/>
      <c r="M8" s="42"/>
      <c r="N8" s="42"/>
      <c r="O8" s="42"/>
      <c r="P8" s="42"/>
      <c r="Q8" s="42"/>
      <c r="R8" s="42"/>
      <c r="S8" s="42"/>
      <c r="T8" s="42"/>
      <c r="U8" s="42"/>
      <c r="V8" s="43"/>
      <c r="W8" s="16"/>
      <c r="X8" s="16"/>
      <c r="Y8" s="16"/>
      <c r="Z8" s="16"/>
      <c r="AA8" s="16"/>
    </row>
    <row r="9" spans="1:27" ht="23.25" x14ac:dyDescent="0.25">
      <c r="A9" s="44" t="s">
        <v>12</v>
      </c>
      <c r="B9" s="44"/>
      <c r="C9" s="44"/>
      <c r="D9" s="44"/>
      <c r="E9" s="44"/>
      <c r="F9" s="44"/>
      <c r="G9" s="44"/>
      <c r="H9" s="44"/>
      <c r="I9" s="44"/>
      <c r="J9" s="44"/>
      <c r="K9" s="44"/>
      <c r="L9" s="44"/>
      <c r="M9" s="44"/>
      <c r="N9" s="44"/>
      <c r="O9" s="44"/>
      <c r="P9" s="44"/>
      <c r="Q9" s="44"/>
      <c r="R9" s="44"/>
      <c r="S9" s="44"/>
      <c r="T9" s="44"/>
      <c r="U9" s="45"/>
      <c r="V9" s="15"/>
      <c r="W9" s="16"/>
      <c r="X9" s="16"/>
      <c r="Y9" s="16"/>
      <c r="Z9" s="16"/>
      <c r="AA9" s="16"/>
    </row>
    <row r="10" spans="1:27" ht="23.25" x14ac:dyDescent="0.25">
      <c r="A10" s="46" t="s">
        <v>13</v>
      </c>
      <c r="B10" s="46"/>
      <c r="C10" s="46"/>
      <c r="D10" s="46"/>
      <c r="E10" s="46"/>
      <c r="F10" s="46"/>
      <c r="G10" s="46"/>
      <c r="H10" s="46"/>
      <c r="I10" s="46"/>
      <c r="J10" s="46"/>
      <c r="K10" s="46"/>
      <c r="L10" s="46"/>
      <c r="M10" s="46"/>
      <c r="N10" s="46"/>
      <c r="O10" s="46"/>
      <c r="P10" s="46"/>
      <c r="Q10" s="46"/>
      <c r="R10" s="46"/>
      <c r="S10" s="46"/>
      <c r="T10" s="46"/>
      <c r="U10" s="47"/>
      <c r="V10" s="15"/>
      <c r="W10" s="16"/>
      <c r="X10" s="16"/>
      <c r="Y10" s="16"/>
      <c r="Z10" s="16"/>
      <c r="AA10" s="16"/>
    </row>
    <row r="11" spans="1:27" ht="23.25" x14ac:dyDescent="0.25">
      <c r="A11" s="17" t="s">
        <v>14</v>
      </c>
      <c r="B11" s="18"/>
      <c r="C11" s="18"/>
      <c r="D11" s="19"/>
      <c r="E11" s="48" t="s">
        <v>15</v>
      </c>
      <c r="F11" s="49"/>
      <c r="G11" s="49"/>
      <c r="H11" s="49"/>
      <c r="I11" s="49"/>
      <c r="J11" s="49"/>
      <c r="K11" s="49"/>
      <c r="L11" s="49"/>
      <c r="M11" s="49"/>
      <c r="N11" s="49"/>
      <c r="O11" s="49"/>
      <c r="P11" s="49"/>
      <c r="Q11" s="49"/>
      <c r="R11" s="49"/>
      <c r="S11" s="49"/>
      <c r="T11" s="49"/>
      <c r="U11" s="49"/>
      <c r="V11" s="50"/>
      <c r="W11" s="16"/>
      <c r="X11" s="16"/>
      <c r="Y11" s="16"/>
      <c r="Z11" s="16"/>
      <c r="AA11" s="16"/>
    </row>
    <row r="12" spans="1:27" ht="24" thickBot="1" x14ac:dyDescent="0.3">
      <c r="A12" s="51" t="s">
        <v>16</v>
      </c>
      <c r="B12" s="52"/>
      <c r="C12" s="52"/>
      <c r="D12" s="53"/>
      <c r="E12" s="54" t="s">
        <v>17</v>
      </c>
      <c r="F12" s="55"/>
      <c r="G12" s="55"/>
      <c r="H12" s="55"/>
      <c r="I12" s="55"/>
      <c r="J12" s="55"/>
      <c r="K12" s="55"/>
      <c r="L12" s="55"/>
      <c r="M12" s="55"/>
      <c r="N12" s="55"/>
      <c r="O12" s="55"/>
      <c r="P12" s="55"/>
      <c r="Q12" s="55"/>
      <c r="R12" s="55"/>
      <c r="S12" s="55"/>
      <c r="T12" s="55"/>
      <c r="U12" s="55"/>
      <c r="V12" s="50"/>
      <c r="W12" s="16"/>
      <c r="X12" s="16"/>
      <c r="Y12" s="16"/>
      <c r="Z12" s="16"/>
      <c r="AA12" s="16"/>
    </row>
    <row r="13" spans="1:27" ht="23.25" x14ac:dyDescent="0.25">
      <c r="A13" s="13" t="s">
        <v>12</v>
      </c>
      <c r="B13" s="13"/>
      <c r="C13" s="13"/>
      <c r="D13" s="13"/>
      <c r="E13" s="13"/>
      <c r="F13" s="13"/>
      <c r="G13" s="13"/>
      <c r="H13" s="13"/>
      <c r="I13" s="13"/>
      <c r="J13" s="13"/>
      <c r="K13" s="13"/>
      <c r="L13" s="13"/>
      <c r="M13" s="13"/>
      <c r="N13" s="13"/>
      <c r="O13" s="13"/>
      <c r="P13" s="13"/>
      <c r="Q13" s="13"/>
      <c r="R13" s="13"/>
      <c r="S13" s="13"/>
      <c r="T13" s="13"/>
      <c r="U13" s="14"/>
      <c r="V13" s="15"/>
      <c r="W13" s="16"/>
      <c r="X13" s="16"/>
      <c r="Y13" s="16"/>
      <c r="Z13" s="16"/>
      <c r="AA13" s="16"/>
    </row>
    <row r="14" spans="1:27" ht="23.25" x14ac:dyDescent="0.25">
      <c r="A14" s="46" t="s">
        <v>18</v>
      </c>
      <c r="B14" s="46"/>
      <c r="C14" s="46"/>
      <c r="D14" s="46"/>
      <c r="E14" s="46"/>
      <c r="F14" s="46"/>
      <c r="G14" s="46"/>
      <c r="H14" s="46"/>
      <c r="I14" s="46"/>
      <c r="J14" s="46"/>
      <c r="K14" s="46"/>
      <c r="L14" s="46"/>
      <c r="M14" s="46"/>
      <c r="N14" s="46"/>
      <c r="O14" s="46"/>
      <c r="P14" s="46"/>
      <c r="Q14" s="46"/>
      <c r="R14" s="46"/>
      <c r="S14" s="46"/>
      <c r="T14" s="46"/>
      <c r="U14" s="47"/>
      <c r="V14" s="15"/>
      <c r="W14" s="16"/>
      <c r="X14" s="16"/>
      <c r="Y14" s="16"/>
      <c r="Z14" s="16"/>
      <c r="AA14" s="16"/>
    </row>
    <row r="15" spans="1:27" ht="23.25" x14ac:dyDescent="0.25">
      <c r="A15" s="33" t="s">
        <v>14</v>
      </c>
      <c r="B15" s="33"/>
      <c r="C15" s="33"/>
      <c r="D15" s="33"/>
      <c r="E15" s="48" t="s">
        <v>19</v>
      </c>
      <c r="F15" s="49"/>
      <c r="G15" s="49"/>
      <c r="H15" s="49"/>
      <c r="I15" s="49"/>
      <c r="J15" s="49"/>
      <c r="K15" s="49"/>
      <c r="L15" s="49"/>
      <c r="M15" s="49"/>
      <c r="N15" s="49"/>
      <c r="O15" s="49"/>
      <c r="P15" s="49"/>
      <c r="Q15" s="49"/>
      <c r="R15" s="49"/>
      <c r="S15" s="49"/>
      <c r="T15" s="49"/>
      <c r="U15" s="49"/>
      <c r="V15" s="50"/>
      <c r="W15" s="16"/>
      <c r="X15" s="16"/>
      <c r="Y15" s="16"/>
      <c r="Z15" s="16"/>
      <c r="AA15" s="16"/>
    </row>
    <row r="16" spans="1:27" ht="23.25" x14ac:dyDescent="0.25">
      <c r="A16" s="33" t="s">
        <v>16</v>
      </c>
      <c r="B16" s="33"/>
      <c r="C16" s="33"/>
      <c r="D16" s="33"/>
      <c r="E16" s="56" t="s">
        <v>20</v>
      </c>
      <c r="F16" s="57"/>
      <c r="G16" s="57"/>
      <c r="H16" s="57"/>
      <c r="I16" s="57"/>
      <c r="J16" s="57"/>
      <c r="K16" s="57"/>
      <c r="L16" s="57"/>
      <c r="M16" s="57"/>
      <c r="N16" s="57"/>
      <c r="O16" s="57"/>
      <c r="P16" s="57"/>
      <c r="Q16" s="57"/>
      <c r="R16" s="57"/>
      <c r="S16" s="57"/>
      <c r="T16" s="57"/>
      <c r="U16" s="57"/>
      <c r="V16" s="58"/>
      <c r="W16" s="16"/>
      <c r="X16" s="16"/>
      <c r="Y16" s="16"/>
      <c r="Z16" s="16"/>
      <c r="AA16" s="16"/>
    </row>
    <row r="17" spans="1:27" ht="24" thickBot="1" x14ac:dyDescent="0.3">
      <c r="A17" s="59" t="s">
        <v>21</v>
      </c>
      <c r="B17" s="60"/>
      <c r="C17" s="60"/>
      <c r="D17" s="61"/>
      <c r="E17" s="56" t="s">
        <v>22</v>
      </c>
      <c r="F17" s="57"/>
      <c r="G17" s="57"/>
      <c r="H17" s="57"/>
      <c r="I17" s="57"/>
      <c r="J17" s="57"/>
      <c r="K17" s="57"/>
      <c r="L17" s="57"/>
      <c r="M17" s="57"/>
      <c r="N17" s="57"/>
      <c r="O17" s="57"/>
      <c r="P17" s="57"/>
      <c r="Q17" s="57"/>
      <c r="R17" s="57"/>
      <c r="S17" s="57"/>
      <c r="T17" s="57"/>
      <c r="U17" s="57"/>
      <c r="V17" s="58"/>
      <c r="W17" s="16"/>
      <c r="X17" s="16"/>
      <c r="Y17" s="16"/>
      <c r="Z17" s="16"/>
      <c r="AA17" s="16"/>
    </row>
    <row r="18" spans="1:27" ht="23.25" x14ac:dyDescent="0.25">
      <c r="A18" s="13" t="s">
        <v>12</v>
      </c>
      <c r="B18" s="13"/>
      <c r="C18" s="13"/>
      <c r="D18" s="13"/>
      <c r="E18" s="13"/>
      <c r="F18" s="13"/>
      <c r="G18" s="13"/>
      <c r="H18" s="13"/>
      <c r="I18" s="13"/>
      <c r="J18" s="13"/>
      <c r="K18" s="13"/>
      <c r="L18" s="13"/>
      <c r="M18" s="13"/>
      <c r="N18" s="13"/>
      <c r="O18" s="13"/>
      <c r="P18" s="13"/>
      <c r="Q18" s="13"/>
      <c r="R18" s="13"/>
      <c r="S18" s="13"/>
      <c r="T18" s="13"/>
      <c r="U18" s="14"/>
      <c r="V18" s="15"/>
      <c r="W18" s="16"/>
      <c r="X18" s="16"/>
      <c r="Y18" s="16"/>
      <c r="Z18" s="16"/>
      <c r="AA18" s="16"/>
    </row>
    <row r="19" spans="1:27" ht="23.25" x14ac:dyDescent="0.25">
      <c r="A19" s="46" t="s">
        <v>23</v>
      </c>
      <c r="B19" s="46"/>
      <c r="C19" s="46"/>
      <c r="D19" s="46"/>
      <c r="E19" s="46"/>
      <c r="F19" s="46"/>
      <c r="G19" s="46"/>
      <c r="H19" s="46"/>
      <c r="I19" s="46"/>
      <c r="J19" s="46"/>
      <c r="K19" s="46"/>
      <c r="L19" s="46"/>
      <c r="M19" s="46"/>
      <c r="N19" s="46"/>
      <c r="O19" s="46"/>
      <c r="P19" s="46"/>
      <c r="Q19" s="46"/>
      <c r="R19" s="46"/>
      <c r="S19" s="46"/>
      <c r="T19" s="46"/>
      <c r="U19" s="47"/>
      <c r="V19" s="15"/>
      <c r="W19" s="16"/>
      <c r="X19" s="16"/>
      <c r="Y19" s="16"/>
      <c r="Z19" s="16"/>
      <c r="AA19" s="16"/>
    </row>
    <row r="20" spans="1:27" ht="23.25" x14ac:dyDescent="0.25">
      <c r="A20" s="17" t="s">
        <v>14</v>
      </c>
      <c r="B20" s="18"/>
      <c r="C20" s="18"/>
      <c r="D20" s="19"/>
      <c r="E20" s="48" t="s">
        <v>24</v>
      </c>
      <c r="F20" s="49"/>
      <c r="G20" s="49"/>
      <c r="H20" s="49"/>
      <c r="I20" s="49"/>
      <c r="J20" s="49"/>
      <c r="K20" s="49"/>
      <c r="L20" s="49"/>
      <c r="M20" s="49"/>
      <c r="N20" s="49"/>
      <c r="O20" s="49"/>
      <c r="P20" s="49"/>
      <c r="Q20" s="49"/>
      <c r="R20" s="49"/>
      <c r="S20" s="49"/>
      <c r="T20" s="49"/>
      <c r="U20" s="49"/>
      <c r="V20" s="50"/>
      <c r="W20" s="16"/>
      <c r="X20" s="16"/>
      <c r="Y20" s="16"/>
      <c r="Z20" s="16"/>
      <c r="AA20" s="16"/>
    </row>
    <row r="21" spans="1:27" ht="23.25" x14ac:dyDescent="0.25">
      <c r="A21" s="17" t="s">
        <v>16</v>
      </c>
      <c r="B21" s="18"/>
      <c r="C21" s="18"/>
      <c r="D21" s="19"/>
      <c r="E21" s="48" t="s">
        <v>25</v>
      </c>
      <c r="F21" s="49"/>
      <c r="G21" s="49"/>
      <c r="H21" s="49"/>
      <c r="I21" s="49"/>
      <c r="J21" s="49"/>
      <c r="K21" s="49"/>
      <c r="L21" s="49"/>
      <c r="M21" s="49"/>
      <c r="N21" s="49"/>
      <c r="O21" s="49"/>
      <c r="P21" s="49"/>
      <c r="Q21" s="49"/>
      <c r="R21" s="49"/>
      <c r="S21" s="49"/>
      <c r="T21" s="49"/>
      <c r="U21" s="49"/>
      <c r="V21" s="50"/>
      <c r="W21" s="16"/>
      <c r="X21" s="16"/>
      <c r="Y21" s="16"/>
      <c r="Z21" s="16"/>
      <c r="AA21" s="16"/>
    </row>
    <row r="22" spans="1:27" ht="23.25" x14ac:dyDescent="0.25">
      <c r="A22" s="17" t="s">
        <v>26</v>
      </c>
      <c r="B22" s="18"/>
      <c r="C22" s="18"/>
      <c r="D22" s="19"/>
      <c r="E22" s="62" t="s">
        <v>27</v>
      </c>
      <c r="F22" s="63" t="s">
        <v>28</v>
      </c>
      <c r="G22" s="63" t="s">
        <v>29</v>
      </c>
      <c r="H22" s="63" t="s">
        <v>30</v>
      </c>
      <c r="I22" s="63" t="s">
        <v>31</v>
      </c>
      <c r="J22" s="63" t="s">
        <v>32</v>
      </c>
      <c r="K22" s="63" t="s">
        <v>33</v>
      </c>
      <c r="L22" s="63" t="s">
        <v>34</v>
      </c>
      <c r="M22" s="63" t="s">
        <v>35</v>
      </c>
      <c r="N22" s="63" t="s">
        <v>36</v>
      </c>
      <c r="O22" s="63" t="s">
        <v>37</v>
      </c>
      <c r="P22" s="63" t="s">
        <v>38</v>
      </c>
      <c r="Q22" s="63" t="s">
        <v>39</v>
      </c>
      <c r="R22" s="63" t="s">
        <v>40</v>
      </c>
      <c r="S22" s="9"/>
      <c r="T22" s="9"/>
      <c r="U22" s="64"/>
      <c r="V22" s="65"/>
      <c r="W22" s="16"/>
      <c r="X22" s="16"/>
      <c r="Y22" s="16"/>
      <c r="Z22" s="16"/>
      <c r="AA22" s="16"/>
    </row>
    <row r="23" spans="1:27" ht="24" thickBot="1" x14ac:dyDescent="0.3">
      <c r="A23" s="17" t="s">
        <v>41</v>
      </c>
      <c r="B23" s="18"/>
      <c r="C23" s="18"/>
      <c r="D23" s="19"/>
      <c r="E23" s="66" t="s">
        <v>42</v>
      </c>
      <c r="F23" s="67" t="s">
        <v>43</v>
      </c>
      <c r="G23" s="67" t="s">
        <v>44</v>
      </c>
      <c r="H23" s="67" t="s">
        <v>45</v>
      </c>
      <c r="I23" s="67" t="s">
        <v>46</v>
      </c>
      <c r="J23" s="67" t="s">
        <v>47</v>
      </c>
      <c r="K23" s="67" t="s">
        <v>48</v>
      </c>
      <c r="L23" s="67" t="s">
        <v>49</v>
      </c>
      <c r="M23" s="67" t="s">
        <v>50</v>
      </c>
      <c r="N23" s="67" t="s">
        <v>51</v>
      </c>
      <c r="O23" s="67" t="s">
        <v>52</v>
      </c>
      <c r="P23" s="67" t="s">
        <v>53</v>
      </c>
      <c r="Q23" s="67" t="s">
        <v>54</v>
      </c>
      <c r="R23" s="67" t="s">
        <v>55</v>
      </c>
      <c r="S23" s="68" t="s">
        <v>56</v>
      </c>
      <c r="T23" s="9"/>
      <c r="U23" s="69"/>
      <c r="V23" s="9"/>
      <c r="W23" s="16"/>
      <c r="X23" s="16"/>
      <c r="Y23" s="16"/>
      <c r="Z23" s="16"/>
      <c r="AA23" s="16"/>
    </row>
    <row r="24" spans="1:27" ht="19.5" thickBot="1" x14ac:dyDescent="0.3">
      <c r="A24" s="70"/>
      <c r="B24" s="70"/>
      <c r="C24" s="70"/>
      <c r="D24" s="70"/>
      <c r="E24" s="70"/>
      <c r="F24" s="71"/>
      <c r="H24" s="71"/>
      <c r="I24" s="71"/>
      <c r="J24" s="72"/>
      <c r="K24" s="72"/>
      <c r="L24" s="72"/>
      <c r="M24" s="72"/>
      <c r="N24" s="72"/>
      <c r="O24" s="72"/>
      <c r="P24" s="72"/>
      <c r="Q24" s="72"/>
      <c r="R24" s="72"/>
      <c r="S24" s="72"/>
      <c r="T24" s="72"/>
    </row>
    <row r="25" spans="1:27" ht="29.25" thickBot="1" x14ac:dyDescent="0.3">
      <c r="A25" s="73" t="s">
        <v>57</v>
      </c>
      <c r="B25" s="73"/>
      <c r="C25" s="73"/>
      <c r="D25" s="74" t="s">
        <v>58</v>
      </c>
      <c r="E25" s="74" t="s">
        <v>59</v>
      </c>
      <c r="F25" s="73" t="s">
        <v>60</v>
      </c>
      <c r="G25" s="73"/>
      <c r="H25" s="73"/>
      <c r="I25" s="73"/>
      <c r="J25" s="73"/>
      <c r="K25" s="73"/>
      <c r="L25" s="75" t="s">
        <v>61</v>
      </c>
      <c r="M25" s="76"/>
      <c r="N25" s="75" t="s">
        <v>62</v>
      </c>
      <c r="O25" s="77"/>
      <c r="P25" s="77"/>
      <c r="Q25" s="78" t="s">
        <v>63</v>
      </c>
      <c r="R25" s="79" t="s">
        <v>64</v>
      </c>
      <c r="S25" s="79" t="s">
        <v>65</v>
      </c>
      <c r="T25" s="80" t="s">
        <v>66</v>
      </c>
      <c r="U25" s="81" t="s">
        <v>67</v>
      </c>
      <c r="V25" s="81" t="s">
        <v>68</v>
      </c>
      <c r="W25" s="81" t="s">
        <v>69</v>
      </c>
      <c r="X25" s="81" t="s">
        <v>70</v>
      </c>
      <c r="Y25" s="81" t="s">
        <v>71</v>
      </c>
      <c r="Z25" s="81" t="s">
        <v>72</v>
      </c>
      <c r="AA25" s="81" t="s">
        <v>73</v>
      </c>
    </row>
    <row r="26" spans="1:27" ht="57.75" thickBot="1" x14ac:dyDescent="0.3">
      <c r="A26" s="73"/>
      <c r="B26" s="73"/>
      <c r="C26" s="73"/>
      <c r="D26" s="82"/>
      <c r="E26" s="82"/>
      <c r="F26" s="83" t="s">
        <v>74</v>
      </c>
      <c r="G26" s="83" t="s">
        <v>75</v>
      </c>
      <c r="H26" s="83" t="s">
        <v>76</v>
      </c>
      <c r="I26" s="84" t="s">
        <v>77</v>
      </c>
      <c r="J26" s="83" t="s">
        <v>78</v>
      </c>
      <c r="K26" s="83" t="s">
        <v>79</v>
      </c>
      <c r="L26" s="85" t="s">
        <v>80</v>
      </c>
      <c r="M26" s="85" t="s">
        <v>81</v>
      </c>
      <c r="N26" s="85" t="s">
        <v>82</v>
      </c>
      <c r="O26" s="85" t="s">
        <v>83</v>
      </c>
      <c r="P26" s="86" t="s">
        <v>84</v>
      </c>
      <c r="Q26" s="87"/>
      <c r="R26" s="88"/>
      <c r="S26" s="89"/>
      <c r="T26" s="90"/>
      <c r="U26" s="91"/>
      <c r="V26" s="91"/>
      <c r="W26" s="91"/>
      <c r="X26" s="91"/>
      <c r="Y26" s="91"/>
      <c r="Z26" s="91"/>
      <c r="AA26" s="91"/>
    </row>
    <row r="27" spans="1:27" ht="409.6" thickBot="1" x14ac:dyDescent="0.3">
      <c r="A27" s="92" t="s">
        <v>85</v>
      </c>
      <c r="B27" s="93" t="s">
        <v>86</v>
      </c>
      <c r="C27" s="94"/>
      <c r="D27" s="95" t="s">
        <v>87</v>
      </c>
      <c r="E27" s="96"/>
      <c r="F27" s="97" t="s">
        <v>88</v>
      </c>
      <c r="G27" s="97" t="s">
        <v>89</v>
      </c>
      <c r="H27" s="98" t="s">
        <v>90</v>
      </c>
      <c r="I27" s="98" t="s">
        <v>91</v>
      </c>
      <c r="J27" s="99" t="s">
        <v>92</v>
      </c>
      <c r="K27" s="99" t="s">
        <v>93</v>
      </c>
      <c r="L27" s="98" t="s">
        <v>94</v>
      </c>
      <c r="M27" s="100" t="s">
        <v>94</v>
      </c>
      <c r="N27" s="101">
        <v>139332</v>
      </c>
      <c r="O27" s="102" t="s">
        <v>95</v>
      </c>
      <c r="P27" s="103">
        <v>2.6499999999999999E-2</v>
      </c>
      <c r="Q27" s="104" t="s">
        <v>96</v>
      </c>
      <c r="R27" s="105" t="s">
        <v>97</v>
      </c>
      <c r="S27" s="106" t="s">
        <v>98</v>
      </c>
      <c r="T27" s="107" t="s">
        <v>99</v>
      </c>
      <c r="U27" s="108">
        <f>36463/5265127*100</f>
        <v>0.69253790079517552</v>
      </c>
      <c r="V27" s="108">
        <f>59349/5265127*100</f>
        <v>1.1272092771931237</v>
      </c>
      <c r="W27" s="109">
        <f>(59349+56696)/5265127*100</f>
        <v>2.2040304061041645</v>
      </c>
      <c r="X27" s="109">
        <f>(59349+56696+39990)/5265127*100</f>
        <v>2.9635562447021693</v>
      </c>
      <c r="Y27" s="110">
        <f>(59349+56696+39990+3176)/5265127*100</f>
        <v>3.0238776766448368</v>
      </c>
      <c r="Z27" s="110">
        <f>(59349+56696+39990+3176+3393)/5265127*100</f>
        <v>3.088320566626408</v>
      </c>
      <c r="AA27" s="110">
        <f>(59349+56696+39990+3176+3393+4212)/5265127*100</f>
        <v>3.1683186369483582</v>
      </c>
    </row>
    <row r="28" spans="1:27" ht="409.6" thickBot="1" x14ac:dyDescent="0.3">
      <c r="A28" s="111" t="s">
        <v>100</v>
      </c>
      <c r="B28" s="112" t="s">
        <v>101</v>
      </c>
      <c r="C28" s="113"/>
      <c r="D28" s="95" t="s">
        <v>87</v>
      </c>
      <c r="E28" s="96"/>
      <c r="F28" s="114" t="s">
        <v>102</v>
      </c>
      <c r="G28" s="115" t="s">
        <v>103</v>
      </c>
      <c r="H28" s="98" t="s">
        <v>104</v>
      </c>
      <c r="I28" s="98" t="s">
        <v>91</v>
      </c>
      <c r="J28" s="98" t="s">
        <v>92</v>
      </c>
      <c r="K28" s="98" t="s">
        <v>93</v>
      </c>
      <c r="L28" s="98" t="s">
        <v>94</v>
      </c>
      <c r="M28" s="100" t="s">
        <v>94</v>
      </c>
      <c r="N28" s="101">
        <v>139332</v>
      </c>
      <c r="O28" s="101">
        <v>942106</v>
      </c>
      <c r="P28" s="116">
        <v>0.1479</v>
      </c>
      <c r="Q28" s="105" t="s">
        <v>96</v>
      </c>
      <c r="R28" s="105" t="s">
        <v>105</v>
      </c>
      <c r="S28" s="117" t="s">
        <v>98</v>
      </c>
      <c r="T28" s="118" t="s">
        <v>106</v>
      </c>
      <c r="U28" s="108">
        <f>36463/942106*100</f>
        <v>3.870371274569953</v>
      </c>
      <c r="V28" s="108">
        <f>59349/942106*100</f>
        <v>6.2996095980707061</v>
      </c>
      <c r="W28" s="109">
        <f>(59349+56696)/942106*100</f>
        <v>12.317616064434363</v>
      </c>
      <c r="X28" s="109">
        <f>(59349+56696+39990)/942106*100</f>
        <v>16.562361347873804</v>
      </c>
      <c r="Y28" s="110">
        <f>(59349+56696+39990+3176)/942106*100</f>
        <v>16.89947840264259</v>
      </c>
      <c r="Z28" s="110">
        <f>(59349+56696+39990+3176+3393)/942106*100</f>
        <v>17.259628958949421</v>
      </c>
      <c r="AA28" s="110">
        <f>(59349+56696+39990+3176+3393+4212)/942106*100</f>
        <v>17.706712408157895</v>
      </c>
    </row>
    <row r="29" spans="1:27" ht="372.75" thickBot="1" x14ac:dyDescent="0.3">
      <c r="A29" s="119"/>
      <c r="B29" s="120"/>
      <c r="C29" s="121"/>
      <c r="D29" s="122" t="s">
        <v>87</v>
      </c>
      <c r="E29" s="123"/>
      <c r="F29" s="114" t="s">
        <v>107</v>
      </c>
      <c r="G29" s="114" t="s">
        <v>108</v>
      </c>
      <c r="H29" s="99" t="s">
        <v>109</v>
      </c>
      <c r="I29" s="99" t="s">
        <v>91</v>
      </c>
      <c r="J29" s="99" t="s">
        <v>92</v>
      </c>
      <c r="K29" s="99" t="s">
        <v>93</v>
      </c>
      <c r="L29" s="99" t="s">
        <v>94</v>
      </c>
      <c r="M29" s="124" t="s">
        <v>94</v>
      </c>
      <c r="N29" s="125">
        <v>200</v>
      </c>
      <c r="O29" s="125">
        <v>3444</v>
      </c>
      <c r="P29" s="126">
        <v>5.8099999999999999E-2</v>
      </c>
      <c r="Q29" s="127" t="s">
        <v>110</v>
      </c>
      <c r="R29" s="127" t="s">
        <v>110</v>
      </c>
      <c r="S29" s="117" t="s">
        <v>111</v>
      </c>
      <c r="T29" s="128" t="s">
        <v>112</v>
      </c>
      <c r="U29" s="129">
        <f>123/3444*100</f>
        <v>3.5714285714285712</v>
      </c>
      <c r="V29" s="130">
        <f>142/3444*100</f>
        <v>4.1231126596980259</v>
      </c>
      <c r="W29" s="131">
        <f>(142+22)/3444*100</f>
        <v>4.7619047619047619</v>
      </c>
      <c r="X29" s="131">
        <f>(142+22+22)/3444*100</f>
        <v>5.4006968641114987</v>
      </c>
      <c r="Y29" s="132">
        <f>(142+22+22+38)/3444*100</f>
        <v>6.5040650406504072</v>
      </c>
      <c r="Z29" s="132">
        <f>(142+22+22+38+24)/3444*100</f>
        <v>7.2009291521486647</v>
      </c>
      <c r="AA29" s="132">
        <f>(142+22+22+38+24+52)/3444*100</f>
        <v>8.7108013937282234</v>
      </c>
    </row>
    <row r="30" spans="1:27" ht="409.6" thickBot="1" x14ac:dyDescent="0.3">
      <c r="A30" s="111" t="s">
        <v>113</v>
      </c>
      <c r="B30" s="133" t="s">
        <v>114</v>
      </c>
      <c r="C30" s="133" t="s">
        <v>115</v>
      </c>
      <c r="D30" s="134" t="s">
        <v>116</v>
      </c>
      <c r="E30" s="134"/>
      <c r="F30" s="135" t="s">
        <v>117</v>
      </c>
      <c r="G30" s="136" t="s">
        <v>118</v>
      </c>
      <c r="H30" s="136" t="s">
        <v>119</v>
      </c>
      <c r="I30" s="136" t="s">
        <v>120</v>
      </c>
      <c r="J30" s="136" t="s">
        <v>92</v>
      </c>
      <c r="K30" s="136" t="s">
        <v>121</v>
      </c>
      <c r="L30" s="137">
        <v>2019</v>
      </c>
      <c r="M30" s="138" t="s">
        <v>122</v>
      </c>
      <c r="N30" s="139">
        <v>2432628</v>
      </c>
      <c r="O30" s="139">
        <v>2432628</v>
      </c>
      <c r="P30" s="139" t="s">
        <v>123</v>
      </c>
      <c r="Q30" s="140" t="s">
        <v>124</v>
      </c>
      <c r="R30" s="140" t="s">
        <v>124</v>
      </c>
      <c r="S30" s="141" t="s">
        <v>125</v>
      </c>
      <c r="T30" s="142" t="s">
        <v>126</v>
      </c>
      <c r="U30" s="108">
        <f>614116/2432628*100</f>
        <v>25.244961416213247</v>
      </c>
      <c r="V30" s="108">
        <f>743188/2432628*100</f>
        <v>30.550828157860554</v>
      </c>
      <c r="W30" s="143">
        <f>(743188+78285)/2432628*100</f>
        <v>33.768952753976357</v>
      </c>
      <c r="X30" s="143">
        <f>(743188+78285+65775)/2432628*100</f>
        <v>36.472818696487913</v>
      </c>
      <c r="Y30" s="144">
        <f>(743188+78285+65775+35411)/2432628*100</f>
        <v>37.928487216294478</v>
      </c>
      <c r="Z30" s="144">
        <f>(743188+78285+65775+35411+201642)/2432628*100</f>
        <v>46.217547442518949</v>
      </c>
      <c r="AA30" s="144">
        <f>(743188+78285+65775+35411+201642+374994)/2432628*100</f>
        <v>61.632728061997142</v>
      </c>
    </row>
    <row r="31" spans="1:27" ht="409.6" thickBot="1" x14ac:dyDescent="0.3">
      <c r="A31" s="145"/>
      <c r="B31" s="146"/>
      <c r="C31" s="146"/>
      <c r="D31" s="147" t="s">
        <v>116</v>
      </c>
      <c r="E31" s="147"/>
      <c r="F31" s="148" t="s">
        <v>127</v>
      </c>
      <c r="G31" s="149" t="s">
        <v>128</v>
      </c>
      <c r="H31" s="149" t="s">
        <v>129</v>
      </c>
      <c r="I31" s="149" t="s">
        <v>120</v>
      </c>
      <c r="J31" s="149" t="s">
        <v>92</v>
      </c>
      <c r="K31" s="149" t="s">
        <v>121</v>
      </c>
      <c r="L31" s="150">
        <v>2019</v>
      </c>
      <c r="M31" s="138">
        <v>15056</v>
      </c>
      <c r="N31" s="139">
        <v>16521</v>
      </c>
      <c r="O31" s="139">
        <v>16521</v>
      </c>
      <c r="P31" s="139" t="s">
        <v>130</v>
      </c>
      <c r="Q31" s="140" t="s">
        <v>131</v>
      </c>
      <c r="R31" s="140" t="s">
        <v>124</v>
      </c>
      <c r="S31" s="141" t="s">
        <v>125</v>
      </c>
      <c r="T31" s="142" t="s">
        <v>132</v>
      </c>
      <c r="U31" s="108">
        <f>10673/16521*100</f>
        <v>64.602626959627145</v>
      </c>
      <c r="V31" s="108">
        <f>33221/16521*100</f>
        <v>201.08346952363658</v>
      </c>
      <c r="W31" s="109">
        <f>(33221+56184)/16521*100</f>
        <v>541.15973609345679</v>
      </c>
      <c r="X31" s="109">
        <f>(33221+56184+39243)/16521*100</f>
        <v>778.69378366926935</v>
      </c>
      <c r="Y31" s="110">
        <f>(33221+56184+39243+1464)/16521*100</f>
        <v>787.55523273409597</v>
      </c>
      <c r="Z31" s="110">
        <f>(33221+56184+39243+1464+1086)/16521*100</f>
        <v>794.12868470431567</v>
      </c>
      <c r="AA31" s="110">
        <f>(33221+56184+39243+1464+1086+1825)/16521*100</f>
        <v>805.17523152351555</v>
      </c>
    </row>
    <row r="32" spans="1:27" ht="409.6" thickBot="1" x14ac:dyDescent="0.3">
      <c r="A32" s="145"/>
      <c r="B32" s="151" t="s">
        <v>133</v>
      </c>
      <c r="C32" s="152" t="s">
        <v>134</v>
      </c>
      <c r="D32" s="153" t="s">
        <v>116</v>
      </c>
      <c r="E32" s="153"/>
      <c r="F32" s="154" t="s">
        <v>135</v>
      </c>
      <c r="G32" s="154" t="s">
        <v>136</v>
      </c>
      <c r="H32" s="154" t="s">
        <v>137</v>
      </c>
      <c r="I32" s="154" t="s">
        <v>120</v>
      </c>
      <c r="J32" s="154" t="s">
        <v>92</v>
      </c>
      <c r="K32" s="154" t="s">
        <v>121</v>
      </c>
      <c r="L32" s="154">
        <v>2019</v>
      </c>
      <c r="M32" s="155">
        <v>370661</v>
      </c>
      <c r="N32" s="156">
        <v>438507</v>
      </c>
      <c r="O32" s="156">
        <v>438507</v>
      </c>
      <c r="P32" s="156" t="s">
        <v>138</v>
      </c>
      <c r="Q32" s="157" t="s">
        <v>131</v>
      </c>
      <c r="R32" s="157" t="s">
        <v>124</v>
      </c>
      <c r="S32" s="158" t="s">
        <v>139</v>
      </c>
      <c r="T32" s="159" t="s">
        <v>140</v>
      </c>
      <c r="U32" s="160">
        <f>99003/438507*100</f>
        <v>22.577290670388386</v>
      </c>
      <c r="V32" s="161">
        <f>113616/438507*100</f>
        <v>25.909734622252323</v>
      </c>
      <c r="W32" s="162">
        <f>(113616+37132)/438507*100</f>
        <v>34.377558397015328</v>
      </c>
      <c r="X32" s="162">
        <f>(113616+37132+38008)/438507*100</f>
        <v>43.045150932596286</v>
      </c>
      <c r="Y32" s="163">
        <f>(113616+37132+38008+12379)/438507*100</f>
        <v>45.868138935068309</v>
      </c>
      <c r="Z32" s="163">
        <f>(113616+37132+38008+12379+18125)/438507*100</f>
        <v>50.001482302448998</v>
      </c>
      <c r="AA32" s="163">
        <f>(113616+37132+38008+12379+18125+26200)/438507*100</f>
        <v>55.976301404538589</v>
      </c>
    </row>
    <row r="33" spans="1:27" ht="409.6" thickBot="1" x14ac:dyDescent="0.3">
      <c r="A33" s="145"/>
      <c r="B33" s="164"/>
      <c r="C33" s="165"/>
      <c r="D33" s="153" t="s">
        <v>116</v>
      </c>
      <c r="E33" s="153"/>
      <c r="F33" s="154" t="s">
        <v>141</v>
      </c>
      <c r="G33" s="154" t="s">
        <v>142</v>
      </c>
      <c r="H33" s="154" t="s">
        <v>143</v>
      </c>
      <c r="I33" s="154" t="s">
        <v>120</v>
      </c>
      <c r="J33" s="154" t="s">
        <v>92</v>
      </c>
      <c r="K33" s="154" t="s">
        <v>121</v>
      </c>
      <c r="L33" s="154">
        <v>2019</v>
      </c>
      <c r="M33" s="155">
        <v>72788</v>
      </c>
      <c r="N33" s="156">
        <v>88271</v>
      </c>
      <c r="O33" s="156">
        <v>88271</v>
      </c>
      <c r="P33" s="156" t="s">
        <v>144</v>
      </c>
      <c r="Q33" s="157" t="s">
        <v>131</v>
      </c>
      <c r="R33" s="157" t="s">
        <v>124</v>
      </c>
      <c r="S33" s="158" t="s">
        <v>139</v>
      </c>
      <c r="T33" s="159" t="s">
        <v>145</v>
      </c>
      <c r="U33" s="166">
        <f>20957/88271*100</f>
        <v>23.741659208573598</v>
      </c>
      <c r="V33" s="161">
        <f>21533/88271*100</f>
        <v>24.394195149029692</v>
      </c>
      <c r="W33" s="162">
        <f>(21533+696)/88271*100</f>
        <v>25.182676077080806</v>
      </c>
      <c r="X33" s="162">
        <f>(21533+696+1034)/88271*100</f>
        <v>26.354068720191233</v>
      </c>
      <c r="Y33" s="163">
        <f>(21533+696+1034+1011)/88271*100</f>
        <v>27.49940524067927</v>
      </c>
      <c r="Z33" s="163">
        <f>(21533+696+1034+1011+1642)/88271*100</f>
        <v>29.359585820937795</v>
      </c>
      <c r="AA33" s="163">
        <f>(21533+696+1034+1011+1642+3437)/88271*100</f>
        <v>33.253276840638492</v>
      </c>
    </row>
    <row r="34" spans="1:27" ht="409.5" x14ac:dyDescent="0.25">
      <c r="A34" s="145"/>
      <c r="B34" s="167" t="s">
        <v>146</v>
      </c>
      <c r="C34" s="167" t="s">
        <v>147</v>
      </c>
      <c r="D34" s="168" t="s">
        <v>116</v>
      </c>
      <c r="E34" s="168"/>
      <c r="F34" s="169" t="s">
        <v>148</v>
      </c>
      <c r="G34" s="169" t="s">
        <v>149</v>
      </c>
      <c r="H34" s="169" t="s">
        <v>150</v>
      </c>
      <c r="I34" s="169" t="s">
        <v>120</v>
      </c>
      <c r="J34" s="169" t="s">
        <v>92</v>
      </c>
      <c r="K34" s="169" t="s">
        <v>121</v>
      </c>
      <c r="L34" s="169">
        <v>2019</v>
      </c>
      <c r="M34" s="170">
        <v>2083</v>
      </c>
      <c r="N34" s="171">
        <v>5333</v>
      </c>
      <c r="O34" s="171">
        <v>5333</v>
      </c>
      <c r="P34" s="172" t="s">
        <v>151</v>
      </c>
      <c r="Q34" s="173" t="s">
        <v>152</v>
      </c>
      <c r="R34" s="173" t="s">
        <v>152</v>
      </c>
      <c r="S34" s="174" t="s">
        <v>153</v>
      </c>
      <c r="T34" s="175" t="s">
        <v>154</v>
      </c>
      <c r="U34" s="176">
        <f>1133/5333*100</f>
        <v>21.245077817363587</v>
      </c>
      <c r="V34" s="177">
        <f>1133/5333*100</f>
        <v>21.245077817363587</v>
      </c>
      <c r="W34" s="163">
        <f>(1133+44)/5333*100</f>
        <v>22.070129383086442</v>
      </c>
      <c r="X34" s="163">
        <f>(1133+44+74)/5333*100</f>
        <v>23.457716107256704</v>
      </c>
      <c r="Y34" s="163">
        <f>(1133+44+74+136)/5333*100</f>
        <v>26.007875492218265</v>
      </c>
      <c r="Z34" s="163">
        <f>(1133+44+74+136+89)/5333*100</f>
        <v>27.676729795612225</v>
      </c>
      <c r="AA34" s="163">
        <f>(1133+44+74+136+89+75)/5333*100</f>
        <v>29.083067691730736</v>
      </c>
    </row>
    <row r="35" spans="1:27" ht="409.6" thickBot="1" x14ac:dyDescent="0.3">
      <c r="A35" s="145"/>
      <c r="B35" s="178"/>
      <c r="C35" s="178"/>
      <c r="D35" s="179" t="s">
        <v>116</v>
      </c>
      <c r="E35" s="179"/>
      <c r="F35" s="169" t="s">
        <v>155</v>
      </c>
      <c r="G35" s="169" t="s">
        <v>156</v>
      </c>
      <c r="H35" s="169" t="s">
        <v>157</v>
      </c>
      <c r="I35" s="180" t="s">
        <v>120</v>
      </c>
      <c r="J35" s="180" t="s">
        <v>92</v>
      </c>
      <c r="K35" s="180" t="s">
        <v>121</v>
      </c>
      <c r="L35" s="169">
        <v>2019</v>
      </c>
      <c r="M35" s="170">
        <v>26293</v>
      </c>
      <c r="N35" s="171">
        <v>45952</v>
      </c>
      <c r="O35" s="171">
        <v>45952</v>
      </c>
      <c r="P35" s="172" t="s">
        <v>158</v>
      </c>
      <c r="Q35" s="173" t="s">
        <v>152</v>
      </c>
      <c r="R35" s="173" t="s">
        <v>152</v>
      </c>
      <c r="S35" s="174" t="s">
        <v>153</v>
      </c>
      <c r="T35" s="181" t="s">
        <v>159</v>
      </c>
      <c r="U35" s="182">
        <f>7626/45952*100</f>
        <v>16.595577994428972</v>
      </c>
      <c r="V35" s="183">
        <f>7626/45952*100</f>
        <v>16.595577994428972</v>
      </c>
      <c r="W35" s="163">
        <f>(7626+172)/45952*100</f>
        <v>16.969881615598887</v>
      </c>
      <c r="X35" s="163">
        <f>(7626+172+71)/45952*100</f>
        <v>17.124390668523677</v>
      </c>
      <c r="Y35" s="163">
        <f>(7626+172+71+986)/45952*100</f>
        <v>19.270107938718663</v>
      </c>
      <c r="Z35" s="163">
        <f>(7626+172+71+986+1255)/45952*100</f>
        <v>22.001218662952645</v>
      </c>
      <c r="AA35" s="163">
        <f>(7626+172+71+986+1255+329)/45952*100</f>
        <v>22.717183147632312</v>
      </c>
    </row>
    <row r="36" spans="1:27" ht="62.25" thickBot="1" x14ac:dyDescent="0.95">
      <c r="A36" s="184" t="s">
        <v>160</v>
      </c>
      <c r="B36" s="185" t="s">
        <v>161</v>
      </c>
      <c r="C36" s="186"/>
      <c r="D36" s="186"/>
      <c r="E36" s="187"/>
      <c r="F36" s="188" t="str">
        <f>C30</f>
        <v>1.1 Apoyos asistenciales entregados a personas con carencias sociales y en condiciones de vulnerabilidad</v>
      </c>
      <c r="G36" s="189"/>
      <c r="H36" s="189"/>
      <c r="I36" s="189"/>
      <c r="J36" s="189"/>
      <c r="K36" s="189"/>
      <c r="L36" s="189"/>
      <c r="M36" s="189"/>
      <c r="N36" s="189"/>
      <c r="O36" s="189"/>
      <c r="P36" s="189"/>
      <c r="Q36" s="189"/>
      <c r="R36" s="189"/>
      <c r="S36" s="189"/>
      <c r="T36" s="189"/>
      <c r="U36" s="190"/>
      <c r="V36" s="191"/>
      <c r="W36" s="192"/>
      <c r="X36" s="9"/>
      <c r="Y36" s="9"/>
      <c r="Z36" s="9"/>
      <c r="AA36" s="9"/>
    </row>
    <row r="37" spans="1:27" ht="409.5" x14ac:dyDescent="0.25">
      <c r="A37" s="193"/>
      <c r="B37" s="194" t="s">
        <v>162</v>
      </c>
      <c r="C37" s="195" t="s">
        <v>163</v>
      </c>
      <c r="D37" s="195"/>
      <c r="E37" s="196"/>
      <c r="F37" s="197" t="s">
        <v>164</v>
      </c>
      <c r="G37" s="197" t="s">
        <v>165</v>
      </c>
      <c r="H37" s="197" t="s">
        <v>166</v>
      </c>
      <c r="I37" s="197" t="s">
        <v>120</v>
      </c>
      <c r="J37" s="197" t="s">
        <v>92</v>
      </c>
      <c r="K37" s="197" t="s">
        <v>167</v>
      </c>
      <c r="L37" s="198" t="s">
        <v>94</v>
      </c>
      <c r="M37" s="199" t="s">
        <v>94</v>
      </c>
      <c r="N37" s="197">
        <v>7</v>
      </c>
      <c r="O37" s="197">
        <v>7</v>
      </c>
      <c r="P37" s="197">
        <v>7</v>
      </c>
      <c r="Q37" s="200" t="s">
        <v>124</v>
      </c>
      <c r="R37" s="200" t="s">
        <v>124</v>
      </c>
      <c r="S37" s="201" t="s">
        <v>125</v>
      </c>
      <c r="T37" s="202" t="s">
        <v>168</v>
      </c>
      <c r="U37" s="203">
        <v>5</v>
      </c>
      <c r="V37" s="204">
        <v>9</v>
      </c>
      <c r="W37" s="205">
        <v>9</v>
      </c>
      <c r="X37" s="205">
        <v>11</v>
      </c>
      <c r="Y37" s="205">
        <v>11</v>
      </c>
      <c r="Z37" s="205">
        <v>11</v>
      </c>
      <c r="AA37" s="9"/>
    </row>
    <row r="38" spans="1:27" ht="409.5" x14ac:dyDescent="0.25">
      <c r="A38" s="193"/>
      <c r="B38" s="206" t="s">
        <v>169</v>
      </c>
      <c r="C38" s="207" t="s">
        <v>170</v>
      </c>
      <c r="D38" s="207"/>
      <c r="E38" s="208"/>
      <c r="F38" s="209" t="s">
        <v>171</v>
      </c>
      <c r="G38" s="209" t="s">
        <v>172</v>
      </c>
      <c r="H38" s="209" t="s">
        <v>173</v>
      </c>
      <c r="I38" s="209" t="s">
        <v>120</v>
      </c>
      <c r="J38" s="209" t="s">
        <v>92</v>
      </c>
      <c r="K38" s="209" t="s">
        <v>167</v>
      </c>
      <c r="L38" s="210" t="s">
        <v>94</v>
      </c>
      <c r="M38" s="211" t="s">
        <v>94</v>
      </c>
      <c r="N38" s="209">
        <v>7</v>
      </c>
      <c r="O38" s="209">
        <v>7</v>
      </c>
      <c r="P38" s="209">
        <v>7</v>
      </c>
      <c r="Q38" s="212" t="s">
        <v>124</v>
      </c>
      <c r="R38" s="212" t="s">
        <v>124</v>
      </c>
      <c r="S38" s="213" t="s">
        <v>125</v>
      </c>
      <c r="T38" s="214" t="s">
        <v>174</v>
      </c>
      <c r="U38" s="203">
        <v>6</v>
      </c>
      <c r="V38" s="204">
        <v>11</v>
      </c>
      <c r="W38" s="205">
        <v>11</v>
      </c>
      <c r="X38" s="205">
        <v>13</v>
      </c>
      <c r="Y38" s="205">
        <v>13</v>
      </c>
      <c r="Z38" s="205">
        <v>13</v>
      </c>
      <c r="AA38" s="9"/>
    </row>
    <row r="39" spans="1:27" ht="409.6" thickBot="1" x14ac:dyDescent="0.3">
      <c r="A39" s="193"/>
      <c r="B39" s="215" t="s">
        <v>175</v>
      </c>
      <c r="C39" s="216" t="s">
        <v>176</v>
      </c>
      <c r="D39" s="216"/>
      <c r="E39" s="217"/>
      <c r="F39" s="218" t="s">
        <v>177</v>
      </c>
      <c r="G39" s="218" t="s">
        <v>178</v>
      </c>
      <c r="H39" s="218" t="s">
        <v>179</v>
      </c>
      <c r="I39" s="218" t="s">
        <v>120</v>
      </c>
      <c r="J39" s="218" t="s">
        <v>92</v>
      </c>
      <c r="K39" s="218" t="s">
        <v>167</v>
      </c>
      <c r="L39" s="219" t="s">
        <v>94</v>
      </c>
      <c r="M39" s="220" t="s">
        <v>94</v>
      </c>
      <c r="N39" s="218">
        <v>7</v>
      </c>
      <c r="O39" s="218">
        <v>7</v>
      </c>
      <c r="P39" s="218">
        <v>7</v>
      </c>
      <c r="Q39" s="221" t="s">
        <v>180</v>
      </c>
      <c r="R39" s="221" t="s">
        <v>124</v>
      </c>
      <c r="S39" s="222" t="s">
        <v>125</v>
      </c>
      <c r="T39" s="223" t="s">
        <v>174</v>
      </c>
      <c r="U39" s="203">
        <v>5</v>
      </c>
      <c r="V39" s="204">
        <v>9</v>
      </c>
      <c r="W39" s="205">
        <v>9</v>
      </c>
      <c r="X39" s="205">
        <v>16</v>
      </c>
      <c r="Y39" s="205">
        <v>16</v>
      </c>
      <c r="Z39" s="205">
        <v>16</v>
      </c>
      <c r="AA39" s="9"/>
    </row>
    <row r="40" spans="1:27" ht="62.25" thickBot="1" x14ac:dyDescent="0.95">
      <c r="A40" s="224"/>
      <c r="B40" s="225" t="s">
        <v>181</v>
      </c>
      <c r="C40" s="226"/>
      <c r="D40" s="226"/>
      <c r="E40" s="227"/>
      <c r="F40" s="228" t="str">
        <f>C32</f>
        <v>1.2 Servicios otorgados  a personas con carencias sociales y en condiciones de vulnerabilidad</v>
      </c>
      <c r="G40" s="229"/>
      <c r="H40" s="229"/>
      <c r="I40" s="229"/>
      <c r="J40" s="229"/>
      <c r="K40" s="229"/>
      <c r="L40" s="229"/>
      <c r="M40" s="229"/>
      <c r="N40" s="229"/>
      <c r="O40" s="229"/>
      <c r="P40" s="229"/>
      <c r="Q40" s="229"/>
      <c r="R40" s="229"/>
      <c r="S40" s="229"/>
      <c r="T40" s="229"/>
      <c r="U40" s="230"/>
      <c r="V40" s="231"/>
      <c r="W40" s="9"/>
      <c r="X40" s="9"/>
      <c r="Y40" s="9"/>
      <c r="Z40" s="9"/>
      <c r="AA40" s="9"/>
    </row>
    <row r="41" spans="1:27" ht="409.6" thickBot="1" x14ac:dyDescent="0.3">
      <c r="A41" s="224"/>
      <c r="B41" s="232" t="s">
        <v>182</v>
      </c>
      <c r="C41" s="233" t="s">
        <v>183</v>
      </c>
      <c r="D41" s="234"/>
      <c r="E41" s="235"/>
      <c r="F41" s="236" t="s">
        <v>164</v>
      </c>
      <c r="G41" s="236" t="s">
        <v>165</v>
      </c>
      <c r="H41" s="236" t="s">
        <v>166</v>
      </c>
      <c r="I41" s="237" t="s">
        <v>120</v>
      </c>
      <c r="J41" s="237" t="s">
        <v>92</v>
      </c>
      <c r="K41" s="237" t="s">
        <v>167</v>
      </c>
      <c r="L41" s="238" t="s">
        <v>94</v>
      </c>
      <c r="M41" s="239" t="s">
        <v>94</v>
      </c>
      <c r="N41" s="237">
        <v>11</v>
      </c>
      <c r="O41" s="237">
        <v>11</v>
      </c>
      <c r="P41" s="237">
        <v>11</v>
      </c>
      <c r="Q41" s="157" t="s">
        <v>131</v>
      </c>
      <c r="R41" s="157" t="s">
        <v>124</v>
      </c>
      <c r="S41" s="240" t="s">
        <v>139</v>
      </c>
      <c r="T41" s="241" t="s">
        <v>184</v>
      </c>
      <c r="U41" s="203">
        <v>4</v>
      </c>
      <c r="V41" s="204">
        <v>4</v>
      </c>
      <c r="W41" s="205">
        <v>4</v>
      </c>
      <c r="X41" s="205">
        <v>6</v>
      </c>
      <c r="Y41" s="205">
        <v>6</v>
      </c>
      <c r="Z41" s="205">
        <v>6</v>
      </c>
      <c r="AA41" s="9"/>
    </row>
    <row r="42" spans="1:27" ht="409.6" thickBot="1" x14ac:dyDescent="0.3">
      <c r="A42" s="224"/>
      <c r="B42" s="242" t="s">
        <v>185</v>
      </c>
      <c r="C42" s="243" t="s">
        <v>186</v>
      </c>
      <c r="D42" s="244"/>
      <c r="E42" s="245"/>
      <c r="F42" s="246" t="s">
        <v>171</v>
      </c>
      <c r="G42" s="246" t="s">
        <v>187</v>
      </c>
      <c r="H42" s="246" t="s">
        <v>173</v>
      </c>
      <c r="I42" s="247" t="s">
        <v>120</v>
      </c>
      <c r="J42" s="247" t="s">
        <v>92</v>
      </c>
      <c r="K42" s="247" t="s">
        <v>167</v>
      </c>
      <c r="L42" s="248" t="s">
        <v>94</v>
      </c>
      <c r="M42" s="249" t="s">
        <v>94</v>
      </c>
      <c r="N42" s="237">
        <v>11</v>
      </c>
      <c r="O42" s="237">
        <v>11</v>
      </c>
      <c r="P42" s="237">
        <v>11</v>
      </c>
      <c r="Q42" s="157" t="s">
        <v>131</v>
      </c>
      <c r="R42" s="157" t="s">
        <v>124</v>
      </c>
      <c r="S42" s="158" t="s">
        <v>139</v>
      </c>
      <c r="T42" s="241" t="s">
        <v>184</v>
      </c>
      <c r="U42" s="203">
        <v>11</v>
      </c>
      <c r="V42" s="204">
        <v>11</v>
      </c>
      <c r="W42" s="205">
        <v>11</v>
      </c>
      <c r="X42" s="205">
        <v>13</v>
      </c>
      <c r="Y42" s="205">
        <v>13</v>
      </c>
      <c r="Z42" s="205">
        <v>13</v>
      </c>
      <c r="AA42" s="9"/>
    </row>
    <row r="43" spans="1:27" ht="409.6" thickBot="1" x14ac:dyDescent="0.3">
      <c r="A43" s="224"/>
      <c r="B43" s="242" t="s">
        <v>188</v>
      </c>
      <c r="C43" s="243" t="s">
        <v>189</v>
      </c>
      <c r="D43" s="244"/>
      <c r="E43" s="250"/>
      <c r="F43" s="251" t="s">
        <v>190</v>
      </c>
      <c r="G43" s="251" t="s">
        <v>191</v>
      </c>
      <c r="H43" s="251" t="s">
        <v>192</v>
      </c>
      <c r="I43" s="252" t="s">
        <v>120</v>
      </c>
      <c r="J43" s="252" t="s">
        <v>92</v>
      </c>
      <c r="K43" s="252" t="s">
        <v>167</v>
      </c>
      <c r="L43" s="253" t="s">
        <v>94</v>
      </c>
      <c r="M43" s="254" t="s">
        <v>94</v>
      </c>
      <c r="N43" s="255">
        <v>11</v>
      </c>
      <c r="O43" s="255">
        <v>11</v>
      </c>
      <c r="P43" s="255">
        <v>11</v>
      </c>
      <c r="Q43" s="256" t="s">
        <v>131</v>
      </c>
      <c r="R43" s="256" t="s">
        <v>124</v>
      </c>
      <c r="S43" s="257" t="s">
        <v>139</v>
      </c>
      <c r="T43" s="258" t="s">
        <v>193</v>
      </c>
      <c r="U43" s="203">
        <v>6</v>
      </c>
      <c r="V43" s="204">
        <v>11</v>
      </c>
      <c r="W43" s="205">
        <v>11</v>
      </c>
      <c r="X43" s="205">
        <v>13</v>
      </c>
      <c r="Y43" s="205">
        <v>13</v>
      </c>
      <c r="Z43" s="205">
        <v>13</v>
      </c>
      <c r="AA43" s="9"/>
    </row>
    <row r="44" spans="1:27" ht="62.25" thickBot="1" x14ac:dyDescent="0.95">
      <c r="A44" s="224"/>
      <c r="B44" s="259" t="s">
        <v>194</v>
      </c>
      <c r="C44" s="260"/>
      <c r="D44" s="260"/>
      <c r="E44" s="261"/>
      <c r="F44" s="262" t="str">
        <f>C34</f>
        <v>1.3 Capacitaciones y acciones impartidas a personas con carencias sociales y en condiciones de vulnerabilidad</v>
      </c>
      <c r="G44" s="263"/>
      <c r="H44" s="263"/>
      <c r="I44" s="263"/>
      <c r="J44" s="263"/>
      <c r="K44" s="263"/>
      <c r="L44" s="263"/>
      <c r="M44" s="263"/>
      <c r="N44" s="263"/>
      <c r="O44" s="263"/>
      <c r="P44" s="263"/>
      <c r="Q44" s="263"/>
      <c r="R44" s="263"/>
      <c r="S44" s="263"/>
      <c r="T44" s="263"/>
      <c r="U44" s="230"/>
      <c r="V44" s="231"/>
      <c r="W44" s="9"/>
      <c r="X44" s="9"/>
      <c r="Y44" s="9"/>
      <c r="Z44" s="9"/>
      <c r="AA44" s="9"/>
    </row>
    <row r="45" spans="1:27" ht="326.25" thickBot="1" x14ac:dyDescent="0.3">
      <c r="A45" s="224"/>
      <c r="B45" s="264" t="s">
        <v>195</v>
      </c>
      <c r="C45" s="265" t="s">
        <v>196</v>
      </c>
      <c r="D45" s="266"/>
      <c r="E45" s="267"/>
      <c r="F45" s="268" t="s">
        <v>164</v>
      </c>
      <c r="G45" s="268" t="s">
        <v>165</v>
      </c>
      <c r="H45" s="268" t="s">
        <v>166</v>
      </c>
      <c r="I45" s="268" t="s">
        <v>120</v>
      </c>
      <c r="J45" s="268" t="s">
        <v>92</v>
      </c>
      <c r="K45" s="268" t="s">
        <v>167</v>
      </c>
      <c r="L45" s="269" t="s">
        <v>94</v>
      </c>
      <c r="M45" s="269" t="s">
        <v>94</v>
      </c>
      <c r="N45" s="268">
        <v>5</v>
      </c>
      <c r="O45" s="268">
        <v>5</v>
      </c>
      <c r="P45" s="268">
        <v>5</v>
      </c>
      <c r="Q45" s="173" t="s">
        <v>152</v>
      </c>
      <c r="R45" s="173" t="s">
        <v>152</v>
      </c>
      <c r="S45" s="174" t="s">
        <v>153</v>
      </c>
      <c r="T45" s="270" t="s">
        <v>197</v>
      </c>
      <c r="U45" s="203">
        <v>2</v>
      </c>
      <c r="V45" s="204">
        <v>7</v>
      </c>
      <c r="W45" s="205">
        <v>7</v>
      </c>
      <c r="X45" s="205">
        <v>9</v>
      </c>
      <c r="Y45" s="205">
        <v>9</v>
      </c>
      <c r="Z45" s="205">
        <v>9</v>
      </c>
      <c r="AA45" s="9"/>
    </row>
    <row r="46" spans="1:27" ht="326.25" thickBot="1" x14ac:dyDescent="0.3">
      <c r="A46" s="224"/>
      <c r="B46" s="271" t="s">
        <v>198</v>
      </c>
      <c r="C46" s="272" t="s">
        <v>199</v>
      </c>
      <c r="D46" s="273"/>
      <c r="E46" s="274"/>
      <c r="F46" s="275" t="s">
        <v>200</v>
      </c>
      <c r="G46" s="275" t="s">
        <v>201</v>
      </c>
      <c r="H46" s="275" t="s">
        <v>202</v>
      </c>
      <c r="I46" s="275" t="s">
        <v>120</v>
      </c>
      <c r="J46" s="275" t="s">
        <v>92</v>
      </c>
      <c r="K46" s="275" t="s">
        <v>167</v>
      </c>
      <c r="L46" s="269" t="s">
        <v>94</v>
      </c>
      <c r="M46" s="269" t="s">
        <v>94</v>
      </c>
      <c r="N46" s="268">
        <v>5</v>
      </c>
      <c r="O46" s="268">
        <v>5</v>
      </c>
      <c r="P46" s="268">
        <v>5</v>
      </c>
      <c r="Q46" s="173" t="s">
        <v>203</v>
      </c>
      <c r="R46" s="173" t="s">
        <v>152</v>
      </c>
      <c r="S46" s="174" t="s">
        <v>153</v>
      </c>
      <c r="T46" s="270" t="s">
        <v>197</v>
      </c>
      <c r="U46" s="203">
        <v>2</v>
      </c>
      <c r="V46" s="204">
        <v>6</v>
      </c>
      <c r="W46" s="205">
        <v>6</v>
      </c>
      <c r="X46" s="205">
        <v>8</v>
      </c>
      <c r="Y46" s="205">
        <v>8</v>
      </c>
      <c r="Z46" s="205">
        <v>8</v>
      </c>
      <c r="AA46" s="9"/>
    </row>
    <row r="47" spans="1:27" ht="326.25" thickBot="1" x14ac:dyDescent="0.3">
      <c r="A47" s="276"/>
      <c r="B47" s="271" t="s">
        <v>204</v>
      </c>
      <c r="C47" s="277" t="s">
        <v>205</v>
      </c>
      <c r="D47" s="278"/>
      <c r="E47" s="279"/>
      <c r="F47" s="280" t="s">
        <v>206</v>
      </c>
      <c r="G47" s="280" t="s">
        <v>207</v>
      </c>
      <c r="H47" s="280" t="s">
        <v>208</v>
      </c>
      <c r="I47" s="280" t="s">
        <v>120</v>
      </c>
      <c r="J47" s="280" t="s">
        <v>92</v>
      </c>
      <c r="K47" s="280" t="s">
        <v>167</v>
      </c>
      <c r="L47" s="269" t="s">
        <v>94</v>
      </c>
      <c r="M47" s="269" t="s">
        <v>94</v>
      </c>
      <c r="N47" s="268">
        <v>5</v>
      </c>
      <c r="O47" s="268">
        <v>5</v>
      </c>
      <c r="P47" s="268">
        <v>5</v>
      </c>
      <c r="Q47" s="173" t="s">
        <v>152</v>
      </c>
      <c r="R47" s="173" t="s">
        <v>152</v>
      </c>
      <c r="S47" s="174" t="s">
        <v>153</v>
      </c>
      <c r="T47" s="270" t="s">
        <v>197</v>
      </c>
      <c r="U47" s="203">
        <v>3</v>
      </c>
      <c r="V47" s="204">
        <v>8</v>
      </c>
      <c r="W47" s="205">
        <v>8</v>
      </c>
      <c r="X47" s="205">
        <v>10</v>
      </c>
      <c r="Y47" s="205">
        <v>10</v>
      </c>
      <c r="Z47" s="205">
        <v>10</v>
      </c>
      <c r="AA47" s="9"/>
    </row>
    <row r="48" spans="1:27" ht="92.25" x14ac:dyDescent="1.35">
      <c r="A48"/>
      <c r="B48"/>
      <c r="C48"/>
      <c r="D48"/>
      <c r="E48"/>
      <c r="F48" s="281"/>
      <c r="G48" s="281"/>
      <c r="H48" s="281"/>
      <c r="I48" s="281"/>
      <c r="J48" s="281"/>
      <c r="K48" s="281"/>
      <c r="L48" s="281"/>
      <c r="M48" s="281"/>
      <c r="N48" s="281"/>
      <c r="O48" s="281"/>
      <c r="P48" s="281"/>
      <c r="Q48" s="281"/>
      <c r="R48" s="281"/>
      <c r="S48" s="281"/>
      <c r="T48" s="281"/>
      <c r="U48" s="282"/>
      <c r="W48" s="9"/>
      <c r="X48" s="9"/>
    </row>
    <row r="49" spans="1:21" ht="92.25" x14ac:dyDescent="1.35">
      <c r="A49"/>
      <c r="B49" s="283" t="s">
        <v>209</v>
      </c>
      <c r="C49" s="283"/>
      <c r="D49" s="283"/>
      <c r="E49" s="283"/>
      <c r="F49" s="283"/>
      <c r="G49" s="284"/>
      <c r="H49" s="285"/>
      <c r="I49" s="283" t="s">
        <v>210</v>
      </c>
      <c r="J49" s="283"/>
      <c r="K49" s="283"/>
      <c r="L49" s="285"/>
      <c r="M49" s="283" t="s">
        <v>211</v>
      </c>
      <c r="N49" s="283"/>
      <c r="O49" s="283"/>
      <c r="P49" s="283"/>
      <c r="Q49" s="283"/>
      <c r="U49" s="282"/>
    </row>
    <row r="50" spans="1:21" ht="92.25" x14ac:dyDescent="1.35">
      <c r="A50"/>
      <c r="B50" s="286"/>
      <c r="C50" s="286"/>
      <c r="D50" s="286"/>
      <c r="E50" s="286"/>
      <c r="F50" s="286"/>
      <c r="G50" s="286"/>
      <c r="H50" s="285"/>
      <c r="I50" s="286"/>
      <c r="J50" s="286"/>
      <c r="K50" s="286"/>
      <c r="L50" s="285"/>
      <c r="M50" s="286"/>
      <c r="N50" s="286"/>
      <c r="O50" s="286"/>
      <c r="P50" s="286"/>
      <c r="Q50" s="286"/>
      <c r="U50" s="282"/>
    </row>
    <row r="51" spans="1:21" ht="92.25" x14ac:dyDescent="1.35">
      <c r="A51" s="287" t="s">
        <v>212</v>
      </c>
      <c r="B51" s="288"/>
      <c r="C51" s="288"/>
      <c r="D51" s="288"/>
      <c r="E51" s="288"/>
      <c r="F51" s="288"/>
      <c r="G51" s="288"/>
      <c r="H51" s="289"/>
      <c r="I51" s="288"/>
      <c r="J51" s="288"/>
      <c r="K51" s="288"/>
      <c r="L51" s="289"/>
      <c r="M51" s="288"/>
      <c r="N51" s="288"/>
      <c r="O51" s="288"/>
      <c r="P51" s="288"/>
      <c r="Q51" s="288"/>
      <c r="U51" s="282"/>
    </row>
    <row r="52" spans="1:21" ht="92.25" x14ac:dyDescent="1.35">
      <c r="A52" s="290" t="s">
        <v>213</v>
      </c>
      <c r="B52" s="291"/>
      <c r="C52" s="291"/>
      <c r="D52" s="291"/>
      <c r="E52" s="291"/>
      <c r="F52" s="291"/>
      <c r="G52" s="288"/>
      <c r="H52" s="289"/>
      <c r="I52" s="291"/>
      <c r="J52" s="291"/>
      <c r="K52" s="291"/>
      <c r="L52" s="289"/>
      <c r="M52" s="292"/>
      <c r="N52" s="292"/>
      <c r="O52" s="292"/>
      <c r="P52" s="292"/>
      <c r="Q52" s="292"/>
      <c r="U52" s="282"/>
    </row>
    <row r="53" spans="1:21" ht="92.25" x14ac:dyDescent="1.35">
      <c r="A53" s="290" t="s">
        <v>214</v>
      </c>
      <c r="B53" s="291"/>
      <c r="C53" s="291"/>
      <c r="D53" s="291"/>
      <c r="E53" s="291"/>
      <c r="F53" s="291"/>
      <c r="G53" s="288"/>
      <c r="H53" s="289"/>
      <c r="I53" s="291"/>
      <c r="J53" s="291"/>
      <c r="K53" s="291"/>
      <c r="L53" s="289"/>
      <c r="M53" s="292"/>
      <c r="N53" s="292"/>
      <c r="O53" s="292"/>
      <c r="P53" s="292"/>
      <c r="Q53" s="292"/>
      <c r="U53" s="282"/>
    </row>
    <row r="54" spans="1:21" ht="92.25" x14ac:dyDescent="1.35">
      <c r="B54" s="293"/>
      <c r="C54" s="293"/>
      <c r="D54" s="293"/>
      <c r="E54" s="293"/>
      <c r="F54" s="293"/>
      <c r="G54" s="294"/>
      <c r="H54"/>
      <c r="I54" s="293"/>
      <c r="J54" s="293"/>
      <c r="K54" s="293"/>
      <c r="L54"/>
      <c r="M54" s="293"/>
      <c r="N54" s="293"/>
      <c r="O54" s="293"/>
      <c r="P54" s="293"/>
      <c r="Q54" s="293"/>
      <c r="U54" s="282"/>
    </row>
    <row r="55" spans="1:21" ht="92.25" x14ac:dyDescent="1.35">
      <c r="U55" s="282"/>
    </row>
    <row r="56" spans="1:21" x14ac:dyDescent="0.25">
      <c r="U56" s="295"/>
    </row>
    <row r="57" spans="1:21" x14ac:dyDescent="0.25">
      <c r="U57" s="295"/>
    </row>
    <row r="58" spans="1:21" x14ac:dyDescent="0.25">
      <c r="U58" s="295"/>
    </row>
    <row r="59" spans="1:21" x14ac:dyDescent="0.25">
      <c r="U59" s="295"/>
    </row>
  </sheetData>
  <mergeCells count="86">
    <mergeCell ref="B49:F49"/>
    <mergeCell ref="I49:K49"/>
    <mergeCell ref="M49:Q49"/>
    <mergeCell ref="B52:F52"/>
    <mergeCell ref="I52:K52"/>
    <mergeCell ref="B53:F53"/>
    <mergeCell ref="I53:K53"/>
    <mergeCell ref="C43:D43"/>
    <mergeCell ref="B44:E44"/>
    <mergeCell ref="F44:T44"/>
    <mergeCell ref="C45:D45"/>
    <mergeCell ref="C46:D46"/>
    <mergeCell ref="C47:D47"/>
    <mergeCell ref="A36:A46"/>
    <mergeCell ref="B36:E36"/>
    <mergeCell ref="F36:T36"/>
    <mergeCell ref="C37:D37"/>
    <mergeCell ref="C38:D38"/>
    <mergeCell ref="C39:D39"/>
    <mergeCell ref="B40:E40"/>
    <mergeCell ref="F40:T40"/>
    <mergeCell ref="C41:D41"/>
    <mergeCell ref="C42:D42"/>
    <mergeCell ref="A28:A29"/>
    <mergeCell ref="B28:C29"/>
    <mergeCell ref="A30:A35"/>
    <mergeCell ref="B30:B31"/>
    <mergeCell ref="C30:C31"/>
    <mergeCell ref="B32:B33"/>
    <mergeCell ref="C32:C33"/>
    <mergeCell ref="B34:B35"/>
    <mergeCell ref="C34:C35"/>
    <mergeCell ref="W25:W26"/>
    <mergeCell ref="X25:X26"/>
    <mergeCell ref="Y25:Y26"/>
    <mergeCell ref="Z25:Z26"/>
    <mergeCell ref="AA25:AA26"/>
    <mergeCell ref="B27:C27"/>
    <mergeCell ref="Q25:Q26"/>
    <mergeCell ref="R25:R26"/>
    <mergeCell ref="S25:S26"/>
    <mergeCell ref="T25:T26"/>
    <mergeCell ref="U25:U26"/>
    <mergeCell ref="V25:V26"/>
    <mergeCell ref="A25:C26"/>
    <mergeCell ref="D25:D26"/>
    <mergeCell ref="E25:E26"/>
    <mergeCell ref="F25:K25"/>
    <mergeCell ref="L25:M25"/>
    <mergeCell ref="N25:P25"/>
    <mergeCell ref="A20:D20"/>
    <mergeCell ref="E20:U20"/>
    <mergeCell ref="A21:D21"/>
    <mergeCell ref="E21:U21"/>
    <mergeCell ref="A22:D22"/>
    <mergeCell ref="A23:D23"/>
    <mergeCell ref="A16:D16"/>
    <mergeCell ref="E16:U16"/>
    <mergeCell ref="A17:D17"/>
    <mergeCell ref="E17:U17"/>
    <mergeCell ref="A18:U18"/>
    <mergeCell ref="A19:U19"/>
    <mergeCell ref="A12:D12"/>
    <mergeCell ref="E12:U12"/>
    <mergeCell ref="A13:U13"/>
    <mergeCell ref="A14:U14"/>
    <mergeCell ref="A15:D15"/>
    <mergeCell ref="E15:U15"/>
    <mergeCell ref="F8:K8"/>
    <mergeCell ref="L8:U8"/>
    <mergeCell ref="A9:U9"/>
    <mergeCell ref="A10:U10"/>
    <mergeCell ref="A11:D11"/>
    <mergeCell ref="E11:U11"/>
    <mergeCell ref="A6:E6"/>
    <mergeCell ref="F6:K6"/>
    <mergeCell ref="M6:U6"/>
    <mergeCell ref="A7:E7"/>
    <mergeCell ref="F7:K7"/>
    <mergeCell ref="L7:U7"/>
    <mergeCell ref="A2:S2"/>
    <mergeCell ref="A3:S3"/>
    <mergeCell ref="A4:U4"/>
    <mergeCell ref="A5:E5"/>
    <mergeCell ref="F5:K5"/>
    <mergeCell ref="M5:U5"/>
  </mergeCells>
  <dataValidations count="1">
    <dataValidation type="list" allowBlank="1" showInputMessage="1" showErrorMessage="1" sqref="D30:D35 I27:K35 I37:K39 I41:K43 I45:K47">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E20:V21 A6:K6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xilonen olga garcia vuevaas</dc:creator>
  <cp:lastModifiedBy>xilonen olga garcia vuevaas</cp:lastModifiedBy>
  <dcterms:created xsi:type="dcterms:W3CDTF">2020-10-13T18:25:59Z</dcterms:created>
  <dcterms:modified xsi:type="dcterms:W3CDTF">2020-10-13T18:35:12Z</dcterms:modified>
</cp:coreProperties>
</file>