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lar.luna\Documents\PILY 2020\MIR 2020\"/>
    </mc:Choice>
  </mc:AlternateContent>
  <bookViews>
    <workbookView xWindow="0" yWindow="0" windowWidth="19200" windowHeight="7050" tabRatio="725"/>
  </bookViews>
  <sheets>
    <sheet name="MIR Inclusión" sheetId="7" r:id="rId1"/>
    <sheet name="Hoja2" sheetId="9" state="hidden" r:id="rId2"/>
  </sheets>
  <definedNames>
    <definedName name="_xlnm.Print_Area" localSheetId="0">'MIR Inclusión'!$A$1:$AE$53</definedName>
    <definedName name="CARACTERÍSTICAS">#REF!</definedName>
    <definedName name="Print_Area_0" localSheetId="0">'MIR Inclusión'!$A$1:$Y$55</definedName>
    <definedName name="PROGRAMA">#REF!</definedName>
    <definedName name="_xlnm.Print_Titles" localSheetId="0">'MIR Inclusión'!$1:$23</definedName>
  </definedNames>
  <calcPr calcId="152511"/>
</workbook>
</file>

<file path=xl/calcChain.xml><?xml version="1.0" encoding="utf-8"?>
<calcChain xmlns="http://schemas.openxmlformats.org/spreadsheetml/2006/main">
  <c r="AE34" i="7" l="1"/>
  <c r="AE33" i="7"/>
  <c r="AE32" i="7"/>
  <c r="AE31" i="7"/>
  <c r="AE30" i="7"/>
  <c r="AE29" i="7"/>
  <c r="AE28" i="7"/>
  <c r="AE27" i="7"/>
  <c r="AD34" i="7" l="1"/>
  <c r="AD33" i="7"/>
  <c r="AD32" i="7"/>
  <c r="AD31" i="7"/>
  <c r="AD30" i="7"/>
  <c r="AC29" i="7"/>
  <c r="AD29" i="7"/>
  <c r="AD28" i="7"/>
  <c r="AD27" i="7"/>
  <c r="AC34" i="7" l="1"/>
  <c r="AC33" i="7"/>
  <c r="AC32" i="7"/>
  <c r="AC31" i="7"/>
  <c r="AC30" i="7"/>
  <c r="AC28" i="7"/>
  <c r="AC27" i="7"/>
  <c r="AB34" i="7" l="1"/>
  <c r="AB33" i="7"/>
  <c r="AB32" i="7"/>
  <c r="AB31" i="7"/>
  <c r="AB30" i="7"/>
  <c r="AB29" i="7"/>
  <c r="AB28" i="7"/>
  <c r="AB27" i="7"/>
  <c r="AA30" i="7" l="1"/>
  <c r="AA28" i="7"/>
  <c r="AA27" i="7"/>
  <c r="AA34" i="7" l="1"/>
  <c r="AA33" i="7"/>
  <c r="AA32" i="7"/>
  <c r="AA31" i="7"/>
  <c r="AA29" i="7"/>
  <c r="Z34" i="7" l="1"/>
  <c r="Z33" i="7" l="1"/>
  <c r="Z32" i="7"/>
  <c r="Z31" i="7"/>
  <c r="Z30" i="7"/>
  <c r="Z29" i="7"/>
  <c r="Z28" i="7"/>
  <c r="Z27" i="7"/>
  <c r="Y32" i="7" l="1"/>
  <c r="Y34" i="7" l="1"/>
  <c r="Y33" i="7"/>
  <c r="Y31" i="7"/>
  <c r="Y30" i="7"/>
  <c r="Y29" i="7"/>
  <c r="Y28" i="7"/>
  <c r="Y27" i="7"/>
  <c r="X30" i="7" l="1"/>
  <c r="X28" i="7" l="1"/>
  <c r="X27" i="7"/>
  <c r="X29" i="7" l="1"/>
  <c r="X34" i="7" l="1"/>
  <c r="X33" i="7"/>
  <c r="X32" i="7"/>
  <c r="X31" i="7"/>
  <c r="W28" i="7" l="1"/>
  <c r="W34" i="7" l="1"/>
  <c r="W33" i="7"/>
  <c r="W32" i="7"/>
  <c r="W31" i="7"/>
  <c r="W30" i="7"/>
  <c r="W29" i="7"/>
  <c r="W27" i="7"/>
  <c r="V34" i="7" l="1"/>
  <c r="V33" i="7"/>
  <c r="V32" i="7"/>
  <c r="V31" i="7" l="1"/>
  <c r="V30" i="7"/>
  <c r="V29" i="7"/>
  <c r="V28" i="7"/>
  <c r="V27" i="7"/>
  <c r="G41" i="7" l="1"/>
  <c r="G38" i="7"/>
  <c r="G35" i="7"/>
</calcChain>
</file>

<file path=xl/comments1.xml><?xml version="1.0" encoding="utf-8"?>
<comments xmlns="http://schemas.openxmlformats.org/spreadsheetml/2006/main">
  <authors>
    <author>soporte</author>
  </authors>
  <commentList>
    <comment ref="E25" authorId="0" shapeId="0">
      <text>
        <r>
          <rPr>
            <sz val="16"/>
            <color indexed="81"/>
            <rFont val="Tahoma"/>
            <family val="2"/>
          </rPr>
          <t xml:space="preserve">Sólo para componentes
</t>
        </r>
      </text>
    </comment>
  </commentList>
</comments>
</file>

<file path=xl/sharedStrings.xml><?xml version="1.0" encoding="utf-8"?>
<sst xmlns="http://schemas.openxmlformats.org/spreadsheetml/2006/main" count="299" uniqueCount="192">
  <si>
    <t>Formato PP.6. Matriz de Indicadores para Resultados del Programa Presupuestario</t>
  </si>
  <si>
    <t>Datos de identificación del Programa</t>
  </si>
  <si>
    <t>Número y nombre del Programa Presupuestario</t>
  </si>
  <si>
    <t>Alineación</t>
  </si>
  <si>
    <t>Eje</t>
  </si>
  <si>
    <t>Objetivo</t>
  </si>
  <si>
    <t>RESUMEN NARRATIVO</t>
  </si>
  <si>
    <t xml:space="preserve">INDICADORES </t>
  </si>
  <si>
    <t>LÍNEA BASE</t>
  </si>
  <si>
    <t xml:space="preserve">MEDIOS DE VERIFICACIÓN </t>
  </si>
  <si>
    <t xml:space="preserve"> FUENTES DE INFORMACIÓN</t>
  </si>
  <si>
    <t>SUPUESTOS</t>
  </si>
  <si>
    <t>INDICADOR</t>
  </si>
  <si>
    <t>TIPO DE INDICADOR</t>
  </si>
  <si>
    <t>DIMENSIÓN</t>
  </si>
  <si>
    <t>FRECUENCIA DE LA MEDICIÓN</t>
  </si>
  <si>
    <t>FIN</t>
  </si>
  <si>
    <t>PROPÓSITO
Objetivo del Programa</t>
  </si>
  <si>
    <t>COMPONENTES
Bienes y servicios que reciben los beneficiarios</t>
  </si>
  <si>
    <t>Componente 1</t>
  </si>
  <si>
    <t>Componente 2</t>
  </si>
  <si>
    <t>Componente 3</t>
  </si>
  <si>
    <t>ACTIVIDADES O PROCESOS DE GESTIÓN Y PRODUCCIÓN DE COMPONENTES</t>
  </si>
  <si>
    <t xml:space="preserve"> COMPONENTE 1: </t>
  </si>
  <si>
    <t xml:space="preserve">COMPONENTE 2: </t>
  </si>
  <si>
    <t xml:space="preserve">COMPONENTE 3: </t>
  </si>
  <si>
    <t xml:space="preserve">Titular de la Coordinación o Área Titular </t>
  </si>
  <si>
    <t>Enlace Administrativo o su homólogo</t>
  </si>
  <si>
    <t>Director de Evaluación y Seguimiento o su homólogo</t>
  </si>
  <si>
    <t>Firma</t>
  </si>
  <si>
    <t>Nombre</t>
  </si>
  <si>
    <t>Cargo</t>
  </si>
  <si>
    <t>Plan Municipal de Desarrollo y Gobernanza Guadalajara 500 / Visión 2042</t>
  </si>
  <si>
    <t>Clave de Líneas de Acción</t>
  </si>
  <si>
    <t>Clave de Estrategias</t>
  </si>
  <si>
    <t>AÑO</t>
  </si>
  <si>
    <t>DATO</t>
  </si>
  <si>
    <t>PROYECTOS TRANSVERSALES</t>
  </si>
  <si>
    <t>Plan Nacional de Desarrollo 2019-2024</t>
  </si>
  <si>
    <t>Plan Estatal de Gobernanza y Desarrollo 2018-2024</t>
  </si>
  <si>
    <t>Categoría Programática</t>
  </si>
  <si>
    <t>Finalidad</t>
  </si>
  <si>
    <t>Función</t>
  </si>
  <si>
    <t>Sub-función</t>
  </si>
  <si>
    <t>Ejercicio fiscal</t>
  </si>
  <si>
    <t>Estrategia</t>
  </si>
  <si>
    <t>MÉTODO DE CÁLCULO</t>
  </si>
  <si>
    <t>META</t>
  </si>
  <si>
    <t>VALOR PROGRAMADO 1 (NUMERADOR)</t>
  </si>
  <si>
    <t>VALOR PROGRAMADO 2 (DENOMINADOR)</t>
  </si>
  <si>
    <t>VALOR  META</t>
  </si>
  <si>
    <t>DEFINICIÓN INDICADOR</t>
  </si>
  <si>
    <t>UNIDAD RESPONSABLE</t>
  </si>
  <si>
    <t>5. Asistencia Social</t>
  </si>
  <si>
    <t>1. Guadalajara próspera e incluyente</t>
  </si>
  <si>
    <t>DEPENDENCIA</t>
  </si>
  <si>
    <t>Estratégico</t>
  </si>
  <si>
    <t>Gestión</t>
  </si>
  <si>
    <t>Eficacia</t>
  </si>
  <si>
    <t>Eficiencia</t>
  </si>
  <si>
    <t>Anual</t>
  </si>
  <si>
    <t>Trimestral</t>
  </si>
  <si>
    <t xml:space="preserve">Coordinación General de Desarrollo Económico y combate a la Desigualdad </t>
  </si>
  <si>
    <t xml:space="preserve">OPD DIF Guadalajara </t>
  </si>
  <si>
    <t>O2. Ejecutar  programas sociales estratégicos  que impulsen  la innovación social responsable e incluyente, para  garantizar un crecimiento equitativo, equilibrado y sostenible.</t>
  </si>
  <si>
    <t>Mensual</t>
  </si>
  <si>
    <t>E2.1</t>
  </si>
  <si>
    <t>E2.3</t>
  </si>
  <si>
    <t>E4.2</t>
  </si>
  <si>
    <t>E5.2</t>
  </si>
  <si>
    <t>E8.2</t>
  </si>
  <si>
    <t>L2.3.1</t>
  </si>
  <si>
    <t>L2.5.1</t>
  </si>
  <si>
    <t xml:space="preserve">L2.6.2 </t>
  </si>
  <si>
    <t>N/A</t>
  </si>
  <si>
    <t>Contribuir a mejorar en su condición de vulnerabilidad y en la restitución de derechos a las personas con discapacidad y personas adultas mayores, mediante servicios de salud, nutrición, psicológicos y habilidades para incluirlos social, laboral y culturalmente</t>
  </si>
  <si>
    <t>OPD DIF GDL</t>
  </si>
  <si>
    <t>Padrón de beneficiarios</t>
  </si>
  <si>
    <t>La participación de los diversos sectores involucrados, es comprometida y facilita la inclusión de las personas vulnerables</t>
  </si>
  <si>
    <t>Porcentaje de servicios otorgados a las personas con discapacidad y personas adultas mayores</t>
  </si>
  <si>
    <t>OBSERVACIONES</t>
  </si>
  <si>
    <t>Transversal: Igualdad de género/No discriminación e inclusión</t>
  </si>
  <si>
    <t>1.3 Promover, respetar y garantizar los derechos humanos, individuales y colectivos/Pleno respeto a los derechos humanos</t>
  </si>
  <si>
    <t>Instituto de Información estadística y geografía, 2010</t>
  </si>
  <si>
    <t>Mide la parte porcentual de los servicios de salud y rehabilitatorios, de atención psicológica, canalizaciones derivaciones, actividades recreativas, deportivas y culturales  a las personas con discapacidad y personas adultas mayores otorgados</t>
  </si>
  <si>
    <t>Acuerdos o convenios por programas:
UBR, 1
CULTURA, 2
DESARROLLO DE ADULTO MATOR, 1
CAPIS,1</t>
  </si>
  <si>
    <t xml:space="preserve">1  registro por programa:
CULTURA
CEAMIVIDA
CAPI
DESARROLLO DEL ADULTO MAYOR
</t>
  </si>
  <si>
    <t>Cronograma de , capacitaciones, talleres y eventos por programa:
1 Cultura
2 CAPI
1 ADULTO MAYOR
1 CEAMIVIDA</t>
  </si>
  <si>
    <t>OPD DIFGDL</t>
  </si>
  <si>
    <t xml:space="preserve">Personas con discapacidad y adultas mayores reciben servicios, apoyos y capacitaciones, para su inclusión social, laboral y culturalmente y/o mejora de sus condiciones de vida. </t>
  </si>
  <si>
    <t>(Número de servicios a las personas con discapacidad y adultas mayores otorgados/(Número de servicios a las personas con discapacidad y adultas mayores programadas)*100</t>
  </si>
  <si>
    <t>Número de personas con discapacidad y persona adultas mayores atendidas por los programas por la Dirección de Inclusión de DIF Gdl /Número de personas con discapacidad y personas adultas mayores en  el  Área Metropolitana de Guadalajara</t>
  </si>
  <si>
    <t>Porcentaje de personas con discapacidad y adultas mayores con servicios otorgados</t>
  </si>
  <si>
    <t>Mide la parte porcentual de las personas con discapacidad y adultas mayores con servicios otorgados</t>
  </si>
  <si>
    <t>SIM Sistema de indicadores de monitoreo, Sistema DIF Guadalajara</t>
  </si>
  <si>
    <t>(Número de apoyos a las personas con discapacidad y adultos mayores entregados/(Número de apoyos a las personas con discapacidad y adultas mayores programados)*100</t>
  </si>
  <si>
    <t>22,352/100%</t>
  </si>
  <si>
    <t>Lista de beneficiarios</t>
  </si>
  <si>
    <t>Permanencia de la personas en el programa</t>
  </si>
  <si>
    <t>Porcentaje de personas con discapacidad y adultas mayores beneficiadas con apoyos</t>
  </si>
  <si>
    <t xml:space="preserve">Mide la parte porcentual de las personas con discapacidad y adultas mayores </t>
  </si>
  <si>
    <t>Mide la parte porcentual de los apoyos entregados a las personas con discapacidad y adultas mayores beneficiadas con apoyos</t>
  </si>
  <si>
    <t>(Número de personas con discapacidad y adultas mayores con servicios otorgados/(Número de personas con discapacidad y adultas mayores con servicios  programados)*100</t>
  </si>
  <si>
    <t>10,366/100%</t>
  </si>
  <si>
    <t xml:space="preserve">Porcentaje de capacitaciones  que favorecen la inclusión  </t>
  </si>
  <si>
    <t>Mide la parte porcentual de las personas capacitadas que favorecen la inclusión</t>
  </si>
  <si>
    <t>Mide la parte porcentual de las capacitaciones impartidas que favorecen la inclusión</t>
  </si>
  <si>
    <t>Porcentaje de personas  capacitadas que favorecen la inclusión</t>
  </si>
  <si>
    <t>(Número de  personas  capacitadas que favorecen la inclusión realizadas /(Número de  personas  capacitadas  que favorecen la inclusión programadas)*100</t>
  </si>
  <si>
    <t>(Número de capacitaciones que favorecen la inclusión realizadas /(Número de  capacitaciones que favorecen la inclusión programadas)*100</t>
  </si>
  <si>
    <t>6681/100%</t>
  </si>
  <si>
    <t>Padrones de beneficiarios realizados</t>
  </si>
  <si>
    <t>Mide el número de padrones de beneficiarios realizados</t>
  </si>
  <si>
    <t>Número de padrones</t>
  </si>
  <si>
    <t>Permanencia de la población beneficiada</t>
  </si>
  <si>
    <t xml:space="preserve"> Acuerdos o convenios para otorgar servicios</t>
  </si>
  <si>
    <t>Mide el número de acuerdos o convenios para otorgar servicios</t>
  </si>
  <si>
    <t>Número de acuerdo o convenios</t>
  </si>
  <si>
    <t>Las personas vulnerables solicitan
los servicios, acuden a la cita concertada
 y proporcionan toda
la información para valorar su caso
 Existen condiciones sociales,
políticas y económicas estables que
permiten que los servicios asistenciales
sean entregados a los beneficiarios</t>
  </si>
  <si>
    <t>Disposición por parte empresas e instituciones con los que se generen los acuerdo y convenios</t>
  </si>
  <si>
    <t>Lineamientos para la entrega de apoyos</t>
  </si>
  <si>
    <t>Mide el número lineamientos para la entrega de apoyos</t>
  </si>
  <si>
    <t>Número de lineamientos</t>
  </si>
  <si>
    <t>Lineamientos</t>
  </si>
  <si>
    <t>Mide el número de registros de asistencia  realizados</t>
  </si>
  <si>
    <t>Registro de asistencias</t>
  </si>
  <si>
    <t>Eventos para promoción de la cultura de la inclusión</t>
  </si>
  <si>
    <t>Cronogramas de capacitaciones, talleres y eventos</t>
  </si>
  <si>
    <t>Mide el número de eventos de  promoción de la cultura de la inclusión</t>
  </si>
  <si>
    <t>Número de registros de asistencia  realizados</t>
  </si>
  <si>
    <t>Número de eventos de  promoción de la cultura de la inclusión</t>
  </si>
  <si>
    <t>Respuesta positiva de los asistentes</t>
  </si>
  <si>
    <t xml:space="preserve">DS1.5. Garantizar el acceso a una vida digna y al cuidado en las personas adultas mayores./DS1.6. Garantizar el acceso a la alimentación mediante la seguridad y asistencia alimentaria, en sus tres niveles básicos: severa, moderada y leve, con la prioridad de niñas, niños y adolescentes; mujeres embarazadas y en periodo de lactancia, personas adultas mayores y poblaciones de localidades de muy alta marginación./DS3.1. Garantizar el acceso efectivo, igualitario, equitativo y oportuno con protección financiera a servicios integrales de salud, fortaleciendo: el primer nivel de atención y su articulación con el segundo, tercer nivel hospitalario y de alta especialidad./DS3.7. Ampliar la disponibilidad de profesionales de la salud suficientes, capacitados y con certidumbre laboral, así como asegurar la disposición de medicinas.
</t>
  </si>
  <si>
    <t>Mide el número cronogramas de capacitaciones, talleres y eventos   realizados</t>
  </si>
  <si>
    <t>Número cronogramas de capacitaciones, talleres y eventos   realizados</t>
  </si>
  <si>
    <t>Existe interés por parte de las personas por capacitarse</t>
  </si>
  <si>
    <t>Reportes mensuales
Lista de beneficiarios
Lista de expedientes
Padrón de beneficiarios</t>
  </si>
  <si>
    <t>Lista de asistencia
Convenios de talleres</t>
  </si>
  <si>
    <t>1 padrón por programa: 
UBR
CULTURA
CEAMIVIDA
DESARROLLO DEL ADULTO MAYOR
CAPIS</t>
  </si>
  <si>
    <t>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corresponsabilidad de todas y todos los actores involucrados y reconociendo la identidad diversa de Jalisco./DS1.  Que las mujeres y hombres en Jalisco tengan mayor equidad e igualdad de oportunidades, donde cada vez existan menos personas en condiciones de pobreza y desigualdad, a través de la disminución de carencias sociales y las brechas que estas provocan, bajo una perspectiva multidimensional de la pobreza, así como con perspectiva basada en los derechos humanos y la igualdad de género, con especial énfasis en al acceso a la salud y la educación./DS3.  Proteger y mejorar la salud de las y los jaliscienses, mediante el ejercicio de una rectoría eficaz y un refundado sistema de salud que: brinde acceso efectivo y cobertura igualitaria a servicios integrales y resolutivos con protección fi naciera; impulse eficazmente la prevención y promoción de la salud física y mental movilizando a las personas y a la sociedad, principalmente contra las enfermedades no transmisibles vinculadas a los malos hábitos y la vida sedentaria; garantice la prestación de servicios y abasto de medicamentos con calidad, la satisfacción de las y los usuarios, la protección a la población contra diversos riesgos sanitarios y lesiones accidentales, la generación de recursos e innovación en salud, y la vigilancia del uso eficiente, transparente y sin corrupción de los recursos para la salud./DS4.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 corresponsabilidad de todas y todos los actores involucrados y reconociendo la identidad  diversa de Jalisco./</t>
  </si>
  <si>
    <t>Porcentaje de apoyos entregados  a personas con discapacidad y personas adultas mayores</t>
  </si>
  <si>
    <t>Desarrollo Social, Pobreza y desigualdad</t>
  </si>
  <si>
    <t>(Número de personas con discapacidad y adultas mayores con apoyos entregados/(Número de personas con discapacidad y adultas mayores en padrón*100</t>
  </si>
  <si>
    <t>1 lineamiento por  programa: Desarrollo Integral del Adulto mayor</t>
  </si>
  <si>
    <t>I padrón por programa: Desarrollo Integral del Adulto Mayor</t>
  </si>
  <si>
    <t>Número de personas con discapacidad y persona adultas mayores atendidas a quienes se les otorgo servicios, apoyos y capacitaciones para incluirlos social, laboral y culturalmente/Número de personas  con discapacidad y adultas mayores del Municipio de Guadalajara.</t>
  </si>
  <si>
    <t>Mide la parte porcentual de las personas con discapacidad y adultas mayores,  en las que se contribuyó  a mejorar en su condición de vulnerabilidad y en la restitución de derechos  mediante servicios de salud, nutrición, psicológicos y habilidades para incluirlos social, laboral y culturalmente de la población del Área Metropolitana de Guadalajara</t>
  </si>
  <si>
    <t>Mide la parte porcentual de las personas con discapacidad y adultas mayores, a quienes se les otorgo servicios, apoyos y capacitaciones para incluirlos social, laboral y culturalmente de la población del Municipio de Guadalajara</t>
  </si>
  <si>
    <t>3 eventos:
Día de la discapacidad (Cultura)
Día del síndrome de Down (CEAMIVIDA)
Certamen de la Reyna del Adulto Mayor (Adulto mayor)</t>
  </si>
  <si>
    <t>56,718/100%</t>
  </si>
  <si>
    <t>780/100%</t>
  </si>
  <si>
    <t>11,327/100%</t>
  </si>
  <si>
    <t xml:space="preserve">2. Inclusión/Organismo Público Descentralizado de la Administración Pública Municipal, denominado Sistema para el Desarrollo Integral de la Familia de Guadalajara </t>
  </si>
  <si>
    <t>2.1 Servicios otorgados a las personas con discapacidad y personas adultas mayores para contribuir a la inclusión</t>
  </si>
  <si>
    <t>2.2 Apoyos entregados  a personas con discapacidad y adultas mayores para contribuir a la inclusión</t>
  </si>
  <si>
    <t>2.3 Capacitaciones impartidas a personas con discapacidad y adultas mayores para contribuir a la inclusión</t>
  </si>
  <si>
    <t>2.1.1 Elaboración de padrones de beneficiarios</t>
  </si>
  <si>
    <t>2.2.2 Elaboración de lineamientos para la entrega del apoyo</t>
  </si>
  <si>
    <t>2.2.1  Elaboración de padrones de beneficiarios</t>
  </si>
  <si>
    <t>2.3.1 Elaboración de registro de asistencias</t>
  </si>
  <si>
    <t>2.3.2 Realización de eventos para promoción de la cultura de la inclusión</t>
  </si>
  <si>
    <t>2.3.3  Realización de cronogramas de capacitaciones, talleres y eventos</t>
  </si>
  <si>
    <t>2.1.2 Realización de acuerdos o convenios para otorgar servicios</t>
  </si>
  <si>
    <t>Actividad 2.1.2</t>
  </si>
  <si>
    <t>Actividad 2.1.1</t>
  </si>
  <si>
    <t>Actividad 2.2.1</t>
  </si>
  <si>
    <t>Actividad 2.2.2</t>
  </si>
  <si>
    <t>Actividad 2.3.1</t>
  </si>
  <si>
    <t>Actividad 2.3.2</t>
  </si>
  <si>
    <t>AVANCES</t>
  </si>
  <si>
    <t>Actividad 2. 3.3</t>
  </si>
  <si>
    <t>AL MES DE ABRIL</t>
  </si>
  <si>
    <t xml:space="preserve"> Porcentaje de personas  con discapacidad y personas adultas mayores en las que se contribuyó  a mejorar en su condición de vulnerabilidad y en la restitución de derechos mediante servicios de salud, nutrición, psicológicos y habilidades para incluirlos social, laboral y culturalmente de la población del Área Metropolitana de Guadalajara</t>
  </si>
  <si>
    <t xml:space="preserve"> Porcentaje de personas con discapacidad y personas adultas mayores, a quienes se les otorgo servicios, apoyos y capacitaciones para incluirlos social, laboral y culturalmente de la población del Municipio de Guadalajara</t>
  </si>
  <si>
    <t>AL MES DE MAYO</t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</si>
  <si>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 </t>
    </r>
    <r>
      <rPr>
        <b/>
        <sz val="40"/>
        <color theme="7" tint="-0.499984740745262"/>
        <rFont val="Calibri"/>
        <family val="2"/>
      </rPr>
      <t>1,913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theme="7" tint="-0.499984740745262"/>
        <rFont val="Calibri"/>
        <family val="2"/>
      </rPr>
      <t>1,829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theme="7" tint="-0.499984740745262"/>
        <rFont val="Calibri"/>
        <family val="2"/>
      </rPr>
      <t>296</t>
    </r>
    <r>
      <rPr>
        <sz val="40"/>
        <color rgb="FF000000"/>
        <rFont val="Calibri"/>
        <family val="2"/>
      </rPr>
      <t xml:space="preserve">
Personas atendidas en los CAPIS: </t>
    </r>
    <r>
      <rPr>
        <b/>
        <sz val="40"/>
        <color rgb="FF000000"/>
        <rFont val="Calibri"/>
        <family val="2"/>
      </rPr>
      <t>1,411</t>
    </r>
    <r>
      <rPr>
        <sz val="40"/>
        <color rgb="FF000000"/>
        <rFont val="Calibri"/>
        <family val="2"/>
      </rPr>
      <t xml:space="preserve">
Personas atendidas en desarrollo integral del adulto mayor:</t>
    </r>
    <r>
      <rPr>
        <b/>
        <sz val="40"/>
        <color theme="7" tint="-0.499984740745262"/>
        <rFont val="Calibri"/>
        <family val="2"/>
      </rPr>
      <t xml:space="preserve"> 5,878</t>
    </r>
    <r>
      <rPr>
        <b/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11,327</t>
    </r>
    <r>
      <rPr>
        <b/>
        <sz val="40"/>
        <color rgb="FF000000"/>
        <rFont val="Calibri"/>
        <family val="2"/>
      </rPr>
      <t xml:space="preserve">
DENOMINADOR:
Población con Discapacidad y adulta mayor en el Área Metropolitana de Guadalajara, Fuente IIEG instituto de Información estadística y geográfica 2010
210,109 Personas con discapacidad
345,743 Personas adultas mayores
Total: 555.852</t>
    </r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</si>
  <si>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 </t>
    </r>
    <r>
      <rPr>
        <b/>
        <sz val="40"/>
        <color theme="7" tint="-0.499984740745262"/>
        <rFont val="Calibri"/>
        <family val="2"/>
      </rPr>
      <t>1,913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theme="7" tint="-0.499984740745262"/>
        <rFont val="Calibri"/>
        <family val="2"/>
      </rPr>
      <t>1,829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theme="7" tint="-0.499984740745262"/>
        <rFont val="Calibri"/>
        <family val="2"/>
      </rPr>
      <t>296</t>
    </r>
    <r>
      <rPr>
        <sz val="40"/>
        <color rgb="FF000000"/>
        <rFont val="Calibri"/>
        <family val="2"/>
      </rPr>
      <t xml:space="preserve">
Personas atendidas en los CAPIS:  </t>
    </r>
    <r>
      <rPr>
        <b/>
        <sz val="40"/>
        <color theme="7" tint="-0.499984740745262"/>
        <rFont val="Calibri"/>
        <family val="2"/>
      </rPr>
      <t>1,411</t>
    </r>
    <r>
      <rPr>
        <sz val="40"/>
        <color rgb="FF000000"/>
        <rFont val="Calibri"/>
        <family val="2"/>
      </rPr>
      <t xml:space="preserve">
Personas atendidas en desarrollo integral del adulto mayor: 5</t>
    </r>
    <r>
      <rPr>
        <b/>
        <sz val="40"/>
        <color theme="7" tint="-0.499984740745262"/>
        <rFont val="Calibri"/>
        <family val="2"/>
      </rPr>
      <t>,878</t>
    </r>
    <r>
      <rPr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11,327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 xml:space="preserve">
DENOMINADOR:
Población con Discapacidad y adulta mayor en el Municipio de Guadalajara, Fuente IIEG instituto de Información estadística y geográfica 2010
101,214 Personas con discapacidad
149,362 Personas adultas mayores
Total :250,576</t>
    </r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</si>
  <si>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 xml:space="preserve">Servicios UBR: </t>
    </r>
    <r>
      <rPr>
        <b/>
        <sz val="40"/>
        <color theme="7" tint="-0.499984740745262"/>
        <rFont val="Calibri"/>
        <family val="2"/>
      </rPr>
      <t>29,397:</t>
    </r>
    <r>
      <rPr>
        <sz val="40"/>
        <color rgb="FF000000"/>
        <rFont val="Calibri"/>
        <family val="2"/>
      </rPr>
      <t xml:space="preserve"> (Servicios: canalizaciones y derivaciones 132 , terapias de rehabilitación en el 1er nivel de la discapacidad física 23,094, servicios médicos técnicos y especializados en el 1er nivel de discapacidad 2,038, consultas podológicas 1.439 y terapias alternativas 348, traslados de transporte adaptado 212, intervenciones de trabajo social 1,394 y valoraciones y valoraciones auditivas 740)
</t>
    </r>
    <r>
      <rPr>
        <b/>
        <sz val="40"/>
        <color rgb="FF000000"/>
        <rFont val="Calibri"/>
        <family val="2"/>
      </rPr>
      <t>Servicios Cultura:</t>
    </r>
    <r>
      <rPr>
        <b/>
        <sz val="40"/>
        <color theme="7" tint="-0.499984740745262"/>
        <rFont val="Calibri"/>
        <family val="2"/>
      </rPr>
      <t xml:space="preserve"> 1,985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( vinculaciones con empresas para sensibilización y empleo 28, asesorías de taller prelaboral 348,canalizaciones y derivaciones 124, asesorías otorgadas 360, ganchos de estacionamiento 1,125)
</t>
    </r>
    <r>
      <rPr>
        <b/>
        <sz val="40"/>
        <color rgb="FF000000"/>
        <rFont val="Calibri"/>
        <family val="2"/>
      </rPr>
      <t>Servicios de CEAMIVIDA:</t>
    </r>
    <r>
      <rPr>
        <sz val="40"/>
        <color rgb="FF000000"/>
        <rFont val="Calibri"/>
        <family val="2"/>
      </rPr>
      <t xml:space="preserve"> </t>
    </r>
    <r>
      <rPr>
        <b/>
        <sz val="40"/>
        <color theme="7" tint="-0.499984740745262"/>
        <rFont val="Calibri"/>
        <family val="2"/>
      </rPr>
      <t>974</t>
    </r>
    <r>
      <rPr>
        <sz val="40"/>
        <color rgb="FF000000"/>
        <rFont val="Calibri"/>
        <family val="2"/>
      </rPr>
      <t xml:space="preserve"> (Pláticas formativas e informativas 41, intervenciones de trabajo social 39, intervenciones psicológicas 894)
</t>
    </r>
    <r>
      <rPr>
        <b/>
        <sz val="40"/>
        <color rgb="FF000000"/>
        <rFont val="Calibri"/>
        <family val="2"/>
      </rPr>
      <t xml:space="preserve">Servicios de Centro de Atención Psicológica Infantil CAPI: </t>
    </r>
    <r>
      <rPr>
        <b/>
        <sz val="40"/>
        <color theme="7" tint="-0.499984740745262"/>
        <rFont val="Calibri"/>
        <family val="2"/>
      </rPr>
      <t>18,623</t>
    </r>
    <r>
      <rPr>
        <sz val="40"/>
        <color rgb="FF000000"/>
        <rFont val="Calibri"/>
        <family val="2"/>
      </rPr>
      <t xml:space="preserve">(valoraciones psicológicas 233, canalizaciones, derivaciones y asesorías 6895, sesiones de terapia de aprendizaje 4310 , sesiones de conducta 4690 y sesiones de lenguaje 2495 )
</t>
    </r>
    <r>
      <rPr>
        <b/>
        <sz val="40"/>
        <color rgb="FF000000"/>
        <rFont val="Calibri"/>
        <family val="2"/>
      </rPr>
      <t xml:space="preserve">Servicios en desarrollo integral del Atención al adulto mayor: </t>
    </r>
    <r>
      <rPr>
        <b/>
        <sz val="40"/>
        <color theme="7" tint="-0.499984740745262"/>
        <rFont val="Calibri"/>
        <family val="2"/>
      </rPr>
      <t>5,739</t>
    </r>
    <r>
      <rPr>
        <b/>
        <sz val="40"/>
        <color rgb="FF000000"/>
        <rFont val="Calibri"/>
        <family val="2"/>
      </rPr>
      <t xml:space="preserve">
</t>
    </r>
    <r>
      <rPr>
        <sz val="40"/>
        <color rgb="FF000000"/>
        <rFont val="Calibri"/>
        <family val="2"/>
      </rPr>
      <t xml:space="preserve">(campamentos y paseos realizados 83, eventos deportivos y recreativos 105, canalizaciones y derivaciones 2778, intervención de trabajo social 1002 , sesiones de psicológica , atención gerontológica y clínica de la memoria  1029, expoventas 493, servicios de transporte 146. mesas directivas 103)
</t>
    </r>
    <r>
      <rPr>
        <b/>
        <sz val="40"/>
        <color rgb="FF000000"/>
        <rFont val="Calibri"/>
        <family val="2"/>
      </rPr>
      <t>TOTAL DE SERVICIOS OTORGADOS</t>
    </r>
    <r>
      <rPr>
        <b/>
        <sz val="40"/>
        <color theme="7" tint="-0.499984740745262"/>
        <rFont val="Calibri"/>
        <family val="2"/>
      </rPr>
      <t>: 56,718</t>
    </r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</si>
  <si>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>Personas atendidas UBR:</t>
    </r>
    <r>
      <rPr>
        <b/>
        <sz val="40"/>
        <color theme="7" tint="-0.499984740745262"/>
        <rFont val="Calibri"/>
        <family val="2"/>
      </rPr>
      <t xml:space="preserve"> 1,913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 (población consultas podológicas 193, población atendida con terapias psicológicas, terapia de lenguaje y traumatología 380  , personas beneficiada con terapia física 600, personas con valoraciones auditivas 740)
</t>
    </r>
    <r>
      <rPr>
        <b/>
        <sz val="40"/>
        <color rgb="FF000000"/>
        <rFont val="Calibri"/>
        <family val="2"/>
      </rPr>
      <t>Personas atendida Cultura</t>
    </r>
    <r>
      <rPr>
        <b/>
        <sz val="40"/>
        <color theme="7" tint="-0.499984740745262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1829</t>
    </r>
    <r>
      <rPr>
        <b/>
        <sz val="40"/>
        <color rgb="FF000000"/>
        <rFont val="Calibri"/>
        <family val="2"/>
      </rPr>
      <t>:</t>
    </r>
    <r>
      <rPr>
        <b/>
        <u/>
        <sz val="40"/>
        <color rgb="FF000000"/>
        <rFont val="Calibri"/>
        <family val="2"/>
      </rPr>
      <t>(</t>
    </r>
    <r>
      <rPr>
        <sz val="40"/>
        <color rgb="FF000000"/>
        <rFont val="Calibri"/>
        <family val="2"/>
      </rPr>
      <t xml:space="preserve">población adulta mayor y con discapacidad colocadas en algún empleo  colocadas en algún empleo-57, población con discapacidad beneficiada en expoventas 39, población abierta atendida 1733)
</t>
    </r>
    <r>
      <rPr>
        <b/>
        <sz val="40"/>
        <color rgb="FF000000"/>
        <rFont val="Calibri"/>
        <family val="2"/>
      </rPr>
      <t xml:space="preserve">Personas atendidas en CEAMIVIDA: </t>
    </r>
    <r>
      <rPr>
        <b/>
        <u/>
        <sz val="40"/>
        <color theme="7" tint="-0.499984740745262"/>
        <rFont val="Calibri"/>
        <family val="2"/>
      </rPr>
      <t>296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>personas con discapacidad nuevo registro 20, personas con discapacidad atendidas en el mes 190, población abierta atendida 12, padres de familia 74)</t>
    </r>
    <r>
      <rPr>
        <b/>
        <sz val="40"/>
        <color rgb="FF000000"/>
        <rFont val="Calibri"/>
        <family val="2"/>
      </rPr>
      <t xml:space="preserve">
Personas atendidas en los CAPIS:</t>
    </r>
    <r>
      <rPr>
        <b/>
        <u/>
        <sz val="40"/>
        <color rgb="FF000000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1,411</t>
    </r>
    <r>
      <rPr>
        <b/>
        <sz val="40"/>
        <color rgb="FF000000"/>
        <rFont val="Calibri"/>
        <family val="2"/>
      </rPr>
      <t xml:space="preserve">
(</t>
    </r>
    <r>
      <rPr>
        <sz val="40"/>
        <color rgb="FF000000"/>
        <rFont val="Calibri"/>
        <family val="2"/>
      </rPr>
      <t>Población atendida: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los niños de nuevo ingreso 279, niños atendidos de población semicautiva 200, total de población abierta 932)
</t>
    </r>
    <r>
      <rPr>
        <b/>
        <sz val="40"/>
        <color rgb="FF000000"/>
        <rFont val="Calibri"/>
        <family val="2"/>
      </rPr>
      <t xml:space="preserve">Personas atendidas en desarrollo integral del adulto mayor: </t>
    </r>
    <r>
      <rPr>
        <b/>
        <sz val="40"/>
        <color theme="7" tint="-0.499984740745262"/>
        <rFont val="Calibri"/>
        <family val="2"/>
      </rPr>
      <t>5,878</t>
    </r>
    <r>
      <rPr>
        <b/>
        <sz val="40"/>
        <color rgb="FF000000"/>
        <rFont val="Calibri"/>
        <family val="2"/>
      </rPr>
      <t xml:space="preserve">
</t>
    </r>
    <r>
      <rPr>
        <sz val="40"/>
        <color rgb="FF000000"/>
        <rFont val="Calibri"/>
        <family val="2"/>
      </rPr>
      <t xml:space="preserve"> ( total de adultos mayores en las casas de día 309, adultos mayores en los grupos perteneciente a DIF 4,569, total de personas de población abierta atendida 1,000)
</t>
    </r>
    <r>
      <rPr>
        <b/>
        <sz val="40"/>
        <color rgb="FF000000"/>
        <rFont val="Calibri"/>
        <family val="2"/>
      </rPr>
      <t xml:space="preserve">TOTAL DE POBLACIÓN BENEFICIADO CON SERVICIOS: </t>
    </r>
    <r>
      <rPr>
        <b/>
        <sz val="40"/>
        <color theme="7" tint="-0.499984740745262"/>
        <rFont val="Calibri"/>
        <family val="2"/>
      </rPr>
      <t>11,327</t>
    </r>
  </si>
  <si>
    <r>
      <t xml:space="preserve">Apoyos otorgados: Desarrollo del adulto mayor: </t>
    </r>
    <r>
      <rPr>
        <b/>
        <sz val="40"/>
        <color theme="7" tint="-0.499984740745262"/>
        <rFont val="Calibri"/>
        <family val="2"/>
      </rPr>
      <t>22,352</t>
    </r>
    <r>
      <rPr>
        <b/>
        <sz val="40"/>
        <color rgb="FF000000"/>
        <rFont val="Calibri"/>
        <family val="2"/>
      </rPr>
      <t xml:space="preserve"> raciones alimenticias</t>
    </r>
  </si>
  <si>
    <r>
      <t xml:space="preserve">Población beneficiada con raciones alimenticias: </t>
    </r>
    <r>
      <rPr>
        <b/>
        <sz val="40"/>
        <color theme="7" tint="-0.499984740745262"/>
        <rFont val="Calibri"/>
        <family val="2"/>
      </rPr>
      <t>780</t>
    </r>
    <r>
      <rPr>
        <b/>
        <sz val="40"/>
        <color rgb="FF000000"/>
        <rFont val="Calibri"/>
        <family val="2"/>
      </rPr>
      <t xml:space="preserve"> (65 personas por mes 12 meses con población cautiva)</t>
    </r>
  </si>
  <si>
    <r>
      <t xml:space="preserve">CULTURA: Curso de taller de lengua, de señas y braille y sensibilización: </t>
    </r>
    <r>
      <rPr>
        <b/>
        <sz val="40"/>
        <color theme="7" tint="-0.499984740745262"/>
        <rFont val="Calibri"/>
        <family val="2"/>
      </rPr>
      <t>46</t>
    </r>
    <r>
      <rPr>
        <b/>
        <sz val="40"/>
        <color rgb="FF000000"/>
        <rFont val="Calibri"/>
        <family val="2"/>
      </rPr>
      <t xml:space="preserve">
CEAMIVIDA:Sesiones de talleres recreativos, culturales y formativos: </t>
    </r>
    <r>
      <rPr>
        <b/>
        <sz val="40"/>
        <color theme="7" tint="-0.499984740745262"/>
        <rFont val="Calibri"/>
        <family val="2"/>
      </rPr>
      <t>1598</t>
    </r>
    <r>
      <rPr>
        <b/>
        <sz val="40"/>
        <color rgb="FF000000"/>
        <rFont val="Calibri"/>
        <family val="2"/>
      </rPr>
      <t xml:space="preserve">: sesiones a los NNA y jóvenes
CAPI: Sesiones en talleres preventivos: </t>
    </r>
    <r>
      <rPr>
        <b/>
        <sz val="40"/>
        <color theme="7" tint="-0.499984740745262"/>
        <rFont val="Calibri"/>
        <family val="2"/>
      </rPr>
      <t>110</t>
    </r>
    <r>
      <rPr>
        <b/>
        <sz val="40"/>
        <color rgb="FF000000"/>
        <rFont val="Calibri"/>
        <family val="2"/>
      </rPr>
      <t xml:space="preserve">
Desarrollo integral del adulto mayor: Sesiones de talleres diseñados, impartidos y evaluados: </t>
    </r>
    <r>
      <rPr>
        <b/>
        <sz val="40"/>
        <color theme="7" tint="-0.499984740745262"/>
        <rFont val="Calibri"/>
        <family val="2"/>
      </rPr>
      <t>8,612</t>
    </r>
    <r>
      <rPr>
        <b/>
        <sz val="40"/>
        <color rgb="FF000000"/>
        <rFont val="Calibri"/>
        <family val="2"/>
      </rPr>
      <t xml:space="preserve">
Total de capacitaciones: </t>
    </r>
    <r>
      <rPr>
        <b/>
        <sz val="40"/>
        <color theme="7" tint="-0.499984740745262"/>
        <rFont val="Calibri"/>
        <family val="2"/>
      </rPr>
      <t>10,366</t>
    </r>
  </si>
  <si>
    <r>
      <t>CULTURA: Población capacitada taller de lengua, de señas y braille y sensibilización:</t>
    </r>
    <r>
      <rPr>
        <b/>
        <sz val="40"/>
        <color theme="7" tint="-0.499984740745262"/>
        <rFont val="Calibri"/>
        <family val="2"/>
      </rPr>
      <t xml:space="preserve"> 1639 </t>
    </r>
    <r>
      <rPr>
        <b/>
        <sz val="40"/>
        <color rgb="FF000000"/>
        <rFont val="Calibri"/>
        <family val="2"/>
      </rPr>
      <t xml:space="preserve">
CEAMIVIDA: Personas capacitada en los talleres: NNA </t>
    </r>
    <r>
      <rPr>
        <b/>
        <sz val="40"/>
        <color theme="7" tint="-0.499984740745262"/>
        <rFont val="Calibri"/>
        <family val="2"/>
      </rPr>
      <t>:222</t>
    </r>
    <r>
      <rPr>
        <b/>
        <sz val="40"/>
        <color rgb="FF000000"/>
        <rFont val="Calibri"/>
        <family val="2"/>
      </rPr>
      <t xml:space="preserve">
CAPI: Personas capacitada con talleres, padres de familia: </t>
    </r>
    <r>
      <rPr>
        <b/>
        <sz val="40"/>
        <color theme="7" tint="-0.499984740745262"/>
        <rFont val="Calibri"/>
        <family val="2"/>
      </rPr>
      <t>251</t>
    </r>
    <r>
      <rPr>
        <b/>
        <sz val="40"/>
        <color rgb="FF000000"/>
        <rFont val="Calibri"/>
        <family val="2"/>
      </rPr>
      <t xml:space="preserve">
Desarrollo del adulto mayor: Población atendida</t>
    </r>
    <r>
      <rPr>
        <b/>
        <sz val="40"/>
        <color theme="7" tint="-0.499984740745262"/>
        <rFont val="Calibri"/>
        <family val="2"/>
      </rPr>
      <t>:4,569</t>
    </r>
    <r>
      <rPr>
        <b/>
        <sz val="40"/>
        <color rgb="FF000000"/>
        <rFont val="Calibri"/>
        <family val="2"/>
      </rPr>
      <t xml:space="preserve">
Total de población: </t>
    </r>
    <r>
      <rPr>
        <b/>
        <sz val="40"/>
        <color theme="7" tint="-0.499984740745262"/>
        <rFont val="Calibri"/>
        <family val="2"/>
      </rPr>
      <t>6,681</t>
    </r>
  </si>
  <si>
    <t>AL MES DE JUNIO</t>
  </si>
  <si>
    <t>1ER TRIMESTRE</t>
  </si>
  <si>
    <t>AL MES DE JULIO</t>
  </si>
  <si>
    <t>AL MES DE AGOSTO</t>
  </si>
  <si>
    <t>AL MES DE SEPTIEMBRE</t>
  </si>
  <si>
    <t>AL MES DE OCTUBRE</t>
  </si>
  <si>
    <t>AL MES DE NOVIEMBRE</t>
  </si>
  <si>
    <t>AL MES DE DICIEMBRE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</si>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</sst>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50"/>
      <name val="Calibri"/>
      <family val="2"/>
      <scheme val="minor"/>
    </font>
    <font>
      <sz val="11"/>
      <color rgb="FF000000"/>
      <name val="Calibri"/>
      <family val="2"/>
    </font>
    <font>
      <sz val="16"/>
      <color indexed="81"/>
      <name val="Tahoma"/>
      <family val="2"/>
    </font>
    <font>
      <b/>
      <sz val="26"/>
      <color theme="0"/>
      <name val="Calibri"/>
      <family val="2"/>
    </font>
    <font>
      <b/>
      <sz val="18"/>
      <color theme="0"/>
      <name val="Calibri"/>
      <family val="2"/>
    </font>
    <font>
      <sz val="11"/>
      <color theme="0"/>
      <name val="Calibri"/>
      <family val="2"/>
    </font>
    <font>
      <b/>
      <sz val="22"/>
      <color rgb="FF000000"/>
      <name val="Calibri"/>
      <family val="2"/>
    </font>
    <font>
      <sz val="20"/>
      <color rgb="FF000000"/>
      <name val="Calibri"/>
      <family val="2"/>
    </font>
    <font>
      <b/>
      <sz val="20"/>
      <color rgb="FF000000"/>
      <name val="Calibri"/>
      <family val="2"/>
    </font>
    <font>
      <b/>
      <sz val="24"/>
      <color rgb="FF000000"/>
      <name val="Calibri"/>
      <family val="2"/>
    </font>
    <font>
      <b/>
      <sz val="26"/>
      <color rgb="FF000000"/>
      <name val="Calibri"/>
      <family val="2"/>
    </font>
    <font>
      <b/>
      <sz val="20"/>
      <color theme="0"/>
      <name val="Calibri"/>
      <family val="2"/>
    </font>
    <font>
      <sz val="20"/>
      <name val="Calibri"/>
      <family val="2"/>
    </font>
    <font>
      <sz val="24"/>
      <color rgb="FF000000"/>
      <name val="Calibri"/>
      <family val="2"/>
    </font>
    <font>
      <sz val="11"/>
      <color theme="1"/>
      <name val="Arial"/>
      <family val="2"/>
    </font>
    <font>
      <sz val="40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40"/>
      <color rgb="FF000000"/>
      <name val="Calibri"/>
      <family val="2"/>
    </font>
    <font>
      <b/>
      <sz val="36"/>
      <color rgb="FF000000"/>
      <name val="Calibri"/>
      <family val="2"/>
    </font>
    <font>
      <b/>
      <sz val="72"/>
      <color rgb="FF000000"/>
      <name val="Calibri"/>
      <family val="2"/>
    </font>
    <font>
      <sz val="11"/>
      <color rgb="FF000000"/>
      <name val="Calibri"/>
      <family val="2"/>
    </font>
    <font>
      <b/>
      <sz val="72"/>
      <color theme="0"/>
      <name val="Calibri"/>
      <family val="2"/>
    </font>
    <font>
      <sz val="26"/>
      <color rgb="FF000000"/>
      <name val="Calibri"/>
      <family val="2"/>
    </font>
    <font>
      <b/>
      <sz val="36"/>
      <color theme="0"/>
      <name val="Calibri"/>
      <family val="2"/>
    </font>
    <font>
      <sz val="11"/>
      <color rgb="FF000000"/>
      <name val="Calibri"/>
      <family val="2"/>
    </font>
    <font>
      <b/>
      <sz val="40"/>
      <color theme="0"/>
      <name val="Calibri"/>
      <family val="2"/>
    </font>
    <font>
      <sz val="40"/>
      <color rgb="FF000000"/>
      <name val="Calibri"/>
      <family val="2"/>
    </font>
    <font>
      <b/>
      <sz val="40"/>
      <color theme="7" tint="-0.499984740745262"/>
      <name val="Calibri"/>
      <family val="2"/>
    </font>
    <font>
      <b/>
      <u/>
      <sz val="40"/>
      <color theme="7" tint="-0.499984740745262"/>
      <name val="Calibri"/>
      <family val="2"/>
    </font>
    <font>
      <b/>
      <u/>
      <sz val="40"/>
      <color rgb="FF000000"/>
      <name val="Calibri"/>
      <family val="2"/>
    </font>
    <font>
      <sz val="11"/>
      <color rgb="FF000000"/>
      <name val="Calibri"/>
      <family val="2"/>
    </font>
    <font>
      <b/>
      <sz val="48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0C9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4" tint="0.79995117038483843"/>
        <bgColor rgb="FFE1F1E2"/>
      </patternFill>
    </fill>
    <fill>
      <patternFill patternType="solid">
        <fgColor rgb="FFFAE7DC"/>
        <bgColor rgb="FFFAE2E5"/>
      </patternFill>
    </fill>
    <fill>
      <patternFill patternType="solid">
        <fgColor theme="9" tint="0.79995117038483843"/>
        <bgColor rgb="FFFAE2E5"/>
      </patternFill>
    </fill>
    <fill>
      <patternFill patternType="solid">
        <fgColor theme="4" tint="0.79995117038483843"/>
        <bgColor rgb="FFFAE2E5"/>
      </patternFill>
    </fill>
    <fill>
      <patternFill patternType="solid">
        <fgColor theme="0" tint="-0.499984740745262"/>
        <bgColor rgb="FFFFE193"/>
      </patternFill>
    </fill>
    <fill>
      <patternFill patternType="solid">
        <fgColor theme="0" tint="-0.249977111117893"/>
        <bgColor rgb="FFFFF0C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F0C9"/>
      </patternFill>
    </fill>
    <fill>
      <patternFill patternType="solid">
        <fgColor theme="4" tint="0.79998168889431442"/>
        <bgColor rgb="FFE1F1E2"/>
      </patternFill>
    </fill>
    <fill>
      <patternFill patternType="solid">
        <fgColor theme="9" tint="0.79998168889431442"/>
        <bgColor rgb="FFFAE2E5"/>
      </patternFill>
    </fill>
    <fill>
      <patternFill patternType="solid">
        <fgColor theme="5" tint="0.79998168889431442"/>
        <bgColor rgb="FFFAE7DC"/>
      </patternFill>
    </fill>
    <fill>
      <patternFill patternType="solid">
        <fgColor theme="5" tint="0.79998168889431442"/>
        <bgColor rgb="FFFAE2E5"/>
      </patternFill>
    </fill>
    <fill>
      <patternFill patternType="solid">
        <fgColor indexed="65"/>
        <bgColor indexed="64"/>
      </patternFill>
    </fill>
    <fill>
      <patternFill patternType="solid">
        <fgColor theme="9"/>
        <bgColor rgb="FFFFF0C9"/>
      </patternFill>
    </fill>
    <fill>
      <patternFill patternType="solid">
        <fgColor theme="9" tint="0.39997558519241921"/>
        <bgColor rgb="FFFFF0C9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9" fontId="16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9" fontId="16" fillId="0" borderId="0" applyFont="0" applyFill="0" applyBorder="0" applyAlignment="0" applyProtection="0">
      <alignment vertical="center"/>
    </xf>
    <xf numFmtId="0" fontId="30" fillId="0" borderId="0"/>
    <xf numFmtId="0" fontId="14" fillId="0" borderId="0"/>
    <xf numFmtId="0" fontId="32" fillId="0" borderId="0"/>
    <xf numFmtId="0" fontId="14" fillId="0" borderId="0"/>
    <xf numFmtId="0" fontId="3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37" fillId="0" borderId="0"/>
    <xf numFmtId="0" fontId="11" fillId="0" borderId="0"/>
    <xf numFmtId="0" fontId="11" fillId="0" borderId="0"/>
    <xf numFmtId="0" fontId="4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47" fillId="0" borderId="0"/>
    <xf numFmtId="0" fontId="7" fillId="0" borderId="0"/>
    <xf numFmtId="0" fontId="7" fillId="0" borderId="0"/>
    <xf numFmtId="0" fontId="49" fillId="0" borderId="0"/>
    <xf numFmtId="0" fontId="1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0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51" fillId="0" borderId="0"/>
    <xf numFmtId="0" fontId="17" fillId="0" borderId="0"/>
    <xf numFmtId="0" fontId="5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17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0" borderId="27" xfId="0" applyBorder="1"/>
    <xf numFmtId="0" fontId="0" fillId="0" borderId="22" xfId="0" applyBorder="1"/>
    <xf numFmtId="0" fontId="0" fillId="0" borderId="25" xfId="0" applyBorder="1"/>
    <xf numFmtId="0" fontId="21" fillId="2" borderId="0" xfId="0" applyFont="1" applyFill="1"/>
    <xf numFmtId="0" fontId="0" fillId="0" borderId="0" xfId="0" applyBorder="1"/>
    <xf numFmtId="0" fontId="19" fillId="9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27" fillId="9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vertical="center"/>
    </xf>
    <xf numFmtId="0" fontId="23" fillId="2" borderId="0" xfId="0" applyFont="1" applyFill="1" applyBorder="1"/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0" fontId="24" fillId="2" borderId="0" xfId="0" applyFont="1" applyFill="1" applyBorder="1" applyAlignment="1">
      <alignment horizontal="center" vertical="center" wrapText="1"/>
    </xf>
    <xf numFmtId="0" fontId="23" fillId="0" borderId="0" xfId="0" applyFont="1"/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/>
    <xf numFmtId="0" fontId="28" fillId="2" borderId="0" xfId="0" applyFont="1" applyFill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5" fillId="10" borderId="0" xfId="0" applyFont="1" applyFill="1" applyBorder="1" applyAlignment="1">
      <alignment horizontal="center" vertical="center" wrapText="1"/>
    </xf>
    <xf numFmtId="0" fontId="29" fillId="0" borderId="0" xfId="0" applyFont="1"/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4" fillId="13" borderId="1" xfId="0" applyFont="1" applyFill="1" applyBorder="1" applyAlignment="1">
      <alignment horizontal="center" vertical="center" wrapText="1"/>
    </xf>
    <xf numFmtId="0" fontId="24" fillId="14" borderId="1" xfId="0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center" vertical="center" wrapText="1"/>
    </xf>
    <xf numFmtId="0" fontId="36" fillId="14" borderId="1" xfId="0" applyFont="1" applyFill="1" applyBorder="1" applyAlignment="1">
      <alignment horizontal="center" vertical="center" wrapText="1"/>
    </xf>
    <xf numFmtId="0" fontId="36" fillId="15" borderId="1" xfId="0" applyFont="1" applyFill="1" applyBorder="1" applyAlignment="1">
      <alignment horizontal="center" vertical="center" wrapText="1"/>
    </xf>
    <xf numFmtId="2" fontId="36" fillId="0" borderId="1" xfId="0" applyNumberFormat="1" applyFont="1" applyBorder="1" applyAlignment="1">
      <alignment horizontal="center" vertical="center" wrapText="1"/>
    </xf>
    <xf numFmtId="2" fontId="36" fillId="8" borderId="1" xfId="0" applyNumberFormat="1" applyFont="1" applyFill="1" applyBorder="1" applyAlignment="1">
      <alignment horizontal="center" vertical="center" wrapText="1"/>
    </xf>
    <xf numFmtId="2" fontId="36" fillId="7" borderId="1" xfId="0" applyNumberFormat="1" applyFont="1" applyFill="1" applyBorder="1" applyAlignment="1">
      <alignment horizontal="center" vertical="center" wrapText="1"/>
    </xf>
    <xf numFmtId="2" fontId="36" fillId="16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9" fillId="2" borderId="0" xfId="0" applyFont="1" applyFill="1" applyBorder="1" applyAlignment="1">
      <alignment horizontal="center" vertical="center" wrapText="1"/>
    </xf>
    <xf numFmtId="0" fontId="39" fillId="2" borderId="0" xfId="0" applyFont="1" applyFill="1"/>
    <xf numFmtId="0" fontId="26" fillId="2" borderId="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0" fillId="0" borderId="18" xfId="0" applyBorder="1"/>
    <xf numFmtId="0" fontId="23" fillId="0" borderId="0" xfId="0" applyFont="1" applyBorder="1"/>
    <xf numFmtId="0" fontId="19" fillId="11" borderId="10" xfId="0" applyFont="1" applyFill="1" applyBorder="1" applyAlignment="1">
      <alignment horizontal="center" vertical="center" wrapText="1"/>
    </xf>
    <xf numFmtId="0" fontId="19" fillId="11" borderId="22" xfId="0" applyFont="1" applyFill="1" applyBorder="1" applyAlignment="1">
      <alignment horizontal="center" vertical="center" wrapText="1"/>
    </xf>
    <xf numFmtId="0" fontId="19" fillId="12" borderId="15" xfId="0" applyFont="1" applyFill="1" applyBorder="1" applyAlignment="1">
      <alignment horizontal="center" vertical="center" wrapText="1"/>
    </xf>
    <xf numFmtId="0" fontId="19" fillId="12" borderId="15" xfId="0" applyFont="1" applyFill="1" applyBorder="1" applyAlignment="1">
      <alignment vertical="center" wrapText="1"/>
    </xf>
    <xf numFmtId="0" fontId="34" fillId="10" borderId="1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43" fillId="2" borderId="1" xfId="0" applyFont="1" applyFill="1" applyBorder="1"/>
    <xf numFmtId="0" fontId="43" fillId="3" borderId="1" xfId="0" applyFont="1" applyFill="1" applyBorder="1" applyAlignment="1">
      <alignment vertical="center"/>
    </xf>
    <xf numFmtId="0" fontId="34" fillId="4" borderId="39" xfId="0" applyFont="1" applyFill="1" applyBorder="1" applyAlignment="1">
      <alignment horizontal="center" vertical="center"/>
    </xf>
    <xf numFmtId="0" fontId="43" fillId="4" borderId="28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43" fillId="11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0" fontId="31" fillId="17" borderId="1" xfId="0" applyFont="1" applyFill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10" fontId="34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3" fillId="5" borderId="1" xfId="0" applyFont="1" applyFill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center" vertical="top" wrapText="1"/>
    </xf>
    <xf numFmtId="0" fontId="43" fillId="5" borderId="1" xfId="1" applyNumberFormat="1" applyFont="1" applyFill="1" applyBorder="1" applyAlignment="1">
      <alignment horizontal="center" vertical="center" wrapText="1"/>
    </xf>
    <xf numFmtId="3" fontId="43" fillId="5" borderId="1" xfId="1" applyNumberFormat="1" applyFont="1" applyFill="1" applyBorder="1" applyAlignment="1">
      <alignment horizontal="center" vertical="center" wrapText="1"/>
    </xf>
    <xf numFmtId="9" fontId="43" fillId="5" borderId="1" xfId="0" applyNumberFormat="1" applyFont="1" applyFill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center" vertical="top" wrapText="1"/>
    </xf>
    <xf numFmtId="0" fontId="43" fillId="8" borderId="6" xfId="0" applyFont="1" applyFill="1" applyBorder="1" applyAlignment="1">
      <alignment horizontal="center" vertical="top" wrapText="1"/>
    </xf>
    <xf numFmtId="0" fontId="43" fillId="7" borderId="1" xfId="0" applyFont="1" applyFill="1" applyBorder="1" applyAlignment="1">
      <alignment horizontal="center" vertical="center" wrapText="1"/>
    </xf>
    <xf numFmtId="0" fontId="43" fillId="7" borderId="1" xfId="0" applyFont="1" applyFill="1" applyBorder="1" applyAlignment="1">
      <alignment horizontal="center" vertical="top" wrapText="1"/>
    </xf>
    <xf numFmtId="0" fontId="43" fillId="6" borderId="1" xfId="0" applyFont="1" applyFill="1" applyBorder="1" applyAlignment="1">
      <alignment horizontal="center" vertical="top" wrapText="1"/>
    </xf>
    <xf numFmtId="0" fontId="43" fillId="6" borderId="1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43" fillId="15" borderId="1" xfId="0" applyFont="1" applyFill="1" applyBorder="1" applyAlignment="1">
      <alignment horizontal="center" vertical="center" wrapText="1"/>
    </xf>
    <xf numFmtId="0" fontId="43" fillId="15" borderId="1" xfId="0" applyFont="1" applyFill="1" applyBorder="1" applyAlignment="1">
      <alignment horizontal="center" vertical="top" wrapText="1"/>
    </xf>
    <xf numFmtId="3" fontId="43" fillId="15" borderId="1" xfId="0" applyNumberFormat="1" applyFont="1" applyFill="1" applyBorder="1" applyAlignment="1">
      <alignment horizontal="center" vertical="center" wrapText="1"/>
    </xf>
    <xf numFmtId="0" fontId="43" fillId="16" borderId="1" xfId="0" applyFont="1" applyFill="1" applyBorder="1" applyAlignment="1">
      <alignment horizontal="center" vertical="top" wrapText="1"/>
    </xf>
    <xf numFmtId="0" fontId="34" fillId="16" borderId="6" xfId="0" applyFont="1" applyFill="1" applyBorder="1" applyAlignment="1">
      <alignment horizontal="center" vertical="center" wrapText="1"/>
    </xf>
    <xf numFmtId="0" fontId="34" fillId="16" borderId="6" xfId="0" applyFont="1" applyFill="1" applyBorder="1" applyAlignment="1">
      <alignment horizontal="center" vertical="top" wrapText="1"/>
    </xf>
    <xf numFmtId="0" fontId="34" fillId="13" borderId="41" xfId="0" applyFont="1" applyFill="1" applyBorder="1" applyAlignment="1">
      <alignment horizontal="center" vertical="center" wrapText="1"/>
    </xf>
    <xf numFmtId="0" fontId="34" fillId="13" borderId="27" xfId="0" applyFont="1" applyFill="1" applyBorder="1" applyAlignment="1">
      <alignment vertical="center" wrapText="1"/>
    </xf>
    <xf numFmtId="0" fontId="43" fillId="13" borderId="27" xfId="0" applyFont="1" applyFill="1" applyBorder="1" applyAlignment="1">
      <alignment horizontal="center" vertical="center" wrapText="1"/>
    </xf>
    <xf numFmtId="0" fontId="43" fillId="13" borderId="10" xfId="0" applyFont="1" applyFill="1" applyBorder="1" applyAlignment="1">
      <alignment horizontal="center" vertical="center" wrapText="1"/>
    </xf>
    <xf numFmtId="0" fontId="43" fillId="13" borderId="37" xfId="0" applyFont="1" applyFill="1" applyBorder="1" applyAlignment="1">
      <alignment vertical="top" wrapText="1"/>
    </xf>
    <xf numFmtId="0" fontId="34" fillId="13" borderId="21" xfId="0" applyFont="1" applyFill="1" applyBorder="1" applyAlignment="1">
      <alignment vertical="center" wrapText="1"/>
    </xf>
    <xf numFmtId="0" fontId="43" fillId="13" borderId="21" xfId="0" applyFont="1" applyFill="1" applyBorder="1" applyAlignment="1">
      <alignment horizontal="center" vertical="center" wrapText="1"/>
    </xf>
    <xf numFmtId="0" fontId="43" fillId="13" borderId="8" xfId="0" applyFont="1" applyFill="1" applyBorder="1" applyAlignment="1">
      <alignment horizontal="center" vertical="center" wrapText="1"/>
    </xf>
    <xf numFmtId="0" fontId="43" fillId="13" borderId="38" xfId="0" applyFont="1" applyFill="1" applyBorder="1" applyAlignment="1">
      <alignment vertical="top" wrapText="1"/>
    </xf>
    <xf numFmtId="0" fontId="43" fillId="13" borderId="38" xfId="0" applyFont="1" applyFill="1" applyBorder="1" applyAlignment="1">
      <alignment vertical="center" wrapText="1"/>
    </xf>
    <xf numFmtId="0" fontId="34" fillId="14" borderId="41" xfId="0" applyFont="1" applyFill="1" applyBorder="1" applyAlignment="1">
      <alignment horizontal="center" vertical="center" wrapText="1"/>
    </xf>
    <xf numFmtId="0" fontId="34" fillId="14" borderId="11" xfId="0" applyFont="1" applyFill="1" applyBorder="1" applyAlignment="1">
      <alignment vertical="center" wrapText="1"/>
    </xf>
    <xf numFmtId="0" fontId="43" fillId="14" borderId="11" xfId="0" applyFont="1" applyFill="1" applyBorder="1" applyAlignment="1">
      <alignment horizontal="center" vertical="center" wrapText="1"/>
    </xf>
    <xf numFmtId="0" fontId="43" fillId="14" borderId="11" xfId="0" applyFont="1" applyFill="1" applyBorder="1" applyAlignment="1">
      <alignment horizontal="center" vertical="top" wrapText="1"/>
    </xf>
    <xf numFmtId="0" fontId="43" fillId="14" borderId="36" xfId="0" applyFont="1" applyFill="1" applyBorder="1" applyAlignment="1">
      <alignment vertical="center" wrapText="1"/>
    </xf>
    <xf numFmtId="0" fontId="34" fillId="14" borderId="13" xfId="0" applyFont="1" applyFill="1" applyBorder="1" applyAlignment="1">
      <alignment vertical="center" wrapText="1"/>
    </xf>
    <xf numFmtId="0" fontId="43" fillId="14" borderId="13" xfId="0" applyFont="1" applyFill="1" applyBorder="1" applyAlignment="1">
      <alignment horizontal="center" vertical="center" wrapText="1"/>
    </xf>
    <xf numFmtId="0" fontId="43" fillId="14" borderId="14" xfId="0" applyFont="1" applyFill="1" applyBorder="1" applyAlignment="1">
      <alignment horizontal="center" vertical="top" wrapText="1"/>
    </xf>
    <xf numFmtId="0" fontId="43" fillId="14" borderId="29" xfId="0" applyFont="1" applyFill="1" applyBorder="1" applyAlignment="1">
      <alignment vertical="center" wrapText="1"/>
    </xf>
    <xf numFmtId="0" fontId="34" fillId="15" borderId="32" xfId="0" applyFont="1" applyFill="1" applyBorder="1" applyAlignment="1">
      <alignment horizontal="center" vertical="center" wrapText="1"/>
    </xf>
    <xf numFmtId="0" fontId="34" fillId="15" borderId="8" xfId="0" applyFont="1" applyFill="1" applyBorder="1" applyAlignment="1">
      <alignment vertical="center" wrapText="1"/>
    </xf>
    <xf numFmtId="0" fontId="43" fillId="15" borderId="8" xfId="0" applyFont="1" applyFill="1" applyBorder="1" applyAlignment="1">
      <alignment horizontal="center" vertical="center" wrapText="1"/>
    </xf>
    <xf numFmtId="0" fontId="43" fillId="15" borderId="8" xfId="0" applyFont="1" applyFill="1" applyBorder="1" applyAlignment="1">
      <alignment horizontal="center" vertical="top" wrapText="1"/>
    </xf>
    <xf numFmtId="0" fontId="43" fillId="15" borderId="8" xfId="0" applyFont="1" applyFill="1" applyBorder="1" applyAlignment="1">
      <alignment horizontal="left" vertical="top" wrapText="1"/>
    </xf>
    <xf numFmtId="0" fontId="43" fillId="15" borderId="21" xfId="0" applyFont="1" applyFill="1" applyBorder="1" applyAlignment="1">
      <alignment horizontal="left" vertical="top" wrapText="1"/>
    </xf>
    <xf numFmtId="0" fontId="43" fillId="15" borderId="21" xfId="0" applyFont="1" applyFill="1" applyBorder="1" applyAlignment="1">
      <alignment horizontal="left" vertical="center" wrapText="1"/>
    </xf>
    <xf numFmtId="0" fontId="0" fillId="0" borderId="42" xfId="0" applyBorder="1"/>
    <xf numFmtId="0" fontId="17" fillId="2" borderId="0" xfId="0" applyFont="1" applyFill="1"/>
    <xf numFmtId="0" fontId="38" fillId="18" borderId="1" xfId="0" applyFont="1" applyFill="1" applyBorder="1" applyAlignment="1">
      <alignment horizontal="center" vertical="center" wrapText="1"/>
    </xf>
    <xf numFmtId="0" fontId="38" fillId="12" borderId="21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left" vertical="center"/>
    </xf>
    <xf numFmtId="0" fontId="48" fillId="2" borderId="2" xfId="0" applyFont="1" applyFill="1" applyBorder="1" applyAlignment="1">
      <alignment horizontal="left" vertical="center"/>
    </xf>
    <xf numFmtId="0" fontId="48" fillId="2" borderId="19" xfId="0" applyFont="1" applyFill="1" applyBorder="1" applyAlignment="1">
      <alignment horizontal="left" vertical="center"/>
    </xf>
    <xf numFmtId="0" fontId="48" fillId="2" borderId="3" xfId="0" applyFont="1" applyFill="1" applyBorder="1" applyAlignment="1">
      <alignment horizontal="left" vertical="center"/>
    </xf>
    <xf numFmtId="0" fontId="48" fillId="2" borderId="6" xfId="0" applyFont="1" applyFill="1" applyBorder="1" applyAlignment="1">
      <alignment horizontal="left" vertical="top" wrapText="1"/>
    </xf>
    <xf numFmtId="0" fontId="48" fillId="2" borderId="2" xfId="0" applyFont="1" applyFill="1" applyBorder="1" applyAlignment="1">
      <alignment horizontal="left" vertical="top" wrapText="1"/>
    </xf>
    <xf numFmtId="0" fontId="48" fillId="2" borderId="19" xfId="0" applyFont="1" applyFill="1" applyBorder="1" applyAlignment="1">
      <alignment horizontal="left" vertical="top" wrapText="1"/>
    </xf>
    <xf numFmtId="0" fontId="35" fillId="10" borderId="5" xfId="0" applyFont="1" applyFill="1" applyBorder="1" applyAlignment="1">
      <alignment horizontal="center" vertical="center"/>
    </xf>
    <xf numFmtId="0" fontId="35" fillId="10" borderId="2" xfId="0" applyFont="1" applyFill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40" fillId="9" borderId="7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 wrapText="1"/>
    </xf>
    <xf numFmtId="0" fontId="19" fillId="12" borderId="10" xfId="0" applyFont="1" applyFill="1" applyBorder="1" applyAlignment="1">
      <alignment horizontal="center" vertical="center" wrapText="1"/>
    </xf>
    <xf numFmtId="0" fontId="19" fillId="12" borderId="21" xfId="0" applyFont="1" applyFill="1" applyBorder="1" applyAlignment="1">
      <alignment horizontal="center" vertical="center" wrapText="1"/>
    </xf>
    <xf numFmtId="0" fontId="19" fillId="12" borderId="20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center" vertical="center" wrapText="1"/>
    </xf>
    <xf numFmtId="0" fontId="40" fillId="9" borderId="4" xfId="0" applyFont="1" applyFill="1" applyBorder="1" applyAlignment="1">
      <alignment horizontal="center" vertical="center"/>
    </xf>
    <xf numFmtId="0" fontId="19" fillId="12" borderId="9" xfId="0" applyFont="1" applyFill="1" applyBorder="1" applyAlignment="1">
      <alignment horizontal="center" vertical="center" wrapText="1"/>
    </xf>
    <xf numFmtId="0" fontId="19" fillId="11" borderId="15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/>
    </xf>
    <xf numFmtId="0" fontId="34" fillId="10" borderId="26" xfId="0" applyFont="1" applyFill="1" applyBorder="1" applyAlignment="1">
      <alignment horizontal="center" vertical="center"/>
    </xf>
    <xf numFmtId="0" fontId="34" fillId="10" borderId="35" xfId="0" applyFont="1" applyFill="1" applyBorder="1" applyAlignment="1">
      <alignment horizontal="center" vertical="center"/>
    </xf>
    <xf numFmtId="0" fontId="42" fillId="9" borderId="7" xfId="0" applyFont="1" applyFill="1" applyBorder="1" applyAlignment="1">
      <alignment horizontal="center" vertical="center"/>
    </xf>
    <xf numFmtId="0" fontId="34" fillId="10" borderId="5" xfId="0" applyFont="1" applyFill="1" applyBorder="1" applyAlignment="1">
      <alignment horizontal="center" vertical="center"/>
    </xf>
    <xf numFmtId="0" fontId="34" fillId="10" borderId="2" xfId="0" applyFont="1" applyFill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13" xfId="0" applyFont="1" applyFill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30" xfId="0" applyFont="1" applyFill="1" applyBorder="1" applyAlignment="1">
      <alignment horizontal="center" vertical="center"/>
    </xf>
    <xf numFmtId="0" fontId="43" fillId="2" borderId="29" xfId="0" applyFont="1" applyFill="1" applyBorder="1" applyAlignment="1">
      <alignment horizontal="center" vertical="center"/>
    </xf>
    <xf numFmtId="0" fontId="43" fillId="2" borderId="17" xfId="0" applyFont="1" applyFill="1" applyBorder="1" applyAlignment="1">
      <alignment horizontal="center" vertical="center"/>
    </xf>
    <xf numFmtId="0" fontId="43" fillId="2" borderId="30" xfId="0" applyFont="1" applyFill="1" applyBorder="1" applyAlignment="1">
      <alignment horizontal="center" vertical="center"/>
    </xf>
    <xf numFmtId="0" fontId="48" fillId="2" borderId="29" xfId="0" applyFont="1" applyFill="1" applyBorder="1" applyAlignment="1">
      <alignment horizontal="left" vertical="center"/>
    </xf>
    <xf numFmtId="0" fontId="48" fillId="2" borderId="17" xfId="0" applyFont="1" applyFill="1" applyBorder="1" applyAlignment="1">
      <alignment horizontal="left" vertical="center"/>
    </xf>
    <xf numFmtId="0" fontId="48" fillId="2" borderId="33" xfId="0" applyFont="1" applyFill="1" applyBorder="1" applyAlignment="1">
      <alignment horizontal="left" vertical="center"/>
    </xf>
    <xf numFmtId="0" fontId="34" fillId="15" borderId="1" xfId="0" applyFont="1" applyFill="1" applyBorder="1" applyAlignment="1">
      <alignment horizontal="center" vertical="center" wrapText="1"/>
    </xf>
    <xf numFmtId="0" fontId="40" fillId="9" borderId="21" xfId="0" applyFont="1" applyFill="1" applyBorder="1" applyAlignment="1">
      <alignment horizontal="center" vertical="center"/>
    </xf>
    <xf numFmtId="0" fontId="40" fillId="9" borderId="9" xfId="0" applyFont="1" applyFill="1" applyBorder="1" applyAlignment="1">
      <alignment horizontal="center" vertical="center"/>
    </xf>
    <xf numFmtId="0" fontId="40" fillId="9" borderId="20" xfId="0" applyFont="1" applyFill="1" applyBorder="1" applyAlignment="1">
      <alignment horizontal="center" vertical="center"/>
    </xf>
    <xf numFmtId="0" fontId="42" fillId="9" borderId="4" xfId="0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 wrapText="1"/>
    </xf>
    <xf numFmtId="0" fontId="34" fillId="10" borderId="2" xfId="0" applyFont="1" applyFill="1" applyBorder="1" applyAlignment="1">
      <alignment horizontal="center" vertical="center" wrapText="1"/>
    </xf>
    <xf numFmtId="0" fontId="34" fillId="10" borderId="19" xfId="0" applyFont="1" applyFill="1" applyBorder="1" applyAlignment="1">
      <alignment horizontal="center" vertical="center" wrapText="1"/>
    </xf>
    <xf numFmtId="0" fontId="43" fillId="2" borderId="31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4" fillId="10" borderId="1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42" fillId="9" borderId="16" xfId="0" applyFont="1" applyFill="1" applyBorder="1" applyAlignment="1">
      <alignment horizontal="center" vertical="center"/>
    </xf>
    <xf numFmtId="0" fontId="34" fillId="15" borderId="27" xfId="0" applyFont="1" applyFill="1" applyBorder="1" applyAlignment="1">
      <alignment horizontal="center" vertical="center" wrapText="1"/>
    </xf>
    <xf numFmtId="0" fontId="34" fillId="15" borderId="22" xfId="0" applyFont="1" applyFill="1" applyBorder="1" applyAlignment="1">
      <alignment horizontal="center" vertical="center" wrapText="1"/>
    </xf>
    <xf numFmtId="0" fontId="34" fillId="15" borderId="25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4" fillId="13" borderId="12" xfId="0" applyFont="1" applyFill="1" applyBorder="1" applyAlignment="1">
      <alignment horizontal="center" vertical="top" wrapText="1"/>
    </xf>
    <xf numFmtId="0" fontId="34" fillId="13" borderId="26" xfId="0" applyFont="1" applyFill="1" applyBorder="1" applyAlignment="1">
      <alignment horizontal="center" vertical="top" wrapText="1"/>
    </xf>
    <xf numFmtId="0" fontId="34" fillId="14" borderId="12" xfId="0" applyFont="1" applyFill="1" applyBorder="1" applyAlignment="1">
      <alignment horizontal="center" vertical="top" wrapText="1"/>
    </xf>
    <xf numFmtId="0" fontId="34" fillId="14" borderId="26" xfId="0" applyFont="1" applyFill="1" applyBorder="1" applyAlignment="1">
      <alignment horizontal="center" vertical="top" wrapText="1"/>
    </xf>
    <xf numFmtId="0" fontId="34" fillId="15" borderId="27" xfId="0" applyFont="1" applyFill="1" applyBorder="1" applyAlignment="1">
      <alignment horizontal="center" vertical="top" wrapText="1"/>
    </xf>
    <xf numFmtId="0" fontId="34" fillId="15" borderId="22" xfId="0" applyFont="1" applyFill="1" applyBorder="1" applyAlignment="1">
      <alignment horizontal="center" vertical="top" wrapText="1"/>
    </xf>
    <xf numFmtId="0" fontId="34" fillId="13" borderId="12" xfId="0" applyFont="1" applyFill="1" applyBorder="1" applyAlignment="1">
      <alignment horizontal="center" vertical="center" wrapText="1"/>
    </xf>
    <xf numFmtId="0" fontId="34" fillId="13" borderId="26" xfId="0" applyFont="1" applyFill="1" applyBorder="1" applyAlignment="1">
      <alignment horizontal="center" vertical="center" wrapText="1"/>
    </xf>
    <xf numFmtId="0" fontId="34" fillId="13" borderId="24" xfId="0" applyFont="1" applyFill="1" applyBorder="1" applyAlignment="1">
      <alignment horizontal="center" vertical="center" wrapText="1"/>
    </xf>
    <xf numFmtId="0" fontId="43" fillId="14" borderId="11" xfId="0" applyFont="1" applyFill="1" applyBorder="1" applyAlignment="1">
      <alignment horizontal="left" vertical="center" wrapText="1"/>
    </xf>
    <xf numFmtId="0" fontId="43" fillId="14" borderId="34" xfId="0" applyFont="1" applyFill="1" applyBorder="1" applyAlignment="1">
      <alignment horizontal="left" vertical="center" wrapText="1"/>
    </xf>
    <xf numFmtId="0" fontId="43" fillId="13" borderId="21" xfId="0" applyFont="1" applyFill="1" applyBorder="1" applyAlignment="1">
      <alignment horizontal="left" vertical="center" wrapText="1"/>
    </xf>
    <xf numFmtId="0" fontId="43" fillId="13" borderId="20" xfId="0" applyFont="1" applyFill="1" applyBorder="1" applyAlignment="1">
      <alignment horizontal="left" vertical="center" wrapText="1"/>
    </xf>
    <xf numFmtId="0" fontId="43" fillId="13" borderId="27" xfId="0" applyFont="1" applyFill="1" applyBorder="1" applyAlignment="1">
      <alignment horizontal="left" vertical="center" wrapText="1"/>
    </xf>
    <xf numFmtId="0" fontId="43" fillId="13" borderId="25" xfId="0" applyFont="1" applyFill="1" applyBorder="1" applyAlignment="1">
      <alignment horizontal="left" vertical="center" wrapText="1"/>
    </xf>
    <xf numFmtId="0" fontId="43" fillId="15" borderId="8" xfId="0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6" fillId="19" borderId="4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43" fillId="14" borderId="13" xfId="0" applyFont="1" applyFill="1" applyBorder="1" applyAlignment="1">
      <alignment horizontal="left" vertical="center" wrapText="1"/>
    </xf>
    <xf numFmtId="0" fontId="43" fillId="14" borderId="33" xfId="0" applyFont="1" applyFill="1" applyBorder="1" applyAlignment="1">
      <alignment horizontal="left" vertical="center" wrapText="1"/>
    </xf>
    <xf numFmtId="0" fontId="34" fillId="14" borderId="12" xfId="0" applyFont="1" applyFill="1" applyBorder="1" applyAlignment="1">
      <alignment horizontal="center" vertical="center" wrapText="1"/>
    </xf>
    <xf numFmtId="0" fontId="34" fillId="14" borderId="26" xfId="0" applyFont="1" applyFill="1" applyBorder="1" applyAlignment="1">
      <alignment horizontal="center" vertical="center" wrapText="1"/>
    </xf>
    <xf numFmtId="0" fontId="34" fillId="14" borderId="24" xfId="0" applyFont="1" applyFill="1" applyBorder="1" applyAlignment="1">
      <alignment horizontal="center" vertical="center" wrapText="1"/>
    </xf>
  </cellXfs>
  <cellStyles count="45">
    <cellStyle name="Normal" xfId="0" builtinId="0"/>
    <cellStyle name="Normal 10" xfId="27"/>
    <cellStyle name="Normal 10 2" xfId="28"/>
    <cellStyle name="Normal 11" xfId="33"/>
    <cellStyle name="Normal 11 2" xfId="39"/>
    <cellStyle name="Normal 12" xfId="38"/>
    <cellStyle name="Normal 13" xfId="40"/>
    <cellStyle name="Normal 2" xfId="3"/>
    <cellStyle name="Normal 2 2 2" xfId="7"/>
    <cellStyle name="Normal 3" xfId="2"/>
    <cellStyle name="Normal 4" xfId="5"/>
    <cellStyle name="Normal 5" xfId="6"/>
    <cellStyle name="Normal 5 2" xfId="10"/>
    <cellStyle name="Normal 5 3" xfId="12"/>
    <cellStyle name="Normal 5 4" xfId="15"/>
    <cellStyle name="Normal 5 5" xfId="18"/>
    <cellStyle name="Normal 5 6" xfId="20"/>
    <cellStyle name="Normal 5 7" xfId="22"/>
    <cellStyle name="Normal 5 8" xfId="25"/>
    <cellStyle name="Normal 5 8 2" xfId="29"/>
    <cellStyle name="Normal 5 8 2 2" xfId="31"/>
    <cellStyle name="Normal 5 8 2 3" xfId="34"/>
    <cellStyle name="Normal 5 8 2 3 2" xfId="36"/>
    <cellStyle name="Normal 5 8 2 3 2 2" xfId="41"/>
    <cellStyle name="Normal 5 8 2 3 2 2 2" xfId="43"/>
    <cellStyle name="Normal 6" xfId="9"/>
    <cellStyle name="Normal 7" xfId="14"/>
    <cellStyle name="Normal 8" xfId="17"/>
    <cellStyle name="Normal 9" xfId="24"/>
    <cellStyle name="Normal 9 2 3 6 2" xfId="8"/>
    <cellStyle name="Normal 9 2 3 6 2 2" xfId="11"/>
    <cellStyle name="Normal 9 2 3 6 2 3" xfId="13"/>
    <cellStyle name="Normal 9 2 3 6 2 4" xfId="16"/>
    <cellStyle name="Normal 9 2 3 6 2 5" xfId="19"/>
    <cellStyle name="Normal 9 2 3 6 2 6" xfId="21"/>
    <cellStyle name="Normal 9 2 3 6 2 7" xfId="23"/>
    <cellStyle name="Normal 9 2 3 6 2 8" xfId="26"/>
    <cellStyle name="Normal 9 2 3 6 2 8 2" xfId="30"/>
    <cellStyle name="Normal 9 2 3 6 2 8 2 2" xfId="32"/>
    <cellStyle name="Normal 9 2 3 6 2 8 2 3" xfId="35"/>
    <cellStyle name="Normal 9 2 3 6 2 8 2 3 2" xfId="37"/>
    <cellStyle name="Normal 9 2 3 6 2 8 2 3 2 2" xfId="42"/>
    <cellStyle name="Normal 9 2 3 6 2 8 2 3 2 2 2" xfId="44"/>
    <cellStyle name="Porcentaje" xfId="1" builtinId="5"/>
    <cellStyle name="Porcentaje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168BBA"/>
      <rgbColor rgb="00A6D4A7"/>
      <rgbColor rgb="00808080"/>
      <rgbColor rgb="00FAE2E5"/>
      <rgbColor rgb="00993366"/>
      <rgbColor rgb="00FFF0C9"/>
      <rgbColor rgb="00DFF0F5"/>
      <rgbColor rgb="00660066"/>
      <rgbColor rgb="00FF8080"/>
      <rgbColor rgb="000066CC"/>
      <rgbColor rgb="00BFE1EB"/>
      <rgbColor rgb="00000080"/>
      <rgbColor rgb="00FF00FF"/>
      <rgbColor rgb="00FAE7DC"/>
      <rgbColor rgb="0000FFFF"/>
      <rgbColor rgb="00800080"/>
      <rgbColor rgb="00800000"/>
      <rgbColor rgb="00008080"/>
      <rgbColor rgb="000000FF"/>
      <rgbColor rgb="0000CCFF"/>
      <rgbColor rgb="00C4E2C5"/>
      <rgbColor rgb="00E1F1E2"/>
      <rgbColor rgb="00FFE193"/>
      <rgbColor rgb="00A0D3E0"/>
      <rgbColor rgb="00F1B697"/>
      <rgbColor rgb="00F4DADA"/>
      <rgbColor rgb="00F6CFB9"/>
      <rgbColor rgb="003366FF"/>
      <rgbColor rgb="0033CCCC"/>
      <rgbColor rgb="0099CC00"/>
      <rgbColor rgb="00FFD25D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730260</xdr:colOff>
      <xdr:row>55</xdr:row>
      <xdr:rowOff>0</xdr:rowOff>
    </xdr:from>
    <xdr:to>
      <xdr:col>18</xdr:col>
      <xdr:colOff>3022937</xdr:colOff>
      <xdr:row>55</xdr:row>
      <xdr:rowOff>526177</xdr:rowOff>
    </xdr:to>
    <xdr:sp macro="" textlink="">
      <xdr:nvSpPr>
        <xdr:cNvPr id="2" name="CustomShape 1"/>
        <xdr:cNvSpPr/>
      </xdr:nvSpPr>
      <xdr:spPr>
        <a:xfrm>
          <a:off x="21597620" y="65240535"/>
          <a:ext cx="2245360" cy="52705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3300"/>
              </a:solidFill>
              <a:latin typeface="Calibri" panose="020F0502020204030204"/>
            </a:rPr>
            <a:t>REGRESAR A PRESENTACIÓN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15240</xdr:colOff>
      <xdr:row>2</xdr:row>
      <xdr:rowOff>0</xdr:rowOff>
    </xdr:from>
    <xdr:to>
      <xdr:col>4</xdr:col>
      <xdr:colOff>142272</xdr:colOff>
      <xdr:row>6</xdr:row>
      <xdr:rowOff>134050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8840" y="381000"/>
          <a:ext cx="838200" cy="895985"/>
        </a:xfrm>
        <a:prstGeom prst="rect">
          <a:avLst/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absolute">
    <xdr:from>
      <xdr:col>4</xdr:col>
      <xdr:colOff>208080</xdr:colOff>
      <xdr:row>2</xdr:row>
      <xdr:rowOff>163740</xdr:rowOff>
    </xdr:from>
    <xdr:to>
      <xdr:col>5</xdr:col>
      <xdr:colOff>158715</xdr:colOff>
      <xdr:row>6</xdr:row>
      <xdr:rowOff>112983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52445" y="544195"/>
          <a:ext cx="661670" cy="711200"/>
        </a:xfrm>
        <a:prstGeom prst="rect">
          <a:avLst/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Z54"/>
  <sheetViews>
    <sheetView showGridLines="0" tabSelected="1" view="pageBreakPreview" zoomScale="10" zoomScaleNormal="30" zoomScaleSheetLayoutView="10" workbookViewId="0">
      <selection activeCell="T29" sqref="T29"/>
    </sheetView>
  </sheetViews>
  <sheetFormatPr baseColWidth="10" defaultColWidth="8.85546875" defaultRowHeight="101.25" customHeight="1"/>
  <cols>
    <col min="1" max="1" width="3.42578125" style="1" customWidth="1"/>
    <col min="2" max="2" width="53.42578125" style="1" customWidth="1"/>
    <col min="3" max="3" width="44.85546875" style="1" customWidth="1"/>
    <col min="4" max="4" width="87.42578125" style="1" customWidth="1"/>
    <col min="5" max="5" width="29.85546875" style="1" customWidth="1"/>
    <col min="6" max="6" width="61.28515625" style="1" customWidth="1"/>
    <col min="7" max="7" width="59.5703125" style="1" customWidth="1"/>
    <col min="8" max="8" width="159.140625" style="1" customWidth="1"/>
    <col min="9" max="9" width="93.140625" style="1" customWidth="1"/>
    <col min="10" max="10" width="62" style="1" customWidth="1"/>
    <col min="11" max="11" width="58.28515625" style="1" customWidth="1"/>
    <col min="12" max="12" width="45.7109375" style="1" customWidth="1"/>
    <col min="13" max="13" width="42.42578125" style="1" customWidth="1"/>
    <col min="14" max="14" width="51.28515625" style="1" customWidth="1"/>
    <col min="15" max="15" width="49.42578125" style="1" customWidth="1"/>
    <col min="16" max="16" width="52.42578125" style="1" customWidth="1"/>
    <col min="17" max="17" width="41.7109375" style="1" customWidth="1"/>
    <col min="18" max="18" width="52" style="1" customWidth="1"/>
    <col min="19" max="19" width="62" style="1" customWidth="1"/>
    <col min="20" max="20" width="98.140625" style="1" customWidth="1"/>
    <col min="21" max="21" width="201.28515625" style="1" customWidth="1"/>
    <col min="22" max="22" width="87.7109375" style="1" hidden="1" customWidth="1"/>
    <col min="23" max="23" width="79.140625" style="1" hidden="1" customWidth="1"/>
    <col min="24" max="24" width="92.140625" style="1" hidden="1" customWidth="1"/>
    <col min="25" max="25" width="84.5703125" style="1" hidden="1" customWidth="1"/>
    <col min="26" max="26" width="92" style="1" hidden="1" customWidth="1"/>
    <col min="27" max="30" width="96.42578125" style="1" hidden="1" customWidth="1"/>
    <col min="31" max="39" width="96.42578125" style="1" customWidth="1"/>
    <col min="40" max="16384" width="8.85546875" style="1"/>
  </cols>
  <sheetData>
    <row r="1" spans="1:234" ht="101.25" customHeight="1" thickBot="1">
      <c r="A1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7"/>
      <c r="V1" s="7"/>
      <c r="W1" s="7"/>
      <c r="X1" s="7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</row>
    <row r="2" spans="1:234" ht="101.25" customHeight="1" thickBot="1">
      <c r="A2"/>
      <c r="B2" s="159" t="s">
        <v>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1"/>
      <c r="U2" s="8"/>
      <c r="V2" s="8"/>
      <c r="W2" s="8"/>
      <c r="X2" s="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</row>
    <row r="3" spans="1:234" ht="101.25" customHeight="1" thickBot="1">
      <c r="A3"/>
      <c r="B3" s="171" t="s">
        <v>152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3"/>
      <c r="U3" s="9"/>
      <c r="V3" s="9"/>
      <c r="W3" s="9"/>
      <c r="X3" s="9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</row>
    <row r="4" spans="1:234" ht="101.25" customHeight="1">
      <c r="A4"/>
      <c r="B4" s="162" t="s">
        <v>1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"/>
      <c r="V4" s="10"/>
      <c r="W4" s="10"/>
      <c r="X4" s="1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</row>
    <row r="5" spans="1:234" ht="101.25" customHeight="1">
      <c r="A5"/>
      <c r="B5" s="146" t="s">
        <v>2</v>
      </c>
      <c r="C5" s="147"/>
      <c r="D5" s="147"/>
      <c r="E5" s="147"/>
      <c r="F5" s="148"/>
      <c r="G5" s="163" t="s">
        <v>55</v>
      </c>
      <c r="H5" s="147"/>
      <c r="I5" s="147"/>
      <c r="J5" s="147"/>
      <c r="K5" s="147"/>
      <c r="L5" s="148"/>
      <c r="M5" s="50" t="s">
        <v>44</v>
      </c>
      <c r="N5" s="164" t="s">
        <v>40</v>
      </c>
      <c r="O5" s="165"/>
      <c r="P5" s="165"/>
      <c r="Q5" s="165"/>
      <c r="R5" s="165"/>
      <c r="S5" s="165"/>
      <c r="T5" s="166"/>
      <c r="U5" s="25"/>
      <c r="V5" s="25"/>
      <c r="W5" s="25"/>
      <c r="X5" s="25"/>
      <c r="Y5" s="26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</row>
    <row r="6" spans="1:234" ht="101.25" customHeight="1">
      <c r="A6"/>
      <c r="B6" s="168" t="s">
        <v>53</v>
      </c>
      <c r="C6" s="169"/>
      <c r="D6" s="169"/>
      <c r="E6" s="169"/>
      <c r="F6" s="170"/>
      <c r="G6" s="167" t="s">
        <v>62</v>
      </c>
      <c r="H6" s="167"/>
      <c r="I6" s="167"/>
      <c r="J6" s="167"/>
      <c r="K6" s="167"/>
      <c r="L6" s="167"/>
      <c r="M6" s="51">
        <v>2020</v>
      </c>
      <c r="N6" s="174"/>
      <c r="O6" s="175"/>
      <c r="P6" s="175"/>
      <c r="Q6" s="175"/>
      <c r="R6" s="175"/>
      <c r="S6" s="175"/>
      <c r="T6" s="176"/>
      <c r="U6" s="27"/>
      <c r="V6" s="27"/>
      <c r="W6" s="27"/>
      <c r="X6" s="27"/>
      <c r="Y6" s="2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</row>
    <row r="7" spans="1:234" ht="101.25" customHeight="1">
      <c r="A7"/>
      <c r="B7" s="136" t="s">
        <v>41</v>
      </c>
      <c r="C7" s="136"/>
      <c r="D7" s="136"/>
      <c r="E7" s="136"/>
      <c r="F7" s="136"/>
      <c r="G7" s="136" t="s">
        <v>42</v>
      </c>
      <c r="H7" s="136"/>
      <c r="I7" s="136"/>
      <c r="J7" s="136"/>
      <c r="K7" s="136"/>
      <c r="L7" s="136"/>
      <c r="M7" s="177" t="s">
        <v>43</v>
      </c>
      <c r="N7" s="177"/>
      <c r="O7" s="177"/>
      <c r="P7" s="177"/>
      <c r="Q7" s="177"/>
      <c r="R7" s="177"/>
      <c r="S7" s="177"/>
      <c r="T7" s="177"/>
      <c r="U7" s="25"/>
      <c r="V7" s="25"/>
      <c r="W7" s="25"/>
      <c r="X7" s="25"/>
      <c r="Y7" s="26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</row>
    <row r="8" spans="1:234" ht="101.25" customHeight="1" thickBot="1">
      <c r="A8"/>
      <c r="B8" s="52"/>
      <c r="C8" s="53"/>
      <c r="D8" s="53"/>
      <c r="E8" s="53"/>
      <c r="F8" s="54"/>
      <c r="G8" s="152"/>
      <c r="H8" s="153"/>
      <c r="I8" s="153"/>
      <c r="J8" s="153"/>
      <c r="K8" s="153"/>
      <c r="L8" s="154"/>
      <c r="M8" s="178"/>
      <c r="N8" s="179"/>
      <c r="O8" s="179"/>
      <c r="P8" s="179"/>
      <c r="Q8" s="179"/>
      <c r="R8" s="179"/>
      <c r="S8" s="179"/>
      <c r="T8" s="180"/>
      <c r="U8" s="28"/>
      <c r="V8" s="28"/>
      <c r="W8" s="28"/>
      <c r="X8" s="28"/>
      <c r="Y8" s="26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</row>
    <row r="9" spans="1:234" ht="101.25" customHeight="1">
      <c r="A9"/>
      <c r="B9" s="181" t="s">
        <v>3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1"/>
      <c r="V9" s="11"/>
      <c r="W9" s="11"/>
      <c r="X9" s="11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</row>
    <row r="10" spans="1:234" ht="101.25" customHeight="1">
      <c r="A10"/>
      <c r="B10" s="145" t="s">
        <v>38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1"/>
      <c r="V10" s="11"/>
      <c r="W10" s="11"/>
      <c r="X10" s="11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</row>
    <row r="11" spans="1:234" ht="101.25" customHeight="1">
      <c r="A11"/>
      <c r="B11" s="146" t="s">
        <v>4</v>
      </c>
      <c r="C11" s="147"/>
      <c r="D11" s="147"/>
      <c r="E11" s="148"/>
      <c r="F11" s="121" t="s">
        <v>81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3"/>
      <c r="U11" s="12"/>
      <c r="V11" s="12"/>
      <c r="W11" s="12"/>
      <c r="X11" s="12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</row>
    <row r="12" spans="1:234" ht="101.25" customHeight="1" thickBot="1">
      <c r="A12"/>
      <c r="B12" s="149" t="s">
        <v>5</v>
      </c>
      <c r="C12" s="150"/>
      <c r="D12" s="150"/>
      <c r="E12" s="151"/>
      <c r="F12" s="155" t="s">
        <v>82</v>
      </c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7"/>
      <c r="U12" s="12"/>
      <c r="V12" s="12"/>
      <c r="W12" s="12"/>
      <c r="X12" s="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</row>
    <row r="13" spans="1:234" ht="101.25" customHeight="1">
      <c r="A13"/>
      <c r="B13" s="162" t="s">
        <v>3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1"/>
      <c r="V13" s="11"/>
      <c r="W13" s="11"/>
      <c r="X13" s="11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</row>
    <row r="14" spans="1:234" ht="101.25" customHeight="1">
      <c r="A14"/>
      <c r="B14" s="145" t="s">
        <v>39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1"/>
      <c r="V14" s="11"/>
      <c r="W14" s="11"/>
      <c r="X14" s="11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</row>
    <row r="15" spans="1:234" ht="101.25" customHeight="1">
      <c r="A15"/>
      <c r="B15" s="136" t="s">
        <v>4</v>
      </c>
      <c r="C15" s="136"/>
      <c r="D15" s="136"/>
      <c r="E15" s="136"/>
      <c r="F15" s="121" t="s">
        <v>141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3"/>
      <c r="U15" s="12"/>
      <c r="V15" s="12"/>
      <c r="W15" s="12"/>
      <c r="X15" s="12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</row>
    <row r="16" spans="1:234" ht="328.5" customHeight="1">
      <c r="A16"/>
      <c r="B16" s="136" t="s">
        <v>5</v>
      </c>
      <c r="C16" s="136"/>
      <c r="D16" s="136"/>
      <c r="E16" s="136"/>
      <c r="F16" s="125" t="s">
        <v>139</v>
      </c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7"/>
      <c r="U16" s="13"/>
      <c r="V16" s="13"/>
      <c r="W16" s="13"/>
      <c r="X16" s="13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</row>
    <row r="17" spans="1:234" ht="243.75" customHeight="1" thickBot="1">
      <c r="A17"/>
      <c r="B17" s="142" t="s">
        <v>45</v>
      </c>
      <c r="C17" s="143"/>
      <c r="D17" s="143"/>
      <c r="E17" s="144"/>
      <c r="F17" s="125" t="s">
        <v>132</v>
      </c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7"/>
      <c r="U17" s="13"/>
      <c r="V17" s="13"/>
      <c r="W17" s="13"/>
      <c r="X17" s="13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</row>
    <row r="18" spans="1:234" ht="101.25" customHeight="1">
      <c r="A18"/>
      <c r="B18" s="139" t="s">
        <v>3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1"/>
      <c r="V18" s="11"/>
      <c r="W18" s="11"/>
      <c r="X18" s="11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</row>
    <row r="19" spans="1:234" ht="101.25" customHeight="1">
      <c r="A19"/>
      <c r="B19" s="131" t="s">
        <v>32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1"/>
      <c r="V19" s="11"/>
      <c r="W19" s="11"/>
      <c r="X19" s="11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</row>
    <row r="20" spans="1:234" ht="101.25" customHeight="1">
      <c r="A20"/>
      <c r="B20" s="128" t="s">
        <v>4</v>
      </c>
      <c r="C20" s="129"/>
      <c r="D20" s="129"/>
      <c r="E20" s="130"/>
      <c r="F20" s="121" t="s">
        <v>54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3"/>
      <c r="U20" s="12"/>
      <c r="V20" s="12"/>
      <c r="W20" s="12"/>
      <c r="X20" s="12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</row>
    <row r="21" spans="1:234" ht="101.25" customHeight="1">
      <c r="A21"/>
      <c r="B21" s="128" t="s">
        <v>5</v>
      </c>
      <c r="C21" s="129"/>
      <c r="D21" s="129"/>
      <c r="E21" s="130"/>
      <c r="F21" s="121" t="s">
        <v>64</v>
      </c>
      <c r="G21" s="122"/>
      <c r="H21" s="122"/>
      <c r="I21" s="124"/>
      <c r="J21" s="124"/>
      <c r="K21" s="124"/>
      <c r="L21" s="124"/>
      <c r="M21" s="124"/>
      <c r="N21" s="124"/>
      <c r="O21" s="122"/>
      <c r="P21" s="122"/>
      <c r="Q21" s="122"/>
      <c r="R21" s="122"/>
      <c r="S21" s="122"/>
      <c r="T21" s="123"/>
      <c r="U21" s="12"/>
      <c r="V21" s="12"/>
      <c r="W21" s="12"/>
      <c r="X21" s="12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</row>
    <row r="22" spans="1:234" ht="101.25" customHeight="1">
      <c r="A22"/>
      <c r="B22" s="128" t="s">
        <v>34</v>
      </c>
      <c r="C22" s="129"/>
      <c r="D22" s="129"/>
      <c r="E22" s="130"/>
      <c r="F22" s="55" t="s">
        <v>66</v>
      </c>
      <c r="G22" s="56" t="s">
        <v>67</v>
      </c>
      <c r="H22" s="57" t="s">
        <v>68</v>
      </c>
      <c r="I22" s="56" t="s">
        <v>69</v>
      </c>
      <c r="J22" s="56" t="s">
        <v>70</v>
      </c>
      <c r="K22" s="56"/>
      <c r="L22" s="58"/>
      <c r="M22" s="58"/>
      <c r="N22" s="58"/>
      <c r="O22" s="58"/>
      <c r="P22" s="58"/>
      <c r="Q22" s="58"/>
      <c r="R22" s="58"/>
      <c r="S22" s="58"/>
      <c r="T22" s="59"/>
      <c r="U22" s="14"/>
      <c r="V22" s="14"/>
      <c r="W22" s="14"/>
      <c r="X22" s="14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</row>
    <row r="23" spans="1:234" ht="101.25" customHeight="1" thickBot="1">
      <c r="A23"/>
      <c r="B23" s="128" t="s">
        <v>33</v>
      </c>
      <c r="C23" s="129"/>
      <c r="D23" s="129"/>
      <c r="E23" s="130"/>
      <c r="F23" s="60" t="s">
        <v>71</v>
      </c>
      <c r="G23" s="60" t="s">
        <v>72</v>
      </c>
      <c r="H23" s="60" t="s">
        <v>73</v>
      </c>
      <c r="I23" s="61"/>
      <c r="J23" s="61"/>
      <c r="K23" s="62"/>
      <c r="L23" s="58"/>
      <c r="M23" s="58"/>
      <c r="N23" s="58"/>
      <c r="O23" s="58"/>
      <c r="P23" s="58"/>
      <c r="Q23" s="58"/>
      <c r="R23" s="58"/>
      <c r="S23" s="58"/>
      <c r="T23" s="58"/>
      <c r="U23" s="15"/>
      <c r="V23" s="15"/>
      <c r="W23" s="15"/>
      <c r="X23" s="15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</row>
    <row r="24" spans="1:234" ht="101.25" customHeight="1" thickBot="1">
      <c r="A24"/>
      <c r="B24" s="16"/>
      <c r="C24" s="16"/>
      <c r="D24" s="16"/>
      <c r="E24" s="16"/>
      <c r="F24" s="16"/>
      <c r="G24" s="17"/>
      <c r="H24" s="17"/>
      <c r="I24" s="17"/>
      <c r="J24" s="1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07" t="s">
        <v>169</v>
      </c>
      <c r="W24" s="207"/>
      <c r="X24" s="207"/>
      <c r="Y24" s="207"/>
      <c r="Z24" s="207"/>
      <c r="AA24" s="207"/>
      <c r="AB24" s="207"/>
      <c r="AC24" s="207"/>
      <c r="AD24" s="207"/>
      <c r="AE24" s="207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</row>
    <row r="25" spans="1:234" s="6" customFormat="1" ht="101.25" customHeight="1" thickBot="1">
      <c r="B25" s="137" t="s">
        <v>6</v>
      </c>
      <c r="C25" s="137"/>
      <c r="D25" s="137"/>
      <c r="E25" s="138" t="s">
        <v>52</v>
      </c>
      <c r="F25" s="138" t="s">
        <v>37</v>
      </c>
      <c r="G25" s="137" t="s">
        <v>7</v>
      </c>
      <c r="H25" s="137"/>
      <c r="I25" s="137"/>
      <c r="J25" s="137"/>
      <c r="K25" s="137"/>
      <c r="L25" s="137"/>
      <c r="M25" s="134" t="s">
        <v>8</v>
      </c>
      <c r="N25" s="135"/>
      <c r="O25" s="134" t="s">
        <v>47</v>
      </c>
      <c r="P25" s="140"/>
      <c r="Q25" s="135"/>
      <c r="R25" s="132" t="s">
        <v>9</v>
      </c>
      <c r="S25" s="132" t="s">
        <v>10</v>
      </c>
      <c r="T25" s="132" t="s">
        <v>11</v>
      </c>
      <c r="U25" s="119" t="s">
        <v>80</v>
      </c>
      <c r="V25" s="118" t="s">
        <v>184</v>
      </c>
      <c r="W25" s="118" t="s">
        <v>171</v>
      </c>
      <c r="X25" s="118" t="s">
        <v>174</v>
      </c>
      <c r="Y25" s="118" t="s">
        <v>183</v>
      </c>
      <c r="Z25" s="118" t="s">
        <v>185</v>
      </c>
      <c r="AA25" s="118" t="s">
        <v>186</v>
      </c>
      <c r="AB25" s="118" t="s">
        <v>187</v>
      </c>
      <c r="AC25" s="118" t="s">
        <v>188</v>
      </c>
      <c r="AD25" s="118" t="s">
        <v>189</v>
      </c>
      <c r="AE25" s="118" t="s">
        <v>190</v>
      </c>
    </row>
    <row r="26" spans="1:234" s="6" customFormat="1" ht="193.5" customHeight="1">
      <c r="B26" s="138"/>
      <c r="C26" s="138"/>
      <c r="D26" s="138"/>
      <c r="E26" s="141"/>
      <c r="F26" s="141"/>
      <c r="G26" s="46" t="s">
        <v>12</v>
      </c>
      <c r="H26" s="46" t="s">
        <v>51</v>
      </c>
      <c r="I26" s="46" t="s">
        <v>46</v>
      </c>
      <c r="J26" s="47" t="s">
        <v>13</v>
      </c>
      <c r="K26" s="46" t="s">
        <v>14</v>
      </c>
      <c r="L26" s="46" t="s">
        <v>15</v>
      </c>
      <c r="M26" s="48" t="s">
        <v>35</v>
      </c>
      <c r="N26" s="48" t="s">
        <v>36</v>
      </c>
      <c r="O26" s="48" t="s">
        <v>48</v>
      </c>
      <c r="P26" s="48" t="s">
        <v>49</v>
      </c>
      <c r="Q26" s="49" t="s">
        <v>50</v>
      </c>
      <c r="R26" s="133"/>
      <c r="S26" s="133"/>
      <c r="T26" s="133"/>
      <c r="U26" s="120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</row>
    <row r="27" spans="1:234" ht="409.5" customHeight="1">
      <c r="A27" s="2"/>
      <c r="B27" s="43" t="s">
        <v>16</v>
      </c>
      <c r="C27" s="209" t="s">
        <v>75</v>
      </c>
      <c r="D27" s="209"/>
      <c r="E27" s="63" t="s">
        <v>76</v>
      </c>
      <c r="F27" s="64"/>
      <c r="G27" s="65" t="s">
        <v>172</v>
      </c>
      <c r="H27" s="65" t="s">
        <v>146</v>
      </c>
      <c r="I27" s="66" t="s">
        <v>91</v>
      </c>
      <c r="J27" s="67" t="s">
        <v>56</v>
      </c>
      <c r="K27" s="67" t="s">
        <v>58</v>
      </c>
      <c r="L27" s="67" t="s">
        <v>60</v>
      </c>
      <c r="M27" s="67" t="s">
        <v>74</v>
      </c>
      <c r="N27" s="67" t="s">
        <v>74</v>
      </c>
      <c r="O27" s="67">
        <v>11327</v>
      </c>
      <c r="P27" s="68">
        <v>555852</v>
      </c>
      <c r="Q27" s="69">
        <v>2.0400000000000001E-2</v>
      </c>
      <c r="R27" s="66" t="s">
        <v>77</v>
      </c>
      <c r="S27" s="70" t="s">
        <v>83</v>
      </c>
      <c r="T27" s="70" t="s">
        <v>78</v>
      </c>
      <c r="U27" s="71" t="s">
        <v>175</v>
      </c>
      <c r="V27" s="34">
        <f>(5861/555852)*100</f>
        <v>1.0544173628951592</v>
      </c>
      <c r="W27" s="34">
        <f>5861/555852*100</f>
        <v>1.0544173628951592</v>
      </c>
      <c r="X27" s="34">
        <f>(5861+56)/555852*100</f>
        <v>1.0644919870756964</v>
      </c>
      <c r="Y27" s="34">
        <f>(5861+56+130)/555852*100</f>
        <v>1.0878795074948009</v>
      </c>
      <c r="Z27" s="34">
        <f>(5861+56+130+89)/555852*100</f>
        <v>1.103890963781726</v>
      </c>
      <c r="AA27" s="34">
        <f>(5861+56+130+89+172)/555852*100</f>
        <v>1.1348344523362335</v>
      </c>
      <c r="AB27" s="34">
        <f>(5861+56+130+89+172+87)/555852*100</f>
        <v>1.1504861006167109</v>
      </c>
      <c r="AC27" s="34">
        <f>(5861+56+130+89+172+87+244)/555852*100</f>
        <v>1.1943826774033375</v>
      </c>
      <c r="AD27" s="34">
        <f>(5861+56+130+89+172+87+244+376)/555852*100</f>
        <v>1.2620265826155164</v>
      </c>
      <c r="AE27" s="34">
        <f>(5861+56+130+89+172+87+244+376+835)/555852*100</f>
        <v>1.4122464253074558</v>
      </c>
    </row>
    <row r="28" spans="1:234" ht="409.5" customHeight="1">
      <c r="A28" s="2"/>
      <c r="B28" s="43" t="s">
        <v>17</v>
      </c>
      <c r="C28" s="210" t="s">
        <v>89</v>
      </c>
      <c r="D28" s="210"/>
      <c r="E28" s="63" t="s">
        <v>88</v>
      </c>
      <c r="F28" s="64"/>
      <c r="G28" s="65" t="s">
        <v>173</v>
      </c>
      <c r="H28" s="65" t="s">
        <v>147</v>
      </c>
      <c r="I28" s="66" t="s">
        <v>145</v>
      </c>
      <c r="J28" s="67" t="s">
        <v>56</v>
      </c>
      <c r="K28" s="67" t="s">
        <v>58</v>
      </c>
      <c r="L28" s="67" t="s">
        <v>60</v>
      </c>
      <c r="M28" s="67" t="s">
        <v>74</v>
      </c>
      <c r="N28" s="67" t="s">
        <v>74</v>
      </c>
      <c r="O28" s="67">
        <v>11327</v>
      </c>
      <c r="P28" s="68">
        <v>250576</v>
      </c>
      <c r="Q28" s="69">
        <v>4.5199999999999997E-2</v>
      </c>
      <c r="R28" s="66" t="s">
        <v>77</v>
      </c>
      <c r="S28" s="70" t="s">
        <v>83</v>
      </c>
      <c r="T28" s="70" t="s">
        <v>78</v>
      </c>
      <c r="U28" s="71" t="s">
        <v>176</v>
      </c>
      <c r="V28" s="34">
        <f>(5861/250576)*100</f>
        <v>2.3390109188429857</v>
      </c>
      <c r="W28" s="34">
        <f>5861/250576*100</f>
        <v>2.3390109188429857</v>
      </c>
      <c r="X28" s="34">
        <f>(5861+56)/250576*100</f>
        <v>2.3613594278781687</v>
      </c>
      <c r="Y28" s="34">
        <f>(5861+56+130)/250576*100</f>
        <v>2.4132398952812721</v>
      </c>
      <c r="Z28" s="34">
        <f>(5861+56+130+89)/250576*100</f>
        <v>2.4487580614264735</v>
      </c>
      <c r="AA28" s="34">
        <f>(5861+56+130+89+172)/250576*100</f>
        <v>2.5173999106059641</v>
      </c>
      <c r="AB28" s="34">
        <f>(5861+56+130+89+172+87)/250576*100</f>
        <v>2.5521199157141945</v>
      </c>
      <c r="AC28" s="34">
        <f>(5861+56+130+89+172+87+244)/250576*100</f>
        <v>2.6494955622246343</v>
      </c>
      <c r="AD28" s="34">
        <f>(5861+56+130+89+172+87+244+376)/250576*100</f>
        <v>2.7995498371751486</v>
      </c>
      <c r="AE28" s="34">
        <f>(5861+56+130+89+172+87+244+376+835)/250576*100</f>
        <v>3.1327820701104652</v>
      </c>
    </row>
    <row r="29" spans="1:234" ht="409.6" customHeight="1">
      <c r="A29" s="2"/>
      <c r="B29" s="185" t="s">
        <v>18</v>
      </c>
      <c r="C29" s="204" t="s">
        <v>19</v>
      </c>
      <c r="D29" s="204" t="s">
        <v>153</v>
      </c>
      <c r="E29" s="72" t="s">
        <v>63</v>
      </c>
      <c r="F29" s="72"/>
      <c r="G29" s="73" t="s">
        <v>79</v>
      </c>
      <c r="H29" s="73" t="s">
        <v>84</v>
      </c>
      <c r="I29" s="73" t="s">
        <v>90</v>
      </c>
      <c r="J29" s="72" t="s">
        <v>57</v>
      </c>
      <c r="K29" s="72" t="s">
        <v>59</v>
      </c>
      <c r="L29" s="72" t="s">
        <v>65</v>
      </c>
      <c r="M29" s="74">
        <v>2019</v>
      </c>
      <c r="N29" s="74">
        <v>55875</v>
      </c>
      <c r="O29" s="75">
        <v>56718</v>
      </c>
      <c r="P29" s="75">
        <v>56718</v>
      </c>
      <c r="Q29" s="76" t="s">
        <v>149</v>
      </c>
      <c r="R29" s="73" t="s">
        <v>136</v>
      </c>
      <c r="S29" s="73" t="s">
        <v>94</v>
      </c>
      <c r="T29" s="77" t="s">
        <v>118</v>
      </c>
      <c r="U29" s="78" t="s">
        <v>177</v>
      </c>
      <c r="V29" s="35">
        <f>(10139/56718)*100</f>
        <v>17.876159243978982</v>
      </c>
      <c r="W29" s="35">
        <f>(10277/56718)*100</f>
        <v>18.119468246412072</v>
      </c>
      <c r="X29" s="35">
        <f>(10277+67)/56718*100</f>
        <v>18.237596530202051</v>
      </c>
      <c r="Y29" s="35">
        <f>(10277+67+130)/56718*100</f>
        <v>18.466800662928875</v>
      </c>
      <c r="Z29" s="35">
        <f>(10277+67+130+130)/56718*100</f>
        <v>18.6960047956557</v>
      </c>
      <c r="AA29" s="35">
        <f>(10277+67+130+130+158)/56718*100</f>
        <v>18.974575972354454</v>
      </c>
      <c r="AB29" s="35">
        <f>(10277+67+130+130+158+270)/56718*100</f>
        <v>19.450615324940937</v>
      </c>
      <c r="AC29" s="35">
        <f>(10277+67+130+130+158+270+558)/56718*100</f>
        <v>20.434429986952996</v>
      </c>
      <c r="AD29" s="35">
        <f>(10277+67+130+130+158+270+558+807)/56718*100</f>
        <v>21.857258718572588</v>
      </c>
      <c r="AE29" s="35">
        <f>(10277+67+130+130+158+270+558+807+949)/56718*100</f>
        <v>23.530448887478403</v>
      </c>
      <c r="AG29" s="117" t="s">
        <v>191</v>
      </c>
    </row>
    <row r="30" spans="1:234" ht="409.6" customHeight="1">
      <c r="A30" s="2"/>
      <c r="B30" s="185"/>
      <c r="C30" s="204"/>
      <c r="D30" s="204"/>
      <c r="E30" s="72" t="s">
        <v>63</v>
      </c>
      <c r="F30" s="72"/>
      <c r="G30" s="73" t="s">
        <v>92</v>
      </c>
      <c r="H30" s="73" t="s">
        <v>93</v>
      </c>
      <c r="I30" s="73" t="s">
        <v>102</v>
      </c>
      <c r="J30" s="72" t="s">
        <v>57</v>
      </c>
      <c r="K30" s="72" t="s">
        <v>59</v>
      </c>
      <c r="L30" s="72" t="s">
        <v>65</v>
      </c>
      <c r="M30" s="75">
        <v>2019</v>
      </c>
      <c r="N30" s="74">
        <v>32760</v>
      </c>
      <c r="O30" s="75">
        <v>11327</v>
      </c>
      <c r="P30" s="75">
        <v>11327</v>
      </c>
      <c r="Q30" s="75" t="s">
        <v>151</v>
      </c>
      <c r="R30" s="73" t="s">
        <v>136</v>
      </c>
      <c r="S30" s="73" t="s">
        <v>94</v>
      </c>
      <c r="T30" s="77" t="s">
        <v>118</v>
      </c>
      <c r="U30" s="78" t="s">
        <v>178</v>
      </c>
      <c r="V30" s="35">
        <f>(5861/11327)*100</f>
        <v>51.743621435508082</v>
      </c>
      <c r="W30" s="35">
        <f>(5861/11327)*100</f>
        <v>51.743621435508082</v>
      </c>
      <c r="X30" s="35">
        <f>(5861+56)/11327*100</f>
        <v>52.238015361525555</v>
      </c>
      <c r="Y30" s="35">
        <f>(5861+56+130)/11327*100</f>
        <v>53.385715546923286</v>
      </c>
      <c r="Z30" s="35">
        <f>(5861+56+130+89)/11327*100</f>
        <v>54.171448750772491</v>
      </c>
      <c r="AA30" s="35">
        <f>(5861+56+130+89+172)/11327*100</f>
        <v>55.689944380683322</v>
      </c>
      <c r="AB30" s="35">
        <f>(5861+56+130+89+172+87)/11327*100</f>
        <v>56.458020658603338</v>
      </c>
      <c r="AC30" s="35">
        <f>(5861+56+130+89+172+87+244)/11327*100</f>
        <v>58.612165621965218</v>
      </c>
      <c r="AD30" s="35">
        <f>(5861+56+130+89+172+87+244+376)/11327*100</f>
        <v>61.931667696654017</v>
      </c>
      <c r="AE30" s="35">
        <f>(5861+56+130+89+172+87+244+376+835)/11327*100</f>
        <v>69.303434272093227</v>
      </c>
    </row>
    <row r="31" spans="1:234" ht="261" customHeight="1">
      <c r="A31"/>
      <c r="B31" s="185"/>
      <c r="C31" s="206" t="s">
        <v>20</v>
      </c>
      <c r="D31" s="205" t="s">
        <v>154</v>
      </c>
      <c r="E31" s="79" t="s">
        <v>63</v>
      </c>
      <c r="F31" s="79"/>
      <c r="G31" s="80" t="s">
        <v>140</v>
      </c>
      <c r="H31" s="80" t="s">
        <v>100</v>
      </c>
      <c r="I31" s="81" t="s">
        <v>95</v>
      </c>
      <c r="J31" s="82" t="s">
        <v>57</v>
      </c>
      <c r="K31" s="82" t="s">
        <v>59</v>
      </c>
      <c r="L31" s="82" t="s">
        <v>65</v>
      </c>
      <c r="M31" s="82">
        <v>2019</v>
      </c>
      <c r="N31" s="82">
        <v>22352</v>
      </c>
      <c r="O31" s="82">
        <v>22352</v>
      </c>
      <c r="P31" s="82">
        <v>22352</v>
      </c>
      <c r="Q31" s="82" t="s">
        <v>96</v>
      </c>
      <c r="R31" s="81" t="s">
        <v>97</v>
      </c>
      <c r="S31" s="81" t="s">
        <v>94</v>
      </c>
      <c r="T31" s="80" t="s">
        <v>98</v>
      </c>
      <c r="U31" s="83" t="s">
        <v>179</v>
      </c>
      <c r="V31" s="36">
        <f>(7013/22352)*100</f>
        <v>31.375268432355046</v>
      </c>
      <c r="W31" s="36">
        <f>(10433/22352)*100</f>
        <v>46.675912670007158</v>
      </c>
      <c r="X31" s="36">
        <f>(10433/22352)*100</f>
        <v>46.675912670007158</v>
      </c>
      <c r="Y31" s="36">
        <f>(10433+2464)/22352*100</f>
        <v>57.699534717251254</v>
      </c>
      <c r="Z31" s="36">
        <f>(10433+2464+0)/22352*100</f>
        <v>57.699534717251254</v>
      </c>
      <c r="AA31" s="36">
        <f>(10433+2464+0+2760)/22352*100</f>
        <v>70.047423049391554</v>
      </c>
      <c r="AB31" s="36">
        <f>(10433+2464+0+2760+0)/22352*100</f>
        <v>70.047423049391554</v>
      </c>
      <c r="AC31" s="36">
        <f>(10433+2464+0+2760+0+5192)/22352*100</f>
        <v>93.275769506084472</v>
      </c>
      <c r="AD31" s="36">
        <f>(10433+2464+0+2760+0+5192+2714)/22352*100</f>
        <v>105.41785969935576</v>
      </c>
      <c r="AE31" s="36">
        <f>(10433+2464+0+2760+0+5192+2714+1180)/22352*100</f>
        <v>110.69702934860415</v>
      </c>
    </row>
    <row r="32" spans="1:234" ht="231" customHeight="1">
      <c r="A32"/>
      <c r="B32" s="185"/>
      <c r="C32" s="206"/>
      <c r="D32" s="205"/>
      <c r="E32" s="79" t="s">
        <v>63</v>
      </c>
      <c r="F32" s="79"/>
      <c r="G32" s="80" t="s">
        <v>99</v>
      </c>
      <c r="H32" s="80" t="s">
        <v>101</v>
      </c>
      <c r="I32" s="81" t="s">
        <v>142</v>
      </c>
      <c r="J32" s="82" t="s">
        <v>57</v>
      </c>
      <c r="K32" s="82" t="s">
        <v>59</v>
      </c>
      <c r="L32" s="82" t="s">
        <v>65</v>
      </c>
      <c r="M32" s="82">
        <v>2019</v>
      </c>
      <c r="N32" s="82">
        <v>16304</v>
      </c>
      <c r="O32" s="82">
        <v>780</v>
      </c>
      <c r="P32" s="82">
        <v>780</v>
      </c>
      <c r="Q32" s="82" t="s">
        <v>150</v>
      </c>
      <c r="R32" s="81" t="s">
        <v>97</v>
      </c>
      <c r="S32" s="81" t="s">
        <v>94</v>
      </c>
      <c r="T32" s="80" t="s">
        <v>98</v>
      </c>
      <c r="U32" s="83" t="s">
        <v>180</v>
      </c>
      <c r="V32" s="36">
        <f>(59/780)*100</f>
        <v>7.5641025641025639</v>
      </c>
      <c r="W32" s="36">
        <f>(116/780)*100</f>
        <v>14.871794871794872</v>
      </c>
      <c r="X32" s="36">
        <f>(116/780)*100</f>
        <v>14.871794871794872</v>
      </c>
      <c r="Y32" s="36">
        <f>(116+56)/780*100</f>
        <v>22.051282051282051</v>
      </c>
      <c r="Z32" s="36">
        <f>(116+56+0)/780*100</f>
        <v>22.051282051282051</v>
      </c>
      <c r="AA32" s="36">
        <f>(116+56+0+60)/780*100</f>
        <v>29.743589743589745</v>
      </c>
      <c r="AB32" s="36">
        <f>(116+56+0+60+0)/780*100</f>
        <v>29.743589743589745</v>
      </c>
      <c r="AC32" s="36">
        <f>(116+56+0+60+0+59)/780*100</f>
        <v>37.307692307692307</v>
      </c>
      <c r="AD32" s="36">
        <f>(116+56+0+60+0+59+59)/780*100</f>
        <v>44.871794871794876</v>
      </c>
      <c r="AE32" s="36">
        <f>(116+56+0+60+0+59+59+59)/780*100</f>
        <v>52.435897435897438</v>
      </c>
    </row>
    <row r="33" spans="1:31" ht="369.95" customHeight="1">
      <c r="A33"/>
      <c r="B33" s="185"/>
      <c r="C33" s="158" t="s">
        <v>21</v>
      </c>
      <c r="D33" s="158" t="s">
        <v>155</v>
      </c>
      <c r="E33" s="84" t="s">
        <v>63</v>
      </c>
      <c r="F33" s="84"/>
      <c r="G33" s="85" t="s">
        <v>104</v>
      </c>
      <c r="H33" s="85" t="s">
        <v>106</v>
      </c>
      <c r="I33" s="85" t="s">
        <v>109</v>
      </c>
      <c r="J33" s="84" t="s">
        <v>57</v>
      </c>
      <c r="K33" s="84" t="s">
        <v>59</v>
      </c>
      <c r="L33" s="84" t="s">
        <v>65</v>
      </c>
      <c r="M33" s="86">
        <v>2019</v>
      </c>
      <c r="N33" s="84">
        <v>10366</v>
      </c>
      <c r="O33" s="86">
        <v>10366</v>
      </c>
      <c r="P33" s="86">
        <v>10366</v>
      </c>
      <c r="Q33" s="86" t="s">
        <v>103</v>
      </c>
      <c r="R33" s="85" t="s">
        <v>137</v>
      </c>
      <c r="S33" s="85" t="s">
        <v>94</v>
      </c>
      <c r="T33" s="87" t="s">
        <v>135</v>
      </c>
      <c r="U33" s="88" t="s">
        <v>181</v>
      </c>
      <c r="V33" s="37">
        <f>(2143/10366)*100</f>
        <v>20.673355199691297</v>
      </c>
      <c r="W33" s="37">
        <f>(2144/10366)*100</f>
        <v>20.683002122322979</v>
      </c>
      <c r="X33" s="37">
        <f>(2144+4)/10366*100</f>
        <v>20.7215898128497</v>
      </c>
      <c r="Y33" s="37">
        <f>(2144+4)/10366*100</f>
        <v>20.7215898128497</v>
      </c>
      <c r="Z33" s="37">
        <f>(2144+4+5)/10366*100</f>
        <v>20.769824426008103</v>
      </c>
      <c r="AA33" s="37">
        <f>(2144+4+5+1)/10366*100</f>
        <v>20.779471348639785</v>
      </c>
      <c r="AB33" s="37">
        <f>(2144+4+5+1+20)/10366*100</f>
        <v>20.972409801273393</v>
      </c>
      <c r="AC33" s="37">
        <f>(2144+4+5+1+20+32)/10366*100</f>
        <v>21.281111325487171</v>
      </c>
      <c r="AD33" s="37">
        <f>(2144+4+5+1+20+32+26)/10366*100</f>
        <v>21.531931313910864</v>
      </c>
      <c r="AE33" s="37">
        <f>(2144+4+5+1+20+32+26+46)/10366*100</f>
        <v>21.975689754968165</v>
      </c>
    </row>
    <row r="34" spans="1:31" ht="255" customHeight="1">
      <c r="A34"/>
      <c r="B34" s="185"/>
      <c r="C34" s="158"/>
      <c r="D34" s="158"/>
      <c r="E34" s="84" t="s">
        <v>63</v>
      </c>
      <c r="F34" s="84"/>
      <c r="G34" s="85" t="s">
        <v>107</v>
      </c>
      <c r="H34" s="85" t="s">
        <v>105</v>
      </c>
      <c r="I34" s="85" t="s">
        <v>108</v>
      </c>
      <c r="J34" s="84" t="s">
        <v>57</v>
      </c>
      <c r="K34" s="84" t="s">
        <v>59</v>
      </c>
      <c r="L34" s="84" t="s">
        <v>65</v>
      </c>
      <c r="M34" s="86">
        <v>2019</v>
      </c>
      <c r="N34" s="84">
        <v>6681</v>
      </c>
      <c r="O34" s="86">
        <v>6681</v>
      </c>
      <c r="P34" s="86">
        <v>6681</v>
      </c>
      <c r="Q34" s="84" t="s">
        <v>110</v>
      </c>
      <c r="R34" s="85" t="s">
        <v>137</v>
      </c>
      <c r="S34" s="85" t="s">
        <v>94</v>
      </c>
      <c r="T34" s="87" t="s">
        <v>135</v>
      </c>
      <c r="U34" s="89" t="s">
        <v>182</v>
      </c>
      <c r="V34" s="37">
        <f>(6638/6681)*100</f>
        <v>99.356383774883994</v>
      </c>
      <c r="W34" s="37">
        <f>(6644/6681)*100</f>
        <v>99.446190690016465</v>
      </c>
      <c r="X34" s="37">
        <f>(6644+10)/6681*100</f>
        <v>99.595868881903897</v>
      </c>
      <c r="Y34" s="37">
        <f>(6644+10)/6681*100</f>
        <v>99.595868881903897</v>
      </c>
      <c r="Z34" s="37">
        <f>(6644+10+10)/6681*100</f>
        <v>99.745547073791357</v>
      </c>
      <c r="AA34" s="37">
        <f>(6644+10+10+84)/6681*100</f>
        <v>101.00284388564586</v>
      </c>
      <c r="AB34" s="37">
        <f>(6644+10+10+84+0)/6681*100</f>
        <v>101.00284388564586</v>
      </c>
      <c r="AC34" s="37">
        <f>(6644+10+10+84+0+99)/6681*100</f>
        <v>102.48465798533152</v>
      </c>
      <c r="AD34" s="37">
        <f>(6644+10+10+84+0+99+90)/6681*100</f>
        <v>103.83176171231851</v>
      </c>
      <c r="AE34" s="37">
        <f>(6644+10+10+84+0+99+90+106)/6681*100</f>
        <v>105.4183505463254</v>
      </c>
    </row>
    <row r="35" spans="1:31" ht="101.25" customHeight="1" thickBot="1">
      <c r="A35"/>
      <c r="B35" s="186" t="s">
        <v>22</v>
      </c>
      <c r="C35" s="194" t="s">
        <v>23</v>
      </c>
      <c r="D35" s="195"/>
      <c r="E35" s="195"/>
      <c r="F35" s="196"/>
      <c r="G35" s="188" t="str">
        <f>D29</f>
        <v>2.1 Servicios otorgados a las personas con discapacidad y personas adultas mayores para contribuir a la inclusión</v>
      </c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90"/>
      <c r="V35" s="31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ht="287.25" customHeight="1" thickBot="1">
      <c r="A36"/>
      <c r="B36" s="186"/>
      <c r="C36" s="91" t="s">
        <v>164</v>
      </c>
      <c r="D36" s="201" t="s">
        <v>156</v>
      </c>
      <c r="E36" s="202"/>
      <c r="F36" s="92"/>
      <c r="G36" s="93" t="s">
        <v>111</v>
      </c>
      <c r="H36" s="93" t="s">
        <v>112</v>
      </c>
      <c r="I36" s="93" t="s">
        <v>113</v>
      </c>
      <c r="J36" s="93" t="s">
        <v>57</v>
      </c>
      <c r="K36" s="93" t="s">
        <v>59</v>
      </c>
      <c r="L36" s="93" t="s">
        <v>61</v>
      </c>
      <c r="M36" s="93" t="s">
        <v>74</v>
      </c>
      <c r="N36" s="93" t="s">
        <v>74</v>
      </c>
      <c r="O36" s="93" t="s">
        <v>74</v>
      </c>
      <c r="P36" s="93">
        <v>5</v>
      </c>
      <c r="Q36" s="93">
        <v>5</v>
      </c>
      <c r="R36" s="93" t="s">
        <v>77</v>
      </c>
      <c r="S36" s="93" t="s">
        <v>77</v>
      </c>
      <c r="T36" s="94" t="s">
        <v>114</v>
      </c>
      <c r="U36" s="94" t="s">
        <v>138</v>
      </c>
      <c r="V36" s="31">
        <v>5</v>
      </c>
      <c r="W36" s="31">
        <v>5</v>
      </c>
      <c r="X36" s="31">
        <v>5</v>
      </c>
      <c r="Y36" s="31">
        <v>5</v>
      </c>
      <c r="Z36" s="31">
        <v>5</v>
      </c>
      <c r="AA36" s="31">
        <v>5</v>
      </c>
      <c r="AB36" s="31">
        <v>5</v>
      </c>
      <c r="AC36" s="31">
        <v>5</v>
      </c>
      <c r="AD36" s="31">
        <v>5</v>
      </c>
      <c r="AE36" s="31">
        <v>5</v>
      </c>
    </row>
    <row r="37" spans="1:31" ht="292.5" customHeight="1" thickBot="1">
      <c r="A37"/>
      <c r="B37" s="186"/>
      <c r="C37" s="95" t="s">
        <v>163</v>
      </c>
      <c r="D37" s="199" t="s">
        <v>162</v>
      </c>
      <c r="E37" s="200"/>
      <c r="F37" s="96"/>
      <c r="G37" s="97" t="s">
        <v>115</v>
      </c>
      <c r="H37" s="97" t="s">
        <v>116</v>
      </c>
      <c r="I37" s="97" t="s">
        <v>117</v>
      </c>
      <c r="J37" s="97" t="s">
        <v>57</v>
      </c>
      <c r="K37" s="97" t="s">
        <v>59</v>
      </c>
      <c r="L37" s="97" t="s">
        <v>61</v>
      </c>
      <c r="M37" s="97" t="s">
        <v>74</v>
      </c>
      <c r="N37" s="97" t="s">
        <v>74</v>
      </c>
      <c r="O37" s="97" t="s">
        <v>74</v>
      </c>
      <c r="P37" s="97">
        <v>5</v>
      </c>
      <c r="Q37" s="97">
        <v>5</v>
      </c>
      <c r="R37" s="97" t="s">
        <v>115</v>
      </c>
      <c r="S37" s="97" t="s">
        <v>115</v>
      </c>
      <c r="T37" s="98" t="s">
        <v>119</v>
      </c>
      <c r="U37" s="99" t="s">
        <v>85</v>
      </c>
      <c r="V37" s="31">
        <v>1</v>
      </c>
      <c r="W37" s="31">
        <v>1</v>
      </c>
      <c r="X37" s="31">
        <v>1</v>
      </c>
      <c r="Y37" s="31">
        <v>1</v>
      </c>
      <c r="Z37" s="31">
        <v>1</v>
      </c>
      <c r="AA37" s="31">
        <v>1</v>
      </c>
      <c r="AB37" s="31">
        <v>1</v>
      </c>
      <c r="AC37" s="31">
        <v>1</v>
      </c>
      <c r="AD37" s="31">
        <v>1</v>
      </c>
      <c r="AE37" s="31">
        <v>1</v>
      </c>
    </row>
    <row r="38" spans="1:31" ht="101.25" customHeight="1" thickBot="1">
      <c r="A38"/>
      <c r="B38" s="186"/>
      <c r="C38" s="214" t="s">
        <v>24</v>
      </c>
      <c r="D38" s="215"/>
      <c r="E38" s="215"/>
      <c r="F38" s="216"/>
      <c r="G38" s="190" t="str">
        <f>D31</f>
        <v>2.2 Apoyos entregados  a personas con discapacidad y adultas mayores para contribuir a la inclusión</v>
      </c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00"/>
      <c r="V38" s="32"/>
      <c r="W38" s="32"/>
      <c r="X38" s="30"/>
      <c r="Y38" s="30"/>
      <c r="Z38" s="30"/>
      <c r="AA38" s="30"/>
      <c r="AB38" s="30"/>
      <c r="AC38" s="30"/>
      <c r="AD38" s="30"/>
      <c r="AE38" s="30"/>
    </row>
    <row r="39" spans="1:31" ht="183.6" customHeight="1" thickBot="1">
      <c r="A39"/>
      <c r="B39" s="186"/>
      <c r="C39" s="101" t="s">
        <v>165</v>
      </c>
      <c r="D39" s="197" t="s">
        <v>158</v>
      </c>
      <c r="E39" s="198"/>
      <c r="F39" s="102"/>
      <c r="G39" s="103" t="s">
        <v>111</v>
      </c>
      <c r="H39" s="103" t="s">
        <v>112</v>
      </c>
      <c r="I39" s="103" t="s">
        <v>113</v>
      </c>
      <c r="J39" s="103" t="s">
        <v>57</v>
      </c>
      <c r="K39" s="103" t="s">
        <v>59</v>
      </c>
      <c r="L39" s="103" t="s">
        <v>61</v>
      </c>
      <c r="M39" s="103" t="s">
        <v>74</v>
      </c>
      <c r="N39" s="103" t="s">
        <v>74</v>
      </c>
      <c r="O39" s="103" t="s">
        <v>74</v>
      </c>
      <c r="P39" s="103">
        <v>1</v>
      </c>
      <c r="Q39" s="103">
        <v>1</v>
      </c>
      <c r="R39" s="103" t="s">
        <v>77</v>
      </c>
      <c r="S39" s="103" t="s">
        <v>77</v>
      </c>
      <c r="T39" s="103" t="s">
        <v>114</v>
      </c>
      <c r="U39" s="104" t="s">
        <v>144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1</v>
      </c>
      <c r="AE39" s="32">
        <v>1</v>
      </c>
    </row>
    <row r="40" spans="1:31" ht="150.94999999999999" customHeight="1" thickBot="1">
      <c r="A40"/>
      <c r="B40" s="186"/>
      <c r="C40" s="105" t="s">
        <v>166</v>
      </c>
      <c r="D40" s="212" t="s">
        <v>157</v>
      </c>
      <c r="E40" s="213"/>
      <c r="F40" s="106"/>
      <c r="G40" s="107" t="s">
        <v>120</v>
      </c>
      <c r="H40" s="107" t="s">
        <v>121</v>
      </c>
      <c r="I40" s="107" t="s">
        <v>122</v>
      </c>
      <c r="J40" s="107" t="s">
        <v>57</v>
      </c>
      <c r="K40" s="107" t="s">
        <v>59</v>
      </c>
      <c r="L40" s="107" t="s">
        <v>61</v>
      </c>
      <c r="M40" s="103" t="s">
        <v>74</v>
      </c>
      <c r="N40" s="103" t="s">
        <v>74</v>
      </c>
      <c r="O40" s="103" t="s">
        <v>74</v>
      </c>
      <c r="P40" s="103">
        <v>1</v>
      </c>
      <c r="Q40" s="107">
        <v>1</v>
      </c>
      <c r="R40" s="107" t="s">
        <v>123</v>
      </c>
      <c r="S40" s="107" t="s">
        <v>123</v>
      </c>
      <c r="T40" s="103" t="s">
        <v>114</v>
      </c>
      <c r="U40" s="108" t="s">
        <v>143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1</v>
      </c>
      <c r="AE40" s="32">
        <v>1</v>
      </c>
    </row>
    <row r="41" spans="1:31" ht="101.25" customHeight="1" thickBot="1">
      <c r="B41" s="186"/>
      <c r="C41" s="182" t="s">
        <v>25</v>
      </c>
      <c r="D41" s="183"/>
      <c r="E41" s="183"/>
      <c r="F41" s="184"/>
      <c r="G41" s="192" t="str">
        <f>D33</f>
        <v>2.3 Capacitaciones impartidas a personas con discapacidad y adultas mayores para contribuir a la inclusión</v>
      </c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</row>
    <row r="42" spans="1:31" ht="337.5" customHeight="1" thickBot="1">
      <c r="B42" s="187"/>
      <c r="C42" s="110" t="s">
        <v>167</v>
      </c>
      <c r="D42" s="203" t="s">
        <v>159</v>
      </c>
      <c r="E42" s="203"/>
      <c r="F42" s="111"/>
      <c r="G42" s="111" t="s">
        <v>125</v>
      </c>
      <c r="H42" s="111" t="s">
        <v>124</v>
      </c>
      <c r="I42" s="111" t="s">
        <v>129</v>
      </c>
      <c r="J42" s="111" t="s">
        <v>57</v>
      </c>
      <c r="K42" s="111" t="s">
        <v>59</v>
      </c>
      <c r="L42" s="111" t="s">
        <v>61</v>
      </c>
      <c r="M42" s="111" t="s">
        <v>74</v>
      </c>
      <c r="N42" s="111" t="s">
        <v>74</v>
      </c>
      <c r="O42" s="111" t="s">
        <v>74</v>
      </c>
      <c r="P42" s="111">
        <v>4</v>
      </c>
      <c r="Q42" s="111">
        <v>4</v>
      </c>
      <c r="R42" s="112" t="s">
        <v>125</v>
      </c>
      <c r="S42" s="112" t="s">
        <v>125</v>
      </c>
      <c r="T42" s="113" t="s">
        <v>135</v>
      </c>
      <c r="U42" s="114" t="s">
        <v>86</v>
      </c>
      <c r="V42" s="33">
        <v>10</v>
      </c>
      <c r="W42" s="33">
        <v>10</v>
      </c>
      <c r="X42" s="33">
        <v>10</v>
      </c>
      <c r="Y42" s="33">
        <v>10</v>
      </c>
      <c r="Z42" s="33">
        <v>10</v>
      </c>
      <c r="AA42" s="33">
        <v>10</v>
      </c>
      <c r="AB42" s="33">
        <v>10</v>
      </c>
      <c r="AC42" s="33">
        <v>10</v>
      </c>
      <c r="AD42" s="33">
        <v>18</v>
      </c>
      <c r="AE42" s="33">
        <v>18</v>
      </c>
    </row>
    <row r="43" spans="1:31" ht="294.75" customHeight="1" thickBot="1">
      <c r="B43" s="187"/>
      <c r="C43" s="110" t="s">
        <v>168</v>
      </c>
      <c r="D43" s="203" t="s">
        <v>160</v>
      </c>
      <c r="E43" s="203"/>
      <c r="F43" s="111"/>
      <c r="G43" s="111" t="s">
        <v>126</v>
      </c>
      <c r="H43" s="111" t="s">
        <v>128</v>
      </c>
      <c r="I43" s="111" t="s">
        <v>130</v>
      </c>
      <c r="J43" s="111" t="s">
        <v>57</v>
      </c>
      <c r="K43" s="111" t="s">
        <v>59</v>
      </c>
      <c r="L43" s="111" t="s">
        <v>61</v>
      </c>
      <c r="M43" s="111" t="s">
        <v>74</v>
      </c>
      <c r="N43" s="111" t="s">
        <v>74</v>
      </c>
      <c r="O43" s="111" t="s">
        <v>74</v>
      </c>
      <c r="P43" s="111">
        <v>3</v>
      </c>
      <c r="Q43" s="111">
        <v>3</v>
      </c>
      <c r="R43" s="112" t="s">
        <v>126</v>
      </c>
      <c r="S43" s="112" t="s">
        <v>126</v>
      </c>
      <c r="T43" s="113" t="s">
        <v>131</v>
      </c>
      <c r="U43" s="115" t="s">
        <v>148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</row>
    <row r="44" spans="1:31" ht="255" customHeight="1" thickBot="1">
      <c r="B44" s="187"/>
      <c r="C44" s="110" t="s">
        <v>170</v>
      </c>
      <c r="D44" s="203" t="s">
        <v>161</v>
      </c>
      <c r="E44" s="203"/>
      <c r="F44" s="111"/>
      <c r="G44" s="111" t="s">
        <v>127</v>
      </c>
      <c r="H44" s="111" t="s">
        <v>133</v>
      </c>
      <c r="I44" s="111" t="s">
        <v>134</v>
      </c>
      <c r="J44" s="111" t="s">
        <v>57</v>
      </c>
      <c r="K44" s="111" t="s">
        <v>59</v>
      </c>
      <c r="L44" s="111" t="s">
        <v>61</v>
      </c>
      <c r="M44" s="111" t="s">
        <v>74</v>
      </c>
      <c r="N44" s="111" t="s">
        <v>74</v>
      </c>
      <c r="O44" s="111" t="s">
        <v>74</v>
      </c>
      <c r="P44" s="111">
        <v>5</v>
      </c>
      <c r="Q44" s="111">
        <v>5</v>
      </c>
      <c r="R44" s="112" t="s">
        <v>127</v>
      </c>
      <c r="S44" s="112" t="s">
        <v>127</v>
      </c>
      <c r="T44" s="113" t="s">
        <v>135</v>
      </c>
      <c r="U44" s="115" t="s">
        <v>87</v>
      </c>
      <c r="V44" s="33">
        <v>5</v>
      </c>
      <c r="W44" s="33">
        <v>5</v>
      </c>
      <c r="X44" s="33">
        <v>5</v>
      </c>
      <c r="Y44" s="33">
        <v>5</v>
      </c>
      <c r="Z44" s="33">
        <v>5</v>
      </c>
      <c r="AA44" s="33">
        <v>5</v>
      </c>
      <c r="AB44" s="33">
        <v>5</v>
      </c>
      <c r="AC44" s="33">
        <v>5</v>
      </c>
      <c r="AD44" s="33">
        <v>5</v>
      </c>
      <c r="AE44" s="33">
        <v>5</v>
      </c>
    </row>
    <row r="45" spans="1:31" ht="101.25" customHeight="1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19"/>
      <c r="V45" s="45"/>
      <c r="W45" s="45"/>
      <c r="X45" s="45"/>
      <c r="Y45" s="116"/>
    </row>
    <row r="46" spans="1:31" ht="101.25" customHeight="1">
      <c r="B46" s="38"/>
      <c r="C46" s="211" t="s">
        <v>26</v>
      </c>
      <c r="D46" s="211"/>
      <c r="E46" s="211"/>
      <c r="F46" s="211"/>
      <c r="G46" s="211"/>
      <c r="H46" s="39"/>
      <c r="I46" s="38"/>
      <c r="J46" s="211" t="s">
        <v>28</v>
      </c>
      <c r="K46" s="211"/>
      <c r="L46" s="211"/>
      <c r="M46" s="38"/>
      <c r="N46" s="211" t="s">
        <v>27</v>
      </c>
      <c r="O46" s="211"/>
      <c r="P46" s="211"/>
      <c r="Q46" s="211"/>
      <c r="R46" s="211"/>
      <c r="S46" s="40"/>
      <c r="T46" s="40"/>
      <c r="U46" s="21"/>
      <c r="V46" s="15"/>
      <c r="W46" s="15"/>
      <c r="X46" s="15"/>
      <c r="Y46" s="44"/>
    </row>
    <row r="47" spans="1:31" ht="101.25" customHeight="1">
      <c r="B47" s="38"/>
      <c r="C47" s="41"/>
      <c r="D47" s="41"/>
      <c r="E47" s="41"/>
      <c r="F47" s="41"/>
      <c r="G47" s="41"/>
      <c r="H47" s="41"/>
      <c r="I47" s="38"/>
      <c r="J47" s="41"/>
      <c r="K47" s="41"/>
      <c r="L47" s="41"/>
      <c r="M47" s="38"/>
      <c r="N47" s="41"/>
      <c r="O47" s="41"/>
      <c r="P47" s="41"/>
      <c r="Q47" s="41"/>
      <c r="R47" s="41"/>
      <c r="S47" s="40"/>
      <c r="T47" s="40"/>
      <c r="U47" s="21"/>
      <c r="V47" s="15"/>
      <c r="W47" s="15"/>
      <c r="X47" s="15"/>
      <c r="Y47" s="44"/>
    </row>
    <row r="48" spans="1:31" ht="101.25" customHeight="1">
      <c r="B48" s="42" t="s">
        <v>29</v>
      </c>
      <c r="C48" s="41"/>
      <c r="D48" s="41"/>
      <c r="E48" s="41"/>
      <c r="F48" s="41"/>
      <c r="G48" s="41"/>
      <c r="H48" s="41"/>
      <c r="I48" s="38"/>
      <c r="J48" s="41"/>
      <c r="K48" s="41"/>
      <c r="L48" s="41"/>
      <c r="M48" s="38"/>
      <c r="N48" s="41"/>
      <c r="O48" s="41"/>
      <c r="P48" s="41"/>
      <c r="Q48" s="41"/>
      <c r="R48" s="41"/>
      <c r="S48" s="40"/>
      <c r="T48" s="40"/>
      <c r="U48" s="21"/>
      <c r="V48" s="15"/>
      <c r="W48" s="15"/>
      <c r="X48" s="15"/>
      <c r="Y48" s="44"/>
    </row>
    <row r="49" spans="2:25" ht="101.25" customHeight="1">
      <c r="B49" s="22" t="s">
        <v>30</v>
      </c>
      <c r="C49" s="208"/>
      <c r="D49" s="208"/>
      <c r="E49" s="208"/>
      <c r="F49" s="208"/>
      <c r="G49" s="208"/>
      <c r="H49" s="18"/>
      <c r="I49" s="19"/>
      <c r="J49" s="208"/>
      <c r="K49" s="208"/>
      <c r="L49" s="208"/>
      <c r="M49" s="19"/>
      <c r="N49" s="23"/>
      <c r="O49" s="23"/>
      <c r="P49" s="23"/>
      <c r="Q49" s="23"/>
      <c r="R49" s="23"/>
      <c r="S49" s="21"/>
      <c r="T49" s="21"/>
      <c r="U49" s="21"/>
      <c r="V49" s="15"/>
      <c r="W49" s="15"/>
      <c r="X49" s="15"/>
      <c r="Y49"/>
    </row>
    <row r="50" spans="2:25" ht="101.25" customHeight="1">
      <c r="B50" s="22" t="s">
        <v>31</v>
      </c>
      <c r="C50" s="208"/>
      <c r="D50" s="208"/>
      <c r="E50" s="208"/>
      <c r="F50" s="208"/>
      <c r="G50" s="208"/>
      <c r="H50" s="18"/>
      <c r="I50" s="19"/>
      <c r="J50" s="208"/>
      <c r="K50" s="208"/>
      <c r="L50" s="208"/>
      <c r="M50" s="19"/>
      <c r="N50" s="23"/>
      <c r="O50" s="23"/>
      <c r="P50" s="23"/>
      <c r="Q50" s="23"/>
      <c r="R50" s="23"/>
      <c r="S50" s="21"/>
      <c r="T50" s="21"/>
      <c r="U50" s="21"/>
      <c r="V50" s="21"/>
      <c r="W50" s="21"/>
      <c r="X50" s="21"/>
      <c r="Y50"/>
    </row>
    <row r="51" spans="2:25" ht="101.25" customHeight="1">
      <c r="B51" s="21"/>
      <c r="C51" s="24"/>
      <c r="D51" s="24"/>
      <c r="E51" s="24"/>
      <c r="F51" s="24"/>
      <c r="G51" s="24"/>
      <c r="H51" s="20"/>
      <c r="I51" s="19"/>
      <c r="J51" s="24"/>
      <c r="K51" s="24"/>
      <c r="L51" s="24"/>
      <c r="M51" s="19"/>
      <c r="N51" s="24"/>
      <c r="O51" s="24"/>
      <c r="P51" s="24"/>
      <c r="Q51" s="24"/>
      <c r="R51" s="24"/>
      <c r="S51" s="21"/>
      <c r="T51" s="21"/>
      <c r="U51" s="21"/>
      <c r="V51" s="21"/>
      <c r="W51" s="21"/>
      <c r="X51" s="21"/>
      <c r="Y51"/>
    </row>
    <row r="52" spans="2:25" ht="101.25" customHeight="1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2:25" ht="101.25" customHeight="1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2:25" ht="101.25" customHeight="1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</sheetData>
  <dataConsolidate/>
  <mergeCells count="87">
    <mergeCell ref="AE25:AE26"/>
    <mergeCell ref="V24:AE24"/>
    <mergeCell ref="AD25:AD26"/>
    <mergeCell ref="C50:G50"/>
    <mergeCell ref="J50:L50"/>
    <mergeCell ref="C27:D27"/>
    <mergeCell ref="C28:D28"/>
    <mergeCell ref="N46:R46"/>
    <mergeCell ref="C46:G46"/>
    <mergeCell ref="J46:L46"/>
    <mergeCell ref="C49:G49"/>
    <mergeCell ref="J49:L49"/>
    <mergeCell ref="D40:E40"/>
    <mergeCell ref="D42:E42"/>
    <mergeCell ref="D43:E43"/>
    <mergeCell ref="C38:F38"/>
    <mergeCell ref="C41:F41"/>
    <mergeCell ref="B29:B34"/>
    <mergeCell ref="B35:B44"/>
    <mergeCell ref="G35:T35"/>
    <mergeCell ref="G38:T38"/>
    <mergeCell ref="G41:T41"/>
    <mergeCell ref="C35:F35"/>
    <mergeCell ref="D39:E39"/>
    <mergeCell ref="D37:E37"/>
    <mergeCell ref="D36:E36"/>
    <mergeCell ref="D44:E44"/>
    <mergeCell ref="C29:C30"/>
    <mergeCell ref="D29:D30"/>
    <mergeCell ref="D31:D32"/>
    <mergeCell ref="C31:C32"/>
    <mergeCell ref="D33:D34"/>
    <mergeCell ref="C33:C34"/>
    <mergeCell ref="B2:T2"/>
    <mergeCell ref="B4:T4"/>
    <mergeCell ref="G5:L5"/>
    <mergeCell ref="N5:T5"/>
    <mergeCell ref="G6:L6"/>
    <mergeCell ref="B6:F6"/>
    <mergeCell ref="B3:T3"/>
    <mergeCell ref="N6:T6"/>
    <mergeCell ref="B5:F5"/>
    <mergeCell ref="F11:T11"/>
    <mergeCell ref="M7:T7"/>
    <mergeCell ref="M8:T8"/>
    <mergeCell ref="B13:T13"/>
    <mergeCell ref="B14:T14"/>
    <mergeCell ref="B9:T9"/>
    <mergeCell ref="B10:T10"/>
    <mergeCell ref="B11:E11"/>
    <mergeCell ref="B12:E12"/>
    <mergeCell ref="G7:L7"/>
    <mergeCell ref="G8:L8"/>
    <mergeCell ref="B7:F7"/>
    <mergeCell ref="F12:T12"/>
    <mergeCell ref="B23:E23"/>
    <mergeCell ref="S25:S26"/>
    <mergeCell ref="M25:N25"/>
    <mergeCell ref="B15:E15"/>
    <mergeCell ref="B16:E16"/>
    <mergeCell ref="F15:T15"/>
    <mergeCell ref="B25:D26"/>
    <mergeCell ref="G25:L25"/>
    <mergeCell ref="F16:T16"/>
    <mergeCell ref="B18:T18"/>
    <mergeCell ref="O25:Q25"/>
    <mergeCell ref="E25:E26"/>
    <mergeCell ref="R25:R26"/>
    <mergeCell ref="T25:T26"/>
    <mergeCell ref="F25:F26"/>
    <mergeCell ref="B17:E17"/>
    <mergeCell ref="F20:T20"/>
    <mergeCell ref="F21:T21"/>
    <mergeCell ref="F17:T17"/>
    <mergeCell ref="B22:E22"/>
    <mergeCell ref="B19:T19"/>
    <mergeCell ref="B20:E20"/>
    <mergeCell ref="B21:E21"/>
    <mergeCell ref="AC25:AC26"/>
    <mergeCell ref="AA25:AA26"/>
    <mergeCell ref="V25:V26"/>
    <mergeCell ref="U25:U26"/>
    <mergeCell ref="W25:W26"/>
    <mergeCell ref="X25:X26"/>
    <mergeCell ref="Y25:Y26"/>
    <mergeCell ref="Z25:Z26"/>
    <mergeCell ref="AB25:AB26"/>
  </mergeCells>
  <dataValidations count="1">
    <dataValidation type="list" allowBlank="1" showInputMessage="1" showErrorMessage="1" sqref="F20:X21 E29:E34 J42:L44 J36:L37 J27:L34 J39:L40 B6:L6">
      <formula1>#REF!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scale="10" firstPageNumber="0" fitToHeight="0" orientation="landscape" useFirstPageNumber="1" r:id="rId1"/>
  <rowBreaks count="4" manualBreakCount="4">
    <brk id="24" max="30" man="1"/>
    <brk id="36" max="30" man="1"/>
    <brk id="38" max="30" man="1"/>
    <brk id="54" min="1" max="20" man="1"/>
  </rowBreaks>
  <colBreaks count="1" manualBreakCount="1">
    <brk id="20" max="5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4" zoomScaleNormal="100" zoomScaleSheetLayoutView="100" workbookViewId="0">
      <selection activeCell="B36" sqref="B36"/>
    </sheetView>
  </sheetViews>
  <sheetFormatPr baseColWidth="10" defaultColWidth="10.7109375" defaultRowHeight="15"/>
  <sheetData/>
  <pageMargins left="0.69930555555555596" right="0.69930555555555596" top="0.75" bottom="0.75" header="0.50972222222222197" footer="0.50972222222222197"/>
  <pageSetup paperSize="9" firstPageNumber="0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MIR Inclusión</vt:lpstr>
      <vt:lpstr>Hoja2</vt:lpstr>
      <vt:lpstr>'MIR Inclusión'!Área_de_impresión</vt:lpstr>
      <vt:lpstr>'MIR Inclusión'!Print_Area_0</vt:lpstr>
      <vt:lpstr>'MIR Inclusión'!Títulos_a_imprimir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INDETEC;MIRANDA</dc:creator>
  <cp:lastModifiedBy>Maria del Pilar Luna Padilla</cp:lastModifiedBy>
  <cp:revision>1</cp:revision>
  <cp:lastPrinted>2020-02-24T16:38:14Z</cp:lastPrinted>
  <dcterms:created xsi:type="dcterms:W3CDTF">2014-09-29T19:12:00Z</dcterms:created>
  <dcterms:modified xsi:type="dcterms:W3CDTF">2022-08-03T16:37:30Z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2058-10.2.0.7516</vt:lpwstr>
  </property>
</Properties>
</file>