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DICIEMBRE 2024\MIR TRANSPARENCIA\"/>
    </mc:Choice>
  </mc:AlternateContent>
  <bookViews>
    <workbookView xWindow="0" yWindow="0" windowWidth="14445" windowHeight="10740"/>
  </bookViews>
  <sheets>
    <sheet name="MIR DIF GDL 2024" sheetId="2" r:id="rId1"/>
    <sheet name="Estadisticas_ enero-abril 2024" sheetId="5" state="hidden" r:id="rId2"/>
    <sheet name="Hoja 3" sheetId="7" state="hidden" r:id="rId3"/>
    <sheet name="ESTADÍSTICAS (DINÁMICO)" sheetId="8" state="hidden" r:id="rId4"/>
  </sheets>
  <calcPr calcId="152511"/>
</workbook>
</file>

<file path=xl/calcChain.xml><?xml version="1.0" encoding="utf-8"?>
<calcChain xmlns="http://schemas.openxmlformats.org/spreadsheetml/2006/main">
  <c r="J40" i="2" l="1"/>
  <c r="K40" i="2" s="1"/>
  <c r="J39" i="2"/>
  <c r="K39" i="2" s="1"/>
  <c r="K38" i="2"/>
  <c r="J38" i="2"/>
  <c r="J37" i="2"/>
  <c r="J34" i="2" s="1"/>
  <c r="K34" i="2" s="1"/>
  <c r="J36" i="2"/>
  <c r="K36" i="2" s="1"/>
  <c r="J35" i="2"/>
  <c r="K35" i="2" s="1"/>
  <c r="O34" i="2"/>
  <c r="O33" i="2"/>
  <c r="J33" i="2" l="1"/>
  <c r="K33" i="2" s="1"/>
  <c r="L408" i="8"/>
  <c r="I407" i="8"/>
  <c r="F406" i="8"/>
  <c r="C405" i="8"/>
  <c r="M403" i="8"/>
  <c r="J402" i="8"/>
  <c r="G401" i="8"/>
  <c r="D400" i="8"/>
  <c r="A399" i="8"/>
  <c r="K397" i="8"/>
  <c r="B409" i="8"/>
  <c r="L407" i="8"/>
  <c r="I406" i="8"/>
  <c r="F405" i="8"/>
  <c r="C404" i="8"/>
  <c r="M402" i="8"/>
  <c r="J401" i="8"/>
  <c r="G400" i="8"/>
  <c r="D399" i="8"/>
  <c r="A398" i="8"/>
  <c r="I409" i="8"/>
  <c r="F408" i="8"/>
  <c r="C407" i="8"/>
  <c r="M405" i="8"/>
  <c r="J404" i="8"/>
  <c r="G403" i="8"/>
  <c r="D402" i="8"/>
  <c r="A401" i="8"/>
  <c r="K399" i="8"/>
  <c r="H398" i="8"/>
  <c r="E397" i="8"/>
  <c r="D405" i="8"/>
  <c r="E400" i="8"/>
  <c r="K396" i="8"/>
  <c r="H395" i="8"/>
  <c r="E394" i="8"/>
  <c r="B393" i="8"/>
  <c r="L391" i="8"/>
  <c r="I390" i="8"/>
  <c r="F389" i="8"/>
  <c r="C388" i="8"/>
  <c r="M386" i="8"/>
  <c r="I385" i="8"/>
  <c r="E384" i="8"/>
  <c r="A383" i="8"/>
  <c r="J381" i="8"/>
  <c r="G380" i="8"/>
  <c r="D379" i="8"/>
  <c r="A378" i="8"/>
  <c r="I376" i="8"/>
  <c r="E375" i="8"/>
  <c r="A374" i="8"/>
  <c r="K372" i="8"/>
  <c r="H371" i="8"/>
  <c r="E370" i="8"/>
  <c r="A369" i="8"/>
  <c r="I367" i="8"/>
  <c r="F407" i="8"/>
  <c r="G402" i="8"/>
  <c r="H397" i="8"/>
  <c r="B396" i="8"/>
  <c r="L394" i="8"/>
  <c r="I393" i="8"/>
  <c r="F392" i="8"/>
  <c r="C391" i="8"/>
  <c r="M389" i="8"/>
  <c r="J388" i="8"/>
  <c r="G387" i="8"/>
  <c r="D386" i="8"/>
  <c r="M384" i="8"/>
  <c r="H383" i="8"/>
  <c r="D382" i="8"/>
  <c r="A381" i="8"/>
  <c r="K379" i="8"/>
  <c r="H378" i="8"/>
  <c r="D377" i="8"/>
  <c r="M375" i="8"/>
  <c r="H374" i="8"/>
  <c r="E373" i="8"/>
  <c r="B372" i="8"/>
  <c r="L370" i="8"/>
  <c r="H369" i="8"/>
  <c r="D368" i="8"/>
  <c r="H409" i="8"/>
  <c r="I404" i="8"/>
  <c r="J399" i="8"/>
  <c r="I396" i="8"/>
  <c r="F395" i="8"/>
  <c r="C394" i="8"/>
  <c r="M392" i="8"/>
  <c r="J391" i="8"/>
  <c r="G390" i="8"/>
  <c r="D389" i="8"/>
  <c r="A388" i="8"/>
  <c r="K386" i="8"/>
  <c r="G385" i="8"/>
  <c r="C384" i="8"/>
  <c r="L382" i="8"/>
  <c r="H381" i="8"/>
  <c r="E380" i="8"/>
  <c r="B379" i="8"/>
  <c r="A408" i="8"/>
  <c r="B403" i="8"/>
  <c r="C398" i="8"/>
  <c r="D396" i="8"/>
  <c r="A395" i="8"/>
  <c r="K393" i="8"/>
  <c r="H392" i="8"/>
  <c r="E391" i="8"/>
  <c r="B390" i="8"/>
  <c r="L388" i="8"/>
  <c r="I387" i="8"/>
  <c r="F386" i="8"/>
  <c r="B385" i="8"/>
  <c r="J383" i="8"/>
  <c r="F382" i="8"/>
  <c r="C381" i="8"/>
  <c r="M379" i="8"/>
  <c r="J378" i="8"/>
  <c r="F377" i="8"/>
  <c r="B376" i="8"/>
  <c r="J374" i="8"/>
  <c r="G373" i="8"/>
  <c r="D372" i="8"/>
  <c r="A371" i="8"/>
  <c r="J369" i="8"/>
  <c r="F368" i="8"/>
  <c r="K409" i="8"/>
  <c r="H408" i="8"/>
  <c r="E407" i="8"/>
  <c r="B406" i="8"/>
  <c r="L404" i="8"/>
  <c r="I403" i="8"/>
  <c r="F402" i="8"/>
  <c r="C401" i="8"/>
  <c r="M399" i="8"/>
  <c r="J398" i="8"/>
  <c r="G397" i="8"/>
  <c r="K408" i="8"/>
  <c r="H407" i="8"/>
  <c r="E406" i="8"/>
  <c r="B405" i="8"/>
  <c r="L403" i="8"/>
  <c r="I402" i="8"/>
  <c r="F401" i="8"/>
  <c r="C400" i="8"/>
  <c r="M398" i="8"/>
  <c r="J397" i="8"/>
  <c r="E409" i="8"/>
  <c r="B408" i="8"/>
  <c r="L406" i="8"/>
  <c r="I405" i="8"/>
  <c r="F404" i="8"/>
  <c r="C403" i="8"/>
  <c r="M401" i="8"/>
  <c r="J400" i="8"/>
  <c r="G399" i="8"/>
  <c r="D398" i="8"/>
  <c r="M408" i="8"/>
  <c r="A404" i="8"/>
  <c r="B399" i="8"/>
  <c r="G396" i="8"/>
  <c r="D395" i="8"/>
  <c r="A394" i="8"/>
  <c r="K392" i="8"/>
  <c r="H391" i="8"/>
  <c r="E390" i="8"/>
  <c r="B389" i="8"/>
  <c r="L387" i="8"/>
  <c r="I386" i="8"/>
  <c r="E385" i="8"/>
  <c r="A384" i="8"/>
  <c r="I382" i="8"/>
  <c r="F381" i="8"/>
  <c r="C380" i="8"/>
  <c r="M378" i="8"/>
  <c r="I377" i="8"/>
  <c r="E376" i="8"/>
  <c r="A375" i="8"/>
  <c r="J373" i="8"/>
  <c r="G372" i="8"/>
  <c r="D371" i="8"/>
  <c r="A370" i="8"/>
  <c r="I368" i="8"/>
  <c r="E367" i="8"/>
  <c r="C406" i="8"/>
  <c r="D401" i="8"/>
  <c r="A397" i="8"/>
  <c r="K395" i="8"/>
  <c r="H394" i="8"/>
  <c r="E393" i="8"/>
  <c r="B392" i="8"/>
  <c r="L390" i="8"/>
  <c r="I389" i="8"/>
  <c r="F388" i="8"/>
  <c r="C387" i="8"/>
  <c r="M385" i="8"/>
  <c r="H384" i="8"/>
  <c r="D383" i="8"/>
  <c r="M381" i="8"/>
  <c r="J380" i="8"/>
  <c r="G379" i="8"/>
  <c r="D378" i="8"/>
  <c r="M376" i="8"/>
  <c r="H375" i="8"/>
  <c r="D374" i="8"/>
  <c r="A373" i="8"/>
  <c r="K371" i="8"/>
  <c r="H370" i="8"/>
  <c r="D369" i="8"/>
  <c r="M367" i="8"/>
  <c r="E408" i="8"/>
  <c r="F403" i="8"/>
  <c r="G398" i="8"/>
  <c r="E396" i="8"/>
  <c r="B395" i="8"/>
  <c r="L393" i="8"/>
  <c r="I392" i="8"/>
  <c r="F391" i="8"/>
  <c r="C390" i="8"/>
  <c r="M388" i="8"/>
  <c r="J387" i="8"/>
  <c r="G386" i="8"/>
  <c r="C385" i="8"/>
  <c r="L383" i="8"/>
  <c r="G382" i="8"/>
  <c r="D381" i="8"/>
  <c r="A380" i="8"/>
  <c r="K378" i="8"/>
  <c r="K406" i="8"/>
  <c r="L401" i="8"/>
  <c r="C397" i="8"/>
  <c r="M395" i="8"/>
  <c r="J394" i="8"/>
  <c r="G393" i="8"/>
  <c r="D392" i="8"/>
  <c r="A391" i="8"/>
  <c r="K389" i="8"/>
  <c r="H388" i="8"/>
  <c r="E387" i="8"/>
  <c r="B386" i="8"/>
  <c r="J384" i="8"/>
  <c r="F383" i="8"/>
  <c r="B382" i="8"/>
  <c r="L380" i="8"/>
  <c r="I379" i="8"/>
  <c r="F378" i="8"/>
  <c r="B377" i="8"/>
  <c r="J375" i="8"/>
  <c r="F374" i="8"/>
  <c r="C373" i="8"/>
  <c r="M371" i="8"/>
  <c r="J370" i="8"/>
  <c r="F369" i="8"/>
  <c r="G409" i="8"/>
  <c r="D408" i="8"/>
  <c r="A407" i="8"/>
  <c r="K405" i="8"/>
  <c r="H404" i="8"/>
  <c r="E403" i="8"/>
  <c r="B402" i="8"/>
  <c r="L400" i="8"/>
  <c r="I399" i="8"/>
  <c r="F398" i="8"/>
  <c r="J409" i="8"/>
  <c r="G408" i="8"/>
  <c r="D407" i="8"/>
  <c r="A406" i="8"/>
  <c r="K404" i="8"/>
  <c r="H403" i="8"/>
  <c r="E402" i="8"/>
  <c r="B401" i="8"/>
  <c r="L399" i="8"/>
  <c r="I398" i="8"/>
  <c r="F397" i="8"/>
  <c r="A409" i="8"/>
  <c r="K407" i="8"/>
  <c r="H406" i="8"/>
  <c r="E405" i="8"/>
  <c r="B404" i="8"/>
  <c r="L402" i="8"/>
  <c r="I401" i="8"/>
  <c r="F400" i="8"/>
  <c r="C399" i="8"/>
  <c r="M397" i="8"/>
  <c r="J407" i="8"/>
  <c r="K402" i="8"/>
  <c r="L397" i="8"/>
  <c r="C396" i="8"/>
  <c r="M394" i="8"/>
  <c r="J393" i="8"/>
  <c r="G392" i="8"/>
  <c r="D391" i="8"/>
  <c r="A390" i="8"/>
  <c r="K388" i="8"/>
  <c r="H387" i="8"/>
  <c r="E386" i="8"/>
  <c r="A385" i="8"/>
  <c r="I383" i="8"/>
  <c r="E382" i="8"/>
  <c r="B381" i="8"/>
  <c r="L379" i="8"/>
  <c r="I378" i="8"/>
  <c r="E377" i="8"/>
  <c r="A376" i="8"/>
  <c r="I374" i="8"/>
  <c r="F373" i="8"/>
  <c r="C372" i="8"/>
  <c r="M370" i="8"/>
  <c r="I369" i="8"/>
  <c r="E368" i="8"/>
  <c r="L409" i="8"/>
  <c r="M404" i="8"/>
  <c r="A400" i="8"/>
  <c r="J396" i="8"/>
  <c r="G395" i="8"/>
  <c r="D394" i="8"/>
  <c r="A393" i="8"/>
  <c r="K391" i="8"/>
  <c r="H390" i="8"/>
  <c r="E389" i="8"/>
  <c r="B388" i="8"/>
  <c r="L386" i="8"/>
  <c r="H385" i="8"/>
  <c r="D384" i="8"/>
  <c r="M382" i="8"/>
  <c r="I381" i="8"/>
  <c r="F380" i="8"/>
  <c r="C379" i="8"/>
  <c r="M377" i="8"/>
  <c r="H376" i="8"/>
  <c r="D375" i="8"/>
  <c r="M373" i="8"/>
  <c r="J372" i="8"/>
  <c r="G371" i="8"/>
  <c r="D370" i="8"/>
  <c r="M368" i="8"/>
  <c r="H367" i="8"/>
  <c r="B407" i="8"/>
  <c r="C402" i="8"/>
  <c r="D397" i="8"/>
  <c r="A396" i="8"/>
  <c r="K394" i="8"/>
  <c r="H393" i="8"/>
  <c r="E392" i="8"/>
  <c r="B391" i="8"/>
  <c r="L389" i="8"/>
  <c r="I388" i="8"/>
  <c r="F387" i="8"/>
  <c r="C386" i="8"/>
  <c r="L384" i="8"/>
  <c r="G383" i="8"/>
  <c r="C382" i="8"/>
  <c r="M380" i="8"/>
  <c r="J379" i="8"/>
  <c r="G378" i="8"/>
  <c r="H405" i="8"/>
  <c r="I400" i="8"/>
  <c r="L396" i="8"/>
  <c r="I395" i="8"/>
  <c r="F394" i="8"/>
  <c r="C393" i="8"/>
  <c r="M391" i="8"/>
  <c r="J390" i="8"/>
  <c r="G389" i="8"/>
  <c r="D388" i="8"/>
  <c r="A387" i="8"/>
  <c r="J385" i="8"/>
  <c r="F384" i="8"/>
  <c r="B383" i="8"/>
  <c r="K381" i="8"/>
  <c r="H380" i="8"/>
  <c r="E379" i="8"/>
  <c r="B378" i="8"/>
  <c r="J376" i="8"/>
  <c r="F375" i="8"/>
  <c r="B374" i="8"/>
  <c r="L372" i="8"/>
  <c r="I371" i="8"/>
  <c r="F370" i="8"/>
  <c r="B369" i="8"/>
  <c r="J406" i="8"/>
  <c r="K401" i="8"/>
  <c r="F409" i="8"/>
  <c r="G404" i="8"/>
  <c r="H399" i="8"/>
  <c r="G407" i="8"/>
  <c r="H402" i="8"/>
  <c r="I397" i="8"/>
  <c r="L395" i="8"/>
  <c r="M390" i="8"/>
  <c r="A386" i="8"/>
  <c r="K380" i="8"/>
  <c r="I375" i="8"/>
  <c r="I370" i="8"/>
  <c r="J403" i="8"/>
  <c r="M393" i="8"/>
  <c r="A389" i="8"/>
  <c r="M383" i="8"/>
  <c r="L378" i="8"/>
  <c r="I373" i="8"/>
  <c r="H368" i="8"/>
  <c r="M396" i="8"/>
  <c r="A392" i="8"/>
  <c r="B387" i="8"/>
  <c r="L381" i="8"/>
  <c r="E404" i="8"/>
  <c r="B394" i="8"/>
  <c r="C389" i="8"/>
  <c r="B384" i="8"/>
  <c r="A379" i="8"/>
  <c r="K373" i="8"/>
  <c r="J368" i="8"/>
  <c r="G375" i="8"/>
  <c r="G370" i="8"/>
  <c r="L366" i="8"/>
  <c r="H365" i="8"/>
  <c r="E364" i="8"/>
  <c r="B363" i="8"/>
  <c r="L361" i="8"/>
  <c r="G360" i="8"/>
  <c r="C359" i="8"/>
  <c r="L357" i="8"/>
  <c r="I356" i="8"/>
  <c r="F355" i="8"/>
  <c r="C354" i="8"/>
  <c r="L352" i="8"/>
  <c r="G351" i="8"/>
  <c r="C350" i="8"/>
  <c r="M348" i="8"/>
  <c r="J347" i="8"/>
  <c r="G346" i="8"/>
  <c r="C345" i="8"/>
  <c r="L343" i="8"/>
  <c r="G342" i="8"/>
  <c r="D341" i="8"/>
  <c r="A340" i="8"/>
  <c r="K338" i="8"/>
  <c r="G337" i="8"/>
  <c r="C336" i="8"/>
  <c r="L334" i="8"/>
  <c r="H333" i="8"/>
  <c r="E332" i="8"/>
  <c r="B331" i="8"/>
  <c r="L329" i="8"/>
  <c r="L373" i="8"/>
  <c r="L368" i="8"/>
  <c r="F366" i="8"/>
  <c r="C365" i="8"/>
  <c r="M363" i="8"/>
  <c r="J362" i="8"/>
  <c r="F361" i="8"/>
  <c r="B360" i="8"/>
  <c r="J358" i="8"/>
  <c r="G357" i="8"/>
  <c r="D356" i="8"/>
  <c r="A355" i="8"/>
  <c r="J353" i="8"/>
  <c r="F352" i="8"/>
  <c r="B351" i="8"/>
  <c r="K349" i="8"/>
  <c r="H348" i="8"/>
  <c r="E347" i="8"/>
  <c r="B346" i="8"/>
  <c r="J344" i="8"/>
  <c r="F343" i="8"/>
  <c r="B342" i="8"/>
  <c r="L340" i="8"/>
  <c r="I339" i="8"/>
  <c r="F338" i="8"/>
  <c r="B337" i="8"/>
  <c r="J335" i="8"/>
  <c r="F334" i="8"/>
  <c r="C333" i="8"/>
  <c r="M331" i="8"/>
  <c r="J330" i="8"/>
  <c r="C376" i="8"/>
  <c r="B371" i="8"/>
  <c r="G405" i="8"/>
  <c r="H400" i="8"/>
  <c r="C408" i="8"/>
  <c r="D403" i="8"/>
  <c r="E398" i="8"/>
  <c r="D406" i="8"/>
  <c r="E401" i="8"/>
  <c r="G406" i="8"/>
  <c r="I394" i="8"/>
  <c r="J389" i="8"/>
  <c r="I384" i="8"/>
  <c r="H379" i="8"/>
  <c r="E374" i="8"/>
  <c r="E369" i="8"/>
  <c r="K398" i="8"/>
  <c r="J392" i="8"/>
  <c r="K387" i="8"/>
  <c r="H382" i="8"/>
  <c r="H377" i="8"/>
  <c r="F372" i="8"/>
  <c r="D367" i="8"/>
  <c r="J395" i="8"/>
  <c r="K390" i="8"/>
  <c r="L385" i="8"/>
  <c r="I380" i="8"/>
  <c r="F399" i="8"/>
  <c r="L392" i="8"/>
  <c r="M387" i="8"/>
  <c r="J382" i="8"/>
  <c r="J377" i="8"/>
  <c r="H372" i="8"/>
  <c r="B368" i="8"/>
  <c r="C374" i="8"/>
  <c r="C369" i="8"/>
  <c r="G366" i="8"/>
  <c r="D365" i="8"/>
  <c r="A364" i="8"/>
  <c r="K362" i="8"/>
  <c r="G361" i="8"/>
  <c r="C360" i="8"/>
  <c r="L358" i="8"/>
  <c r="H357" i="8"/>
  <c r="E356" i="8"/>
  <c r="B355" i="8"/>
  <c r="L353" i="8"/>
  <c r="G352" i="8"/>
  <c r="C351" i="8"/>
  <c r="L349" i="8"/>
  <c r="I348" i="8"/>
  <c r="F347" i="8"/>
  <c r="C346" i="8"/>
  <c r="L344" i="8"/>
  <c r="G343" i="8"/>
  <c r="C342" i="8"/>
  <c r="M340" i="8"/>
  <c r="J339" i="8"/>
  <c r="G338" i="8"/>
  <c r="C337" i="8"/>
  <c r="L335" i="8"/>
  <c r="G334" i="8"/>
  <c r="D333" i="8"/>
  <c r="A332" i="8"/>
  <c r="K330" i="8"/>
  <c r="L377" i="8"/>
  <c r="I372" i="8"/>
  <c r="J367" i="8"/>
  <c r="B366" i="8"/>
  <c r="L364" i="8"/>
  <c r="I363" i="8"/>
  <c r="F362" i="8"/>
  <c r="B361" i="8"/>
  <c r="J359" i="8"/>
  <c r="F358" i="8"/>
  <c r="C357" i="8"/>
  <c r="M355" i="8"/>
  <c r="J354" i="8"/>
  <c r="F353" i="8"/>
  <c r="B352" i="8"/>
  <c r="J350" i="8"/>
  <c r="G349" i="8"/>
  <c r="D348" i="8"/>
  <c r="A347" i="8"/>
  <c r="J345" i="8"/>
  <c r="F344" i="8"/>
  <c r="B343" i="8"/>
  <c r="K341" i="8"/>
  <c r="H340" i="8"/>
  <c r="E339" i="8"/>
  <c r="B338" i="8"/>
  <c r="J336" i="8"/>
  <c r="F335" i="8"/>
  <c r="B334" i="8"/>
  <c r="L332" i="8"/>
  <c r="I331" i="8"/>
  <c r="F330" i="8"/>
  <c r="L374" i="8"/>
  <c r="L369" i="8"/>
  <c r="I366" i="8"/>
  <c r="F365" i="8"/>
  <c r="C364" i="8"/>
  <c r="M362" i="8"/>
  <c r="C409" i="8"/>
  <c r="D404" i="8"/>
  <c r="E399" i="8"/>
  <c r="M406" i="8"/>
  <c r="A402" i="8"/>
  <c r="M409" i="8"/>
  <c r="A405" i="8"/>
  <c r="B400" i="8"/>
  <c r="H401" i="8"/>
  <c r="F393" i="8"/>
  <c r="G388" i="8"/>
  <c r="E383" i="8"/>
  <c r="E378" i="8"/>
  <c r="B373" i="8"/>
  <c r="A368" i="8"/>
  <c r="F396" i="8"/>
  <c r="G391" i="8"/>
  <c r="H386" i="8"/>
  <c r="E381" i="8"/>
  <c r="D376" i="8"/>
  <c r="C371" i="8"/>
  <c r="L405" i="8"/>
  <c r="G394" i="8"/>
  <c r="H389" i="8"/>
  <c r="G384" i="8"/>
  <c r="F379" i="8"/>
  <c r="H396" i="8"/>
  <c r="I391" i="8"/>
  <c r="J386" i="8"/>
  <c r="G381" i="8"/>
  <c r="F376" i="8"/>
  <c r="E371" i="8"/>
  <c r="C378" i="8"/>
  <c r="M372" i="8"/>
  <c r="L367" i="8"/>
  <c r="C366" i="8"/>
  <c r="M364" i="8"/>
  <c r="J363" i="8"/>
  <c r="G362" i="8"/>
  <c r="C361" i="8"/>
  <c r="L359" i="8"/>
  <c r="G358" i="8"/>
  <c r="D357" i="8"/>
  <c r="A356" i="8"/>
  <c r="K354" i="8"/>
  <c r="G353" i="8"/>
  <c r="C352" i="8"/>
  <c r="L350" i="8"/>
  <c r="H349" i="8"/>
  <c r="E348" i="8"/>
  <c r="B347" i="8"/>
  <c r="L345" i="8"/>
  <c r="G344" i="8"/>
  <c r="C343" i="8"/>
  <c r="L341" i="8"/>
  <c r="I340" i="8"/>
  <c r="F339" i="8"/>
  <c r="C338" i="8"/>
  <c r="L336" i="8"/>
  <c r="G335" i="8"/>
  <c r="C334" i="8"/>
  <c r="M332" i="8"/>
  <c r="J331" i="8"/>
  <c r="G330" i="8"/>
  <c r="G376" i="8"/>
  <c r="F371" i="8"/>
  <c r="B367" i="8"/>
  <c r="K365" i="8"/>
  <c r="H364" i="8"/>
  <c r="E363" i="8"/>
  <c r="B362" i="8"/>
  <c r="J360" i="8"/>
  <c r="F359" i="8"/>
  <c r="B358" i="8"/>
  <c r="L356" i="8"/>
  <c r="I355" i="8"/>
  <c r="F354" i="8"/>
  <c r="B353" i="8"/>
  <c r="J351" i="8"/>
  <c r="F350" i="8"/>
  <c r="C349" i="8"/>
  <c r="M347" i="8"/>
  <c r="J346" i="8"/>
  <c r="F345" i="8"/>
  <c r="B344" i="8"/>
  <c r="J342" i="8"/>
  <c r="G341" i="8"/>
  <c r="D340" i="8"/>
  <c r="A339" i="8"/>
  <c r="J337" i="8"/>
  <c r="F336" i="8"/>
  <c r="B335" i="8"/>
  <c r="K333" i="8"/>
  <c r="H332" i="8"/>
  <c r="E331" i="8"/>
  <c r="B330" i="8"/>
  <c r="H373" i="8"/>
  <c r="G368" i="8"/>
  <c r="E366" i="8"/>
  <c r="B365" i="8"/>
  <c r="L363" i="8"/>
  <c r="I362" i="8"/>
  <c r="E361" i="8"/>
  <c r="A360" i="8"/>
  <c r="I358" i="8"/>
  <c r="F357" i="8"/>
  <c r="C356" i="8"/>
  <c r="M354" i="8"/>
  <c r="I353" i="8"/>
  <c r="E352" i="8"/>
  <c r="A351" i="8"/>
  <c r="J349" i="8"/>
  <c r="G348" i="8"/>
  <c r="D347" i="8"/>
  <c r="A346" i="8"/>
  <c r="I344" i="8"/>
  <c r="E343" i="8"/>
  <c r="A342" i="8"/>
  <c r="K340" i="8"/>
  <c r="H339" i="8"/>
  <c r="E338" i="8"/>
  <c r="A337" i="8"/>
  <c r="I335" i="8"/>
  <c r="E334" i="8"/>
  <c r="B333" i="8"/>
  <c r="L331" i="8"/>
  <c r="I330" i="8"/>
  <c r="M407" i="8"/>
  <c r="A403" i="8"/>
  <c r="B398" i="8"/>
  <c r="J405" i="8"/>
  <c r="K400" i="8"/>
  <c r="J408" i="8"/>
  <c r="K403" i="8"/>
  <c r="L398" i="8"/>
  <c r="B397" i="8"/>
  <c r="C392" i="8"/>
  <c r="D387" i="8"/>
  <c r="A382" i="8"/>
  <c r="A377" i="8"/>
  <c r="L371" i="8"/>
  <c r="I408" i="8"/>
  <c r="C395" i="8"/>
  <c r="D390" i="8"/>
  <c r="D385" i="8"/>
  <c r="B380" i="8"/>
  <c r="M374" i="8"/>
  <c r="M369" i="8"/>
  <c r="M400" i="8"/>
  <c r="D393" i="8"/>
  <c r="E388" i="8"/>
  <c r="C383" i="8"/>
  <c r="D409" i="8"/>
  <c r="E395" i="8"/>
  <c r="F390" i="8"/>
  <c r="F385" i="8"/>
  <c r="D380" i="8"/>
  <c r="B375" i="8"/>
  <c r="B370" i="8"/>
  <c r="L376" i="8"/>
  <c r="J371" i="8"/>
  <c r="C367" i="8"/>
  <c r="L365" i="8"/>
  <c r="I364" i="8"/>
  <c r="F363" i="8"/>
  <c r="C362" i="8"/>
  <c r="L360" i="8"/>
  <c r="G359" i="8"/>
  <c r="C358" i="8"/>
  <c r="M356" i="8"/>
  <c r="J355" i="8"/>
  <c r="G354" i="8"/>
  <c r="C353" i="8"/>
  <c r="L351" i="8"/>
  <c r="G350" i="8"/>
  <c r="D349" i="8"/>
  <c r="A348" i="8"/>
  <c r="K346" i="8"/>
  <c r="G345" i="8"/>
  <c r="C344" i="8"/>
  <c r="L342" i="8"/>
  <c r="H341" i="8"/>
  <c r="E340" i="8"/>
  <c r="B339" i="8"/>
  <c r="L337" i="8"/>
  <c r="G336" i="8"/>
  <c r="C335" i="8"/>
  <c r="L333" i="8"/>
  <c r="I332" i="8"/>
  <c r="F331" i="8"/>
  <c r="C330" i="8"/>
  <c r="C375" i="8"/>
  <c r="C370" i="8"/>
  <c r="J366" i="8"/>
  <c r="G365" i="8"/>
  <c r="D364" i="8"/>
  <c r="A363" i="8"/>
  <c r="J361" i="8"/>
  <c r="F360" i="8"/>
  <c r="B359" i="8"/>
  <c r="K357" i="8"/>
  <c r="H356" i="8"/>
  <c r="E355" i="8"/>
  <c r="B354" i="8"/>
  <c r="J352" i="8"/>
  <c r="F351" i="8"/>
  <c r="B350" i="8"/>
  <c r="L348" i="8"/>
  <c r="I347" i="8"/>
  <c r="F346" i="8"/>
  <c r="B345" i="8"/>
  <c r="J343" i="8"/>
  <c r="F342" i="8"/>
  <c r="C341" i="8"/>
  <c r="M339" i="8"/>
  <c r="J338" i="8"/>
  <c r="F337" i="8"/>
  <c r="B336" i="8"/>
  <c r="J334" i="8"/>
  <c r="G333" i="8"/>
  <c r="D332" i="8"/>
  <c r="A331" i="8"/>
  <c r="G377" i="8"/>
  <c r="E372" i="8"/>
  <c r="G367" i="8"/>
  <c r="A366" i="8"/>
  <c r="K364" i="8"/>
  <c r="H363" i="8"/>
  <c r="E362" i="8"/>
  <c r="A361" i="8"/>
  <c r="I359" i="8"/>
  <c r="E358" i="8"/>
  <c r="B357" i="8"/>
  <c r="L355" i="8"/>
  <c r="I354" i="8"/>
  <c r="E353" i="8"/>
  <c r="A352" i="8"/>
  <c r="I350" i="8"/>
  <c r="F349" i="8"/>
  <c r="C348" i="8"/>
  <c r="M346" i="8"/>
  <c r="I345" i="8"/>
  <c r="E344" i="8"/>
  <c r="A343" i="8"/>
  <c r="J341" i="8"/>
  <c r="G340" i="8"/>
  <c r="D339" i="8"/>
  <c r="A338" i="8"/>
  <c r="I336" i="8"/>
  <c r="E335" i="8"/>
  <c r="A334" i="8"/>
  <c r="K332" i="8"/>
  <c r="H331" i="8"/>
  <c r="E330" i="8"/>
  <c r="A367" i="8"/>
  <c r="A362" i="8"/>
  <c r="E359" i="8"/>
  <c r="K356" i="8"/>
  <c r="E354" i="8"/>
  <c r="I351" i="8"/>
  <c r="B349" i="8"/>
  <c r="I346" i="8"/>
  <c r="A344" i="8"/>
  <c r="F341" i="8"/>
  <c r="M338" i="8"/>
  <c r="E336" i="8"/>
  <c r="J333" i="8"/>
  <c r="D331" i="8"/>
  <c r="L375" i="8"/>
  <c r="K370" i="8"/>
  <c r="M366" i="8"/>
  <c r="I365" i="8"/>
  <c r="F364" i="8"/>
  <c r="C363" i="8"/>
  <c r="M361" i="8"/>
  <c r="H360" i="8"/>
  <c r="D359" i="8"/>
  <c r="M357" i="8"/>
  <c r="J356" i="8"/>
  <c r="G355" i="8"/>
  <c r="D354" i="8"/>
  <c r="M352" i="8"/>
  <c r="H351" i="8"/>
  <c r="D350" i="8"/>
  <c r="A349" i="8"/>
  <c r="K347" i="8"/>
  <c r="H346" i="8"/>
  <c r="D345" i="8"/>
  <c r="M343" i="8"/>
  <c r="H342" i="8"/>
  <c r="E341" i="8"/>
  <c r="B340" i="8"/>
  <c r="L338" i="8"/>
  <c r="H337" i="8"/>
  <c r="D336" i="8"/>
  <c r="M334" i="8"/>
  <c r="I333" i="8"/>
  <c r="F332" i="8"/>
  <c r="C331" i="8"/>
  <c r="M329" i="8"/>
  <c r="A329" i="8"/>
  <c r="I327" i="8"/>
  <c r="E326" i="8"/>
  <c r="B325" i="8"/>
  <c r="L323" i="8"/>
  <c r="I322" i="8"/>
  <c r="E321" i="8"/>
  <c r="A320" i="8"/>
  <c r="I318" i="8"/>
  <c r="F317" i="8"/>
  <c r="C316" i="8"/>
  <c r="M314" i="8"/>
  <c r="I313" i="8"/>
  <c r="E312" i="8"/>
  <c r="A311" i="8"/>
  <c r="J309" i="8"/>
  <c r="G308" i="8"/>
  <c r="D307" i="8"/>
  <c r="A306" i="8"/>
  <c r="I304" i="8"/>
  <c r="E303" i="8"/>
  <c r="A302" i="8"/>
  <c r="K300" i="8"/>
  <c r="H299" i="8"/>
  <c r="E298" i="8"/>
  <c r="A297" i="8"/>
  <c r="I295" i="8"/>
  <c r="E294" i="8"/>
  <c r="B293" i="8"/>
  <c r="L291" i="8"/>
  <c r="I290" i="8"/>
  <c r="E289" i="8"/>
  <c r="A288" i="8"/>
  <c r="I286" i="8"/>
  <c r="F285" i="8"/>
  <c r="C284" i="8"/>
  <c r="M282" i="8"/>
  <c r="I281" i="8"/>
  <c r="E280" i="8"/>
  <c r="A279" i="8"/>
  <c r="J277" i="8"/>
  <c r="G276" i="8"/>
  <c r="D275" i="8"/>
  <c r="A274" i="8"/>
  <c r="I272" i="8"/>
  <c r="E271" i="8"/>
  <c r="A270" i="8"/>
  <c r="K268" i="8"/>
  <c r="H267" i="8"/>
  <c r="E266" i="8"/>
  <c r="A265" i="8"/>
  <c r="I263" i="8"/>
  <c r="E262" i="8"/>
  <c r="B261" i="8"/>
  <c r="L259" i="8"/>
  <c r="I258" i="8"/>
  <c r="I329" i="8"/>
  <c r="D328" i="8"/>
  <c r="M326" i="8"/>
  <c r="I325" i="8"/>
  <c r="F324" i="8"/>
  <c r="C323" i="8"/>
  <c r="M321" i="8"/>
  <c r="H320" i="8"/>
  <c r="D319" i="8"/>
  <c r="M317" i="8"/>
  <c r="J316" i="8"/>
  <c r="G315" i="8"/>
  <c r="D314" i="8"/>
  <c r="M312" i="8"/>
  <c r="H311" i="8"/>
  <c r="D310" i="8"/>
  <c r="A309" i="8"/>
  <c r="K307" i="8"/>
  <c r="H306" i="8"/>
  <c r="D305" i="8"/>
  <c r="M303" i="8"/>
  <c r="H302" i="8"/>
  <c r="J365" i="8"/>
  <c r="I361" i="8"/>
  <c r="A359" i="8"/>
  <c r="G356" i="8"/>
  <c r="A354" i="8"/>
  <c r="E351" i="8"/>
  <c r="K348" i="8"/>
  <c r="E346" i="8"/>
  <c r="I343" i="8"/>
  <c r="B341" i="8"/>
  <c r="I338" i="8"/>
  <c r="A336" i="8"/>
  <c r="F333" i="8"/>
  <c r="M330" i="8"/>
  <c r="G374" i="8"/>
  <c r="G369" i="8"/>
  <c r="H366" i="8"/>
  <c r="E365" i="8"/>
  <c r="B364" i="8"/>
  <c r="L362" i="8"/>
  <c r="H361" i="8"/>
  <c r="D360" i="8"/>
  <c r="M358" i="8"/>
  <c r="I357" i="8"/>
  <c r="F356" i="8"/>
  <c r="C355" i="8"/>
  <c r="M353" i="8"/>
  <c r="H352" i="8"/>
  <c r="D351" i="8"/>
  <c r="M349" i="8"/>
  <c r="J348" i="8"/>
  <c r="G347" i="8"/>
  <c r="D346" i="8"/>
  <c r="M344" i="8"/>
  <c r="H343" i="8"/>
  <c r="D342" i="8"/>
  <c r="A341" i="8"/>
  <c r="K339" i="8"/>
  <c r="H338" i="8"/>
  <c r="D337" i="8"/>
  <c r="M335" i="8"/>
  <c r="H334" i="8"/>
  <c r="E333" i="8"/>
  <c r="B332" i="8"/>
  <c r="L330" i="8"/>
  <c r="H329" i="8"/>
  <c r="I328" i="8"/>
  <c r="E327" i="8"/>
  <c r="A326" i="8"/>
  <c r="K324" i="8"/>
  <c r="H323" i="8"/>
  <c r="E322" i="8"/>
  <c r="A321" i="8"/>
  <c r="I319" i="8"/>
  <c r="E318" i="8"/>
  <c r="B317" i="8"/>
  <c r="L315" i="8"/>
  <c r="I314" i="8"/>
  <c r="E313" i="8"/>
  <c r="A312" i="8"/>
  <c r="I310" i="8"/>
  <c r="F309" i="8"/>
  <c r="C308" i="8"/>
  <c r="M306" i="8"/>
  <c r="I305" i="8"/>
  <c r="E304" i="8"/>
  <c r="A303" i="8"/>
  <c r="J301" i="8"/>
  <c r="G300" i="8"/>
  <c r="D299" i="8"/>
  <c r="A298" i="8"/>
  <c r="I296" i="8"/>
  <c r="E295" i="8"/>
  <c r="A294" i="8"/>
  <c r="K292" i="8"/>
  <c r="H291" i="8"/>
  <c r="E290" i="8"/>
  <c r="A289" i="8"/>
  <c r="I287" i="8"/>
  <c r="E286" i="8"/>
  <c r="B285" i="8"/>
  <c r="L283" i="8"/>
  <c r="I282" i="8"/>
  <c r="E281" i="8"/>
  <c r="A280" i="8"/>
  <c r="I278" i="8"/>
  <c r="F277" i="8"/>
  <c r="C276" i="8"/>
  <c r="M274" i="8"/>
  <c r="I273" i="8"/>
  <c r="E272" i="8"/>
  <c r="A271" i="8"/>
  <c r="J269" i="8"/>
  <c r="G268" i="8"/>
  <c r="D267" i="8"/>
  <c r="A266" i="8"/>
  <c r="I264" i="8"/>
  <c r="E263" i="8"/>
  <c r="A262" i="8"/>
  <c r="K260" i="8"/>
  <c r="H259" i="8"/>
  <c r="E258" i="8"/>
  <c r="D329" i="8"/>
  <c r="M327" i="8"/>
  <c r="H326" i="8"/>
  <c r="E325" i="8"/>
  <c r="B324" i="8"/>
  <c r="L322" i="8"/>
  <c r="H321" i="8"/>
  <c r="D320" i="8"/>
  <c r="M318" i="8"/>
  <c r="I317" i="8"/>
  <c r="F316" i="8"/>
  <c r="C315" i="8"/>
  <c r="M313" i="8"/>
  <c r="H312" i="8"/>
  <c r="D311" i="8"/>
  <c r="M309" i="8"/>
  <c r="J308" i="8"/>
  <c r="G307" i="8"/>
  <c r="D306" i="8"/>
  <c r="M304" i="8"/>
  <c r="H303" i="8"/>
  <c r="D302" i="8"/>
  <c r="A301" i="8"/>
  <c r="K299" i="8"/>
  <c r="H298" i="8"/>
  <c r="D297" i="8"/>
  <c r="G364" i="8"/>
  <c r="I360" i="8"/>
  <c r="A358" i="8"/>
  <c r="H355" i="8"/>
  <c r="A353" i="8"/>
  <c r="E350" i="8"/>
  <c r="L347" i="8"/>
  <c r="E345" i="8"/>
  <c r="I342" i="8"/>
  <c r="C340" i="8"/>
  <c r="I337" i="8"/>
  <c r="A335" i="8"/>
  <c r="G332" i="8"/>
  <c r="A330" i="8"/>
  <c r="D373" i="8"/>
  <c r="C368" i="8"/>
  <c r="D366" i="8"/>
  <c r="A365" i="8"/>
  <c r="K363" i="8"/>
  <c r="H362" i="8"/>
  <c r="D361" i="8"/>
  <c r="M359" i="8"/>
  <c r="H358" i="8"/>
  <c r="E357" i="8"/>
  <c r="B356" i="8"/>
  <c r="L354" i="8"/>
  <c r="H353" i="8"/>
  <c r="D352" i="8"/>
  <c r="M350" i="8"/>
  <c r="I349" i="8"/>
  <c r="F348" i="8"/>
  <c r="C347" i="8"/>
  <c r="M345" i="8"/>
  <c r="H344" i="8"/>
  <c r="D343" i="8"/>
  <c r="M341" i="8"/>
  <c r="J340" i="8"/>
  <c r="G339" i="8"/>
  <c r="D338" i="8"/>
  <c r="M336" i="8"/>
  <c r="H335" i="8"/>
  <c r="D334" i="8"/>
  <c r="A333" i="8"/>
  <c r="K331" i="8"/>
  <c r="H330" i="8"/>
  <c r="J329" i="8"/>
  <c r="E328" i="8"/>
  <c r="A327" i="8"/>
  <c r="J325" i="8"/>
  <c r="G324" i="8"/>
  <c r="D323" i="8"/>
  <c r="A322" i="8"/>
  <c r="I320" i="8"/>
  <c r="E319" i="8"/>
  <c r="A318" i="8"/>
  <c r="K316" i="8"/>
  <c r="H315" i="8"/>
  <c r="E314" i="8"/>
  <c r="A313" i="8"/>
  <c r="I311" i="8"/>
  <c r="E310" i="8"/>
  <c r="B309" i="8"/>
  <c r="L307" i="8"/>
  <c r="I306" i="8"/>
  <c r="E305" i="8"/>
  <c r="A304" i="8"/>
  <c r="I302" i="8"/>
  <c r="F301" i="8"/>
  <c r="C300" i="8"/>
  <c r="M298" i="8"/>
  <c r="I297" i="8"/>
  <c r="E296" i="8"/>
  <c r="A295" i="8"/>
  <c r="J293" i="8"/>
  <c r="G292" i="8"/>
  <c r="D291" i="8"/>
  <c r="A290" i="8"/>
  <c r="I288" i="8"/>
  <c r="E287" i="8"/>
  <c r="A286" i="8"/>
  <c r="K284" i="8"/>
  <c r="H283" i="8"/>
  <c r="E282" i="8"/>
  <c r="A281" i="8"/>
  <c r="I279" i="8"/>
  <c r="E278" i="8"/>
  <c r="B277" i="8"/>
  <c r="L275" i="8"/>
  <c r="I274" i="8"/>
  <c r="E273" i="8"/>
  <c r="A272" i="8"/>
  <c r="I270" i="8"/>
  <c r="F269" i="8"/>
  <c r="C268" i="8"/>
  <c r="M266" i="8"/>
  <c r="I265" i="8"/>
  <c r="E264" i="8"/>
  <c r="A263" i="8"/>
  <c r="J261" i="8"/>
  <c r="G260" i="8"/>
  <c r="D259" i="8"/>
  <c r="A258" i="8"/>
  <c r="M328" i="8"/>
  <c r="H327" i="8"/>
  <c r="D326" i="8"/>
  <c r="A325" i="8"/>
  <c r="K323" i="8"/>
  <c r="H322" i="8"/>
  <c r="D321" i="8"/>
  <c r="M319" i="8"/>
  <c r="H318" i="8"/>
  <c r="E317" i="8"/>
  <c r="B316" i="8"/>
  <c r="L314" i="8"/>
  <c r="H313" i="8"/>
  <c r="D312" i="8"/>
  <c r="M310" i="8"/>
  <c r="I309" i="8"/>
  <c r="F308" i="8"/>
  <c r="C307" i="8"/>
  <c r="M305" i="8"/>
  <c r="H304" i="8"/>
  <c r="D303" i="8"/>
  <c r="M301" i="8"/>
  <c r="J300" i="8"/>
  <c r="G299" i="8"/>
  <c r="D298" i="8"/>
  <c r="D363" i="8"/>
  <c r="E360" i="8"/>
  <c r="J357" i="8"/>
  <c r="D355" i="8"/>
  <c r="I352" i="8"/>
  <c r="A350" i="8"/>
  <c r="H347" i="8"/>
  <c r="A345" i="8"/>
  <c r="E342" i="8"/>
  <c r="L339" i="8"/>
  <c r="E337" i="8"/>
  <c r="I334" i="8"/>
  <c r="C332" i="8"/>
  <c r="C377" i="8"/>
  <c r="A372" i="8"/>
  <c r="F367" i="8"/>
  <c r="M365" i="8"/>
  <c r="J364" i="8"/>
  <c r="G363" i="8"/>
  <c r="D362" i="8"/>
  <c r="M360" i="8"/>
  <c r="H359" i="8"/>
  <c r="D358" i="8"/>
  <c r="A357" i="8"/>
  <c r="K355" i="8"/>
  <c r="H354" i="8"/>
  <c r="D353" i="8"/>
  <c r="M351" i="8"/>
  <c r="H350" i="8"/>
  <c r="E349" i="8"/>
  <c r="B348" i="8"/>
  <c r="L346" i="8"/>
  <c r="H345" i="8"/>
  <c r="D344" i="8"/>
  <c r="M342" i="8"/>
  <c r="I341" i="8"/>
  <c r="F340" i="8"/>
  <c r="C339" i="8"/>
  <c r="M337" i="8"/>
  <c r="H336" i="8"/>
  <c r="D335" i="8"/>
  <c r="M333" i="8"/>
  <c r="J332" i="8"/>
  <c r="G331" i="8"/>
  <c r="D330" i="8"/>
  <c r="E329" i="8"/>
  <c r="A328" i="8"/>
  <c r="I326" i="8"/>
  <c r="F325" i="8"/>
  <c r="C324" i="8"/>
  <c r="M322" i="8"/>
  <c r="I321" i="8"/>
  <c r="E320" i="8"/>
  <c r="A319" i="8"/>
  <c r="J317" i="8"/>
  <c r="G316" i="8"/>
  <c r="D315" i="8"/>
  <c r="A314" i="8"/>
  <c r="I312" i="8"/>
  <c r="E311" i="8"/>
  <c r="A310" i="8"/>
  <c r="K308" i="8"/>
  <c r="H307" i="8"/>
  <c r="E306" i="8"/>
  <c r="A305" i="8"/>
  <c r="I303" i="8"/>
  <c r="E302" i="8"/>
  <c r="B301" i="8"/>
  <c r="L299" i="8"/>
  <c r="I298" i="8"/>
  <c r="E297" i="8"/>
  <c r="A296" i="8"/>
  <c r="I294" i="8"/>
  <c r="F293" i="8"/>
  <c r="C292" i="8"/>
  <c r="M290" i="8"/>
  <c r="I289" i="8"/>
  <c r="E288" i="8"/>
  <c r="A287" i="8"/>
  <c r="J285" i="8"/>
  <c r="G284" i="8"/>
  <c r="D283" i="8"/>
  <c r="A282" i="8"/>
  <c r="I280" i="8"/>
  <c r="E279" i="8"/>
  <c r="A278" i="8"/>
  <c r="K276" i="8"/>
  <c r="H275" i="8"/>
  <c r="E274" i="8"/>
  <c r="A273" i="8"/>
  <c r="I271" i="8"/>
  <c r="E270" i="8"/>
  <c r="B269" i="8"/>
  <c r="L267" i="8"/>
  <c r="I266" i="8"/>
  <c r="E265" i="8"/>
  <c r="A264" i="8"/>
  <c r="I262" i="8"/>
  <c r="F261" i="8"/>
  <c r="C260" i="8"/>
  <c r="M258" i="8"/>
  <c r="I257" i="8"/>
  <c r="H328" i="8"/>
  <c r="D327" i="8"/>
  <c r="M325" i="8"/>
  <c r="J324" i="8"/>
  <c r="G323" i="8"/>
  <c r="D322" i="8"/>
  <c r="M320" i="8"/>
  <c r="H319" i="8"/>
  <c r="D318" i="8"/>
  <c r="A317" i="8"/>
  <c r="K315" i="8"/>
  <c r="H314" i="8"/>
  <c r="D313" i="8"/>
  <c r="M311" i="8"/>
  <c r="H310" i="8"/>
  <c r="E309" i="8"/>
  <c r="B308" i="8"/>
  <c r="L306" i="8"/>
  <c r="H305" i="8"/>
  <c r="D304" i="8"/>
  <c r="M302" i="8"/>
  <c r="I301" i="8"/>
  <c r="F300" i="8"/>
  <c r="C299" i="8"/>
  <c r="M297" i="8"/>
  <c r="E301" i="8"/>
  <c r="M296" i="8"/>
  <c r="H295" i="8"/>
  <c r="D294" i="8"/>
  <c r="A293" i="8"/>
  <c r="K291" i="8"/>
  <c r="H290" i="8"/>
  <c r="D289" i="8"/>
  <c r="M287" i="8"/>
  <c r="H286" i="8"/>
  <c r="E285" i="8"/>
  <c r="B284" i="8"/>
  <c r="L282" i="8"/>
  <c r="H281" i="8"/>
  <c r="D280" i="8"/>
  <c r="M278" i="8"/>
  <c r="I277" i="8"/>
  <c r="F276" i="8"/>
  <c r="C275" i="8"/>
  <c r="M273" i="8"/>
  <c r="H272" i="8"/>
  <c r="D271" i="8"/>
  <c r="M269" i="8"/>
  <c r="J268" i="8"/>
  <c r="G267" i="8"/>
  <c r="D266" i="8"/>
  <c r="M264" i="8"/>
  <c r="H263" i="8"/>
  <c r="D262" i="8"/>
  <c r="A261" i="8"/>
  <c r="K259" i="8"/>
  <c r="H258" i="8"/>
  <c r="D257" i="8"/>
  <c r="M255" i="8"/>
  <c r="H254" i="8"/>
  <c r="E253" i="8"/>
  <c r="B252" i="8"/>
  <c r="L250" i="8"/>
  <c r="H249" i="8"/>
  <c r="D248" i="8"/>
  <c r="G328" i="8"/>
  <c r="C327" i="8"/>
  <c r="L325" i="8"/>
  <c r="I324" i="8"/>
  <c r="F323" i="8"/>
  <c r="C322" i="8"/>
  <c r="L320" i="8"/>
  <c r="G319" i="8"/>
  <c r="C318" i="8"/>
  <c r="M316" i="8"/>
  <c r="J315" i="8"/>
  <c r="G314" i="8"/>
  <c r="C313" i="8"/>
  <c r="L311" i="8"/>
  <c r="G310" i="8"/>
  <c r="D309" i="8"/>
  <c r="A308" i="8"/>
  <c r="K306" i="8"/>
  <c r="G305" i="8"/>
  <c r="C304" i="8"/>
  <c r="L302" i="8"/>
  <c r="H301" i="8"/>
  <c r="E300" i="8"/>
  <c r="B299" i="8"/>
  <c r="L297" i="8"/>
  <c r="G296" i="8"/>
  <c r="C295" i="8"/>
  <c r="L293" i="8"/>
  <c r="I292" i="8"/>
  <c r="F291" i="8"/>
  <c r="C290" i="8"/>
  <c r="L288" i="8"/>
  <c r="G287" i="8"/>
  <c r="C286" i="8"/>
  <c r="M284" i="8"/>
  <c r="J283" i="8"/>
  <c r="G282" i="8"/>
  <c r="C281" i="8"/>
  <c r="L279" i="8"/>
  <c r="G278" i="8"/>
  <c r="D277" i="8"/>
  <c r="A276" i="8"/>
  <c r="K274" i="8"/>
  <c r="G273" i="8"/>
  <c r="C272" i="8"/>
  <c r="L270" i="8"/>
  <c r="H269" i="8"/>
  <c r="E268" i="8"/>
  <c r="B267" i="8"/>
  <c r="L265" i="8"/>
  <c r="G264" i="8"/>
  <c r="C263" i="8"/>
  <c r="L261" i="8"/>
  <c r="I260" i="8"/>
  <c r="F259" i="8"/>
  <c r="C258" i="8"/>
  <c r="L256" i="8"/>
  <c r="G255" i="8"/>
  <c r="C254" i="8"/>
  <c r="M252" i="8"/>
  <c r="J251" i="8"/>
  <c r="G250" i="8"/>
  <c r="C249" i="8"/>
  <c r="B329" i="8"/>
  <c r="J327" i="8"/>
  <c r="F326" i="8"/>
  <c r="C325" i="8"/>
  <c r="M323" i="8"/>
  <c r="J322" i="8"/>
  <c r="F321" i="8"/>
  <c r="B320" i="8"/>
  <c r="J318" i="8"/>
  <c r="G317" i="8"/>
  <c r="D316" i="8"/>
  <c r="A315" i="8"/>
  <c r="J313" i="8"/>
  <c r="F312" i="8"/>
  <c r="B311" i="8"/>
  <c r="K309" i="8"/>
  <c r="H308" i="8"/>
  <c r="E307" i="8"/>
  <c r="B306" i="8"/>
  <c r="J304" i="8"/>
  <c r="F303" i="8"/>
  <c r="B302" i="8"/>
  <c r="L300" i="8"/>
  <c r="I299" i="8"/>
  <c r="B300" i="8"/>
  <c r="H296" i="8"/>
  <c r="D295" i="8"/>
  <c r="M293" i="8"/>
  <c r="J292" i="8"/>
  <c r="G291" i="8"/>
  <c r="D290" i="8"/>
  <c r="M288" i="8"/>
  <c r="H287" i="8"/>
  <c r="D286" i="8"/>
  <c r="A285" i="8"/>
  <c r="K283" i="8"/>
  <c r="H282" i="8"/>
  <c r="D281" i="8"/>
  <c r="M279" i="8"/>
  <c r="H278" i="8"/>
  <c r="E277" i="8"/>
  <c r="B276" i="8"/>
  <c r="L274" i="8"/>
  <c r="H273" i="8"/>
  <c r="D272" i="8"/>
  <c r="M270" i="8"/>
  <c r="I269" i="8"/>
  <c r="F268" i="8"/>
  <c r="C267" i="8"/>
  <c r="M265" i="8"/>
  <c r="H264" i="8"/>
  <c r="D263" i="8"/>
  <c r="M261" i="8"/>
  <c r="J260" i="8"/>
  <c r="G259" i="8"/>
  <c r="D258" i="8"/>
  <c r="M256" i="8"/>
  <c r="H255" i="8"/>
  <c r="D254" i="8"/>
  <c r="A253" i="8"/>
  <c r="K251" i="8"/>
  <c r="H250" i="8"/>
  <c r="D249" i="8"/>
  <c r="G329" i="8"/>
  <c r="C328" i="8"/>
  <c r="L326" i="8"/>
  <c r="H325" i="8"/>
  <c r="E324" i="8"/>
  <c r="B323" i="8"/>
  <c r="L321" i="8"/>
  <c r="G320" i="8"/>
  <c r="C319" i="8"/>
  <c r="L317" i="8"/>
  <c r="I316" i="8"/>
  <c r="F315" i="8"/>
  <c r="C314" i="8"/>
  <c r="L312" i="8"/>
  <c r="G311" i="8"/>
  <c r="C310" i="8"/>
  <c r="M308" i="8"/>
  <c r="J307" i="8"/>
  <c r="G306" i="8"/>
  <c r="C305" i="8"/>
  <c r="L303" i="8"/>
  <c r="G302" i="8"/>
  <c r="D301" i="8"/>
  <c r="A300" i="8"/>
  <c r="K298" i="8"/>
  <c r="G297" i="8"/>
  <c r="C296" i="8"/>
  <c r="L294" i="8"/>
  <c r="H293" i="8"/>
  <c r="E292" i="8"/>
  <c r="B291" i="8"/>
  <c r="L289" i="8"/>
  <c r="G288" i="8"/>
  <c r="C287" i="8"/>
  <c r="L285" i="8"/>
  <c r="I284" i="8"/>
  <c r="F283" i="8"/>
  <c r="C282" i="8"/>
  <c r="L280" i="8"/>
  <c r="G279" i="8"/>
  <c r="C278" i="8"/>
  <c r="M276" i="8"/>
  <c r="J275" i="8"/>
  <c r="G274" i="8"/>
  <c r="C273" i="8"/>
  <c r="L271" i="8"/>
  <c r="G270" i="8"/>
  <c r="D269" i="8"/>
  <c r="A268" i="8"/>
  <c r="K266" i="8"/>
  <c r="G265" i="8"/>
  <c r="C264" i="8"/>
  <c r="L262" i="8"/>
  <c r="H261" i="8"/>
  <c r="E260" i="8"/>
  <c r="B259" i="8"/>
  <c r="L257" i="8"/>
  <c r="G256" i="8"/>
  <c r="C255" i="8"/>
  <c r="L253" i="8"/>
  <c r="I252" i="8"/>
  <c r="F251" i="8"/>
  <c r="C250" i="8"/>
  <c r="L248" i="8"/>
  <c r="J328" i="8"/>
  <c r="F327" i="8"/>
  <c r="B326" i="8"/>
  <c r="L324" i="8"/>
  <c r="I323" i="8"/>
  <c r="F322" i="8"/>
  <c r="B321" i="8"/>
  <c r="J319" i="8"/>
  <c r="F318" i="8"/>
  <c r="C317" i="8"/>
  <c r="M315" i="8"/>
  <c r="J314" i="8"/>
  <c r="F313" i="8"/>
  <c r="B312" i="8"/>
  <c r="J310" i="8"/>
  <c r="G309" i="8"/>
  <c r="D308" i="8"/>
  <c r="A307" i="8"/>
  <c r="J305" i="8"/>
  <c r="F304" i="8"/>
  <c r="B303" i="8"/>
  <c r="K301" i="8"/>
  <c r="H300" i="8"/>
  <c r="E299" i="8"/>
  <c r="B298" i="8"/>
  <c r="J296" i="8"/>
  <c r="F295" i="8"/>
  <c r="B294" i="8"/>
  <c r="L292" i="8"/>
  <c r="I291" i="8"/>
  <c r="F290" i="8"/>
  <c r="B289" i="8"/>
  <c r="J287" i="8"/>
  <c r="F286" i="8"/>
  <c r="C285" i="8"/>
  <c r="M283" i="8"/>
  <c r="J282" i="8"/>
  <c r="F281" i="8"/>
  <c r="B280" i="8"/>
  <c r="J278" i="8"/>
  <c r="G277" i="8"/>
  <c r="D276" i="8"/>
  <c r="A275" i="8"/>
  <c r="J273" i="8"/>
  <c r="F272" i="8"/>
  <c r="B271" i="8"/>
  <c r="K269" i="8"/>
  <c r="H268" i="8"/>
  <c r="E267" i="8"/>
  <c r="B266" i="8"/>
  <c r="J264" i="8"/>
  <c r="F263" i="8"/>
  <c r="B262" i="8"/>
  <c r="L260" i="8"/>
  <c r="I259" i="8"/>
  <c r="F258" i="8"/>
  <c r="B257" i="8"/>
  <c r="J255" i="8"/>
  <c r="F254" i="8"/>
  <c r="C253" i="8"/>
  <c r="M251" i="8"/>
  <c r="J250" i="8"/>
  <c r="F249" i="8"/>
  <c r="B248" i="8"/>
  <c r="F253" i="8"/>
  <c r="L298" i="8"/>
  <c r="D296" i="8"/>
  <c r="M294" i="8"/>
  <c r="I293" i="8"/>
  <c r="F292" i="8"/>
  <c r="C291" i="8"/>
  <c r="M289" i="8"/>
  <c r="H288" i="8"/>
  <c r="D287" i="8"/>
  <c r="M285" i="8"/>
  <c r="J284" i="8"/>
  <c r="G283" i="8"/>
  <c r="D282" i="8"/>
  <c r="M280" i="8"/>
  <c r="H279" i="8"/>
  <c r="D278" i="8"/>
  <c r="A277" i="8"/>
  <c r="K275" i="8"/>
  <c r="H274" i="8"/>
  <c r="D273" i="8"/>
  <c r="M271" i="8"/>
  <c r="H270" i="8"/>
  <c r="E269" i="8"/>
  <c r="B268" i="8"/>
  <c r="L266" i="8"/>
  <c r="H265" i="8"/>
  <c r="D264" i="8"/>
  <c r="M262" i="8"/>
  <c r="I261" i="8"/>
  <c r="F260" i="8"/>
  <c r="C259" i="8"/>
  <c r="M257" i="8"/>
  <c r="H256" i="8"/>
  <c r="D255" i="8"/>
  <c r="M253" i="8"/>
  <c r="J252" i="8"/>
  <c r="G251" i="8"/>
  <c r="D250" i="8"/>
  <c r="M248" i="8"/>
  <c r="C329" i="8"/>
  <c r="L327" i="8"/>
  <c r="G326" i="8"/>
  <c r="D325" i="8"/>
  <c r="A324" i="8"/>
  <c r="K322" i="8"/>
  <c r="G321" i="8"/>
  <c r="C320" i="8"/>
  <c r="L318" i="8"/>
  <c r="H317" i="8"/>
  <c r="E316" i="8"/>
  <c r="B315" i="8"/>
  <c r="L313" i="8"/>
  <c r="G312" i="8"/>
  <c r="C311" i="8"/>
  <c r="L309" i="8"/>
  <c r="I308" i="8"/>
  <c r="F307" i="8"/>
  <c r="C306" i="8"/>
  <c r="L304" i="8"/>
  <c r="G303" i="8"/>
  <c r="C302" i="8"/>
  <c r="M300" i="8"/>
  <c r="J299" i="8"/>
  <c r="G298" i="8"/>
  <c r="C297" i="8"/>
  <c r="L295" i="8"/>
  <c r="G294" i="8"/>
  <c r="D293" i="8"/>
  <c r="A292" i="8"/>
  <c r="K290" i="8"/>
  <c r="G289" i="8"/>
  <c r="C288" i="8"/>
  <c r="L286" i="8"/>
  <c r="H285" i="8"/>
  <c r="E284" i="8"/>
  <c r="B283" i="8"/>
  <c r="L281" i="8"/>
  <c r="G280" i="8"/>
  <c r="C279" i="8"/>
  <c r="L277" i="8"/>
  <c r="I276" i="8"/>
  <c r="F275" i="8"/>
  <c r="C274" i="8"/>
  <c r="L272" i="8"/>
  <c r="G271" i="8"/>
  <c r="C270" i="8"/>
  <c r="M268" i="8"/>
  <c r="J267" i="8"/>
  <c r="G266" i="8"/>
  <c r="C265" i="8"/>
  <c r="L263" i="8"/>
  <c r="G262" i="8"/>
  <c r="D261" i="8"/>
  <c r="A260" i="8"/>
  <c r="K258" i="8"/>
  <c r="G257" i="8"/>
  <c r="C256" i="8"/>
  <c r="L254" i="8"/>
  <c r="H253" i="8"/>
  <c r="E252" i="8"/>
  <c r="B251" i="8"/>
  <c r="L249" i="8"/>
  <c r="G248" i="8"/>
  <c r="F328" i="8"/>
  <c r="B327" i="8"/>
  <c r="K325" i="8"/>
  <c r="H324" i="8"/>
  <c r="E323" i="8"/>
  <c r="B322" i="8"/>
  <c r="J320" i="8"/>
  <c r="F319" i="8"/>
  <c r="B318" i="8"/>
  <c r="L316" i="8"/>
  <c r="I315" i="8"/>
  <c r="F314" i="8"/>
  <c r="B313" i="8"/>
  <c r="J311" i="8"/>
  <c r="F310" i="8"/>
  <c r="C309" i="8"/>
  <c r="M307" i="8"/>
  <c r="J306" i="8"/>
  <c r="F305" i="8"/>
  <c r="B304" i="8"/>
  <c r="J302" i="8"/>
  <c r="G301" i="8"/>
  <c r="D300" i="8"/>
  <c r="A299" i="8"/>
  <c r="J297" i="8"/>
  <c r="F296" i="8"/>
  <c r="B295" i="8"/>
  <c r="K293" i="8"/>
  <c r="H292" i="8"/>
  <c r="E291" i="8"/>
  <c r="B290" i="8"/>
  <c r="J288" i="8"/>
  <c r="F287" i="8"/>
  <c r="B286" i="8"/>
  <c r="L284" i="8"/>
  <c r="I283" i="8"/>
  <c r="F282" i="8"/>
  <c r="B281" i="8"/>
  <c r="J279" i="8"/>
  <c r="F278" i="8"/>
  <c r="C277" i="8"/>
  <c r="M275" i="8"/>
  <c r="J274" i="8"/>
  <c r="F273" i="8"/>
  <c r="B272" i="8"/>
  <c r="J270" i="8"/>
  <c r="G269" i="8"/>
  <c r="D268" i="8"/>
  <c r="A267" i="8"/>
  <c r="J265" i="8"/>
  <c r="F264" i="8"/>
  <c r="B263" i="8"/>
  <c r="K261" i="8"/>
  <c r="H260" i="8"/>
  <c r="E259" i="8"/>
  <c r="B258" i="8"/>
  <c r="J256" i="8"/>
  <c r="F255" i="8"/>
  <c r="B254" i="8"/>
  <c r="L252" i="8"/>
  <c r="I251" i="8"/>
  <c r="F250" i="8"/>
  <c r="B249" i="8"/>
  <c r="E257" i="8"/>
  <c r="C252" i="8"/>
  <c r="H297" i="8"/>
  <c r="M295" i="8"/>
  <c r="H294" i="8"/>
  <c r="E293" i="8"/>
  <c r="B292" i="8"/>
  <c r="L290" i="8"/>
  <c r="H289" i="8"/>
  <c r="D288" i="8"/>
  <c r="M286" i="8"/>
  <c r="I285" i="8"/>
  <c r="F284" i="8"/>
  <c r="C283" i="8"/>
  <c r="M281" i="8"/>
  <c r="H280" i="8"/>
  <c r="D279" i="8"/>
  <c r="M277" i="8"/>
  <c r="J276" i="8"/>
  <c r="G275" i="8"/>
  <c r="D274" i="8"/>
  <c r="M272" i="8"/>
  <c r="H271" i="8"/>
  <c r="D270" i="8"/>
  <c r="A269" i="8"/>
  <c r="K267" i="8"/>
  <c r="H266" i="8"/>
  <c r="D265" i="8"/>
  <c r="M263" i="8"/>
  <c r="H262" i="8"/>
  <c r="E261" i="8"/>
  <c r="B260" i="8"/>
  <c r="L258" i="8"/>
  <c r="H257" i="8"/>
  <c r="D256" i="8"/>
  <c r="M254" i="8"/>
  <c r="I253" i="8"/>
  <c r="F252" i="8"/>
  <c r="C251" i="8"/>
  <c r="M249" i="8"/>
  <c r="H248" i="8"/>
  <c r="L328" i="8"/>
  <c r="G327" i="8"/>
  <c r="C326" i="8"/>
  <c r="M324" i="8"/>
  <c r="J323" i="8"/>
  <c r="G322" i="8"/>
  <c r="C321" i="8"/>
  <c r="L319" i="8"/>
  <c r="G318" i="8"/>
  <c r="D317" i="8"/>
  <c r="A316" i="8"/>
  <c r="K314" i="8"/>
  <c r="G313" i="8"/>
  <c r="C312" i="8"/>
  <c r="L310" i="8"/>
  <c r="H309" i="8"/>
  <c r="E308" i="8"/>
  <c r="B307" i="8"/>
  <c r="L305" i="8"/>
  <c r="G304" i="8"/>
  <c r="C303" i="8"/>
  <c r="L301" i="8"/>
  <c r="I300" i="8"/>
  <c r="F299" i="8"/>
  <c r="C298" i="8"/>
  <c r="L296" i="8"/>
  <c r="G295" i="8"/>
  <c r="C294" i="8"/>
  <c r="M292" i="8"/>
  <c r="J291" i="8"/>
  <c r="G290" i="8"/>
  <c r="C289" i="8"/>
  <c r="L287" i="8"/>
  <c r="G286" i="8"/>
  <c r="D285" i="8"/>
  <c r="A284" i="8"/>
  <c r="K282" i="8"/>
  <c r="G281" i="8"/>
  <c r="C280" i="8"/>
  <c r="L278" i="8"/>
  <c r="H277" i="8"/>
  <c r="E276" i="8"/>
  <c r="B275" i="8"/>
  <c r="L273" i="8"/>
  <c r="G272" i="8"/>
  <c r="C271" i="8"/>
  <c r="L269" i="8"/>
  <c r="I268" i="8"/>
  <c r="F267" i="8"/>
  <c r="C266" i="8"/>
  <c r="L264" i="8"/>
  <c r="G263" i="8"/>
  <c r="C262" i="8"/>
  <c r="M260" i="8"/>
  <c r="J259" i="8"/>
  <c r="G258" i="8"/>
  <c r="C257" i="8"/>
  <c r="L255" i="8"/>
  <c r="G254" i="8"/>
  <c r="D253" i="8"/>
  <c r="A252" i="8"/>
  <c r="K250" i="8"/>
  <c r="G249" i="8"/>
  <c r="F329" i="8"/>
  <c r="B328" i="8"/>
  <c r="J326" i="8"/>
  <c r="G325" i="8"/>
  <c r="D324" i="8"/>
  <c r="A323" i="8"/>
  <c r="J321" i="8"/>
  <c r="F320" i="8"/>
  <c r="B319" i="8"/>
  <c r="K317" i="8"/>
  <c r="H316" i="8"/>
  <c r="E315" i="8"/>
  <c r="B314" i="8"/>
  <c r="J312" i="8"/>
  <c r="F311" i="8"/>
  <c r="B310" i="8"/>
  <c r="L308" i="8"/>
  <c r="I307" i="8"/>
  <c r="F306" i="8"/>
  <c r="B305" i="8"/>
  <c r="J303" i="8"/>
  <c r="F302" i="8"/>
  <c r="C301" i="8"/>
  <c r="M299" i="8"/>
  <c r="J298" i="8"/>
  <c r="F297" i="8"/>
  <c r="B296" i="8"/>
  <c r="J294" i="8"/>
  <c r="G293" i="8"/>
  <c r="D292" i="8"/>
  <c r="A291" i="8"/>
  <c r="J289" i="8"/>
  <c r="F288" i="8"/>
  <c r="B287" i="8"/>
  <c r="K285" i="8"/>
  <c r="H284" i="8"/>
  <c r="E283" i="8"/>
  <c r="B282" i="8"/>
  <c r="J280" i="8"/>
  <c r="F279" i="8"/>
  <c r="B278" i="8"/>
  <c r="L276" i="8"/>
  <c r="I275" i="8"/>
  <c r="F274" i="8"/>
  <c r="B273" i="8"/>
  <c r="J271" i="8"/>
  <c r="F270" i="8"/>
  <c r="C269" i="8"/>
  <c r="M267" i="8"/>
  <c r="J266" i="8"/>
  <c r="F265" i="8"/>
  <c r="B264" i="8"/>
  <c r="J262" i="8"/>
  <c r="G261" i="8"/>
  <c r="D260" i="8"/>
  <c r="A259" i="8"/>
  <c r="J257" i="8"/>
  <c r="F256" i="8"/>
  <c r="B255" i="8"/>
  <c r="K253" i="8"/>
  <c r="H252" i="8"/>
  <c r="E251" i="8"/>
  <c r="B250" i="8"/>
  <c r="J248" i="8"/>
  <c r="A256" i="8"/>
  <c r="M250" i="8"/>
  <c r="F298" i="8"/>
  <c r="C293" i="8"/>
  <c r="B288" i="8"/>
  <c r="A283" i="8"/>
  <c r="K277" i="8"/>
  <c r="J272" i="8"/>
  <c r="I267" i="8"/>
  <c r="F262" i="8"/>
  <c r="F257" i="8"/>
  <c r="D252" i="8"/>
  <c r="I254" i="8"/>
  <c r="G247" i="8"/>
  <c r="C246" i="8"/>
  <c r="M244" i="8"/>
  <c r="J243" i="8"/>
  <c r="G242" i="8"/>
  <c r="C241" i="8"/>
  <c r="L239" i="8"/>
  <c r="G238" i="8"/>
  <c r="D237" i="8"/>
  <c r="A236" i="8"/>
  <c r="K234" i="8"/>
  <c r="G233" i="8"/>
  <c r="C232" i="8"/>
  <c r="L230" i="8"/>
  <c r="H229" i="8"/>
  <c r="E228" i="8"/>
  <c r="B227" i="8"/>
  <c r="L225" i="8"/>
  <c r="G224" i="8"/>
  <c r="C223" i="8"/>
  <c r="L221" i="8"/>
  <c r="I220" i="8"/>
  <c r="F219" i="8"/>
  <c r="C218" i="8"/>
  <c r="L216" i="8"/>
  <c r="G215" i="8"/>
  <c r="C214" i="8"/>
  <c r="M212" i="8"/>
  <c r="J211" i="8"/>
  <c r="G210" i="8"/>
  <c r="C209" i="8"/>
  <c r="L207" i="8"/>
  <c r="G206" i="8"/>
  <c r="D205" i="8"/>
  <c r="A204" i="8"/>
  <c r="K202" i="8"/>
  <c r="G201" i="8"/>
  <c r="C200" i="8"/>
  <c r="L198" i="8"/>
  <c r="H197" i="8"/>
  <c r="E196" i="8"/>
  <c r="B195" i="8"/>
  <c r="L193" i="8"/>
  <c r="G192" i="8"/>
  <c r="C191" i="8"/>
  <c r="L189" i="8"/>
  <c r="G188" i="8"/>
  <c r="D187" i="8"/>
  <c r="A186" i="8"/>
  <c r="I184" i="8"/>
  <c r="E183" i="8"/>
  <c r="A182" i="8"/>
  <c r="I180" i="8"/>
  <c r="F179" i="8"/>
  <c r="C178" i="8"/>
  <c r="L176" i="8"/>
  <c r="G175" i="8"/>
  <c r="C174" i="8"/>
  <c r="L172" i="8"/>
  <c r="E254" i="8"/>
  <c r="E249" i="8"/>
  <c r="B247" i="8"/>
  <c r="K245" i="8"/>
  <c r="H244" i="8"/>
  <c r="E243" i="8"/>
  <c r="B242" i="8"/>
  <c r="J240" i="8"/>
  <c r="F239" i="8"/>
  <c r="B238" i="8"/>
  <c r="L236" i="8"/>
  <c r="I235" i="8"/>
  <c r="F234" i="8"/>
  <c r="B233" i="8"/>
  <c r="J231" i="8"/>
  <c r="F230" i="8"/>
  <c r="C229" i="8"/>
  <c r="M227" i="8"/>
  <c r="J226" i="8"/>
  <c r="F225" i="8"/>
  <c r="B224" i="8"/>
  <c r="J222" i="8"/>
  <c r="G221" i="8"/>
  <c r="D220" i="8"/>
  <c r="A219" i="8"/>
  <c r="J217" i="8"/>
  <c r="F216" i="8"/>
  <c r="B215" i="8"/>
  <c r="K213" i="8"/>
  <c r="H212" i="8"/>
  <c r="E211" i="8"/>
  <c r="B210" i="8"/>
  <c r="J208" i="8"/>
  <c r="F207" i="8"/>
  <c r="B206" i="8"/>
  <c r="L204" i="8"/>
  <c r="I203" i="8"/>
  <c r="F202" i="8"/>
  <c r="B201" i="8"/>
  <c r="J199" i="8"/>
  <c r="F198" i="8"/>
  <c r="C197" i="8"/>
  <c r="M195" i="8"/>
  <c r="J194" i="8"/>
  <c r="F193" i="8"/>
  <c r="B192" i="8"/>
  <c r="J190" i="8"/>
  <c r="F189" i="8"/>
  <c r="B188" i="8"/>
  <c r="L186" i="8"/>
  <c r="H185" i="8"/>
  <c r="D184" i="8"/>
  <c r="M182" i="8"/>
  <c r="H181" i="8"/>
  <c r="D180" i="8"/>
  <c r="A179" i="8"/>
  <c r="J177" i="8"/>
  <c r="F176" i="8"/>
  <c r="B175" i="8"/>
  <c r="J173" i="8"/>
  <c r="F172" i="8"/>
  <c r="C171" i="8"/>
  <c r="M169" i="8"/>
  <c r="H168" i="8"/>
  <c r="K252" i="8"/>
  <c r="A248" i="8"/>
  <c r="I246" i="8"/>
  <c r="F245" i="8"/>
  <c r="C244" i="8"/>
  <c r="M242" i="8"/>
  <c r="I241" i="8"/>
  <c r="E240" i="8"/>
  <c r="A239" i="8"/>
  <c r="J237" i="8"/>
  <c r="G236" i="8"/>
  <c r="D235" i="8"/>
  <c r="A234" i="8"/>
  <c r="I232" i="8"/>
  <c r="E231" i="8"/>
  <c r="A230" i="8"/>
  <c r="K228" i="8"/>
  <c r="H227" i="8"/>
  <c r="E226" i="8"/>
  <c r="A225" i="8"/>
  <c r="I223" i="8"/>
  <c r="E222" i="8"/>
  <c r="B221" i="8"/>
  <c r="L219" i="8"/>
  <c r="I218" i="8"/>
  <c r="E217" i="8"/>
  <c r="A216" i="8"/>
  <c r="I214" i="8"/>
  <c r="F213" i="8"/>
  <c r="C212" i="8"/>
  <c r="M210" i="8"/>
  <c r="I209" i="8"/>
  <c r="E208" i="8"/>
  <c r="A207" i="8"/>
  <c r="J205" i="8"/>
  <c r="G204" i="8"/>
  <c r="D203" i="8"/>
  <c r="A202" i="8"/>
  <c r="I200" i="8"/>
  <c r="E199" i="8"/>
  <c r="A198" i="8"/>
  <c r="K196" i="8"/>
  <c r="H195" i="8"/>
  <c r="E194" i="8"/>
  <c r="A193" i="8"/>
  <c r="I191" i="8"/>
  <c r="E190" i="8"/>
  <c r="A189" i="8"/>
  <c r="J187" i="8"/>
  <c r="G186" i="8"/>
  <c r="C185" i="8"/>
  <c r="L183" i="8"/>
  <c r="G182" i="8"/>
  <c r="C181" i="8"/>
  <c r="L179" i="8"/>
  <c r="I178" i="8"/>
  <c r="E177" i="8"/>
  <c r="A176" i="8"/>
  <c r="I174" i="8"/>
  <c r="E173" i="8"/>
  <c r="A172" i="8"/>
  <c r="K170" i="8"/>
  <c r="G169" i="8"/>
  <c r="E256" i="8"/>
  <c r="D251" i="8"/>
  <c r="H247" i="8"/>
  <c r="D246" i="8"/>
  <c r="A245" i="8"/>
  <c r="K243" i="8"/>
  <c r="H242" i="8"/>
  <c r="D241" i="8"/>
  <c r="M239" i="8"/>
  <c r="H238" i="8"/>
  <c r="E237" i="8"/>
  <c r="B236" i="8"/>
  <c r="L234" i="8"/>
  <c r="H233" i="8"/>
  <c r="D232" i="8"/>
  <c r="M230" i="8"/>
  <c r="I229" i="8"/>
  <c r="F228" i="8"/>
  <c r="C227" i="8"/>
  <c r="M225" i="8"/>
  <c r="H224" i="8"/>
  <c r="D223" i="8"/>
  <c r="M221" i="8"/>
  <c r="J220" i="8"/>
  <c r="G219" i="8"/>
  <c r="D218" i="8"/>
  <c r="M216" i="8"/>
  <c r="H215" i="8"/>
  <c r="D214" i="8"/>
  <c r="A213" i="8"/>
  <c r="K211" i="8"/>
  <c r="H210" i="8"/>
  <c r="D209" i="8"/>
  <c r="M207" i="8"/>
  <c r="H206" i="8"/>
  <c r="E205" i="8"/>
  <c r="B204" i="8"/>
  <c r="L202" i="8"/>
  <c r="H201" i="8"/>
  <c r="D200" i="8"/>
  <c r="M198" i="8"/>
  <c r="I197" i="8"/>
  <c r="F196" i="8"/>
  <c r="B297" i="8"/>
  <c r="M291" i="8"/>
  <c r="J286" i="8"/>
  <c r="J281" i="8"/>
  <c r="H276" i="8"/>
  <c r="F271" i="8"/>
  <c r="F266" i="8"/>
  <c r="C261" i="8"/>
  <c r="B256" i="8"/>
  <c r="A251" i="8"/>
  <c r="I249" i="8"/>
  <c r="C247" i="8"/>
  <c r="L245" i="8"/>
  <c r="I244" i="8"/>
  <c r="F243" i="8"/>
  <c r="C242" i="8"/>
  <c r="L240" i="8"/>
  <c r="G239" i="8"/>
  <c r="C238" i="8"/>
  <c r="M236" i="8"/>
  <c r="J235" i="8"/>
  <c r="G234" i="8"/>
  <c r="C233" i="8"/>
  <c r="L231" i="8"/>
  <c r="G230" i="8"/>
  <c r="D229" i="8"/>
  <c r="A228" i="8"/>
  <c r="K226" i="8"/>
  <c r="G225" i="8"/>
  <c r="C224" i="8"/>
  <c r="L222" i="8"/>
  <c r="H221" i="8"/>
  <c r="E220" i="8"/>
  <c r="B219" i="8"/>
  <c r="L217" i="8"/>
  <c r="G216" i="8"/>
  <c r="C215" i="8"/>
  <c r="L213" i="8"/>
  <c r="I212" i="8"/>
  <c r="F211" i="8"/>
  <c r="C210" i="8"/>
  <c r="L208" i="8"/>
  <c r="G207" i="8"/>
  <c r="C206" i="8"/>
  <c r="M204" i="8"/>
  <c r="J203" i="8"/>
  <c r="G202" i="8"/>
  <c r="C201" i="8"/>
  <c r="L199" i="8"/>
  <c r="G198" i="8"/>
  <c r="D197" i="8"/>
  <c r="A196" i="8"/>
  <c r="K194" i="8"/>
  <c r="G193" i="8"/>
  <c r="C192" i="8"/>
  <c r="L190" i="8"/>
  <c r="G189" i="8"/>
  <c r="C188" i="8"/>
  <c r="M186" i="8"/>
  <c r="I185" i="8"/>
  <c r="E184" i="8"/>
  <c r="A183" i="8"/>
  <c r="I181" i="8"/>
  <c r="E180" i="8"/>
  <c r="B179" i="8"/>
  <c r="L177" i="8"/>
  <c r="G176" i="8"/>
  <c r="C175" i="8"/>
  <c r="L173" i="8"/>
  <c r="G172" i="8"/>
  <c r="B253" i="8"/>
  <c r="C248" i="8"/>
  <c r="J246" i="8"/>
  <c r="G245" i="8"/>
  <c r="D244" i="8"/>
  <c r="A243" i="8"/>
  <c r="J241" i="8"/>
  <c r="F240" i="8"/>
  <c r="B239" i="8"/>
  <c r="K237" i="8"/>
  <c r="H236" i="8"/>
  <c r="E235" i="8"/>
  <c r="B234" i="8"/>
  <c r="J232" i="8"/>
  <c r="F231" i="8"/>
  <c r="B230" i="8"/>
  <c r="L228" i="8"/>
  <c r="I227" i="8"/>
  <c r="F226" i="8"/>
  <c r="B225" i="8"/>
  <c r="J223" i="8"/>
  <c r="F222" i="8"/>
  <c r="C221" i="8"/>
  <c r="M219" i="8"/>
  <c r="J218" i="8"/>
  <c r="F217" i="8"/>
  <c r="B216" i="8"/>
  <c r="J214" i="8"/>
  <c r="G213" i="8"/>
  <c r="D212" i="8"/>
  <c r="A211" i="8"/>
  <c r="J209" i="8"/>
  <c r="F208" i="8"/>
  <c r="B207" i="8"/>
  <c r="K205" i="8"/>
  <c r="H204" i="8"/>
  <c r="E203" i="8"/>
  <c r="B202" i="8"/>
  <c r="J200" i="8"/>
  <c r="F199" i="8"/>
  <c r="B198" i="8"/>
  <c r="L196" i="8"/>
  <c r="I195" i="8"/>
  <c r="F194" i="8"/>
  <c r="B193" i="8"/>
  <c r="J191" i="8"/>
  <c r="F190" i="8"/>
  <c r="B189" i="8"/>
  <c r="K187" i="8"/>
  <c r="H186" i="8"/>
  <c r="D185" i="8"/>
  <c r="M183" i="8"/>
  <c r="H182" i="8"/>
  <c r="D181" i="8"/>
  <c r="M179" i="8"/>
  <c r="J178" i="8"/>
  <c r="F177" i="8"/>
  <c r="B176" i="8"/>
  <c r="J174" i="8"/>
  <c r="F173" i="8"/>
  <c r="B172" i="8"/>
  <c r="L170" i="8"/>
  <c r="H169" i="8"/>
  <c r="I256" i="8"/>
  <c r="H251" i="8"/>
  <c r="I247" i="8"/>
  <c r="E246" i="8"/>
  <c r="B245" i="8"/>
  <c r="L243" i="8"/>
  <c r="I242" i="8"/>
  <c r="E241" i="8"/>
  <c r="A240" i="8"/>
  <c r="I238" i="8"/>
  <c r="F237" i="8"/>
  <c r="C236" i="8"/>
  <c r="M234" i="8"/>
  <c r="I233" i="8"/>
  <c r="E232" i="8"/>
  <c r="A231" i="8"/>
  <c r="J229" i="8"/>
  <c r="G228" i="8"/>
  <c r="D227" i="8"/>
  <c r="A226" i="8"/>
  <c r="I224" i="8"/>
  <c r="E223" i="8"/>
  <c r="A222" i="8"/>
  <c r="K220" i="8"/>
  <c r="H219" i="8"/>
  <c r="E218" i="8"/>
  <c r="A217" i="8"/>
  <c r="I215" i="8"/>
  <c r="E214" i="8"/>
  <c r="B213" i="8"/>
  <c r="L211" i="8"/>
  <c r="I210" i="8"/>
  <c r="E209" i="8"/>
  <c r="A208" i="8"/>
  <c r="I206" i="8"/>
  <c r="F205" i="8"/>
  <c r="C204" i="8"/>
  <c r="M202" i="8"/>
  <c r="I201" i="8"/>
  <c r="E200" i="8"/>
  <c r="A199" i="8"/>
  <c r="J197" i="8"/>
  <c r="G196" i="8"/>
  <c r="D195" i="8"/>
  <c r="A194" i="8"/>
  <c r="I192" i="8"/>
  <c r="E191" i="8"/>
  <c r="A190" i="8"/>
  <c r="I188" i="8"/>
  <c r="F187" i="8"/>
  <c r="C186" i="8"/>
  <c r="L184" i="8"/>
  <c r="G183" i="8"/>
  <c r="C182" i="8"/>
  <c r="L180" i="8"/>
  <c r="H179" i="8"/>
  <c r="E178" i="8"/>
  <c r="A177" i="8"/>
  <c r="I175" i="8"/>
  <c r="E174" i="8"/>
  <c r="A173" i="8"/>
  <c r="J171" i="8"/>
  <c r="G170" i="8"/>
  <c r="C169" i="8"/>
  <c r="A255" i="8"/>
  <c r="A250" i="8"/>
  <c r="D247" i="8"/>
  <c r="M245" i="8"/>
  <c r="J244" i="8"/>
  <c r="G243" i="8"/>
  <c r="D242" i="8"/>
  <c r="M240" i="8"/>
  <c r="H239" i="8"/>
  <c r="D238" i="8"/>
  <c r="A237" i="8"/>
  <c r="K235" i="8"/>
  <c r="H234" i="8"/>
  <c r="D233" i="8"/>
  <c r="M231" i="8"/>
  <c r="H230" i="8"/>
  <c r="E229" i="8"/>
  <c r="B228" i="8"/>
  <c r="L226" i="8"/>
  <c r="H225" i="8"/>
  <c r="D224" i="8"/>
  <c r="M222" i="8"/>
  <c r="I221" i="8"/>
  <c r="F220" i="8"/>
  <c r="C219" i="8"/>
  <c r="M217" i="8"/>
  <c r="H216" i="8"/>
  <c r="D215" i="8"/>
  <c r="M213" i="8"/>
  <c r="J212" i="8"/>
  <c r="G211" i="8"/>
  <c r="D210" i="8"/>
  <c r="M208" i="8"/>
  <c r="H207" i="8"/>
  <c r="D206" i="8"/>
  <c r="A205" i="8"/>
  <c r="K203" i="8"/>
  <c r="H202" i="8"/>
  <c r="D201" i="8"/>
  <c r="M199" i="8"/>
  <c r="J295" i="8"/>
  <c r="J290" i="8"/>
  <c r="G285" i="8"/>
  <c r="F280" i="8"/>
  <c r="E275" i="8"/>
  <c r="B270" i="8"/>
  <c r="B265" i="8"/>
  <c r="M259" i="8"/>
  <c r="J254" i="8"/>
  <c r="J249" i="8"/>
  <c r="E248" i="8"/>
  <c r="L246" i="8"/>
  <c r="H245" i="8"/>
  <c r="E244" i="8"/>
  <c r="B243" i="8"/>
  <c r="L241" i="8"/>
  <c r="G240" i="8"/>
  <c r="C239" i="8"/>
  <c r="L237" i="8"/>
  <c r="I236" i="8"/>
  <c r="F235" i="8"/>
  <c r="C234" i="8"/>
  <c r="L232" i="8"/>
  <c r="G231" i="8"/>
  <c r="C230" i="8"/>
  <c r="M228" i="8"/>
  <c r="J227" i="8"/>
  <c r="G226" i="8"/>
  <c r="C225" i="8"/>
  <c r="L223" i="8"/>
  <c r="G222" i="8"/>
  <c r="D221" i="8"/>
  <c r="A220" i="8"/>
  <c r="K218" i="8"/>
  <c r="G217" i="8"/>
  <c r="C216" i="8"/>
  <c r="L214" i="8"/>
  <c r="H213" i="8"/>
  <c r="E212" i="8"/>
  <c r="B211" i="8"/>
  <c r="L209" i="8"/>
  <c r="G208" i="8"/>
  <c r="C207" i="8"/>
  <c r="L205" i="8"/>
  <c r="I204" i="8"/>
  <c r="F203" i="8"/>
  <c r="C202" i="8"/>
  <c r="L200" i="8"/>
  <c r="G199" i="8"/>
  <c r="C198" i="8"/>
  <c r="M196" i="8"/>
  <c r="J195" i="8"/>
  <c r="G194" i="8"/>
  <c r="C193" i="8"/>
  <c r="L191" i="8"/>
  <c r="G190" i="8"/>
  <c r="C189" i="8"/>
  <c r="L187" i="8"/>
  <c r="I186" i="8"/>
  <c r="E185" i="8"/>
  <c r="A184" i="8"/>
  <c r="I182" i="8"/>
  <c r="E181" i="8"/>
  <c r="A180" i="8"/>
  <c r="K178" i="8"/>
  <c r="G177" i="8"/>
  <c r="C176" i="8"/>
  <c r="L174" i="8"/>
  <c r="G173" i="8"/>
  <c r="A257" i="8"/>
  <c r="L251" i="8"/>
  <c r="J247" i="8"/>
  <c r="F246" i="8"/>
  <c r="C245" i="8"/>
  <c r="M243" i="8"/>
  <c r="J242" i="8"/>
  <c r="F241" i="8"/>
  <c r="B240" i="8"/>
  <c r="J238" i="8"/>
  <c r="G237" i="8"/>
  <c r="D236" i="8"/>
  <c r="A235" i="8"/>
  <c r="J233" i="8"/>
  <c r="F232" i="8"/>
  <c r="B231" i="8"/>
  <c r="K229" i="8"/>
  <c r="H228" i="8"/>
  <c r="E227" i="8"/>
  <c r="B226" i="8"/>
  <c r="J224" i="8"/>
  <c r="F223" i="8"/>
  <c r="B222" i="8"/>
  <c r="L220" i="8"/>
  <c r="I219" i="8"/>
  <c r="F218" i="8"/>
  <c r="B217" i="8"/>
  <c r="J215" i="8"/>
  <c r="F214" i="8"/>
  <c r="C213" i="8"/>
  <c r="M211" i="8"/>
  <c r="J210" i="8"/>
  <c r="F209" i="8"/>
  <c r="B208" i="8"/>
  <c r="J206" i="8"/>
  <c r="G205" i="8"/>
  <c r="D204" i="8"/>
  <c r="A203" i="8"/>
  <c r="J201" i="8"/>
  <c r="F200" i="8"/>
  <c r="B199" i="8"/>
  <c r="K197" i="8"/>
  <c r="H196" i="8"/>
  <c r="E195" i="8"/>
  <c r="B194" i="8"/>
  <c r="J192" i="8"/>
  <c r="F191" i="8"/>
  <c r="B190" i="8"/>
  <c r="J188" i="8"/>
  <c r="G187" i="8"/>
  <c r="D186" i="8"/>
  <c r="M184" i="8"/>
  <c r="H183" i="8"/>
  <c r="D182" i="8"/>
  <c r="M180" i="8"/>
  <c r="I179" i="8"/>
  <c r="F178" i="8"/>
  <c r="B177" i="8"/>
  <c r="J175" i="8"/>
  <c r="F174" i="8"/>
  <c r="B173" i="8"/>
  <c r="K171" i="8"/>
  <c r="H170" i="8"/>
  <c r="D169" i="8"/>
  <c r="E255" i="8"/>
  <c r="E250" i="8"/>
  <c r="E247" i="8"/>
  <c r="A246" i="8"/>
  <c r="K244" i="8"/>
  <c r="H243" i="8"/>
  <c r="E242" i="8"/>
  <c r="A241" i="8"/>
  <c r="I239" i="8"/>
  <c r="E238" i="8"/>
  <c r="B237" i="8"/>
  <c r="L235" i="8"/>
  <c r="I234" i="8"/>
  <c r="E233" i="8"/>
  <c r="A232" i="8"/>
  <c r="I230" i="8"/>
  <c r="F229" i="8"/>
  <c r="C228" i="8"/>
  <c r="M226" i="8"/>
  <c r="I225" i="8"/>
  <c r="E224" i="8"/>
  <c r="A223" i="8"/>
  <c r="J221" i="8"/>
  <c r="G220" i="8"/>
  <c r="D219" i="8"/>
  <c r="A218" i="8"/>
  <c r="I216" i="8"/>
  <c r="E215" i="8"/>
  <c r="A214" i="8"/>
  <c r="K212" i="8"/>
  <c r="H211" i="8"/>
  <c r="E210" i="8"/>
  <c r="A209" i="8"/>
  <c r="I207" i="8"/>
  <c r="E206" i="8"/>
  <c r="B205" i="8"/>
  <c r="L203" i="8"/>
  <c r="I202" i="8"/>
  <c r="E201" i="8"/>
  <c r="A200" i="8"/>
  <c r="I198" i="8"/>
  <c r="F197" i="8"/>
  <c r="C196" i="8"/>
  <c r="M194" i="8"/>
  <c r="I193" i="8"/>
  <c r="E192" i="8"/>
  <c r="A191" i="8"/>
  <c r="I189" i="8"/>
  <c r="E188" i="8"/>
  <c r="B187" i="8"/>
  <c r="L185" i="8"/>
  <c r="G184" i="8"/>
  <c r="C183" i="8"/>
  <c r="L181" i="8"/>
  <c r="G180" i="8"/>
  <c r="D179" i="8"/>
  <c r="A178" i="8"/>
  <c r="I176" i="8"/>
  <c r="E175" i="8"/>
  <c r="A174" i="8"/>
  <c r="I172" i="8"/>
  <c r="F171" i="8"/>
  <c r="C170" i="8"/>
  <c r="L168" i="8"/>
  <c r="J253" i="8"/>
  <c r="I248" i="8"/>
  <c r="M246" i="8"/>
  <c r="I245" i="8"/>
  <c r="F244" i="8"/>
  <c r="C243" i="8"/>
  <c r="M241" i="8"/>
  <c r="H240" i="8"/>
  <c r="D239" i="8"/>
  <c r="M237" i="8"/>
  <c r="J236" i="8"/>
  <c r="G235" i="8"/>
  <c r="D234" i="8"/>
  <c r="M232" i="8"/>
  <c r="H231" i="8"/>
  <c r="D230" i="8"/>
  <c r="A229" i="8"/>
  <c r="K227" i="8"/>
  <c r="H226" i="8"/>
  <c r="D225" i="8"/>
  <c r="M223" i="8"/>
  <c r="H222" i="8"/>
  <c r="E221" i="8"/>
  <c r="B220" i="8"/>
  <c r="L218" i="8"/>
  <c r="H217" i="8"/>
  <c r="D216" i="8"/>
  <c r="M214" i="8"/>
  <c r="I213" i="8"/>
  <c r="F212" i="8"/>
  <c r="C211" i="8"/>
  <c r="M209" i="8"/>
  <c r="H208" i="8"/>
  <c r="D207" i="8"/>
  <c r="M205" i="8"/>
  <c r="J204" i="8"/>
  <c r="G203" i="8"/>
  <c r="D202" i="8"/>
  <c r="M200" i="8"/>
  <c r="H199" i="8"/>
  <c r="D198" i="8"/>
  <c r="A197" i="8"/>
  <c r="K195" i="8"/>
  <c r="H194" i="8"/>
  <c r="D193" i="8"/>
  <c r="M191" i="8"/>
  <c r="H190" i="8"/>
  <c r="D189" i="8"/>
  <c r="M187" i="8"/>
  <c r="J186" i="8"/>
  <c r="F185" i="8"/>
  <c r="B184" i="8"/>
  <c r="J182" i="8"/>
  <c r="F181" i="8"/>
  <c r="B180" i="8"/>
  <c r="L178" i="8"/>
  <c r="H177" i="8"/>
  <c r="D176" i="8"/>
  <c r="F294" i="8"/>
  <c r="F289" i="8"/>
  <c r="D284" i="8"/>
  <c r="B279" i="8"/>
  <c r="B274" i="8"/>
  <c r="L268" i="8"/>
  <c r="J263" i="8"/>
  <c r="J258" i="8"/>
  <c r="G253" i="8"/>
  <c r="F248" i="8"/>
  <c r="L247" i="8"/>
  <c r="G246" i="8"/>
  <c r="D245" i="8"/>
  <c r="A244" i="8"/>
  <c r="K242" i="8"/>
  <c r="G241" i="8"/>
  <c r="C240" i="8"/>
  <c r="L238" i="8"/>
  <c r="H237" i="8"/>
  <c r="E236" i="8"/>
  <c r="B235" i="8"/>
  <c r="L233" i="8"/>
  <c r="G232" i="8"/>
  <c r="C231" i="8"/>
  <c r="L229" i="8"/>
  <c r="I228" i="8"/>
  <c r="F227" i="8"/>
  <c r="C226" i="8"/>
  <c r="L224" i="8"/>
  <c r="G223" i="8"/>
  <c r="C222" i="8"/>
  <c r="M220" i="8"/>
  <c r="J219" i="8"/>
  <c r="G218" i="8"/>
  <c r="C217" i="8"/>
  <c r="L215" i="8"/>
  <c r="G214" i="8"/>
  <c r="D213" i="8"/>
  <c r="A212" i="8"/>
  <c r="K210" i="8"/>
  <c r="G209" i="8"/>
  <c r="C208" i="8"/>
  <c r="L206" i="8"/>
  <c r="H205" i="8"/>
  <c r="E204" i="8"/>
  <c r="B203" i="8"/>
  <c r="L201" i="8"/>
  <c r="G200" i="8"/>
  <c r="C199" i="8"/>
  <c r="L197" i="8"/>
  <c r="I196" i="8"/>
  <c r="F195" i="8"/>
  <c r="C194" i="8"/>
  <c r="L192" i="8"/>
  <c r="G191" i="8"/>
  <c r="C190" i="8"/>
  <c r="L188" i="8"/>
  <c r="H187" i="8"/>
  <c r="E186" i="8"/>
  <c r="A185" i="8"/>
  <c r="I183" i="8"/>
  <c r="E182" i="8"/>
  <c r="A181" i="8"/>
  <c r="J179" i="8"/>
  <c r="G178" i="8"/>
  <c r="C177" i="8"/>
  <c r="L175" i="8"/>
  <c r="G174" i="8"/>
  <c r="C173" i="8"/>
  <c r="I255" i="8"/>
  <c r="I250" i="8"/>
  <c r="F247" i="8"/>
  <c r="B246" i="8"/>
  <c r="L244" i="8"/>
  <c r="I243" i="8"/>
  <c r="F242" i="8"/>
  <c r="B241" i="8"/>
  <c r="J239" i="8"/>
  <c r="F238" i="8"/>
  <c r="C237" i="8"/>
  <c r="M235" i="8"/>
  <c r="J234" i="8"/>
  <c r="F233" i="8"/>
  <c r="B232" i="8"/>
  <c r="J230" i="8"/>
  <c r="G229" i="8"/>
  <c r="D228" i="8"/>
  <c r="A227" i="8"/>
  <c r="J225" i="8"/>
  <c r="F224" i="8"/>
  <c r="B223" i="8"/>
  <c r="K221" i="8"/>
  <c r="H220" i="8"/>
  <c r="E219" i="8"/>
  <c r="B218" i="8"/>
  <c r="J216" i="8"/>
  <c r="F215" i="8"/>
  <c r="B214" i="8"/>
  <c r="L212" i="8"/>
  <c r="I211" i="8"/>
  <c r="F210" i="8"/>
  <c r="B209" i="8"/>
  <c r="J207" i="8"/>
  <c r="F206" i="8"/>
  <c r="C205" i="8"/>
  <c r="M203" i="8"/>
  <c r="J202" i="8"/>
  <c r="F201" i="8"/>
  <c r="B200" i="8"/>
  <c r="J198" i="8"/>
  <c r="G197" i="8"/>
  <c r="D196" i="8"/>
  <c r="A195" i="8"/>
  <c r="J193" i="8"/>
  <c r="F192" i="8"/>
  <c r="B191" i="8"/>
  <c r="J189" i="8"/>
  <c r="F188" i="8"/>
  <c r="C187" i="8"/>
  <c r="M185" i="8"/>
  <c r="H184" i="8"/>
  <c r="D183" i="8"/>
  <c r="M181" i="8"/>
  <c r="H180" i="8"/>
  <c r="E179" i="8"/>
  <c r="B178" i="8"/>
  <c r="J176" i="8"/>
  <c r="F175" i="8"/>
  <c r="B174" i="8"/>
  <c r="J172" i="8"/>
  <c r="G171" i="8"/>
  <c r="D170" i="8"/>
  <c r="M168" i="8"/>
  <c r="A254" i="8"/>
  <c r="A249" i="8"/>
  <c r="A247" i="8"/>
  <c r="J245" i="8"/>
  <c r="G244" i="8"/>
  <c r="D243" i="8"/>
  <c r="A242" i="8"/>
  <c r="I240" i="8"/>
  <c r="E239" i="8"/>
  <c r="A238" i="8"/>
  <c r="K236" i="8"/>
  <c r="H235" i="8"/>
  <c r="E234" i="8"/>
  <c r="A233" i="8"/>
  <c r="I231" i="8"/>
  <c r="E230" i="8"/>
  <c r="B229" i="8"/>
  <c r="L227" i="8"/>
  <c r="I226" i="8"/>
  <c r="E225" i="8"/>
  <c r="A224" i="8"/>
  <c r="I222" i="8"/>
  <c r="F221" i="8"/>
  <c r="C220" i="8"/>
  <c r="M218" i="8"/>
  <c r="I217" i="8"/>
  <c r="E216" i="8"/>
  <c r="A215" i="8"/>
  <c r="J213" i="8"/>
  <c r="G212" i="8"/>
  <c r="D211" i="8"/>
  <c r="A210" i="8"/>
  <c r="I208" i="8"/>
  <c r="E207" i="8"/>
  <c r="A206" i="8"/>
  <c r="K204" i="8"/>
  <c r="H203" i="8"/>
  <c r="E202" i="8"/>
  <c r="A201" i="8"/>
  <c r="I199" i="8"/>
  <c r="E198" i="8"/>
  <c r="B197" i="8"/>
  <c r="L195" i="8"/>
  <c r="I194" i="8"/>
  <c r="E193" i="8"/>
  <c r="A192" i="8"/>
  <c r="I190" i="8"/>
  <c r="E189" i="8"/>
  <c r="A188" i="8"/>
  <c r="K186" i="8"/>
  <c r="G185" i="8"/>
  <c r="C184" i="8"/>
  <c r="L182" i="8"/>
  <c r="G181" i="8"/>
  <c r="C180" i="8"/>
  <c r="M178" i="8"/>
  <c r="I177" i="8"/>
  <c r="E176" i="8"/>
  <c r="A175" i="8"/>
  <c r="I173" i="8"/>
  <c r="E172" i="8"/>
  <c r="B171" i="8"/>
  <c r="L169" i="8"/>
  <c r="G168" i="8"/>
  <c r="G252" i="8"/>
  <c r="M247" i="8"/>
  <c r="H246" i="8"/>
  <c r="E245" i="8"/>
  <c r="B244" i="8"/>
  <c r="L242" i="8"/>
  <c r="H241" i="8"/>
  <c r="D240" i="8"/>
  <c r="M238" i="8"/>
  <c r="I237" i="8"/>
  <c r="F236" i="8"/>
  <c r="C235" i="8"/>
  <c r="M233" i="8"/>
  <c r="H232" i="8"/>
  <c r="D231" i="8"/>
  <c r="M229" i="8"/>
  <c r="J228" i="8"/>
  <c r="G227" i="8"/>
  <c r="D226" i="8"/>
  <c r="M224" i="8"/>
  <c r="H223" i="8"/>
  <c r="D222" i="8"/>
  <c r="A221" i="8"/>
  <c r="K219" i="8"/>
  <c r="H218" i="8"/>
  <c r="D217" i="8"/>
  <c r="M215" i="8"/>
  <c r="H214" i="8"/>
  <c r="E213" i="8"/>
  <c r="B212" i="8"/>
  <c r="L210" i="8"/>
  <c r="H209" i="8"/>
  <c r="D208" i="8"/>
  <c r="M206" i="8"/>
  <c r="I205" i="8"/>
  <c r="F204" i="8"/>
  <c r="C203" i="8"/>
  <c r="M201" i="8"/>
  <c r="H200" i="8"/>
  <c r="D199" i="8"/>
  <c r="M197" i="8"/>
  <c r="J196" i="8"/>
  <c r="G195" i="8"/>
  <c r="D194" i="8"/>
  <c r="M192" i="8"/>
  <c r="H191" i="8"/>
  <c r="D190" i="8"/>
  <c r="M188" i="8"/>
  <c r="I187" i="8"/>
  <c r="F186" i="8"/>
  <c r="B185" i="8"/>
  <c r="J183" i="8"/>
  <c r="F182" i="8"/>
  <c r="B181" i="8"/>
  <c r="K179" i="8"/>
  <c r="H178" i="8"/>
  <c r="D177" i="8"/>
  <c r="M175" i="8"/>
  <c r="H198" i="8"/>
  <c r="L194" i="8"/>
  <c r="D192" i="8"/>
  <c r="H189" i="8"/>
  <c r="A187" i="8"/>
  <c r="F184" i="8"/>
  <c r="J181" i="8"/>
  <c r="C179" i="8"/>
  <c r="H176" i="8"/>
  <c r="H174" i="8"/>
  <c r="D173" i="8"/>
  <c r="M171" i="8"/>
  <c r="J170" i="8"/>
  <c r="F169" i="8"/>
  <c r="C172" i="8"/>
  <c r="A168" i="8"/>
  <c r="I166" i="8"/>
  <c r="E165" i="8"/>
  <c r="A164" i="8"/>
  <c r="K162" i="8"/>
  <c r="G161" i="8"/>
  <c r="C160" i="8"/>
  <c r="L158" i="8"/>
  <c r="G157" i="8"/>
  <c r="C156" i="8"/>
  <c r="M154" i="8"/>
  <c r="I153" i="8"/>
  <c r="E152" i="8"/>
  <c r="A151" i="8"/>
  <c r="I149" i="8"/>
  <c r="E148" i="8"/>
  <c r="B147" i="8"/>
  <c r="L145" i="8"/>
  <c r="G144" i="8"/>
  <c r="C143" i="8"/>
  <c r="L141" i="8"/>
  <c r="G140" i="8"/>
  <c r="D139" i="8"/>
  <c r="A138" i="8"/>
  <c r="I136" i="8"/>
  <c r="E135" i="8"/>
  <c r="A134" i="8"/>
  <c r="I132" i="8"/>
  <c r="F131" i="8"/>
  <c r="C130" i="8"/>
  <c r="L128" i="8"/>
  <c r="G127" i="8"/>
  <c r="C126" i="8"/>
  <c r="L124" i="8"/>
  <c r="H123" i="8"/>
  <c r="E122" i="8"/>
  <c r="A121" i="8"/>
  <c r="I119" i="8"/>
  <c r="E118" i="8"/>
  <c r="A117" i="8"/>
  <c r="J115" i="8"/>
  <c r="G114" i="8"/>
  <c r="C113" i="8"/>
  <c r="L111" i="8"/>
  <c r="G110" i="8"/>
  <c r="C109" i="8"/>
  <c r="L107" i="8"/>
  <c r="I106" i="8"/>
  <c r="E105" i="8"/>
  <c r="A104" i="8"/>
  <c r="I102" i="8"/>
  <c r="E101" i="8"/>
  <c r="A100" i="8"/>
  <c r="K98" i="8"/>
  <c r="G97" i="8"/>
  <c r="C96" i="8"/>
  <c r="L94" i="8"/>
  <c r="G93" i="8"/>
  <c r="C92" i="8"/>
  <c r="M90" i="8"/>
  <c r="I89" i="8"/>
  <c r="E88" i="8"/>
  <c r="A87" i="8"/>
  <c r="I170" i="8"/>
  <c r="H167" i="8"/>
  <c r="D166" i="8"/>
  <c r="M164" i="8"/>
  <c r="I163" i="8"/>
  <c r="F162" i="8"/>
  <c r="B161" i="8"/>
  <c r="J159" i="8"/>
  <c r="F158" i="8"/>
  <c r="B157" i="8"/>
  <c r="K155" i="8"/>
  <c r="H154" i="8"/>
  <c r="D153" i="8"/>
  <c r="M151" i="8"/>
  <c r="H150" i="8"/>
  <c r="D149" i="8"/>
  <c r="M147" i="8"/>
  <c r="J146" i="8"/>
  <c r="F145" i="8"/>
  <c r="B144" i="8"/>
  <c r="J142" i="8"/>
  <c r="F141" i="8"/>
  <c r="B140" i="8"/>
  <c r="L138" i="8"/>
  <c r="H137" i="8"/>
  <c r="D136" i="8"/>
  <c r="M134" i="8"/>
  <c r="H133" i="8"/>
  <c r="D132" i="8"/>
  <c r="A131" i="8"/>
  <c r="J129" i="8"/>
  <c r="F128" i="8"/>
  <c r="B127" i="8"/>
  <c r="J125" i="8"/>
  <c r="F124" i="8"/>
  <c r="C123" i="8"/>
  <c r="M121" i="8"/>
  <c r="H120" i="8"/>
  <c r="D119" i="8"/>
  <c r="M117" i="8"/>
  <c r="H116" i="8"/>
  <c r="E115" i="8"/>
  <c r="B114" i="8"/>
  <c r="J112" i="8"/>
  <c r="F111" i="8"/>
  <c r="B110" i="8"/>
  <c r="J108" i="8"/>
  <c r="G107" i="8"/>
  <c r="D106" i="8"/>
  <c r="M104" i="8"/>
  <c r="H103" i="8"/>
  <c r="D102" i="8"/>
  <c r="M100" i="8"/>
  <c r="I99" i="8"/>
  <c r="F98" i="8"/>
  <c r="B97" i="8"/>
  <c r="J95" i="8"/>
  <c r="F94" i="8"/>
  <c r="B93" i="8"/>
  <c r="K91" i="8"/>
  <c r="H90" i="8"/>
  <c r="D89" i="8"/>
  <c r="M87" i="8"/>
  <c r="H86" i="8"/>
  <c r="H171" i="8"/>
  <c r="L167" i="8"/>
  <c r="G166" i="8"/>
  <c r="C165" i="8"/>
  <c r="L163" i="8"/>
  <c r="I162" i="8"/>
  <c r="E161" i="8"/>
  <c r="A160" i="8"/>
  <c r="I158" i="8"/>
  <c r="E157" i="8"/>
  <c r="A156" i="8"/>
  <c r="K154" i="8"/>
  <c r="G153" i="8"/>
  <c r="C152" i="8"/>
  <c r="L150" i="8"/>
  <c r="G149" i="8"/>
  <c r="C148" i="8"/>
  <c r="M146" i="8"/>
  <c r="I145" i="8"/>
  <c r="E144" i="8"/>
  <c r="A143" i="8"/>
  <c r="I141" i="8"/>
  <c r="E140" i="8"/>
  <c r="B139" i="8"/>
  <c r="L137" i="8"/>
  <c r="G136" i="8"/>
  <c r="C135" i="8"/>
  <c r="L133" i="8"/>
  <c r="G132" i="8"/>
  <c r="D131" i="8"/>
  <c r="D171" i="8"/>
  <c r="J167" i="8"/>
  <c r="F166" i="8"/>
  <c r="B165" i="8"/>
  <c r="K163" i="8"/>
  <c r="H162" i="8"/>
  <c r="D161" i="8"/>
  <c r="M159" i="8"/>
  <c r="H158" i="8"/>
  <c r="D157" i="8"/>
  <c r="M155" i="8"/>
  <c r="J154" i="8"/>
  <c r="F153" i="8"/>
  <c r="B152" i="8"/>
  <c r="J150" i="8"/>
  <c r="F149" i="8"/>
  <c r="B148" i="8"/>
  <c r="L146" i="8"/>
  <c r="H145" i="8"/>
  <c r="D144" i="8"/>
  <c r="M142" i="8"/>
  <c r="H141" i="8"/>
  <c r="D140" i="8"/>
  <c r="A139" i="8"/>
  <c r="J137" i="8"/>
  <c r="F136" i="8"/>
  <c r="B135" i="8"/>
  <c r="J133" i="8"/>
  <c r="F132" i="8"/>
  <c r="C131" i="8"/>
  <c r="M129" i="8"/>
  <c r="H128" i="8"/>
  <c r="D127" i="8"/>
  <c r="M125" i="8"/>
  <c r="H124" i="8"/>
  <c r="E123" i="8"/>
  <c r="B122" i="8"/>
  <c r="J120" i="8"/>
  <c r="F119" i="8"/>
  <c r="B118" i="8"/>
  <c r="J116" i="8"/>
  <c r="G115" i="8"/>
  <c r="D114" i="8"/>
  <c r="M112" i="8"/>
  <c r="H111" i="8"/>
  <c r="D110" i="8"/>
  <c r="M108" i="8"/>
  <c r="I107" i="8"/>
  <c r="F106" i="8"/>
  <c r="B105" i="8"/>
  <c r="J103" i="8"/>
  <c r="F102" i="8"/>
  <c r="B101" i="8"/>
  <c r="K99" i="8"/>
  <c r="H98" i="8"/>
  <c r="D97" i="8"/>
  <c r="M95" i="8"/>
  <c r="H94" i="8"/>
  <c r="D93" i="8"/>
  <c r="M91" i="8"/>
  <c r="J90" i="8"/>
  <c r="F89" i="8"/>
  <c r="B88" i="8"/>
  <c r="J86" i="8"/>
  <c r="E127" i="8"/>
  <c r="E197" i="8"/>
  <c r="M193" i="8"/>
  <c r="D191" i="8"/>
  <c r="H188" i="8"/>
  <c r="B186" i="8"/>
  <c r="F183" i="8"/>
  <c r="J180" i="8"/>
  <c r="D178" i="8"/>
  <c r="H175" i="8"/>
  <c r="D174" i="8"/>
  <c r="M172" i="8"/>
  <c r="I171" i="8"/>
  <c r="F170" i="8"/>
  <c r="B169" i="8"/>
  <c r="M170" i="8"/>
  <c r="I167" i="8"/>
  <c r="E166" i="8"/>
  <c r="A165" i="8"/>
  <c r="J163" i="8"/>
  <c r="G162" i="8"/>
  <c r="C161" i="8"/>
  <c r="L159" i="8"/>
  <c r="G158" i="8"/>
  <c r="C157" i="8"/>
  <c r="L155" i="8"/>
  <c r="I154" i="8"/>
  <c r="E153" i="8"/>
  <c r="A152" i="8"/>
  <c r="I150" i="8"/>
  <c r="E149" i="8"/>
  <c r="A148" i="8"/>
  <c r="K146" i="8"/>
  <c r="G145" i="8"/>
  <c r="C144" i="8"/>
  <c r="L142" i="8"/>
  <c r="G141" i="8"/>
  <c r="C140" i="8"/>
  <c r="M138" i="8"/>
  <c r="I137" i="8"/>
  <c r="E136" i="8"/>
  <c r="A135" i="8"/>
  <c r="I133" i="8"/>
  <c r="E132" i="8"/>
  <c r="B131" i="8"/>
  <c r="L129" i="8"/>
  <c r="G128" i="8"/>
  <c r="C127" i="8"/>
  <c r="L125" i="8"/>
  <c r="G124" i="8"/>
  <c r="D123" i="8"/>
  <c r="A122" i="8"/>
  <c r="I120" i="8"/>
  <c r="E119" i="8"/>
  <c r="A118" i="8"/>
  <c r="I116" i="8"/>
  <c r="F115" i="8"/>
  <c r="C114" i="8"/>
  <c r="L112" i="8"/>
  <c r="G111" i="8"/>
  <c r="C110" i="8"/>
  <c r="L108" i="8"/>
  <c r="H107" i="8"/>
  <c r="E106" i="8"/>
  <c r="A105" i="8"/>
  <c r="I103" i="8"/>
  <c r="E102" i="8"/>
  <c r="A101" i="8"/>
  <c r="J99" i="8"/>
  <c r="G98" i="8"/>
  <c r="C97" i="8"/>
  <c r="L95" i="8"/>
  <c r="G94" i="8"/>
  <c r="C93" i="8"/>
  <c r="L91" i="8"/>
  <c r="I90" i="8"/>
  <c r="E89" i="8"/>
  <c r="A88" i="8"/>
  <c r="I86" i="8"/>
  <c r="E169" i="8"/>
  <c r="D167" i="8"/>
  <c r="M165" i="8"/>
  <c r="H164" i="8"/>
  <c r="E163" i="8"/>
  <c r="B162" i="8"/>
  <c r="J160" i="8"/>
  <c r="F159" i="8"/>
  <c r="B158" i="8"/>
  <c r="J156" i="8"/>
  <c r="G155" i="8"/>
  <c r="D154" i="8"/>
  <c r="M152" i="8"/>
  <c r="H151" i="8"/>
  <c r="D150" i="8"/>
  <c r="M148" i="8"/>
  <c r="I147" i="8"/>
  <c r="F146" i="8"/>
  <c r="B145" i="8"/>
  <c r="J143" i="8"/>
  <c r="F142" i="8"/>
  <c r="B141" i="8"/>
  <c r="K139" i="8"/>
  <c r="H138" i="8"/>
  <c r="D137" i="8"/>
  <c r="M135" i="8"/>
  <c r="H134" i="8"/>
  <c r="D133" i="8"/>
  <c r="M131" i="8"/>
  <c r="J130" i="8"/>
  <c r="F129" i="8"/>
  <c r="B128" i="8"/>
  <c r="J126" i="8"/>
  <c r="F125" i="8"/>
  <c r="B124" i="8"/>
  <c r="L122" i="8"/>
  <c r="H121" i="8"/>
  <c r="D120" i="8"/>
  <c r="M118" i="8"/>
  <c r="H117" i="8"/>
  <c r="D116" i="8"/>
  <c r="A115" i="8"/>
  <c r="J113" i="8"/>
  <c r="F112" i="8"/>
  <c r="B111" i="8"/>
  <c r="J109" i="8"/>
  <c r="F108" i="8"/>
  <c r="C107" i="8"/>
  <c r="M105" i="8"/>
  <c r="H104" i="8"/>
  <c r="D103" i="8"/>
  <c r="M101" i="8"/>
  <c r="H100" i="8"/>
  <c r="E99" i="8"/>
  <c r="B98" i="8"/>
  <c r="J96" i="8"/>
  <c r="F95" i="8"/>
  <c r="B94" i="8"/>
  <c r="J92" i="8"/>
  <c r="G91" i="8"/>
  <c r="D90" i="8"/>
  <c r="M88" i="8"/>
  <c r="H87" i="8"/>
  <c r="D86" i="8"/>
  <c r="E170" i="8"/>
  <c r="G167" i="8"/>
  <c r="C166" i="8"/>
  <c r="L164" i="8"/>
  <c r="H163" i="8"/>
  <c r="E162" i="8"/>
  <c r="A161" i="8"/>
  <c r="I159" i="8"/>
  <c r="E158" i="8"/>
  <c r="A157" i="8"/>
  <c r="J155" i="8"/>
  <c r="G154" i="8"/>
  <c r="C153" i="8"/>
  <c r="L151" i="8"/>
  <c r="G150" i="8"/>
  <c r="C149" i="8"/>
  <c r="L147" i="8"/>
  <c r="I146" i="8"/>
  <c r="E145" i="8"/>
  <c r="A144" i="8"/>
  <c r="I142" i="8"/>
  <c r="E141" i="8"/>
  <c r="A140" i="8"/>
  <c r="K138" i="8"/>
  <c r="G137" i="8"/>
  <c r="C136" i="8"/>
  <c r="L134" i="8"/>
  <c r="G133" i="8"/>
  <c r="C132" i="8"/>
  <c r="M130" i="8"/>
  <c r="A170" i="8"/>
  <c r="F167" i="8"/>
  <c r="B166" i="8"/>
  <c r="J164" i="8"/>
  <c r="G163" i="8"/>
  <c r="D162" i="8"/>
  <c r="M160" i="8"/>
  <c r="H159" i="8"/>
  <c r="D158" i="8"/>
  <c r="M156" i="8"/>
  <c r="I155" i="8"/>
  <c r="F154" i="8"/>
  <c r="B153" i="8"/>
  <c r="J151" i="8"/>
  <c r="F150" i="8"/>
  <c r="B149" i="8"/>
  <c r="K147" i="8"/>
  <c r="H146" i="8"/>
  <c r="D145" i="8"/>
  <c r="M143" i="8"/>
  <c r="H142" i="8"/>
  <c r="D141" i="8"/>
  <c r="M139" i="8"/>
  <c r="J138" i="8"/>
  <c r="F137" i="8"/>
  <c r="B136" i="8"/>
  <c r="J134" i="8"/>
  <c r="F133" i="8"/>
  <c r="B132" i="8"/>
  <c r="L130" i="8"/>
  <c r="H129" i="8"/>
  <c r="D128" i="8"/>
  <c r="M126" i="8"/>
  <c r="H125" i="8"/>
  <c r="D124" i="8"/>
  <c r="A123" i="8"/>
  <c r="J121" i="8"/>
  <c r="F120" i="8"/>
  <c r="B119" i="8"/>
  <c r="J117" i="8"/>
  <c r="F116" i="8"/>
  <c r="C115" i="8"/>
  <c r="M113" i="8"/>
  <c r="H112" i="8"/>
  <c r="D111" i="8"/>
  <c r="M109" i="8"/>
  <c r="H108" i="8"/>
  <c r="E107" i="8"/>
  <c r="B106" i="8"/>
  <c r="J104" i="8"/>
  <c r="F103" i="8"/>
  <c r="B102" i="8"/>
  <c r="J100" i="8"/>
  <c r="G99" i="8"/>
  <c r="D98" i="8"/>
  <c r="M96" i="8"/>
  <c r="H95" i="8"/>
  <c r="D94" i="8"/>
  <c r="M92" i="8"/>
  <c r="I91" i="8"/>
  <c r="F90" i="8"/>
  <c r="B89" i="8"/>
  <c r="J87" i="8"/>
  <c r="F86" i="8"/>
  <c r="A126" i="8"/>
  <c r="L120" i="8"/>
  <c r="H115" i="8"/>
  <c r="B196" i="8"/>
  <c r="H193" i="8"/>
  <c r="M190" i="8"/>
  <c r="D188" i="8"/>
  <c r="J185" i="8"/>
  <c r="B183" i="8"/>
  <c r="F180" i="8"/>
  <c r="M177" i="8"/>
  <c r="D175" i="8"/>
  <c r="M173" i="8"/>
  <c r="H172" i="8"/>
  <c r="E171" i="8"/>
  <c r="B170" i="8"/>
  <c r="J168" i="8"/>
  <c r="I169" i="8"/>
  <c r="E167" i="8"/>
  <c r="A166" i="8"/>
  <c r="I164" i="8"/>
  <c r="F163" i="8"/>
  <c r="C162" i="8"/>
  <c r="L160" i="8"/>
  <c r="G159" i="8"/>
  <c r="C158" i="8"/>
  <c r="L156" i="8"/>
  <c r="H155" i="8"/>
  <c r="E154" i="8"/>
  <c r="A153" i="8"/>
  <c r="I151" i="8"/>
  <c r="E150" i="8"/>
  <c r="A149" i="8"/>
  <c r="J147" i="8"/>
  <c r="G146" i="8"/>
  <c r="C145" i="8"/>
  <c r="L143" i="8"/>
  <c r="G142" i="8"/>
  <c r="C141" i="8"/>
  <c r="L139" i="8"/>
  <c r="I138" i="8"/>
  <c r="E137" i="8"/>
  <c r="A136" i="8"/>
  <c r="I134" i="8"/>
  <c r="E133" i="8"/>
  <c r="A132" i="8"/>
  <c r="K130" i="8"/>
  <c r="G129" i="8"/>
  <c r="C128" i="8"/>
  <c r="L126" i="8"/>
  <c r="G125" i="8"/>
  <c r="C124" i="8"/>
  <c r="M122" i="8"/>
  <c r="I121" i="8"/>
  <c r="E120" i="8"/>
  <c r="A119" i="8"/>
  <c r="I117" i="8"/>
  <c r="E116" i="8"/>
  <c r="B115" i="8"/>
  <c r="L113" i="8"/>
  <c r="G112" i="8"/>
  <c r="C111" i="8"/>
  <c r="L109" i="8"/>
  <c r="G108" i="8"/>
  <c r="D107" i="8"/>
  <c r="A106" i="8"/>
  <c r="I104" i="8"/>
  <c r="E103" i="8"/>
  <c r="A102" i="8"/>
  <c r="I100" i="8"/>
  <c r="F99" i="8"/>
  <c r="C98" i="8"/>
  <c r="L96" i="8"/>
  <c r="G95" i="8"/>
  <c r="C94" i="8"/>
  <c r="L92" i="8"/>
  <c r="H91" i="8"/>
  <c r="E90" i="8"/>
  <c r="A89" i="8"/>
  <c r="I87" i="8"/>
  <c r="E86" i="8"/>
  <c r="D168" i="8"/>
  <c r="M166" i="8"/>
  <c r="H165" i="8"/>
  <c r="D164" i="8"/>
  <c r="A163" i="8"/>
  <c r="J161" i="8"/>
  <c r="F160" i="8"/>
  <c r="B159" i="8"/>
  <c r="J157" i="8"/>
  <c r="F156" i="8"/>
  <c r="C155" i="8"/>
  <c r="M153" i="8"/>
  <c r="H152" i="8"/>
  <c r="D151" i="8"/>
  <c r="M149" i="8"/>
  <c r="H148" i="8"/>
  <c r="E147" i="8"/>
  <c r="B146" i="8"/>
  <c r="J144" i="8"/>
  <c r="F143" i="8"/>
  <c r="B142" i="8"/>
  <c r="J140" i="8"/>
  <c r="G139" i="8"/>
  <c r="D138" i="8"/>
  <c r="M136" i="8"/>
  <c r="H135" i="8"/>
  <c r="D134" i="8"/>
  <c r="M132" i="8"/>
  <c r="I131" i="8"/>
  <c r="F130" i="8"/>
  <c r="B129" i="8"/>
  <c r="J127" i="8"/>
  <c r="F126" i="8"/>
  <c r="B125" i="8"/>
  <c r="K123" i="8"/>
  <c r="H122" i="8"/>
  <c r="D121" i="8"/>
  <c r="M119" i="8"/>
  <c r="H118" i="8"/>
  <c r="D117" i="8"/>
  <c r="M115" i="8"/>
  <c r="J114" i="8"/>
  <c r="F113" i="8"/>
  <c r="B112" i="8"/>
  <c r="J110" i="8"/>
  <c r="F109" i="8"/>
  <c r="B108" i="8"/>
  <c r="L106" i="8"/>
  <c r="H105" i="8"/>
  <c r="D104" i="8"/>
  <c r="M102" i="8"/>
  <c r="H101" i="8"/>
  <c r="D100" i="8"/>
  <c r="A99" i="8"/>
  <c r="J97" i="8"/>
  <c r="F96" i="8"/>
  <c r="B95" i="8"/>
  <c r="J93" i="8"/>
  <c r="F92" i="8"/>
  <c r="C91" i="8"/>
  <c r="M89" i="8"/>
  <c r="H88" i="8"/>
  <c r="D87" i="8"/>
  <c r="M85" i="8"/>
  <c r="A169" i="8"/>
  <c r="C167" i="8"/>
  <c r="L165" i="8"/>
  <c r="G164" i="8"/>
  <c r="D163" i="8"/>
  <c r="A162" i="8"/>
  <c r="I160" i="8"/>
  <c r="E159" i="8"/>
  <c r="A158" i="8"/>
  <c r="I156" i="8"/>
  <c r="F155" i="8"/>
  <c r="C154" i="8"/>
  <c r="L152" i="8"/>
  <c r="G151" i="8"/>
  <c r="C150" i="8"/>
  <c r="L148" i="8"/>
  <c r="H147" i="8"/>
  <c r="E146" i="8"/>
  <c r="A145" i="8"/>
  <c r="I143" i="8"/>
  <c r="E142" i="8"/>
  <c r="A141" i="8"/>
  <c r="J139" i="8"/>
  <c r="G138" i="8"/>
  <c r="C137" i="8"/>
  <c r="L135" i="8"/>
  <c r="G134" i="8"/>
  <c r="C133" i="8"/>
  <c r="L131" i="8"/>
  <c r="I130" i="8"/>
  <c r="I168" i="8"/>
  <c r="B167" i="8"/>
  <c r="J165" i="8"/>
  <c r="F164" i="8"/>
  <c r="C163" i="8"/>
  <c r="M161" i="8"/>
  <c r="H160" i="8"/>
  <c r="D159" i="8"/>
  <c r="M157" i="8"/>
  <c r="H156" i="8"/>
  <c r="E155" i="8"/>
  <c r="B154" i="8"/>
  <c r="J152" i="8"/>
  <c r="F151" i="8"/>
  <c r="B150" i="8"/>
  <c r="J148" i="8"/>
  <c r="G147" i="8"/>
  <c r="D146" i="8"/>
  <c r="M144" i="8"/>
  <c r="H143" i="8"/>
  <c r="D142" i="8"/>
  <c r="M140" i="8"/>
  <c r="I139" i="8"/>
  <c r="F138" i="8"/>
  <c r="B137" i="8"/>
  <c r="J135" i="8"/>
  <c r="F134" i="8"/>
  <c r="B133" i="8"/>
  <c r="K131" i="8"/>
  <c r="H130" i="8"/>
  <c r="D129" i="8"/>
  <c r="M127" i="8"/>
  <c r="H126" i="8"/>
  <c r="D125" i="8"/>
  <c r="M123" i="8"/>
  <c r="J122" i="8"/>
  <c r="F121" i="8"/>
  <c r="B120" i="8"/>
  <c r="J118" i="8"/>
  <c r="F117" i="8"/>
  <c r="B116" i="8"/>
  <c r="L114" i="8"/>
  <c r="H113" i="8"/>
  <c r="D112" i="8"/>
  <c r="M110" i="8"/>
  <c r="H109" i="8"/>
  <c r="D108" i="8"/>
  <c r="A107" i="8"/>
  <c r="J105" i="8"/>
  <c r="F104" i="8"/>
  <c r="B103" i="8"/>
  <c r="J101" i="8"/>
  <c r="F100" i="8"/>
  <c r="C99" i="8"/>
  <c r="M97" i="8"/>
  <c r="H96" i="8"/>
  <c r="D95" i="8"/>
  <c r="M93" i="8"/>
  <c r="H92" i="8"/>
  <c r="E91" i="8"/>
  <c r="B90" i="8"/>
  <c r="J88" i="8"/>
  <c r="F87" i="8"/>
  <c r="A130" i="8"/>
  <c r="I124" i="8"/>
  <c r="G119" i="8"/>
  <c r="E114" i="8"/>
  <c r="A109" i="8"/>
  <c r="L103" i="8"/>
  <c r="I98" i="8"/>
  <c r="E93" i="8"/>
  <c r="C88" i="8"/>
  <c r="C85" i="8"/>
  <c r="L83" i="8"/>
  <c r="I82" i="8"/>
  <c r="E81" i="8"/>
  <c r="A80" i="8"/>
  <c r="I78" i="8"/>
  <c r="E77" i="8"/>
  <c r="A76" i="8"/>
  <c r="K74" i="8"/>
  <c r="G73" i="8"/>
  <c r="C72" i="8"/>
  <c r="L70" i="8"/>
  <c r="C195" i="8"/>
  <c r="H192" i="8"/>
  <c r="M189" i="8"/>
  <c r="E187" i="8"/>
  <c r="J184" i="8"/>
  <c r="B182" i="8"/>
  <c r="G179" i="8"/>
  <c r="M176" i="8"/>
  <c r="M174" i="8"/>
  <c r="H173" i="8"/>
  <c r="D172" i="8"/>
  <c r="A171" i="8"/>
  <c r="J169" i="8"/>
  <c r="F168" i="8"/>
  <c r="E168" i="8"/>
  <c r="A167" i="8"/>
  <c r="I165" i="8"/>
  <c r="E164" i="8"/>
  <c r="B163" i="8"/>
  <c r="L161" i="8"/>
  <c r="G160" i="8"/>
  <c r="C159" i="8"/>
  <c r="L157" i="8"/>
  <c r="G156" i="8"/>
  <c r="D155" i="8"/>
  <c r="A154" i="8"/>
  <c r="I152" i="8"/>
  <c r="E151" i="8"/>
  <c r="A150" i="8"/>
  <c r="I148" i="8"/>
  <c r="F147" i="8"/>
  <c r="C146" i="8"/>
  <c r="L144" i="8"/>
  <c r="G143" i="8"/>
  <c r="C142" i="8"/>
  <c r="L140" i="8"/>
  <c r="H139" i="8"/>
  <c r="E138" i="8"/>
  <c r="A137" i="8"/>
  <c r="I135" i="8"/>
  <c r="E134" i="8"/>
  <c r="A133" i="8"/>
  <c r="J131" i="8"/>
  <c r="G130" i="8"/>
  <c r="C129" i="8"/>
  <c r="L127" i="8"/>
  <c r="G126" i="8"/>
  <c r="C125" i="8"/>
  <c r="L123" i="8"/>
  <c r="I122" i="8"/>
  <c r="E121" i="8"/>
  <c r="A120" i="8"/>
  <c r="I118" i="8"/>
  <c r="E117" i="8"/>
  <c r="A116" i="8"/>
  <c r="K114" i="8"/>
  <c r="G113" i="8"/>
  <c r="C112" i="8"/>
  <c r="L110" i="8"/>
  <c r="G109" i="8"/>
  <c r="C108" i="8"/>
  <c r="M106" i="8"/>
  <c r="I105" i="8"/>
  <c r="E104" i="8"/>
  <c r="A103" i="8"/>
  <c r="I101" i="8"/>
  <c r="E100" i="8"/>
  <c r="B99" i="8"/>
  <c r="L97" i="8"/>
  <c r="G96" i="8"/>
  <c r="C95" i="8"/>
  <c r="L93" i="8"/>
  <c r="G92" i="8"/>
  <c r="D91" i="8"/>
  <c r="A90" i="8"/>
  <c r="I88" i="8"/>
  <c r="E87" i="8"/>
  <c r="L171" i="8"/>
  <c r="M167" i="8"/>
  <c r="H166" i="8"/>
  <c r="D165" i="8"/>
  <c r="M163" i="8"/>
  <c r="J162" i="8"/>
  <c r="F161" i="8"/>
  <c r="B160" i="8"/>
  <c r="J158" i="8"/>
  <c r="F157" i="8"/>
  <c r="B156" i="8"/>
  <c r="L154" i="8"/>
  <c r="H153" i="8"/>
  <c r="D152" i="8"/>
  <c r="M150" i="8"/>
  <c r="H149" i="8"/>
  <c r="D148" i="8"/>
  <c r="A147" i="8"/>
  <c r="J145" i="8"/>
  <c r="F144" i="8"/>
  <c r="B143" i="8"/>
  <c r="J141" i="8"/>
  <c r="F140" i="8"/>
  <c r="C139" i="8"/>
  <c r="M137" i="8"/>
  <c r="H136" i="8"/>
  <c r="D135" i="8"/>
  <c r="M133" i="8"/>
  <c r="H132" i="8"/>
  <c r="E131" i="8"/>
  <c r="B130" i="8"/>
  <c r="J128" i="8"/>
  <c r="F127" i="8"/>
  <c r="B126" i="8"/>
  <c r="J124" i="8"/>
  <c r="G123" i="8"/>
  <c r="D122" i="8"/>
  <c r="M120" i="8"/>
  <c r="H119" i="8"/>
  <c r="D118" i="8"/>
  <c r="M116" i="8"/>
  <c r="I115" i="8"/>
  <c r="F114" i="8"/>
  <c r="B113" i="8"/>
  <c r="J111" i="8"/>
  <c r="F110" i="8"/>
  <c r="B109" i="8"/>
  <c r="K107" i="8"/>
  <c r="H106" i="8"/>
  <c r="D105" i="8"/>
  <c r="M103" i="8"/>
  <c r="H102" i="8"/>
  <c r="D101" i="8"/>
  <c r="M99" i="8"/>
  <c r="J98" i="8"/>
  <c r="F97" i="8"/>
  <c r="B96" i="8"/>
  <c r="J94" i="8"/>
  <c r="F93" i="8"/>
  <c r="B92" i="8"/>
  <c r="L90" i="8"/>
  <c r="H89" i="8"/>
  <c r="D88" i="8"/>
  <c r="M86" i="8"/>
  <c r="H85" i="8"/>
  <c r="C168" i="8"/>
  <c r="L166" i="8"/>
  <c r="G165" i="8"/>
  <c r="C164" i="8"/>
  <c r="M162" i="8"/>
  <c r="I161" i="8"/>
  <c r="E160" i="8"/>
  <c r="A159" i="8"/>
  <c r="I157" i="8"/>
  <c r="E156" i="8"/>
  <c r="B155" i="8"/>
  <c r="L153" i="8"/>
  <c r="G152" i="8"/>
  <c r="C151" i="8"/>
  <c r="L149" i="8"/>
  <c r="G148" i="8"/>
  <c r="D147" i="8"/>
  <c r="A146" i="8"/>
  <c r="I144" i="8"/>
  <c r="E143" i="8"/>
  <c r="A142" i="8"/>
  <c r="I140" i="8"/>
  <c r="F139" i="8"/>
  <c r="C138" i="8"/>
  <c r="L136" i="8"/>
  <c r="G135" i="8"/>
  <c r="C134" i="8"/>
  <c r="L132" i="8"/>
  <c r="H131" i="8"/>
  <c r="E130" i="8"/>
  <c r="B168" i="8"/>
  <c r="J166" i="8"/>
  <c r="F165" i="8"/>
  <c r="B164" i="8"/>
  <c r="L162" i="8"/>
  <c r="H161" i="8"/>
  <c r="D160" i="8"/>
  <c r="M158" i="8"/>
  <c r="H157" i="8"/>
  <c r="D156" i="8"/>
  <c r="A155" i="8"/>
  <c r="J153" i="8"/>
  <c r="F152" i="8"/>
  <c r="B151" i="8"/>
  <c r="J149" i="8"/>
  <c r="F148" i="8"/>
  <c r="C147" i="8"/>
  <c r="M145" i="8"/>
  <c r="H144" i="8"/>
  <c r="D143" i="8"/>
  <c r="M141" i="8"/>
  <c r="H140" i="8"/>
  <c r="E139" i="8"/>
  <c r="B138" i="8"/>
  <c r="J136" i="8"/>
  <c r="F135" i="8"/>
  <c r="B134" i="8"/>
  <c r="J132" i="8"/>
  <c r="G131" i="8"/>
  <c r="D130" i="8"/>
  <c r="M128" i="8"/>
  <c r="H127" i="8"/>
  <c r="D126" i="8"/>
  <c r="M124" i="8"/>
  <c r="I123" i="8"/>
  <c r="F122" i="8"/>
  <c r="B121" i="8"/>
  <c r="J119" i="8"/>
  <c r="F118" i="8"/>
  <c r="B117" i="8"/>
  <c r="K115" i="8"/>
  <c r="H114" i="8"/>
  <c r="D113" i="8"/>
  <c r="M111" i="8"/>
  <c r="H110" i="8"/>
  <c r="D109" i="8"/>
  <c r="M107" i="8"/>
  <c r="J106" i="8"/>
  <c r="F105" i="8"/>
  <c r="B104" i="8"/>
  <c r="J102" i="8"/>
  <c r="F101" i="8"/>
  <c r="B100" i="8"/>
  <c r="L98" i="8"/>
  <c r="H97" i="8"/>
  <c r="D96" i="8"/>
  <c r="M94" i="8"/>
  <c r="H93" i="8"/>
  <c r="D92" i="8"/>
  <c r="A91" i="8"/>
  <c r="J89" i="8"/>
  <c r="F88" i="8"/>
  <c r="B87" i="8"/>
  <c r="I128" i="8"/>
  <c r="F123" i="8"/>
  <c r="C118" i="8"/>
  <c r="A113" i="8"/>
  <c r="J107" i="8"/>
  <c r="G102" i="8"/>
  <c r="E97" i="8"/>
  <c r="A92" i="8"/>
  <c r="L86" i="8"/>
  <c r="L84" i="8"/>
  <c r="H83" i="8"/>
  <c r="E82" i="8"/>
  <c r="A81" i="8"/>
  <c r="I79" i="8"/>
  <c r="E78" i="8"/>
  <c r="A77" i="8"/>
  <c r="J75" i="8"/>
  <c r="G74" i="8"/>
  <c r="C73" i="8"/>
  <c r="L71" i="8"/>
  <c r="C122" i="8"/>
  <c r="G106" i="8"/>
  <c r="A96" i="8"/>
  <c r="A86" i="8"/>
  <c r="D83" i="8"/>
  <c r="I80" i="8"/>
  <c r="A78" i="8"/>
  <c r="F75" i="8"/>
  <c r="L72" i="8"/>
  <c r="G70" i="8"/>
  <c r="C69" i="8"/>
  <c r="L67" i="8"/>
  <c r="I66" i="8"/>
  <c r="E65" i="8"/>
  <c r="A64" i="8"/>
  <c r="I62" i="8"/>
  <c r="E61" i="8"/>
  <c r="A60" i="8"/>
  <c r="K58" i="8"/>
  <c r="G57" i="8"/>
  <c r="C56" i="8"/>
  <c r="L54" i="8"/>
  <c r="G53" i="8"/>
  <c r="C52" i="8"/>
  <c r="M50" i="8"/>
  <c r="I49" i="8"/>
  <c r="E48" i="8"/>
  <c r="A47" i="8"/>
  <c r="I45" i="8"/>
  <c r="E44" i="8"/>
  <c r="B43" i="8"/>
  <c r="L41" i="8"/>
  <c r="G40" i="8"/>
  <c r="C39" i="8"/>
  <c r="L37" i="8"/>
  <c r="G36" i="8"/>
  <c r="D35" i="8"/>
  <c r="A34" i="8"/>
  <c r="I32" i="8"/>
  <c r="E31" i="8"/>
  <c r="A30" i="8"/>
  <c r="I28" i="8"/>
  <c r="F27" i="8"/>
  <c r="C26" i="8"/>
  <c r="L24" i="8"/>
  <c r="G23" i="8"/>
  <c r="C22" i="8"/>
  <c r="L20" i="8"/>
  <c r="H19" i="8"/>
  <c r="E18" i="8"/>
  <c r="A17" i="8"/>
  <c r="I15" i="8"/>
  <c r="E14" i="8"/>
  <c r="E128" i="8"/>
  <c r="B123" i="8"/>
  <c r="L117" i="8"/>
  <c r="I112" i="8"/>
  <c r="F107" i="8"/>
  <c r="C102" i="8"/>
  <c r="A97" i="8"/>
  <c r="J91" i="8"/>
  <c r="G86" i="8"/>
  <c r="J84" i="8"/>
  <c r="G83" i="8"/>
  <c r="D82" i="8"/>
  <c r="M80" i="8"/>
  <c r="H79" i="8"/>
  <c r="D78" i="8"/>
  <c r="M76" i="8"/>
  <c r="I75" i="8"/>
  <c r="F74" i="8"/>
  <c r="B73" i="8"/>
  <c r="J71" i="8"/>
  <c r="F70" i="8"/>
  <c r="B69" i="8"/>
  <c r="K67" i="8"/>
  <c r="H66" i="8"/>
  <c r="D65" i="8"/>
  <c r="M63" i="8"/>
  <c r="H62" i="8"/>
  <c r="D61" i="8"/>
  <c r="M59" i="8"/>
  <c r="J58" i="8"/>
  <c r="F57" i="8"/>
  <c r="B56" i="8"/>
  <c r="J54" i="8"/>
  <c r="F53" i="8"/>
  <c r="B52" i="8"/>
  <c r="L50" i="8"/>
  <c r="H49" i="8"/>
  <c r="D48" i="8"/>
  <c r="M46" i="8"/>
  <c r="H45" i="8"/>
  <c r="A128" i="8"/>
  <c r="K122" i="8"/>
  <c r="G117" i="8"/>
  <c r="E112" i="8"/>
  <c r="B107" i="8"/>
  <c r="L101" i="8"/>
  <c r="I96" i="8"/>
  <c r="F91" i="8"/>
  <c r="C86" i="8"/>
  <c r="I84" i="8"/>
  <c r="F83" i="8"/>
  <c r="C82" i="8"/>
  <c r="L80" i="8"/>
  <c r="G79" i="8"/>
  <c r="C78" i="8"/>
  <c r="L76" i="8"/>
  <c r="H75" i="8"/>
  <c r="E74" i="8"/>
  <c r="A73" i="8"/>
  <c r="I71" i="8"/>
  <c r="E70" i="8"/>
  <c r="A69" i="8"/>
  <c r="J67" i="8"/>
  <c r="G66" i="8"/>
  <c r="C65" i="8"/>
  <c r="L63" i="8"/>
  <c r="G62" i="8"/>
  <c r="C61" i="8"/>
  <c r="L59" i="8"/>
  <c r="I58" i="8"/>
  <c r="E57" i="8"/>
  <c r="A56" i="8"/>
  <c r="I54" i="8"/>
  <c r="E53" i="8"/>
  <c r="A52" i="8"/>
  <c r="K50" i="8"/>
  <c r="G49" i="8"/>
  <c r="C48" i="8"/>
  <c r="L46" i="8"/>
  <c r="G45" i="8"/>
  <c r="C44" i="8"/>
  <c r="M42" i="8"/>
  <c r="I41" i="8"/>
  <c r="E40" i="8"/>
  <c r="A39" i="8"/>
  <c r="I37" i="8"/>
  <c r="E36" i="8"/>
  <c r="B35" i="8"/>
  <c r="L33" i="8"/>
  <c r="G32" i="8"/>
  <c r="C31" i="8"/>
  <c r="L29" i="8"/>
  <c r="G28" i="8"/>
  <c r="D27" i="8"/>
  <c r="A26" i="8"/>
  <c r="I24" i="8"/>
  <c r="E23" i="8"/>
  <c r="A22" i="8"/>
  <c r="I20" i="8"/>
  <c r="F19" i="8"/>
  <c r="C18" i="8"/>
  <c r="L16" i="8"/>
  <c r="G15" i="8"/>
  <c r="C14" i="8"/>
  <c r="G118" i="8"/>
  <c r="I97" i="8"/>
  <c r="I83" i="8"/>
  <c r="F78" i="8"/>
  <c r="D73" i="8"/>
  <c r="M67" i="8"/>
  <c r="J62" i="8"/>
  <c r="H57" i="8"/>
  <c r="D52" i="8"/>
  <c r="B47" i="8"/>
  <c r="E43" i="8"/>
  <c r="J40" i="8"/>
  <c r="B38" i="8"/>
  <c r="G35" i="8"/>
  <c r="M32" i="8"/>
  <c r="D30" i="8"/>
  <c r="I27" i="8"/>
  <c r="B25" i="8"/>
  <c r="F22" i="8"/>
  <c r="K19" i="8"/>
  <c r="D17" i="8"/>
  <c r="H14" i="8"/>
  <c r="J12" i="8"/>
  <c r="G11" i="8"/>
  <c r="D10" i="8"/>
  <c r="M8" i="8"/>
  <c r="H7" i="8"/>
  <c r="D6" i="8"/>
  <c r="M4" i="8"/>
  <c r="I3" i="8"/>
  <c r="F2" i="8"/>
  <c r="C1" i="8"/>
  <c r="I127" i="8"/>
  <c r="K106" i="8"/>
  <c r="B86" i="8"/>
  <c r="J80" i="8"/>
  <c r="G75" i="8"/>
  <c r="D70" i="8"/>
  <c r="B65" i="8"/>
  <c r="K59" i="8"/>
  <c r="H54" i="8"/>
  <c r="F49" i="8"/>
  <c r="F44" i="8"/>
  <c r="M41" i="8"/>
  <c r="D39" i="8"/>
  <c r="H36" i="8"/>
  <c r="B34" i="8"/>
  <c r="F31" i="8"/>
  <c r="J28" i="8"/>
  <c r="D26" i="8"/>
  <c r="H23" i="8"/>
  <c r="M20" i="8"/>
  <c r="F18" i="8"/>
  <c r="J15" i="8"/>
  <c r="E13" i="8"/>
  <c r="A12" i="8"/>
  <c r="K10" i="8"/>
  <c r="G9" i="8"/>
  <c r="C8" i="8"/>
  <c r="L6" i="8"/>
  <c r="G5" i="8"/>
  <c r="C4" i="8"/>
  <c r="M2" i="8"/>
  <c r="J1" i="8"/>
  <c r="B17" i="5"/>
  <c r="I110" i="8"/>
  <c r="L89" i="8"/>
  <c r="J81" i="8"/>
  <c r="F76" i="8"/>
  <c r="D71" i="8"/>
  <c r="B66" i="8"/>
  <c r="J60" i="8"/>
  <c r="H55" i="8"/>
  <c r="F50" i="8"/>
  <c r="B45" i="8"/>
  <c r="F42" i="8"/>
  <c r="J39" i="8"/>
  <c r="B37" i="8"/>
  <c r="H34" i="8"/>
  <c r="M31" i="8"/>
  <c r="D29" i="8"/>
  <c r="J26" i="8"/>
  <c r="B24" i="8"/>
  <c r="F21" i="8"/>
  <c r="L18" i="8"/>
  <c r="D16" i="8"/>
  <c r="H13" i="8"/>
  <c r="D12" i="8"/>
  <c r="A11" i="8"/>
  <c r="J9" i="8"/>
  <c r="F8" i="8"/>
  <c r="B7" i="8"/>
  <c r="J5" i="8"/>
  <c r="F4" i="8"/>
  <c r="C3" i="8"/>
  <c r="M1" i="8"/>
  <c r="B20" i="5"/>
  <c r="L119" i="8"/>
  <c r="L116" i="8"/>
  <c r="C105" i="8"/>
  <c r="I94" i="8"/>
  <c r="G85" i="8"/>
  <c r="M82" i="8"/>
  <c r="E80" i="8"/>
  <c r="I77" i="8"/>
  <c r="B75" i="8"/>
  <c r="G72" i="8"/>
  <c r="C70" i="8"/>
  <c r="L68" i="8"/>
  <c r="H67" i="8"/>
  <c r="E66" i="8"/>
  <c r="A65" i="8"/>
  <c r="I63" i="8"/>
  <c r="E62" i="8"/>
  <c r="A61" i="8"/>
  <c r="J59" i="8"/>
  <c r="G58" i="8"/>
  <c r="C57" i="8"/>
  <c r="L55" i="8"/>
  <c r="G54" i="8"/>
  <c r="C53" i="8"/>
  <c r="L51" i="8"/>
  <c r="I50" i="8"/>
  <c r="E49" i="8"/>
  <c r="A48" i="8"/>
  <c r="I46" i="8"/>
  <c r="E45" i="8"/>
  <c r="A44" i="8"/>
  <c r="K42" i="8"/>
  <c r="G41" i="8"/>
  <c r="C40" i="8"/>
  <c r="L38" i="8"/>
  <c r="G37" i="8"/>
  <c r="C36" i="8"/>
  <c r="M34" i="8"/>
  <c r="I33" i="8"/>
  <c r="E32" i="8"/>
  <c r="A31" i="8"/>
  <c r="I29" i="8"/>
  <c r="E28" i="8"/>
  <c r="B27" i="8"/>
  <c r="L25" i="8"/>
  <c r="G24" i="8"/>
  <c r="C23" i="8"/>
  <c r="L21" i="8"/>
  <c r="G20" i="8"/>
  <c r="D19" i="8"/>
  <c r="A18" i="8"/>
  <c r="I16" i="8"/>
  <c r="E15" i="8"/>
  <c r="A14" i="8"/>
  <c r="A127" i="8"/>
  <c r="L121" i="8"/>
  <c r="G116" i="8"/>
  <c r="E111" i="8"/>
  <c r="C106" i="8"/>
  <c r="L100" i="8"/>
  <c r="I95" i="8"/>
  <c r="G90" i="8"/>
  <c r="L85" i="8"/>
  <c r="F84" i="8"/>
  <c r="C83" i="8"/>
  <c r="M81" i="8"/>
  <c r="H80" i="8"/>
  <c r="D79" i="8"/>
  <c r="M77" i="8"/>
  <c r="H76" i="8"/>
  <c r="E75" i="8"/>
  <c r="B74" i="8"/>
  <c r="J72" i="8"/>
  <c r="F71" i="8"/>
  <c r="B70" i="8"/>
  <c r="J68" i="8"/>
  <c r="G67" i="8"/>
  <c r="D66" i="8"/>
  <c r="M64" i="8"/>
  <c r="H63" i="8"/>
  <c r="D62" i="8"/>
  <c r="M60" i="8"/>
  <c r="I59" i="8"/>
  <c r="F58" i="8"/>
  <c r="B57" i="8"/>
  <c r="J55" i="8"/>
  <c r="F54" i="8"/>
  <c r="B53" i="8"/>
  <c r="K51" i="8"/>
  <c r="H50" i="8"/>
  <c r="D49" i="8"/>
  <c r="M47" i="8"/>
  <c r="H46" i="8"/>
  <c r="D45" i="8"/>
  <c r="I126" i="8"/>
  <c r="G121" i="8"/>
  <c r="C116" i="8"/>
  <c r="A111" i="8"/>
  <c r="L105" i="8"/>
  <c r="G100" i="8"/>
  <c r="E95" i="8"/>
  <c r="C90" i="8"/>
  <c r="J85" i="8"/>
  <c r="E84" i="8"/>
  <c r="B83" i="8"/>
  <c r="L81" i="8"/>
  <c r="G80" i="8"/>
  <c r="C79" i="8"/>
  <c r="L77" i="8"/>
  <c r="G76" i="8"/>
  <c r="D75" i="8"/>
  <c r="A74" i="8"/>
  <c r="I72" i="8"/>
  <c r="E71" i="8"/>
  <c r="A70" i="8"/>
  <c r="I68" i="8"/>
  <c r="F67" i="8"/>
  <c r="C66" i="8"/>
  <c r="L64" i="8"/>
  <c r="G63" i="8"/>
  <c r="C62" i="8"/>
  <c r="L60" i="8"/>
  <c r="H59" i="8"/>
  <c r="E58" i="8"/>
  <c r="A57" i="8"/>
  <c r="I55" i="8"/>
  <c r="E54" i="8"/>
  <c r="A53" i="8"/>
  <c r="J51" i="8"/>
  <c r="G50" i="8"/>
  <c r="C49" i="8"/>
  <c r="L47" i="8"/>
  <c r="G46" i="8"/>
  <c r="C45" i="8"/>
  <c r="L43" i="8"/>
  <c r="I42" i="8"/>
  <c r="E41" i="8"/>
  <c r="A40" i="8"/>
  <c r="I38" i="8"/>
  <c r="E37" i="8"/>
  <c r="A36" i="8"/>
  <c r="K34" i="8"/>
  <c r="G33" i="8"/>
  <c r="C32" i="8"/>
  <c r="L30" i="8"/>
  <c r="G29" i="8"/>
  <c r="C28" i="8"/>
  <c r="M26" i="8"/>
  <c r="I25" i="8"/>
  <c r="E24" i="8"/>
  <c r="A23" i="8"/>
  <c r="I21" i="8"/>
  <c r="E20" i="8"/>
  <c r="B19" i="8"/>
  <c r="L17" i="8"/>
  <c r="G16" i="8"/>
  <c r="C15" i="8"/>
  <c r="L13" i="8"/>
  <c r="E113" i="8"/>
  <c r="E92" i="8"/>
  <c r="F82" i="8"/>
  <c r="B77" i="8"/>
  <c r="M71" i="8"/>
  <c r="J66" i="8"/>
  <c r="F61" i="8"/>
  <c r="D56" i="8"/>
  <c r="A51" i="8"/>
  <c r="J45" i="8"/>
  <c r="J42" i="8"/>
  <c r="B40" i="8"/>
  <c r="F37" i="8"/>
  <c r="L34" i="8"/>
  <c r="D32" i="8"/>
  <c r="H29" i="8"/>
  <c r="A27" i="8"/>
  <c r="F24" i="8"/>
  <c r="J21" i="8"/>
  <c r="C19" i="8"/>
  <c r="H16" i="8"/>
  <c r="M13" i="8"/>
  <c r="F12" i="8"/>
  <c r="C11" i="8"/>
  <c r="M9" i="8"/>
  <c r="H8" i="8"/>
  <c r="D7" i="8"/>
  <c r="M5" i="8"/>
  <c r="H4" i="8"/>
  <c r="E3" i="8"/>
  <c r="B2" i="8"/>
  <c r="A19" i="5"/>
  <c r="G122" i="8"/>
  <c r="G101" i="8"/>
  <c r="H84" i="8"/>
  <c r="F79" i="8"/>
  <c r="D74" i="8"/>
  <c r="M68" i="8"/>
  <c r="J63" i="8"/>
  <c r="H58" i="8"/>
  <c r="D53" i="8"/>
  <c r="B48" i="8"/>
  <c r="K43" i="8"/>
  <c r="D41" i="8"/>
  <c r="H38" i="8"/>
  <c r="M35" i="8"/>
  <c r="F33" i="8"/>
  <c r="J30" i="8"/>
  <c r="B28" i="8"/>
  <c r="H25" i="8"/>
  <c r="M22" i="8"/>
  <c r="D20" i="8"/>
  <c r="J17" i="8"/>
  <c r="B15" i="8"/>
  <c r="A13" i="8"/>
  <c r="J11" i="8"/>
  <c r="G10" i="8"/>
  <c r="C9" i="8"/>
  <c r="L7" i="8"/>
  <c r="G6" i="8"/>
  <c r="C5" i="8"/>
  <c r="L3" i="8"/>
  <c r="I2" i="8"/>
  <c r="F1" i="8"/>
  <c r="E126" i="8"/>
  <c r="G105" i="8"/>
  <c r="I85" i="8"/>
  <c r="F80" i="8"/>
  <c r="C75" i="8"/>
  <c r="M69" i="8"/>
  <c r="J64" i="8"/>
  <c r="G59" i="8"/>
  <c r="D54" i="8"/>
  <c r="B49" i="8"/>
  <c r="D44" i="8"/>
  <c r="J41" i="8"/>
  <c r="B39" i="8"/>
  <c r="F36" i="8"/>
  <c r="M33" i="8"/>
  <c r="D31" i="8"/>
  <c r="H28" i="8"/>
  <c r="B26" i="8"/>
  <c r="F23" i="8"/>
  <c r="J20" i="8"/>
  <c r="D18" i="8"/>
  <c r="H15" i="8"/>
  <c r="I111" i="8"/>
  <c r="C101" i="8"/>
  <c r="K90" i="8"/>
  <c r="G84" i="8"/>
  <c r="A82" i="8"/>
  <c r="E79" i="8"/>
  <c r="I76" i="8"/>
  <c r="C74" i="8"/>
  <c r="G71" i="8"/>
  <c r="L69" i="8"/>
  <c r="G68" i="8"/>
  <c r="D67" i="8"/>
  <c r="A66" i="8"/>
  <c r="I64" i="8"/>
  <c r="E63" i="8"/>
  <c r="A62" i="8"/>
  <c r="I60" i="8"/>
  <c r="F59" i="8"/>
  <c r="C58" i="8"/>
  <c r="L56" i="8"/>
  <c r="G55" i="8"/>
  <c r="C54" i="8"/>
  <c r="L52" i="8"/>
  <c r="H51" i="8"/>
  <c r="E50" i="8"/>
  <c r="A49" i="8"/>
  <c r="I47" i="8"/>
  <c r="E46" i="8"/>
  <c r="A45" i="8"/>
  <c r="J43" i="8"/>
  <c r="G42" i="8"/>
  <c r="C41" i="8"/>
  <c r="L39" i="8"/>
  <c r="G38" i="8"/>
  <c r="C37" i="8"/>
  <c r="L35" i="8"/>
  <c r="I34" i="8"/>
  <c r="E33" i="8"/>
  <c r="A32" i="8"/>
  <c r="I30" i="8"/>
  <c r="E29" i="8"/>
  <c r="A28" i="8"/>
  <c r="K26" i="8"/>
  <c r="G25" i="8"/>
  <c r="C24" i="8"/>
  <c r="L22" i="8"/>
  <c r="G21" i="8"/>
  <c r="C20" i="8"/>
  <c r="M18" i="8"/>
  <c r="I17" i="8"/>
  <c r="E16" i="8"/>
  <c r="A15" i="8"/>
  <c r="I13" i="8"/>
  <c r="I125" i="8"/>
  <c r="G120" i="8"/>
  <c r="D115" i="8"/>
  <c r="A110" i="8"/>
  <c r="L104" i="8"/>
  <c r="H99" i="8"/>
  <c r="E94" i="8"/>
  <c r="C89" i="8"/>
  <c r="F85" i="8"/>
  <c r="B84" i="8"/>
  <c r="L82" i="8"/>
  <c r="H81" i="8"/>
  <c r="D80" i="8"/>
  <c r="M78" i="8"/>
  <c r="H77" i="8"/>
  <c r="D76" i="8"/>
  <c r="A75" i="8"/>
  <c r="J73" i="8"/>
  <c r="F72" i="8"/>
  <c r="B71" i="8"/>
  <c r="J69" i="8"/>
  <c r="F68" i="8"/>
  <c r="C67" i="8"/>
  <c r="M65" i="8"/>
  <c r="H64" i="8"/>
  <c r="D63" i="8"/>
  <c r="M61" i="8"/>
  <c r="H60" i="8"/>
  <c r="E59" i="8"/>
  <c r="B58" i="8"/>
  <c r="J56" i="8"/>
  <c r="F55" i="8"/>
  <c r="B54" i="8"/>
  <c r="J52" i="8"/>
  <c r="G51" i="8"/>
  <c r="D50" i="8"/>
  <c r="M48" i="8"/>
  <c r="H47" i="8"/>
  <c r="D46" i="8"/>
  <c r="M44" i="8"/>
  <c r="E125" i="8"/>
  <c r="C120" i="8"/>
  <c r="M114" i="8"/>
  <c r="I109" i="8"/>
  <c r="G104" i="8"/>
  <c r="D99" i="8"/>
  <c r="A94" i="8"/>
  <c r="L88" i="8"/>
  <c r="E85" i="8"/>
  <c r="A84" i="8"/>
  <c r="K82" i="8"/>
  <c r="G81" i="8"/>
  <c r="C80" i="8"/>
  <c r="L78" i="8"/>
  <c r="G77" i="8"/>
  <c r="C76" i="8"/>
  <c r="M74" i="8"/>
  <c r="I73" i="8"/>
  <c r="E72" i="8"/>
  <c r="A71" i="8"/>
  <c r="I69" i="8"/>
  <c r="E68" i="8"/>
  <c r="B67" i="8"/>
  <c r="L65" i="8"/>
  <c r="G64" i="8"/>
  <c r="C63" i="8"/>
  <c r="L61" i="8"/>
  <c r="G60" i="8"/>
  <c r="D59" i="8"/>
  <c r="A58" i="8"/>
  <c r="I56" i="8"/>
  <c r="E55" i="8"/>
  <c r="A54" i="8"/>
  <c r="I52" i="8"/>
  <c r="F51" i="8"/>
  <c r="C50" i="8"/>
  <c r="L48" i="8"/>
  <c r="G47" i="8"/>
  <c r="C46" i="8"/>
  <c r="L44" i="8"/>
  <c r="H43" i="8"/>
  <c r="E42" i="8"/>
  <c r="A41" i="8"/>
  <c r="I39" i="8"/>
  <c r="E38" i="8"/>
  <c r="A37" i="8"/>
  <c r="J35" i="8"/>
  <c r="G34" i="8"/>
  <c r="C33" i="8"/>
  <c r="L31" i="8"/>
  <c r="G30" i="8"/>
  <c r="C29" i="8"/>
  <c r="L27" i="8"/>
  <c r="I26" i="8"/>
  <c r="E25" i="8"/>
  <c r="A24" i="8"/>
  <c r="I22" i="8"/>
  <c r="E21" i="8"/>
  <c r="A20" i="8"/>
  <c r="K18" i="8"/>
  <c r="G17" i="8"/>
  <c r="C16" i="8"/>
  <c r="L14" i="8"/>
  <c r="A129" i="8"/>
  <c r="A108" i="8"/>
  <c r="C87" i="8"/>
  <c r="B81" i="8"/>
  <c r="K75" i="8"/>
  <c r="H70" i="8"/>
  <c r="F65" i="8"/>
  <c r="B60" i="8"/>
  <c r="M54" i="8"/>
  <c r="J49" i="8"/>
  <c r="H44" i="8"/>
  <c r="B42" i="8"/>
  <c r="F39" i="8"/>
  <c r="J36" i="8"/>
  <c r="D34" i="8"/>
  <c r="H31" i="8"/>
  <c r="M28" i="8"/>
  <c r="F26" i="8"/>
  <c r="J23" i="8"/>
  <c r="B21" i="8"/>
  <c r="H18" i="8"/>
  <c r="M15" i="8"/>
  <c r="F13" i="8"/>
  <c r="B12" i="8"/>
  <c r="L10" i="8"/>
  <c r="H9" i="8"/>
  <c r="D8" i="8"/>
  <c r="M6" i="8"/>
  <c r="H5" i="8"/>
  <c r="D4" i="8"/>
  <c r="A3" i="8"/>
  <c r="K1" i="8"/>
  <c r="B18" i="5"/>
  <c r="C117" i="8"/>
  <c r="E96" i="8"/>
  <c r="E83" i="8"/>
  <c r="B78" i="8"/>
  <c r="M72" i="8"/>
  <c r="I67" i="8"/>
  <c r="F62" i="8"/>
  <c r="D57" i="8"/>
  <c r="M51" i="8"/>
  <c r="J46" i="8"/>
  <c r="C43" i="8"/>
  <c r="H40" i="8"/>
  <c r="M37" i="8"/>
  <c r="E35" i="8"/>
  <c r="J32" i="8"/>
  <c r="B30" i="8"/>
  <c r="G27" i="8"/>
  <c r="M24" i="8"/>
  <c r="D22" i="8"/>
  <c r="I19" i="8"/>
  <c r="B17" i="8"/>
  <c r="F14" i="8"/>
  <c r="I12" i="8"/>
  <c r="F11" i="8"/>
  <c r="C10" i="8"/>
  <c r="L8" i="8"/>
  <c r="G7" i="8"/>
  <c r="C6" i="8"/>
  <c r="L4" i="8"/>
  <c r="H3" i="8"/>
  <c r="E2" i="8"/>
  <c r="B1" i="8"/>
  <c r="C121" i="8"/>
  <c r="C100" i="8"/>
  <c r="D84" i="8"/>
  <c r="B79" i="8"/>
  <c r="M73" i="8"/>
  <c r="H68" i="8"/>
  <c r="F63" i="8"/>
  <c r="D58" i="8"/>
  <c r="M52" i="8"/>
  <c r="J47" i="8"/>
  <c r="I43" i="8"/>
  <c r="B41" i="8"/>
  <c r="F38" i="8"/>
  <c r="K35" i="8"/>
  <c r="D33" i="8"/>
  <c r="H30" i="8"/>
  <c r="M27" i="8"/>
  <c r="F25" i="8"/>
  <c r="J22" i="8"/>
  <c r="B20" i="8"/>
  <c r="H17" i="8"/>
  <c r="M14" i="8"/>
  <c r="M12" i="8"/>
  <c r="I11" i="8"/>
  <c r="F10" i="8"/>
  <c r="B9" i="8"/>
  <c r="J7" i="8"/>
  <c r="F6" i="8"/>
  <c r="B5" i="8"/>
  <c r="K3" i="8"/>
  <c r="H2" i="8"/>
  <c r="E1" i="8"/>
  <c r="B16" i="5"/>
  <c r="E109" i="8"/>
  <c r="G88" i="8"/>
  <c r="F81" i="8"/>
  <c r="B76" i="8"/>
  <c r="M70" i="8"/>
  <c r="J65" i="8"/>
  <c r="F60" i="8"/>
  <c r="D55" i="8"/>
  <c r="B50" i="8"/>
  <c r="J44" i="8"/>
  <c r="D42" i="8"/>
  <c r="E110" i="8"/>
  <c r="L99" i="8"/>
  <c r="G89" i="8"/>
  <c r="C84" i="8"/>
  <c r="I81" i="8"/>
  <c r="A79" i="8"/>
  <c r="E76" i="8"/>
  <c r="L73" i="8"/>
  <c r="C71" i="8"/>
  <c r="G69" i="8"/>
  <c r="C68" i="8"/>
  <c r="M66" i="8"/>
  <c r="I65" i="8"/>
  <c r="E64" i="8"/>
  <c r="A63" i="8"/>
  <c r="I61" i="8"/>
  <c r="E60" i="8"/>
  <c r="B59" i="8"/>
  <c r="L57" i="8"/>
  <c r="G56" i="8"/>
  <c r="C55" i="8"/>
  <c r="L53" i="8"/>
  <c r="G52" i="8"/>
  <c r="D51" i="8"/>
  <c r="A50" i="8"/>
  <c r="I48" i="8"/>
  <c r="E47" i="8"/>
  <c r="A46" i="8"/>
  <c r="I44" i="8"/>
  <c r="F43" i="8"/>
  <c r="C42" i="8"/>
  <c r="L40" i="8"/>
  <c r="G39" i="8"/>
  <c r="C38" i="8"/>
  <c r="L36" i="8"/>
  <c r="H35" i="8"/>
  <c r="E34" i="8"/>
  <c r="A33" i="8"/>
  <c r="I31" i="8"/>
  <c r="E30" i="8"/>
  <c r="A29" i="8"/>
  <c r="J27" i="8"/>
  <c r="G26" i="8"/>
  <c r="C25" i="8"/>
  <c r="L23" i="8"/>
  <c r="G22" i="8"/>
  <c r="C21" i="8"/>
  <c r="L19" i="8"/>
  <c r="I18" i="8"/>
  <c r="E17" i="8"/>
  <c r="A16" i="8"/>
  <c r="I14" i="8"/>
  <c r="I129" i="8"/>
  <c r="E124" i="8"/>
  <c r="C119" i="8"/>
  <c r="A114" i="8"/>
  <c r="I108" i="8"/>
  <c r="G103" i="8"/>
  <c r="E98" i="8"/>
  <c r="A93" i="8"/>
  <c r="L87" i="8"/>
  <c r="B85" i="8"/>
  <c r="K83" i="8"/>
  <c r="H82" i="8"/>
  <c r="D81" i="8"/>
  <c r="M79" i="8"/>
  <c r="H78" i="8"/>
  <c r="D77" i="8"/>
  <c r="M75" i="8"/>
  <c r="J74" i="8"/>
  <c r="F73" i="8"/>
  <c r="B72" i="8"/>
  <c r="J70" i="8"/>
  <c r="F69" i="8"/>
  <c r="B68" i="8"/>
  <c r="L66" i="8"/>
  <c r="H65" i="8"/>
  <c r="D64" i="8"/>
  <c r="M62" i="8"/>
  <c r="H61" i="8"/>
  <c r="D60" i="8"/>
  <c r="A59" i="8"/>
  <c r="J57" i="8"/>
  <c r="F56" i="8"/>
  <c r="B55" i="8"/>
  <c r="J53" i="8"/>
  <c r="F52" i="8"/>
  <c r="C51" i="8"/>
  <c r="M49" i="8"/>
  <c r="H48" i="8"/>
  <c r="D47" i="8"/>
  <c r="M45" i="8"/>
  <c r="E129" i="8"/>
  <c r="A124" i="8"/>
  <c r="L118" i="8"/>
  <c r="I113" i="8"/>
  <c r="E108" i="8"/>
  <c r="C103" i="8"/>
  <c r="A98" i="8"/>
  <c r="I92" i="8"/>
  <c r="G87" i="8"/>
  <c r="A85" i="8"/>
  <c r="J83" i="8"/>
  <c r="G82" i="8"/>
  <c r="C81" i="8"/>
  <c r="L79" i="8"/>
  <c r="G78" i="8"/>
  <c r="C77" i="8"/>
  <c r="L75" i="8"/>
  <c r="I74" i="8"/>
  <c r="E73" i="8"/>
  <c r="A72" i="8"/>
  <c r="I70" i="8"/>
  <c r="E69" i="8"/>
  <c r="A68" i="8"/>
  <c r="K66" i="8"/>
  <c r="G65" i="8"/>
  <c r="C64" i="8"/>
  <c r="L62" i="8"/>
  <c r="G61" i="8"/>
  <c r="C60" i="8"/>
  <c r="M58" i="8"/>
  <c r="I57" i="8"/>
  <c r="E56" i="8"/>
  <c r="A55" i="8"/>
  <c r="I53" i="8"/>
  <c r="E52" i="8"/>
  <c r="B51" i="8"/>
  <c r="L49" i="8"/>
  <c r="G48" i="8"/>
  <c r="C47" i="8"/>
  <c r="L45" i="8"/>
  <c r="G44" i="8"/>
  <c r="D43" i="8"/>
  <c r="A42" i="8"/>
  <c r="I40" i="8"/>
  <c r="E39" i="8"/>
  <c r="A38" i="8"/>
  <c r="I36" i="8"/>
  <c r="F35" i="8"/>
  <c r="C34" i="8"/>
  <c r="L32" i="8"/>
  <c r="G31" i="8"/>
  <c r="C30" i="8"/>
  <c r="L28" i="8"/>
  <c r="H27" i="8"/>
  <c r="E26" i="8"/>
  <c r="A25" i="8"/>
  <c r="I23" i="8"/>
  <c r="E22" i="8"/>
  <c r="A21" i="8"/>
  <c r="J19" i="8"/>
  <c r="G18" i="8"/>
  <c r="C17" i="8"/>
  <c r="L15" i="8"/>
  <c r="G14" i="8"/>
  <c r="J123" i="8"/>
  <c r="L102" i="8"/>
  <c r="M84" i="8"/>
  <c r="J79" i="8"/>
  <c r="H74" i="8"/>
  <c r="D69" i="8"/>
  <c r="B64" i="8"/>
  <c r="L58" i="8"/>
  <c r="H53" i="8"/>
  <c r="F48" i="8"/>
  <c r="M43" i="8"/>
  <c r="F41" i="8"/>
  <c r="J38" i="8"/>
  <c r="B36" i="8"/>
  <c r="H33" i="8"/>
  <c r="M30" i="8"/>
  <c r="D28" i="8"/>
  <c r="J25" i="8"/>
  <c r="B23" i="8"/>
  <c r="F20" i="8"/>
  <c r="M17" i="8"/>
  <c r="D15" i="8"/>
  <c r="B13" i="8"/>
  <c r="K11" i="8"/>
  <c r="H10" i="8"/>
  <c r="D9" i="8"/>
  <c r="M7" i="8"/>
  <c r="H6" i="8"/>
  <c r="D5" i="8"/>
  <c r="M3" i="8"/>
  <c r="J2" i="8"/>
  <c r="G1" i="8"/>
  <c r="A15" i="5"/>
  <c r="A112" i="8"/>
  <c r="B91" i="8"/>
  <c r="B82" i="8"/>
  <c r="J76" i="8"/>
  <c r="H71" i="8"/>
  <c r="F66" i="8"/>
  <c r="B61" i="8"/>
  <c r="M55" i="8"/>
  <c r="J50" i="8"/>
  <c r="F45" i="8"/>
  <c r="H42" i="8"/>
  <c r="M39" i="8"/>
  <c r="D37" i="8"/>
  <c r="J34" i="8"/>
  <c r="B32" i="8"/>
  <c r="F29" i="8"/>
  <c r="L26" i="8"/>
  <c r="D24" i="8"/>
  <c r="H21" i="8"/>
  <c r="A19" i="8"/>
  <c r="F16" i="8"/>
  <c r="J13" i="8"/>
  <c r="E12" i="8"/>
  <c r="B11" i="8"/>
  <c r="L9" i="8"/>
  <c r="G8" i="8"/>
  <c r="C7" i="8"/>
  <c r="L5" i="8"/>
  <c r="G4" i="8"/>
  <c r="D3" i="8"/>
  <c r="A2" i="8"/>
  <c r="A18" i="5"/>
  <c r="L115" i="8"/>
  <c r="A95" i="8"/>
  <c r="A83" i="8"/>
  <c r="J77" i="8"/>
  <c r="H72" i="8"/>
  <c r="E67" i="8"/>
  <c r="B62" i="8"/>
  <c r="M56" i="8"/>
  <c r="I51" i="8"/>
  <c r="F46" i="8"/>
  <c r="A43" i="8"/>
  <c r="F40" i="8"/>
  <c r="J37" i="8"/>
  <c r="C35" i="8"/>
  <c r="H32" i="8"/>
  <c r="M29" i="8"/>
  <c r="E27" i="8"/>
  <c r="J24" i="8"/>
  <c r="B22" i="8"/>
  <c r="G19" i="8"/>
  <c r="M16" i="8"/>
  <c r="D14" i="8"/>
  <c r="H12" i="8"/>
  <c r="E11" i="8"/>
  <c r="B10" i="8"/>
  <c r="J61" i="8"/>
  <c r="C12" i="8"/>
  <c r="B3" i="8"/>
  <c r="B8" i="8"/>
  <c r="F47" i="8"/>
  <c r="B29" i="8"/>
  <c r="B16" i="8"/>
  <c r="E8" i="8"/>
  <c r="B19" i="5"/>
  <c r="J10" i="8"/>
  <c r="F7" i="8"/>
  <c r="J4" i="8"/>
  <c r="D2" i="8"/>
  <c r="A125" i="8"/>
  <c r="I93" i="8"/>
  <c r="B80" i="8"/>
  <c r="H73" i="8"/>
  <c r="A67" i="8"/>
  <c r="C59" i="8"/>
  <c r="H52" i="8"/>
  <c r="B46" i="8"/>
  <c r="H41" i="8"/>
  <c r="M38" i="8"/>
  <c r="D36" i="8"/>
  <c r="J33" i="8"/>
  <c r="B31" i="8"/>
  <c r="F28" i="8"/>
  <c r="M25" i="8"/>
  <c r="D23" i="8"/>
  <c r="H20" i="8"/>
  <c r="B18" i="8"/>
  <c r="F15" i="8"/>
  <c r="C13" i="8"/>
  <c r="L11" i="8"/>
  <c r="I10" i="8"/>
  <c r="E9" i="8"/>
  <c r="A8" i="8"/>
  <c r="I6" i="8"/>
  <c r="E5" i="8"/>
  <c r="A4" i="8"/>
  <c r="K2" i="8"/>
  <c r="H1" i="8"/>
  <c r="A16" i="5"/>
  <c r="J8" i="8"/>
  <c r="A1" i="8"/>
  <c r="M83" i="8"/>
  <c r="H69" i="8"/>
  <c r="H56" i="8"/>
  <c r="G43" i="8"/>
  <c r="A35" i="8"/>
  <c r="J29" i="8"/>
  <c r="C27" i="8"/>
  <c r="M21" i="8"/>
  <c r="J16" i="8"/>
  <c r="G12" i="8"/>
  <c r="I8" i="8"/>
  <c r="I4" i="8"/>
  <c r="F3" i="8"/>
  <c r="A20" i="5"/>
  <c r="F5" i="8"/>
  <c r="M98" i="8"/>
  <c r="J82" i="8"/>
  <c r="L74" i="8"/>
  <c r="D68" i="8"/>
  <c r="L42" i="8"/>
  <c r="H39" i="8"/>
  <c r="F34" i="8"/>
  <c r="H26" i="8"/>
  <c r="D21" i="8"/>
  <c r="G13" i="8"/>
  <c r="I9" i="8"/>
  <c r="I5" i="8"/>
  <c r="L1" i="8"/>
  <c r="F9" i="8"/>
  <c r="J6" i="8"/>
  <c r="B4" i="8"/>
  <c r="I1" i="8"/>
  <c r="I114" i="8"/>
  <c r="D85" i="8"/>
  <c r="J78" i="8"/>
  <c r="D72" i="8"/>
  <c r="F64" i="8"/>
  <c r="M57" i="8"/>
  <c r="E51" i="8"/>
  <c r="B44" i="8"/>
  <c r="M40" i="8"/>
  <c r="D38" i="8"/>
  <c r="I35" i="8"/>
  <c r="B33" i="8"/>
  <c r="F30" i="8"/>
  <c r="K27" i="8"/>
  <c r="D25" i="8"/>
  <c r="H22" i="8"/>
  <c r="M19" i="8"/>
  <c r="F17" i="8"/>
  <c r="J14" i="8"/>
  <c r="L12" i="8"/>
  <c r="H11" i="8"/>
  <c r="E10" i="8"/>
  <c r="A9" i="8"/>
  <c r="I7" i="8"/>
  <c r="E6" i="8"/>
  <c r="A5" i="8"/>
  <c r="J3" i="8"/>
  <c r="G2" i="8"/>
  <c r="D1" i="8"/>
  <c r="B15" i="5"/>
  <c r="D13" i="8"/>
  <c r="B6" i="8"/>
  <c r="G3" i="8"/>
  <c r="C104" i="8"/>
  <c r="F77" i="8"/>
  <c r="B63" i="8"/>
  <c r="J48" i="8"/>
  <c r="D40" i="8"/>
  <c r="H37" i="8"/>
  <c r="F32" i="8"/>
  <c r="H24" i="8"/>
  <c r="E19" i="8"/>
  <c r="B14" i="8"/>
  <c r="D11" i="8"/>
  <c r="A10" i="8"/>
  <c r="E7" i="8"/>
  <c r="A6" i="8"/>
  <c r="C2" i="8"/>
  <c r="M11" i="8"/>
  <c r="L2" i="8"/>
  <c r="A17" i="5"/>
  <c r="M53" i="8"/>
  <c r="M36" i="8"/>
  <c r="J31" i="8"/>
  <c r="M23" i="8"/>
  <c r="J18" i="8"/>
  <c r="M10" i="8"/>
  <c r="A7" i="8"/>
  <c r="E4" i="8"/>
  <c r="P17" i="5" l="1"/>
  <c r="P20" i="5"/>
  <c r="P16" i="5"/>
  <c r="P18" i="5"/>
  <c r="P15" i="5"/>
  <c r="P19" i="5"/>
  <c r="K19" i="5" l="1"/>
  <c r="F19" i="5"/>
  <c r="O19" i="5" s="1"/>
  <c r="L19" i="5"/>
  <c r="N19" i="5"/>
  <c r="I19" i="5"/>
  <c r="G19" i="5"/>
  <c r="H19" i="5"/>
  <c r="J19" i="5"/>
  <c r="M19" i="5"/>
  <c r="J20" i="5"/>
  <c r="L20" i="5"/>
  <c r="H20" i="5"/>
  <c r="G20" i="5"/>
  <c r="M20" i="5"/>
  <c r="K20" i="5"/>
  <c r="N20" i="5"/>
  <c r="I20" i="5"/>
  <c r="F20" i="5"/>
  <c r="O20" i="5" s="1"/>
  <c r="I18" i="5"/>
  <c r="G18" i="5"/>
  <c r="L18" i="5"/>
  <c r="H18" i="5"/>
  <c r="J18" i="5"/>
  <c r="N18" i="5"/>
  <c r="M18" i="5"/>
  <c r="K18" i="5"/>
  <c r="F18" i="5"/>
  <c r="O18" i="5" s="1"/>
  <c r="K16" i="5"/>
  <c r="F16" i="5"/>
  <c r="O16" i="5" s="1"/>
  <c r="H16" i="5"/>
  <c r="G16" i="5"/>
  <c r="M16" i="5"/>
  <c r="N16" i="5"/>
  <c r="I16" i="5"/>
  <c r="J16" i="5"/>
  <c r="L16" i="5"/>
  <c r="G15" i="5"/>
  <c r="M15" i="5"/>
  <c r="L15" i="5"/>
  <c r="I15" i="5"/>
  <c r="H15" i="5"/>
  <c r="J15" i="5"/>
  <c r="K15" i="5"/>
  <c r="F15" i="5"/>
  <c r="O15" i="5" s="1"/>
  <c r="N15" i="5"/>
  <c r="N17" i="5"/>
  <c r="I17" i="5"/>
  <c r="G17" i="5"/>
  <c r="L17" i="5"/>
  <c r="F17" i="5"/>
  <c r="O17" i="5" s="1"/>
  <c r="H17" i="5"/>
  <c r="M17" i="5"/>
  <c r="K17" i="5"/>
  <c r="J17" i="5"/>
</calcChain>
</file>

<file path=xl/sharedStrings.xml><?xml version="1.0" encoding="utf-8"?>
<sst xmlns="http://schemas.openxmlformats.org/spreadsheetml/2006/main" count="739" uniqueCount="669">
  <si>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</si>
  <si>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</si>
  <si>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</si>
  <si>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</si>
  <si>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</si>
  <si>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</si>
  <si>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Bien Educada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</si>
  <si>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</si>
  <si>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</si>
  <si>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</si>
  <si>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</si>
  <si>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</si>
  <si>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</si>
  <si>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</si>
  <si>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</si>
  <si>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</si>
  <si>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</si>
  <si>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</si>
  <si>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</si>
  <si>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</si>
  <si>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</si>
  <si>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</si>
  <si>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</si>
  <si>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</si>
  <si>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</si>
  <si>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</si>
  <si>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 xml:space="preserve">2.2.OS. Incrementar la calidad y pertinencia educativa hacia la excelencia de la misma, con un enfoque integral en beneficio de las y los estudiantes del estado de Jalisco, para formar una ciudadanía responsable que  enfrente de manera positiva los desafíos personales y colectivos durante su trayecto de vida. 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</si>
  <si>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</si>
  <si>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</si>
  <si>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</si>
  <si>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</si>
  <si>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</si>
  <si>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</si>
  <si>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E2.1 Atención y cuidado infantil, y la prevención a la deserción escolar en la niñez y en juventudes.</t>
  </si>
  <si>
    <t>LÍNEA DE ACCIÓN</t>
  </si>
  <si>
    <t>L2.1.1 Atención a la niñez en estancias infantiles municipales y apoyos para el pago de guarderías privadas.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</si>
  <si>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</si>
  <si>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</si>
  <si>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</si>
  <si>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</si>
  <si>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</si>
  <si>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</si>
  <si>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</si>
  <si>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</si>
  <si>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</si>
  <si>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</si>
  <si>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</si>
  <si>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</si>
  <si>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</si>
  <si>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</t>
  </si>
  <si>
    <t>META PROGRAMADA</t>
  </si>
  <si>
    <t>FUENTES DE INFORMACIÓN Y MEDIOS DE VERIFICACIÓN</t>
  </si>
  <si>
    <t>SUPUESTOS</t>
  </si>
  <si>
    <t>FIN</t>
  </si>
  <si>
    <t>Contribuir a la formación de las niñas y niños en situación de vulnerabilidad que habitan Guadalajara, para crear oportunidades, reducir los riesgos psicosociales y disminuir el rezago educativo en 2024.</t>
  </si>
  <si>
    <t>Porcentaje de las Niñas y Niños que asistieron a los CDI, CEDI, CAIC o sesiones psicopedagógicas en el CAPI durante el 2024</t>
  </si>
  <si>
    <t>Mide el porcentaje de la población de Niñas, Niños con vulnerabilidad económica y/o barreras de aprendizaje, que asistieron a los servicios de educación inicial, preescolar y a sesiones de atenciones psicopedagógicas, en el CDI, CEDI, CAIC y CAPI en 2024.</t>
  </si>
  <si>
    <t>Eficacia</t>
  </si>
  <si>
    <t>Estratégico</t>
  </si>
  <si>
    <t>(Niñas y niños con vulnerabilidad económica y/o barreras de aprendizaje que asistieron a los CDI, CEDI, CAIC y CAPI en 2024 / Niñas y niños con vulnerabilidad económica y/o barreras de aprendizaje que asistieron a los CDI, CEDI, CAIC y CAPI planteadas como meta en 2024) *100</t>
  </si>
  <si>
    <t>Anual</t>
  </si>
  <si>
    <t>Porcentaje</t>
  </si>
  <si>
    <t>Expedientes</t>
  </si>
  <si>
    <t>Las y los cuidadores de niñas y niños con vulnerabilidad económica y con barreras del aprendizaje se comprometen a que éstos asistan constantemente a los CDI, CAIC y CAPI.</t>
  </si>
  <si>
    <t>PROPÓSITO</t>
  </si>
  <si>
    <t xml:space="preserve">
Las Niñas y Niños con vulnerabilidad económica y/o barreras de aprendizaje tienen acceso a la educación inicial y preescolar, así como a atenciones terapéuticas, en 2024.</t>
  </si>
  <si>
    <t>Porcentaje de Niñas y Niños con acceso a educación inicial y preescolar, así como atenciones psicopedagógicas en los CDI, CEDI, CAIC y CAPI, durante el 2024</t>
  </si>
  <si>
    <t>Mide el porcentaje de los resultados alcanzados de los CDI, CEDI, CAIC y CAPI en 2024</t>
  </si>
  <si>
    <t>(Servicios brindados a Niñas y Niños que asistieron a CDI, CEDI, CAIC y CAPI en 2024 / Servicios de Niñas y Niños que asistieron a los CDI, CEDI, CAIC y CAPI, programados para el 2024) *100</t>
  </si>
  <si>
    <t>Expedientes y listas de asistencia</t>
  </si>
  <si>
    <t>Los cuidadores de niñas y niños con vulnerabilidad económica o con barreras de aprendizaje conocen los servicios ofertados en los diversos centros y cuentan con los medios necesarios para inscribirlos y llevarlos.</t>
  </si>
  <si>
    <t>03. Niños</t>
  </si>
  <si>
    <t>COMPONENTE 1</t>
  </si>
  <si>
    <t>Servicios brindados de educación inicial y preescolar para niñas y niños en condición de vulnerabilidad económica brindados en CDI y CAIC, en el 2024.</t>
  </si>
  <si>
    <t>Porcentaje de demanda cubierta sobre servicios de atención educativa y asistencial para niñas y niños en condición de vulnerabilidad económica en 2024</t>
  </si>
  <si>
    <t>Mide el porcentaje de demanda cubierta sobre servicios de atención educativa y asistencial para niñas y niños en condición de vulnerabilidad económica con respecto a la meta programada para el año 2024</t>
  </si>
  <si>
    <t>Gestión</t>
  </si>
  <si>
    <t>(Número de solicitudes atendidas para acceder a servicios educativos y asistenciales de niñas y niños con vulnerabilidad económica durante el 2024/ Número total de solicitudes para acceder a servicios educativos y asistenciales de niñas y niños con vulnerabilidad económica, para el 2024)*100</t>
  </si>
  <si>
    <t>Mensual</t>
  </si>
  <si>
    <t>Cuidadores de niñas y niños menores de 6 años en condición de vulnerabilidad económica, cuentan con los medios necesarios para que éstos puedan asistir a un CDI, CEDI o CAIC.</t>
  </si>
  <si>
    <t>ACTIVIDAD 1.1</t>
  </si>
  <si>
    <t>Procesos de formación brindados en CDI, CEDI y CAIC de educación inicial y preescolar, en el 2024.</t>
  </si>
  <si>
    <t>Porcentaje de Niñas y Niños que reciben educación inicial y preescolar en CDI, CEDI y CAIC en 2024</t>
  </si>
  <si>
    <t>Mide el porcentaje de Niñas, Niños que reciben educación inicial y preescolar en los CDI, CEDI y CAIC durante el 2024</t>
  </si>
  <si>
    <t>(Número de niñas y niños menores de 6 años que cursan su educación inicial y preescolar durante el 2024/ Número total de niñas y niños planteados como meta para el 2024)*100</t>
  </si>
  <si>
    <t>Expedientes de usuarias y usuarios</t>
  </si>
  <si>
    <t>Cuidadores de niñas y niños menores de 6 años, pueden y acceden a llevarlos al CDI, CEDI o al CAIC.</t>
  </si>
  <si>
    <t>ACTIVIDAD 1.2</t>
  </si>
  <si>
    <t>Actividades educativas realizadas en educación inicial y preescolar en CDI, CEDI y CAIC, en el 2024.</t>
  </si>
  <si>
    <t>Porcentaje de actividades educativas realizadas en CDI, CEDI y CAIC en 2024</t>
  </si>
  <si>
    <t>Mide el porcentaje de actividades educativas realizadas en los CDI, CEDI y CAIC con respecto a la meta para el 2024</t>
  </si>
  <si>
    <t>(Número de actividades educativas realizadas en CDI, CEDI y CAIC durante el 2024/ Número de actividades educativas planeadas en CDI, CEDI y CAIC para el 2024)*100</t>
  </si>
  <si>
    <t>Registros de CDI, CEDI y CAIC</t>
  </si>
  <si>
    <t>Niñas y niños, menores de 6 años, y en condición de vulnerabilidad, asisten a actividades educativas en algún CDI, CEDI o CAIC.</t>
  </si>
  <si>
    <t>08. Discapacitados</t>
  </si>
  <si>
    <t>COMPONENTE 2</t>
  </si>
  <si>
    <t>Atenciones terapéuticas brindadas a niñas y niños con barreras de aprendizaje en el Centro de Atención Psicopedagógica Infantil durante el 2024</t>
  </si>
  <si>
    <t>Promedio de personas atendidas con atención terapéutica - educativa en el Centro de Atención Psicopedagógica Infantil durante el 2024</t>
  </si>
  <si>
    <t>Mide el promedio mensual de personas con atención terapéutica-educativa en el Centro de Atención Psicopedagógica Infantil por trimestre</t>
  </si>
  <si>
    <t>(Número total de personas que reciben atención terapeútica en el 2024/ 4)</t>
  </si>
  <si>
    <t>Trimestral</t>
  </si>
  <si>
    <t>Promedio</t>
  </si>
  <si>
    <t>Listas de asistencia a servicios otorgados</t>
  </si>
  <si>
    <t>Los cuidadores reconocen la condición de las niñas y niños  con barreras de aprendizaje y comprenden la necesidad de atención terapéutica.</t>
  </si>
  <si>
    <t>ACTIVIDAD  2.1</t>
  </si>
  <si>
    <t>Actividades de diagnóstico y valoración psicológica ejecutadas para niñas y niños que requieran atención en el CAPI durante el 2024</t>
  </si>
  <si>
    <t>Porcentaje de diagnósticos y valoraciones realizados a niñas y niños que requieran atención en el CAPI en 2024</t>
  </si>
  <si>
    <t>Mide el porcentaje de diagnósticos y valoraciones realizados a niñas y niños que lo requirieron en el CAPI con respecto a la meta planteada para el 2024</t>
  </si>
  <si>
    <t>(Número de diagnósticos y valoraciones realizados a niñas y niños que requieren la atención del CAPI en el 2024/ Número de diagnósticos y valoraciones establecidas como meta en CAPI para el 2024)*100</t>
  </si>
  <si>
    <t>Expedientes de diagnósticos realizados</t>
  </si>
  <si>
    <t>Cuidadores de niñas y niños reconocen la necesidad que éstos tienen de contar con un diagnóstico psicológico.</t>
  </si>
  <si>
    <t>ACTIVIDAD 2.2</t>
  </si>
  <si>
    <t>Terapias impartidas para el desarrollo psicosocial de las niñas y los niños durante el 2024</t>
  </si>
  <si>
    <t>Porcentaje de cumplimiento en la ejecución de terapias de lenguaje, conducta y aprendizaje en el CAPI en 2024</t>
  </si>
  <si>
    <t>Mide el porcentaje de cumplimiento de terapias de lenguaje, conducta y aprendizaje en el CAPI con respecto a las programadas para el 2024.</t>
  </si>
  <si>
    <t>(Número de terapias de lenguaje, conducta y aprendizaje ejecutadas, en el 2024/ terapias de lenguaje, conducta y aprendizaje programadas para el 2024)*100</t>
  </si>
  <si>
    <t>Bitácora de servicio</t>
  </si>
  <si>
    <t>Cuidadores de niñas y niños menores de 6 años, cuentan con un diagnóstico y pueden llevar a éstos al CDI.</t>
  </si>
  <si>
    <t>1. Corriente</t>
  </si>
  <si>
    <t>91. Ciudadanos</t>
  </si>
  <si>
    <t>SISTEMA DIF GUADALAJARA</t>
  </si>
  <si>
    <t>EJE: GUADALAJARA BIEN EDUCADA</t>
  </si>
  <si>
    <t>ESTADÍSTICAS GENERADAS</t>
  </si>
  <si>
    <t>Identificador</t>
  </si>
  <si>
    <t>Programa</t>
  </si>
  <si>
    <t>NIÑAS</t>
  </si>
  <si>
    <t>NIÑOS</t>
  </si>
  <si>
    <t>ADOLESCENTES MUJERES</t>
  </si>
  <si>
    <t>ADOLESCENTES HOMBRES</t>
  </si>
  <si>
    <t>MUJERES ADULTAS</t>
  </si>
  <si>
    <t>HOMBRES ADULTOS</t>
  </si>
  <si>
    <t>ADULTAS MAYORES MUJERES</t>
  </si>
  <si>
    <t>ADULTOS MAYORES HOMBRES</t>
  </si>
  <si>
    <t>SERVICIOS</t>
  </si>
  <si>
    <t>TOTAL</t>
  </si>
  <si>
    <t>Medida</t>
  </si>
  <si>
    <t xml:space="preserve">
Las Niñas y Niños con vulnerabilidad económica y/o barreras de aprendizaje tienen acceso a la educación inicial y preescolar, así como a atenciones terapéuticas, en 2023.</t>
  </si>
  <si>
    <t>Porcentaje de Niñas y Niños con acceso a educación inicial y preescolar, así como atenciones psicopedagógicas en los CDI, CEDI, CAIC y CAPI, durante el 2023</t>
  </si>
  <si>
    <t>Contribuir a la formación de las niñas y niños en situación de vulnerabilidad que habitan Guadalajara, para crear oportunidades, reducir los riesgos psicosociales y disminuir el rezago educativo en 2023.</t>
  </si>
  <si>
    <t>Porcentaje de las Niñas y Niños que asistieron a los CDI, CEDI, CAIC o sesiones psicopedagógicas en el CAPI durante el 2023</t>
  </si>
  <si>
    <t>ANUAL</t>
  </si>
  <si>
    <t>ANEXO 1  DE  MEMORÁNDUM PEM-039/2024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</si>
  <si>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</si>
  <si>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</si>
  <si>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</si>
  <si>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</si>
  <si>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</si>
  <si>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</si>
  <si>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</si>
  <si>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</si>
  <si>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</si>
  <si>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</si>
  <si>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</si>
  <si>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</si>
  <si>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</si>
  <si>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</si>
  <si>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</si>
  <si>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</si>
  <si>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</si>
  <si>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</si>
  <si>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</si>
  <si>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</si>
  <si>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</si>
  <si>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</si>
  <si>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</si>
  <si>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</si>
  <si>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</si>
  <si>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</si>
  <si>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</si>
  <si>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</si>
  <si>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</si>
  <si>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</si>
  <si>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</si>
  <si>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</si>
  <si>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</si>
  <si>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</si>
  <si>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</si>
  <si>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</si>
  <si>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</si>
  <si>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</si>
  <si>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</si>
  <si>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</si>
  <si>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</si>
  <si>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</si>
  <si>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</si>
  <si>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</si>
  <si>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</si>
  <si>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</si>
  <si>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</si>
  <si>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</si>
  <si>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</si>
  <si>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</si>
  <si>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</si>
  <si>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</si>
  <si>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</si>
  <si>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</si>
  <si>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</si>
  <si>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</si>
  <si>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</si>
  <si>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</si>
  <si>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</si>
  <si>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</si>
  <si>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</si>
  <si>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</si>
  <si>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</si>
  <si>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</si>
  <si>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</si>
  <si>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</si>
  <si>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</si>
  <si>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</si>
  <si>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</si>
  <si>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</si>
  <si>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</si>
  <si>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</si>
  <si>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</si>
  <si>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</si>
  <si>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</si>
  <si>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</si>
  <si>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</si>
  <si>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</si>
  <si>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</si>
  <si>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</si>
  <si>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</si>
  <si>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</si>
  <si>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</si>
  <si>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</si>
  <si>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</si>
  <si>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</si>
  <si>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</si>
  <si>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</si>
  <si>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</si>
  <si>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</si>
  <si>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</si>
  <si>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</si>
  <si>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</si>
  <si>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</si>
  <si>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</si>
  <si>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</si>
  <si>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</si>
  <si>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</si>
  <si>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</si>
  <si>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</si>
  <si>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</si>
  <si>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</si>
  <si>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</si>
  <si>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</si>
  <si>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</si>
  <si>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</si>
  <si>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</si>
  <si>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</si>
  <si>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</si>
  <si>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</si>
  <si>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</si>
  <si>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</si>
  <si>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</si>
  <si>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</si>
  <si>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</si>
  <si>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</si>
  <si>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</si>
  <si>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</si>
  <si>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</si>
  <si>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</si>
  <si>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</si>
  <si>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</si>
  <si>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</si>
  <si>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</si>
  <si>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</si>
  <si>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</si>
  <si>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</si>
  <si>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</si>
  <si>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</si>
  <si>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</si>
  <si>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</si>
  <si>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</si>
  <si>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</si>
  <si>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</si>
  <si>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</si>
  <si>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</si>
  <si>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</si>
  <si>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</si>
  <si>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</si>
  <si>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</si>
  <si>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</si>
  <si>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</si>
  <si>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</si>
  <si>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</si>
  <si>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</si>
  <si>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</si>
  <si>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</si>
  <si>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</si>
  <si>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</si>
  <si>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</si>
  <si>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</si>
  <si>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</si>
  <si>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</si>
  <si>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</si>
  <si>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</si>
  <si>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</si>
  <si>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</si>
  <si>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</si>
  <si>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</si>
  <si>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</si>
  <si>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</si>
  <si>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</si>
  <si>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</si>
  <si>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</si>
  <si>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</si>
  <si>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</si>
  <si>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</si>
  <si>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</si>
  <si>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</si>
  <si>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</si>
  <si>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</si>
  <si>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2.6. Protección social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</si>
  <si>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</si>
  <si>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</si>
  <si>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</si>
  <si>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</si>
  <si>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</si>
  <si>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</si>
  <si>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</si>
  <si>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</si>
  <si>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</si>
  <si>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</si>
  <si>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</si>
  <si>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</si>
  <si>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</si>
  <si>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</si>
  <si>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</si>
  <si>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</si>
  <si>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</si>
  <si>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</si>
  <si>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</si>
  <si>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</si>
  <si>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</si>
  <si>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</si>
  <si>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</si>
  <si>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</si>
  <si>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</si>
  <si>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</si>
  <si>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</si>
  <si>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</si>
  <si>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</si>
  <si>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</si>
  <si>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</si>
  <si>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</si>
  <si>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</si>
  <si>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</si>
  <si>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</si>
  <si>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</si>
  <si>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</si>
  <si>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</si>
  <si>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</si>
  <si>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</si>
  <si>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</si>
  <si>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</si>
  <si>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</si>
  <si>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</si>
  <si>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</si>
  <si>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</si>
  <si>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</si>
  <si>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</si>
  <si>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</si>
  <si>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</si>
  <si>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</si>
  <si>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</si>
  <si>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</si>
  <si>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</si>
  <si>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</si>
  <si>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</si>
  <si>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</si>
  <si>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</si>
  <si>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</si>
  <si>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</si>
  <si>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</si>
  <si>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</si>
  <si>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</si>
  <si>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</si>
  <si>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</si>
  <si>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</si>
  <si>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</si>
  <si>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</si>
  <si>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</si>
  <si>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</si>
  <si>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</si>
  <si>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</si>
  <si>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</si>
  <si>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</si>
  <si>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</si>
  <si>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</si>
  <si>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</si>
  <si>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</si>
  <si>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</si>
  <si>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</si>
  <si>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</si>
  <si>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</si>
  <si>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</si>
  <si>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</si>
  <si>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</si>
  <si>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</si>
  <si>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</si>
  <si>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</si>
  <si>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</si>
  <si>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</si>
  <si>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</si>
  <si>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</si>
  <si>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</si>
  <si>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</si>
  <si>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</si>
  <si>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</si>
  <si>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</si>
  <si>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</si>
  <si>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</si>
  <si>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</si>
  <si>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</si>
  <si>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</si>
  <si>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</si>
  <si>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</si>
  <si>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</si>
  <si>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</si>
  <si>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</si>
  <si>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</si>
  <si>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</si>
  <si>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</si>
  <si>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</si>
  <si>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</si>
  <si>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</si>
  <si>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</si>
  <si>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</si>
  <si>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</si>
  <si>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</si>
  <si>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</si>
  <si>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</si>
  <si>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</si>
  <si>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</si>
  <si>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</si>
  <si>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</si>
  <si>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</si>
  <si>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</si>
  <si>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</si>
  <si>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</si>
  <si>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</si>
  <si>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</si>
  <si>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</si>
  <si>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</si>
  <si>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</si>
  <si>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</si>
  <si>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</si>
  <si>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</si>
  <si>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</si>
  <si>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</si>
  <si>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</si>
  <si>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</si>
  <si>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</si>
  <si>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</si>
  <si>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</si>
  <si>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</si>
  <si>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</si>
  <si>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</si>
  <si>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</si>
  <si>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</si>
  <si>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</si>
  <si>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</si>
  <si>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</si>
  <si>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</si>
  <si>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</si>
  <si>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</si>
  <si>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</si>
  <si>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</si>
  <si>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</si>
  <si>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</si>
  <si>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</si>
  <si>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</si>
  <si>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</si>
  <si>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</si>
  <si>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</si>
  <si>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</si>
  <si>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</si>
  <si>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</si>
  <si>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</si>
  <si>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</si>
  <si>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</si>
  <si>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</si>
  <si>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</si>
  <si>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</si>
  <si>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</si>
  <si>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</si>
  <si>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</si>
  <si>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</si>
  <si>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</si>
  <si>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</si>
  <si>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</si>
  <si>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</si>
  <si>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</si>
  <si>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</si>
  <si>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</si>
  <si>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</si>
  <si>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</si>
  <si>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</si>
  <si>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</si>
  <si>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</si>
  <si>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</si>
  <si>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</si>
  <si>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</si>
  <si>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</si>
  <si>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</si>
  <si>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</si>
  <si>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</si>
  <si>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</si>
  <si>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</si>
  <si>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</si>
  <si>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</si>
  <si>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</si>
  <si>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</si>
  <si>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</si>
  <si>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</si>
  <si>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</si>
  <si>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</si>
  <si>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</si>
  <si>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</si>
  <si>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</si>
  <si>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</si>
  <si>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</si>
  <si>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</si>
  <si>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</si>
  <si>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</si>
  <si>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</si>
  <si>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</si>
  <si>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</si>
  <si>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</si>
  <si>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</si>
  <si>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</si>
  <si>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</si>
  <si>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</si>
  <si>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</si>
  <si>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</si>
  <si>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</si>
  <si>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</si>
  <si>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</si>
  <si>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</si>
  <si>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</si>
  <si>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</si>
  <si>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</si>
  <si>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</si>
  <si>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</si>
  <si>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</si>
  <si>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</si>
  <si>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</si>
  <si>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</si>
  <si>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</si>
  <si>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</si>
  <si>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</si>
  <si>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</si>
  <si>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</si>
  <si>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</si>
  <si>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</si>
  <si>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2.6.8 Otros Grupos Vulnerables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</si>
  <si>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</si>
  <si>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</si>
  <si>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</si>
  <si>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</si>
  <si>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</si>
  <si>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</si>
  <si>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</si>
  <si>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</si>
  <si>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</si>
  <si>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</si>
  <si>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</si>
  <si>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</si>
  <si>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</si>
  <si>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</si>
  <si>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</si>
  <si>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</si>
  <si>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</si>
  <si>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</si>
  <si>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</si>
  <si>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</si>
  <si>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</si>
  <si>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</si>
  <si>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</si>
  <si>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</si>
  <si>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</si>
  <si>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</si>
  <si>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</si>
  <si>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</si>
  <si>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</si>
  <si>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</si>
  <si>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</si>
  <si>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</si>
  <si>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</si>
  <si>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</si>
  <si>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</si>
  <si>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</si>
  <si>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</si>
  <si>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</si>
  <si>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</si>
  <si>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</si>
  <si>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</si>
  <si>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</si>
  <si>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</si>
  <si>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</si>
  <si>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</si>
  <si>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</si>
  <si>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</si>
  <si>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</si>
  <si>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</si>
  <si>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</si>
  <si>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</si>
  <si>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</si>
  <si>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</si>
  <si>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</si>
  <si>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</si>
  <si>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</si>
  <si>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</si>
  <si>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</si>
  <si>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</si>
  <si>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</si>
  <si>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</si>
  <si>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</si>
  <si>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</si>
  <si>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</si>
  <si>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</si>
  <si>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</si>
  <si>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</si>
  <si>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</si>
  <si>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</si>
  <si>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</si>
  <si>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</si>
  <si>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</si>
  <si>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</si>
  <si>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</si>
  <si>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</si>
  <si>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</si>
  <si>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</si>
  <si>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</si>
  <si>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</si>
  <si>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</si>
  <si>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</si>
  <si>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</si>
  <si>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</si>
  <si>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</si>
  <si>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</si>
  <si>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</si>
  <si>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</si>
  <si>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</si>
  <si>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</si>
  <si>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</si>
  <si>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</si>
  <si>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</si>
  <si>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</si>
  <si>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</si>
  <si>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</si>
  <si>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</si>
  <si>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</si>
  <si>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</si>
  <si>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</si>
  <si>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</si>
  <si>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</si>
  <si>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</si>
  <si>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</si>
  <si>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129.74%</t>
  </si>
  <si>
    <t>97.45%</t>
  </si>
  <si>
    <t>89.45%</t>
  </si>
  <si>
    <t>103.23%</t>
  </si>
  <si>
    <t>95.14%</t>
  </si>
  <si>
    <t>406</t>
  </si>
  <si>
    <t>100.63%</t>
  </si>
  <si>
    <t>114.75%</t>
  </si>
  <si>
    <t>META ALCANZADA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</si>
</sst>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35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9"/>
      <color theme="1"/>
      <name val="Arial"/>
    </font>
    <font>
      <sz val="11"/>
      <color theme="1"/>
      <name val="Arial"/>
    </font>
    <font>
      <sz val="10"/>
      <color theme="1"/>
      <name val="Arial"/>
      <scheme val="minor"/>
    </font>
    <font>
      <b/>
      <sz val="14"/>
      <color theme="1"/>
      <name val="Arial"/>
    </font>
    <font>
      <sz val="11"/>
      <color rgb="FF000000"/>
      <name val="Arial"/>
    </font>
    <font>
      <sz val="10"/>
      <color rgb="FF000000"/>
      <name val="Roboto"/>
    </font>
    <font>
      <sz val="11"/>
      <color rgb="FF000000"/>
      <name val="Roboto"/>
    </font>
    <font>
      <b/>
      <sz val="11"/>
      <color rgb="FF000000"/>
      <name val="Arial"/>
    </font>
    <font>
      <b/>
      <sz val="10"/>
      <color theme="1"/>
      <name val="Arial"/>
      <scheme val="minor"/>
    </font>
    <font>
      <b/>
      <sz val="13"/>
      <color theme="1"/>
      <name val="Arial"/>
    </font>
    <font>
      <b/>
      <sz val="27"/>
      <color theme="1"/>
      <name val="Calibri"/>
    </font>
    <font>
      <b/>
      <sz val="18"/>
      <color theme="1"/>
      <name val="Arial"/>
      <scheme val="minor"/>
    </font>
    <font>
      <b/>
      <sz val="22"/>
      <color theme="1"/>
      <name val="Calibri"/>
    </font>
    <font>
      <b/>
      <sz val="21"/>
      <color theme="1"/>
      <name val="Arial"/>
    </font>
    <font>
      <sz val="9"/>
      <color theme="1"/>
      <name val="Roboto"/>
    </font>
    <font>
      <b/>
      <sz val="15"/>
      <color rgb="FF000000"/>
      <name val="&quot;Google Sans Mono&quot;"/>
    </font>
    <font>
      <b/>
      <sz val="15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0"/>
      <color rgb="FF000000"/>
      <name val="Arial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EFEFEF"/>
        <bgColor rgb="FFEFEFEF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161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2" borderId="0" xfId="0" applyFont="1" applyFill="1" applyAlignment="1"/>
    <xf numFmtId="0" fontId="1" fillId="3" borderId="4" xfId="0" applyFont="1" applyFill="1" applyBorder="1"/>
    <xf numFmtId="0" fontId="4" fillId="3" borderId="4" xfId="0" applyFont="1" applyFill="1" applyBorder="1"/>
    <xf numFmtId="4" fontId="1" fillId="3" borderId="4" xfId="0" applyNumberFormat="1" applyFont="1" applyFill="1" applyBorder="1"/>
    <xf numFmtId="0" fontId="5" fillId="3" borderId="4" xfId="0" applyFont="1" applyFill="1" applyBorder="1"/>
    <xf numFmtId="0" fontId="6" fillId="3" borderId="4" xfId="0" applyFont="1" applyFill="1" applyBorder="1"/>
    <xf numFmtId="4" fontId="6" fillId="3" borderId="4" xfId="0" applyNumberFormat="1" applyFont="1" applyFill="1" applyBorder="1"/>
    <xf numFmtId="0" fontId="1" fillId="2" borderId="2" xfId="0" applyFont="1" applyFill="1" applyBorder="1" applyAlignment="1"/>
    <xf numFmtId="0" fontId="7" fillId="4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2" xfId="0" applyFont="1" applyBorder="1" applyAlignment="1"/>
    <xf numFmtId="0" fontId="1" fillId="5" borderId="0" xfId="0" applyFont="1" applyFill="1" applyAlignment="1"/>
    <xf numFmtId="0" fontId="1" fillId="5" borderId="2" xfId="0" applyFont="1" applyFill="1" applyBorder="1" applyAlignment="1"/>
    <xf numFmtId="0" fontId="1" fillId="0" borderId="3" xfId="0" applyFont="1" applyBorder="1" applyAlignment="1"/>
    <xf numFmtId="0" fontId="1" fillId="6" borderId="0" xfId="0" applyFont="1" applyFill="1"/>
    <xf numFmtId="0" fontId="7" fillId="4" borderId="12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7" fillId="6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1" fillId="6" borderId="2" xfId="0" applyFont="1" applyFill="1" applyBorder="1" applyAlignment="1"/>
    <xf numFmtId="0" fontId="7" fillId="6" borderId="3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4" fontId="7" fillId="6" borderId="12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2" borderId="3" xfId="0" applyFont="1" applyFill="1" applyBorder="1" applyAlignment="1"/>
    <xf numFmtId="4" fontId="14" fillId="0" borderId="8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3" fontId="1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/>
    <xf numFmtId="3" fontId="21" fillId="0" borderId="0" xfId="0" applyNumberFormat="1" applyFont="1"/>
    <xf numFmtId="3" fontId="15" fillId="0" borderId="0" xfId="0" applyNumberFormat="1" applyFont="1"/>
    <xf numFmtId="0" fontId="15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3" fontId="28" fillId="2" borderId="8" xfId="0" applyNumberFormat="1" applyFont="1" applyFill="1" applyBorder="1" applyAlignment="1">
      <alignment horizontal="center" vertical="center"/>
    </xf>
    <xf numFmtId="3" fontId="29" fillId="6" borderId="8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3" fontId="28" fillId="8" borderId="8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textRotation="90" wrapText="1"/>
    </xf>
    <xf numFmtId="0" fontId="29" fillId="6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30" fillId="2" borderId="31" xfId="0" applyFont="1" applyFill="1" applyBorder="1"/>
    <xf numFmtId="0" fontId="30" fillId="2" borderId="26" xfId="0" applyFont="1" applyFill="1" applyBorder="1"/>
    <xf numFmtId="0" fontId="30" fillId="2" borderId="26" xfId="0" applyFont="1" applyFill="1" applyBorder="1"/>
    <xf numFmtId="0" fontId="5" fillId="0" borderId="25" xfId="0" applyFont="1" applyBorder="1" applyAlignment="1">
      <alignment horizontal="right"/>
    </xf>
    <xf numFmtId="0" fontId="2" fillId="0" borderId="1" xfId="0" applyFont="1" applyBorder="1"/>
    <xf numFmtId="0" fontId="2" fillId="0" borderId="3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3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1" fillId="0" borderId="33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34" xfId="0" applyFont="1" applyBorder="1"/>
    <xf numFmtId="0" fontId="1" fillId="0" borderId="35" xfId="0" applyFont="1" applyBorder="1" applyAlignment="1">
      <alignment horizontal="center" wrapText="1"/>
    </xf>
    <xf numFmtId="0" fontId="1" fillId="0" borderId="3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5" xfId="0" applyFont="1" applyBorder="1"/>
    <xf numFmtId="0" fontId="1" fillId="0" borderId="32" xfId="0" applyFont="1" applyBorder="1"/>
    <xf numFmtId="0" fontId="15" fillId="0" borderId="0" xfId="0" applyFont="1"/>
    <xf numFmtId="49" fontId="33" fillId="0" borderId="8" xfId="1" applyNumberFormat="1" applyFont="1" applyBorder="1" applyAlignment="1">
      <alignment horizontal="center" vertical="center" wrapText="1"/>
    </xf>
    <xf numFmtId="4" fontId="34" fillId="6" borderId="8" xfId="0" applyNumberFormat="1" applyFont="1" applyFill="1" applyBorder="1" applyAlignment="1">
      <alignment horizontal="center" vertical="center" wrapText="1"/>
    </xf>
    <xf numFmtId="4" fontId="34" fillId="6" borderId="1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6" fillId="6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8" fillId="2" borderId="9" xfId="0" applyNumberFormat="1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164" fontId="6" fillId="3" borderId="9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wrapText="1"/>
    </xf>
    <xf numFmtId="0" fontId="3" fillId="0" borderId="3" xfId="0" applyFont="1" applyBorder="1"/>
    <xf numFmtId="0" fontId="10" fillId="6" borderId="2" xfId="0" applyFont="1" applyFill="1" applyBorder="1" applyAlignment="1">
      <alignment horizontal="center" wrapText="1"/>
    </xf>
    <xf numFmtId="0" fontId="3" fillId="0" borderId="2" xfId="0" applyFont="1" applyBorder="1"/>
    <xf numFmtId="0" fontId="6" fillId="3" borderId="9" xfId="0" applyFont="1" applyFill="1" applyBorder="1" applyAlignment="1">
      <alignment horizontal="left"/>
    </xf>
    <xf numFmtId="0" fontId="6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4" fontId="8" fillId="2" borderId="9" xfId="0" applyNumberFormat="1" applyFont="1" applyFill="1" applyBorder="1" applyAlignment="1">
      <alignment horizontal="left" vertical="center"/>
    </xf>
    <xf numFmtId="4" fontId="6" fillId="2" borderId="9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7" fillId="0" borderId="9" xfId="0" applyFont="1" applyBorder="1" applyAlignment="1">
      <alignment horizontal="left" vertical="center" wrapText="1"/>
    </xf>
    <xf numFmtId="0" fontId="25" fillId="2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23" fillId="2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24" fillId="2" borderId="2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0" borderId="35" xfId="0" applyFont="1" applyBorder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3"/>
  <sheetViews>
    <sheetView showGridLines="0" tabSelected="1" topLeftCell="B1" zoomScale="70" zoomScaleNormal="70" workbookViewId="0">
      <selection activeCell="C38" sqref="C38"/>
    </sheetView>
  </sheetViews>
  <sheetFormatPr baseColWidth="10" defaultColWidth="12.5703125" defaultRowHeight="15" customHeight="1"/>
  <cols>
    <col min="1" max="1" width="15.7109375" hidden="1" customWidth="1"/>
    <col min="2" max="2" width="15.7109375" customWidth="1"/>
    <col min="3" max="3" width="32" customWidth="1"/>
    <col min="4" max="4" width="22" customWidth="1"/>
    <col min="5" max="5" width="23.42578125" customWidth="1"/>
    <col min="6" max="6" width="20.140625" customWidth="1"/>
    <col min="7" max="8" width="18.42578125" customWidth="1"/>
    <col min="9" max="9" width="25.140625" customWidth="1"/>
    <col min="10" max="11" width="20.85546875" customWidth="1"/>
    <col min="12" max="14" width="16.42578125" customWidth="1"/>
    <col min="15" max="16" width="18.140625" customWidth="1"/>
    <col min="17" max="17" width="16.42578125" customWidth="1"/>
    <col min="18" max="18" width="22.42578125" customWidth="1"/>
  </cols>
  <sheetData>
    <row r="1" spans="1:18" ht="15.75" customHeight="1">
      <c r="A1" s="5"/>
      <c r="B1" s="5"/>
      <c r="C1" s="6"/>
      <c r="D1" s="7"/>
      <c r="E1" s="7"/>
      <c r="F1" s="7"/>
      <c r="G1" s="7"/>
      <c r="H1" s="7"/>
      <c r="I1" s="6"/>
      <c r="J1" s="8"/>
      <c r="K1" s="8"/>
      <c r="L1" s="6"/>
      <c r="M1" s="6"/>
      <c r="N1" s="8"/>
      <c r="O1" s="8"/>
      <c r="P1" s="6"/>
      <c r="Q1" s="6"/>
      <c r="R1" s="6"/>
    </row>
    <row r="2" spans="1:18" ht="15.75" customHeight="1">
      <c r="A2" s="5"/>
      <c r="B2" s="5"/>
      <c r="C2" s="6"/>
      <c r="D2" s="7"/>
      <c r="E2" s="7"/>
      <c r="F2" s="7"/>
      <c r="G2" s="7"/>
      <c r="H2" s="7"/>
      <c r="I2" s="6"/>
      <c r="J2" s="8"/>
      <c r="K2" s="8"/>
      <c r="L2" s="6"/>
      <c r="M2" s="6"/>
      <c r="N2" s="8"/>
      <c r="O2" s="8"/>
      <c r="P2" s="6"/>
      <c r="Q2" s="6"/>
      <c r="R2" s="6"/>
    </row>
    <row r="3" spans="1:18" ht="15.75" customHeight="1">
      <c r="A3" s="5"/>
      <c r="B3" s="5"/>
      <c r="C3" s="6"/>
      <c r="D3" s="7"/>
      <c r="E3" s="7"/>
      <c r="F3" s="7"/>
      <c r="G3" s="7"/>
      <c r="H3" s="7"/>
      <c r="I3" s="6"/>
      <c r="J3" s="8"/>
      <c r="K3" s="8"/>
      <c r="L3" s="6"/>
      <c r="M3" s="6"/>
      <c r="N3" s="8"/>
      <c r="O3" s="8"/>
      <c r="P3" s="6"/>
      <c r="Q3" s="6"/>
      <c r="R3" s="6"/>
    </row>
    <row r="4" spans="1:18" ht="15.75" customHeight="1">
      <c r="A4" s="5"/>
      <c r="B4" s="5"/>
      <c r="C4" s="6"/>
      <c r="D4" s="142" t="s">
        <v>0</v>
      </c>
      <c r="E4" s="143"/>
      <c r="F4" s="143"/>
      <c r="G4" s="143"/>
      <c r="H4" s="144"/>
      <c r="I4" s="6"/>
      <c r="J4" s="8"/>
      <c r="K4" s="8"/>
      <c r="L4" s="6"/>
      <c r="M4" s="6"/>
      <c r="N4" s="8"/>
      <c r="O4" s="8"/>
      <c r="P4" s="6"/>
      <c r="Q4" s="6"/>
      <c r="R4" s="6"/>
    </row>
    <row r="5" spans="1:18" ht="15.75" customHeight="1">
      <c r="A5" s="5"/>
      <c r="B5" s="5"/>
      <c r="C5" s="6"/>
      <c r="D5" s="142" t="s">
        <v>1</v>
      </c>
      <c r="E5" s="143"/>
      <c r="F5" s="143"/>
      <c r="G5" s="143"/>
      <c r="H5" s="144"/>
      <c r="I5" s="6"/>
      <c r="J5" s="8"/>
      <c r="K5" s="8"/>
      <c r="L5" s="6"/>
      <c r="M5" s="6"/>
      <c r="N5" s="8"/>
      <c r="O5" s="8"/>
      <c r="P5" s="6"/>
      <c r="Q5" s="6"/>
      <c r="R5" s="6"/>
    </row>
    <row r="6" spans="1:18" ht="15.75" customHeight="1">
      <c r="A6" s="5"/>
      <c r="B6" s="5"/>
      <c r="C6" s="6"/>
      <c r="D6" s="142" t="s">
        <v>2</v>
      </c>
      <c r="E6" s="143"/>
      <c r="F6" s="143"/>
      <c r="G6" s="143"/>
      <c r="H6" s="144"/>
      <c r="I6" s="6"/>
      <c r="J6" s="8"/>
      <c r="K6" s="8"/>
      <c r="L6" s="6"/>
      <c r="M6" s="6"/>
      <c r="N6" s="8"/>
      <c r="O6" s="8"/>
      <c r="P6" s="6"/>
      <c r="Q6" s="6"/>
      <c r="R6" s="6"/>
    </row>
    <row r="7" spans="1:18" ht="15.75" customHeight="1">
      <c r="A7" s="5"/>
      <c r="B7" s="5"/>
      <c r="C7" s="6"/>
      <c r="D7" s="142"/>
      <c r="E7" s="143"/>
      <c r="F7" s="143"/>
      <c r="G7" s="143"/>
      <c r="H7" s="144"/>
      <c r="I7" s="6"/>
      <c r="J7" s="8"/>
      <c r="K7" s="8"/>
      <c r="L7" s="6"/>
      <c r="M7" s="6"/>
      <c r="N7" s="8"/>
      <c r="O7" s="8"/>
      <c r="P7" s="6"/>
      <c r="Q7" s="6"/>
      <c r="R7" s="6"/>
    </row>
    <row r="8" spans="1:18" ht="15.75" customHeight="1">
      <c r="A8" s="5"/>
      <c r="B8" s="5"/>
      <c r="C8" s="6"/>
      <c r="D8" s="9"/>
      <c r="E8" s="9"/>
      <c r="F8" s="9"/>
      <c r="G8" s="9"/>
      <c r="H8" s="9"/>
      <c r="I8" s="6"/>
      <c r="J8" s="8"/>
      <c r="K8" s="8"/>
      <c r="L8" s="6"/>
      <c r="M8" s="6"/>
      <c r="N8" s="8"/>
      <c r="O8" s="8"/>
      <c r="P8" s="6"/>
      <c r="Q8" s="6"/>
      <c r="R8" s="6"/>
    </row>
    <row r="9" spans="1:18" ht="15.75" customHeight="1">
      <c r="A9" s="5"/>
      <c r="B9" s="5"/>
      <c r="C9" s="6"/>
      <c r="D9" s="7"/>
      <c r="E9" s="7"/>
      <c r="F9" s="7"/>
      <c r="G9" s="7"/>
      <c r="H9" s="7"/>
      <c r="I9" s="6"/>
      <c r="J9" s="8"/>
      <c r="K9" s="8"/>
      <c r="L9" s="6"/>
      <c r="M9" s="6"/>
      <c r="N9" s="8"/>
      <c r="O9" s="8"/>
      <c r="P9" s="6"/>
      <c r="Q9" s="6"/>
      <c r="R9" s="6"/>
    </row>
    <row r="10" spans="1:18" ht="15.75" customHeight="1">
      <c r="A10" s="5"/>
      <c r="B10" s="5"/>
      <c r="C10" s="6"/>
      <c r="D10" s="7"/>
      <c r="E10" s="7"/>
      <c r="F10" s="7"/>
      <c r="G10" s="7"/>
      <c r="H10" s="7"/>
      <c r="I10" s="6"/>
      <c r="J10" s="8"/>
      <c r="K10" s="8"/>
      <c r="L10" s="6"/>
      <c r="M10" s="6"/>
      <c r="N10" s="8"/>
      <c r="O10" s="8"/>
      <c r="P10" s="6"/>
      <c r="Q10" s="6"/>
      <c r="R10" s="6"/>
    </row>
    <row r="11" spans="1:18" ht="15.75" customHeight="1">
      <c r="A11" s="5"/>
      <c r="B11" s="5"/>
      <c r="C11" s="6"/>
      <c r="D11" s="7"/>
      <c r="E11" s="7"/>
      <c r="F11" s="7"/>
      <c r="G11" s="7"/>
      <c r="H11" s="7"/>
      <c r="I11" s="6"/>
      <c r="J11" s="8"/>
      <c r="K11" s="8"/>
      <c r="L11" s="6"/>
      <c r="M11" s="6"/>
      <c r="N11" s="8"/>
      <c r="O11" s="8"/>
      <c r="P11" s="6"/>
      <c r="Q11" s="6"/>
      <c r="R11" s="6"/>
    </row>
    <row r="12" spans="1:18" ht="15.75" customHeight="1">
      <c r="A12" s="5"/>
      <c r="B12" s="5"/>
      <c r="C12" s="10"/>
      <c r="D12" s="10"/>
      <c r="E12" s="10"/>
      <c r="F12" s="10"/>
      <c r="G12" s="10"/>
      <c r="H12" s="10"/>
      <c r="I12" s="10"/>
      <c r="J12" s="11"/>
      <c r="K12" s="11"/>
      <c r="L12" s="10"/>
      <c r="M12" s="10"/>
      <c r="N12" s="11"/>
      <c r="O12" s="11"/>
      <c r="P12" s="10"/>
      <c r="Q12" s="10"/>
      <c r="R12" s="10"/>
    </row>
    <row r="13" spans="1:18" ht="15.75" customHeight="1">
      <c r="A13" s="5"/>
      <c r="B13" s="12"/>
      <c r="C13" s="13" t="s">
        <v>3</v>
      </c>
      <c r="D13" s="145" t="s">
        <v>4</v>
      </c>
      <c r="E13" s="127"/>
      <c r="F13" s="127"/>
      <c r="G13" s="127"/>
      <c r="H13" s="128"/>
      <c r="I13" s="14"/>
      <c r="J13" s="11"/>
      <c r="K13" s="11"/>
      <c r="L13" s="10"/>
      <c r="M13" s="10"/>
      <c r="N13" s="11"/>
      <c r="O13" s="11"/>
      <c r="P13" s="10"/>
      <c r="Q13" s="10"/>
      <c r="R13" s="10"/>
    </row>
    <row r="14" spans="1:18" ht="36.75" customHeight="1">
      <c r="A14" s="5"/>
      <c r="B14" s="12"/>
      <c r="C14" s="13" t="s">
        <v>5</v>
      </c>
      <c r="D14" s="130" t="s">
        <v>6</v>
      </c>
      <c r="E14" s="127"/>
      <c r="F14" s="127"/>
      <c r="G14" s="127"/>
      <c r="H14" s="128"/>
      <c r="I14" s="15" t="s">
        <v>7</v>
      </c>
      <c r="K14" s="11"/>
      <c r="L14" s="10"/>
      <c r="M14" s="10"/>
      <c r="N14" s="11"/>
      <c r="O14" s="11"/>
      <c r="P14" s="10"/>
      <c r="Q14" s="10"/>
      <c r="R14" s="10"/>
    </row>
    <row r="15" spans="1:18" ht="21.75" customHeight="1">
      <c r="A15" s="5"/>
      <c r="B15" s="12"/>
      <c r="C15" s="13" t="s">
        <v>8</v>
      </c>
      <c r="D15" s="131" t="s">
        <v>9</v>
      </c>
      <c r="E15" s="127"/>
      <c r="F15" s="127"/>
      <c r="G15" s="127"/>
      <c r="H15" s="128"/>
      <c r="I15" s="15" t="s">
        <v>7</v>
      </c>
      <c r="J15" s="11"/>
      <c r="K15" s="11"/>
      <c r="L15" s="10"/>
      <c r="M15" s="10"/>
      <c r="N15" s="11"/>
      <c r="O15" s="11"/>
      <c r="P15" s="10"/>
      <c r="Q15" s="10"/>
      <c r="R15" s="10"/>
    </row>
    <row r="16" spans="1:18" ht="15.75" customHeight="1">
      <c r="A16" s="5"/>
      <c r="B16" s="12"/>
      <c r="C16" s="13" t="s">
        <v>10</v>
      </c>
      <c r="D16" s="136" t="s">
        <v>11</v>
      </c>
      <c r="E16" s="127"/>
      <c r="F16" s="127"/>
      <c r="G16" s="127"/>
      <c r="H16" s="128"/>
      <c r="I16" s="16"/>
      <c r="J16" s="11"/>
      <c r="K16" s="11"/>
      <c r="L16" s="10"/>
      <c r="M16" s="10"/>
      <c r="N16" s="11"/>
      <c r="O16" s="11"/>
      <c r="P16" s="10"/>
      <c r="Q16" s="10"/>
      <c r="R16" s="10"/>
    </row>
    <row r="17" spans="1:18" ht="15.75" customHeight="1">
      <c r="A17" s="5"/>
      <c r="B17" s="12"/>
      <c r="C17" s="13" t="s">
        <v>12</v>
      </c>
      <c r="D17" s="131" t="s">
        <v>13</v>
      </c>
      <c r="E17" s="127"/>
      <c r="F17" s="127"/>
      <c r="G17" s="127"/>
      <c r="H17" s="128"/>
      <c r="I17" s="15" t="s">
        <v>7</v>
      </c>
      <c r="J17" s="11"/>
      <c r="K17" s="11"/>
      <c r="L17" s="10"/>
      <c r="N17" s="11"/>
      <c r="O17" s="11"/>
      <c r="P17" s="10"/>
      <c r="Q17" s="10"/>
      <c r="R17" s="10"/>
    </row>
    <row r="18" spans="1:18" ht="15.75" customHeight="1">
      <c r="A18" s="17"/>
      <c r="B18" s="18"/>
      <c r="C18" s="13" t="s">
        <v>14</v>
      </c>
      <c r="D18" s="131" t="s">
        <v>15</v>
      </c>
      <c r="E18" s="127"/>
      <c r="F18" s="127"/>
      <c r="G18" s="127"/>
      <c r="H18" s="128"/>
      <c r="I18" s="15" t="s">
        <v>7</v>
      </c>
      <c r="J18" s="11"/>
      <c r="K18" s="11"/>
      <c r="L18" s="10"/>
      <c r="M18" s="10"/>
      <c r="N18" s="11"/>
      <c r="O18" s="11"/>
      <c r="P18" s="10"/>
      <c r="Q18" s="10"/>
      <c r="R18" s="10"/>
    </row>
    <row r="19" spans="1:18" ht="15.75" hidden="1" customHeight="1">
      <c r="A19" s="19"/>
      <c r="B19" s="20"/>
      <c r="C19" s="13" t="s">
        <v>16</v>
      </c>
      <c r="D19" s="131"/>
      <c r="E19" s="127"/>
      <c r="F19" s="127"/>
      <c r="G19" s="127"/>
      <c r="H19" s="128"/>
      <c r="I19" s="14"/>
      <c r="J19" s="11"/>
      <c r="K19" s="11"/>
      <c r="L19" s="10"/>
      <c r="M19" s="10"/>
      <c r="N19" s="11"/>
      <c r="O19" s="11"/>
      <c r="P19" s="10"/>
      <c r="Q19" s="10"/>
      <c r="R19" s="10"/>
    </row>
    <row r="20" spans="1:18" ht="15.75" customHeight="1">
      <c r="A20" s="17"/>
      <c r="B20" s="21"/>
      <c r="C20" s="13" t="s">
        <v>16</v>
      </c>
      <c r="D20" s="131" t="s">
        <v>17</v>
      </c>
      <c r="E20" s="127"/>
      <c r="F20" s="127"/>
      <c r="G20" s="127"/>
      <c r="H20" s="128"/>
      <c r="I20" s="15" t="s">
        <v>7</v>
      </c>
      <c r="J20" s="11"/>
      <c r="K20" s="11"/>
      <c r="L20" s="10"/>
      <c r="M20" s="10"/>
      <c r="N20" s="11"/>
      <c r="O20" s="11"/>
      <c r="P20" s="10"/>
      <c r="Q20" s="10"/>
      <c r="R20" s="10"/>
    </row>
    <row r="21" spans="1:18" ht="43.5" customHeight="1">
      <c r="A21" s="22"/>
      <c r="B21" s="132" t="s">
        <v>18</v>
      </c>
      <c r="C21" s="13" t="s">
        <v>19</v>
      </c>
      <c r="D21" s="131" t="s">
        <v>20</v>
      </c>
      <c r="E21" s="127"/>
      <c r="F21" s="127"/>
      <c r="G21" s="127"/>
      <c r="H21" s="128"/>
      <c r="I21" s="15" t="s">
        <v>7</v>
      </c>
      <c r="K21" s="11"/>
      <c r="L21" s="10"/>
      <c r="M21" s="10"/>
      <c r="N21" s="11"/>
      <c r="O21" s="11"/>
      <c r="P21" s="10"/>
      <c r="Q21" s="10"/>
      <c r="R21" s="10"/>
    </row>
    <row r="22" spans="1:18" ht="51.75" customHeight="1">
      <c r="A22" s="22"/>
      <c r="B22" s="133"/>
      <c r="C22" s="23" t="s">
        <v>21</v>
      </c>
      <c r="D22" s="137" t="s">
        <v>22</v>
      </c>
      <c r="E22" s="138"/>
      <c r="F22" s="138"/>
      <c r="G22" s="138"/>
      <c r="H22" s="139"/>
      <c r="I22" s="15" t="s">
        <v>7</v>
      </c>
      <c r="J22" s="11"/>
      <c r="K22" s="11"/>
      <c r="L22" s="10"/>
      <c r="M22" s="10"/>
      <c r="N22" s="11"/>
      <c r="O22" s="11"/>
      <c r="P22" s="10"/>
      <c r="Q22" s="10"/>
      <c r="R22" s="10"/>
    </row>
    <row r="23" spans="1:18" ht="31.5" customHeight="1">
      <c r="A23" s="22"/>
      <c r="B23" s="134" t="s">
        <v>23</v>
      </c>
      <c r="C23" s="13" t="s">
        <v>24</v>
      </c>
      <c r="D23" s="140" t="s">
        <v>13</v>
      </c>
      <c r="E23" s="127"/>
      <c r="F23" s="127"/>
      <c r="G23" s="127"/>
      <c r="H23" s="128"/>
      <c r="I23" s="15" t="s">
        <v>7</v>
      </c>
      <c r="J23" s="11"/>
      <c r="K23" s="11"/>
      <c r="L23" s="10"/>
      <c r="M23" s="10"/>
      <c r="N23" s="11"/>
      <c r="O23" s="11"/>
      <c r="P23" s="10"/>
      <c r="Q23" s="10"/>
      <c r="R23" s="10"/>
    </row>
    <row r="24" spans="1:18" ht="72" customHeight="1">
      <c r="A24" s="22"/>
      <c r="B24" s="133"/>
      <c r="C24" s="13" t="s">
        <v>25</v>
      </c>
      <c r="D24" s="126" t="s">
        <v>26</v>
      </c>
      <c r="E24" s="127"/>
      <c r="F24" s="127"/>
      <c r="G24" s="127"/>
      <c r="H24" s="128"/>
      <c r="I24" s="15" t="s">
        <v>7</v>
      </c>
      <c r="J24" s="11"/>
      <c r="K24" s="11"/>
      <c r="L24" s="10"/>
      <c r="M24" s="10"/>
      <c r="N24" s="11"/>
      <c r="O24" s="11"/>
      <c r="P24" s="10"/>
      <c r="Q24" s="10"/>
      <c r="R24" s="10"/>
    </row>
    <row r="25" spans="1:18" ht="31.5" customHeight="1">
      <c r="A25" s="22"/>
      <c r="B25" s="134" t="s">
        <v>27</v>
      </c>
      <c r="C25" s="13" t="s">
        <v>28</v>
      </c>
      <c r="D25" s="140" t="s">
        <v>29</v>
      </c>
      <c r="E25" s="127"/>
      <c r="F25" s="127"/>
      <c r="G25" s="127"/>
      <c r="H25" s="128"/>
      <c r="I25" s="15" t="s">
        <v>7</v>
      </c>
      <c r="J25" s="11"/>
      <c r="K25" s="11"/>
      <c r="L25" s="10"/>
      <c r="M25" s="10"/>
      <c r="N25" s="11"/>
      <c r="O25" s="11"/>
      <c r="P25" s="10"/>
      <c r="Q25" s="10"/>
      <c r="R25" s="10"/>
    </row>
    <row r="26" spans="1:18" ht="43.5" customHeight="1">
      <c r="A26" s="22"/>
      <c r="B26" s="135"/>
      <c r="C26" s="13" t="s">
        <v>30</v>
      </c>
      <c r="D26" s="141" t="s">
        <v>31</v>
      </c>
      <c r="E26" s="127"/>
      <c r="F26" s="127"/>
      <c r="G26" s="127"/>
      <c r="H26" s="128"/>
      <c r="I26" s="15" t="s">
        <v>7</v>
      </c>
      <c r="J26" s="11"/>
      <c r="K26" s="11"/>
      <c r="L26" s="10"/>
      <c r="M26" s="10"/>
      <c r="N26" s="11"/>
      <c r="O26" s="11"/>
      <c r="P26" s="10"/>
      <c r="Q26" s="10"/>
      <c r="R26" s="10"/>
    </row>
    <row r="27" spans="1:18" ht="33" customHeight="1">
      <c r="A27" s="22"/>
      <c r="B27" s="135"/>
      <c r="C27" s="13" t="s">
        <v>32</v>
      </c>
      <c r="D27" s="126" t="s">
        <v>33</v>
      </c>
      <c r="E27" s="127"/>
      <c r="F27" s="127"/>
      <c r="G27" s="127"/>
      <c r="H27" s="128"/>
      <c r="I27" s="15" t="s">
        <v>7</v>
      </c>
      <c r="J27" s="11"/>
      <c r="K27" s="11"/>
      <c r="L27" s="10"/>
      <c r="M27" s="10"/>
      <c r="N27" s="11"/>
      <c r="O27" s="11"/>
      <c r="P27" s="10"/>
      <c r="Q27" s="10"/>
      <c r="R27" s="10"/>
    </row>
    <row r="28" spans="1:18" ht="40.5" customHeight="1">
      <c r="A28" s="22"/>
      <c r="B28" s="133"/>
      <c r="C28" s="13" t="s">
        <v>34</v>
      </c>
      <c r="D28" s="126" t="s">
        <v>35</v>
      </c>
      <c r="E28" s="127"/>
      <c r="F28" s="127"/>
      <c r="G28" s="127"/>
      <c r="H28" s="128"/>
      <c r="I28" s="10"/>
      <c r="J28" s="11"/>
      <c r="K28" s="11"/>
      <c r="L28" s="10"/>
      <c r="M28" s="10"/>
      <c r="N28" s="11"/>
      <c r="O28" s="24"/>
      <c r="P28" s="10"/>
      <c r="Q28" s="10"/>
      <c r="R28" s="10"/>
    </row>
    <row r="29" spans="1:18" ht="15.75" customHeight="1">
      <c r="A29" s="17"/>
      <c r="B29" s="18"/>
      <c r="C29" s="25"/>
      <c r="D29" s="26"/>
      <c r="E29" s="27"/>
      <c r="F29" s="27"/>
      <c r="G29" s="27"/>
      <c r="H29" s="27"/>
      <c r="I29" s="10"/>
      <c r="J29" s="11"/>
      <c r="K29" s="11"/>
      <c r="L29" s="10"/>
      <c r="M29" s="10"/>
      <c r="N29" s="11"/>
      <c r="O29" s="24"/>
      <c r="P29" s="10"/>
      <c r="Q29" s="10"/>
      <c r="R29" s="10"/>
    </row>
    <row r="30" spans="1:18" ht="15.75" customHeight="1">
      <c r="A30" s="17"/>
      <c r="B30" s="18"/>
      <c r="C30" s="29" t="s">
        <v>36</v>
      </c>
      <c r="D30" s="129"/>
      <c r="E30" s="127"/>
      <c r="F30" s="127"/>
      <c r="G30" s="127"/>
      <c r="H30" s="128"/>
      <c r="I30" s="14"/>
      <c r="J30" s="11"/>
      <c r="K30" s="11"/>
      <c r="L30" s="10"/>
      <c r="M30" s="10"/>
      <c r="N30" s="11"/>
      <c r="O30" s="11"/>
      <c r="P30" s="10"/>
      <c r="Q30" s="10"/>
      <c r="R30" s="10"/>
    </row>
    <row r="31" spans="1:18" ht="15.75" customHeight="1">
      <c r="A31" s="5"/>
      <c r="B31" s="30"/>
      <c r="C31" s="10"/>
      <c r="D31" s="25"/>
      <c r="E31" s="25"/>
      <c r="F31" s="25"/>
      <c r="G31" s="25"/>
      <c r="H31" s="25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ht="61.5" customHeight="1">
      <c r="A32" s="32"/>
      <c r="B32" s="33" t="s">
        <v>37</v>
      </c>
      <c r="C32" s="34" t="s">
        <v>38</v>
      </c>
      <c r="D32" s="35" t="s">
        <v>39</v>
      </c>
      <c r="E32" s="35" t="s">
        <v>40</v>
      </c>
      <c r="F32" s="35" t="s">
        <v>41</v>
      </c>
      <c r="G32" s="35" t="s">
        <v>42</v>
      </c>
      <c r="H32" s="35" t="s">
        <v>43</v>
      </c>
      <c r="I32" s="35" t="s">
        <v>44</v>
      </c>
      <c r="J32" s="36" t="s">
        <v>45</v>
      </c>
      <c r="K32" s="36" t="s">
        <v>46</v>
      </c>
      <c r="L32" s="35" t="s">
        <v>47</v>
      </c>
      <c r="M32" s="35" t="s">
        <v>48</v>
      </c>
      <c r="N32" s="36" t="s">
        <v>49</v>
      </c>
      <c r="O32" s="115" t="s">
        <v>50</v>
      </c>
      <c r="P32" s="114" t="s">
        <v>668</v>
      </c>
      <c r="Q32" s="35" t="s">
        <v>51</v>
      </c>
      <c r="R32" s="35" t="s">
        <v>52</v>
      </c>
    </row>
    <row r="33" spans="1:18" ht="166.5" customHeight="1">
      <c r="A33" s="5"/>
      <c r="B33" s="12"/>
      <c r="C33" s="37" t="s">
        <v>53</v>
      </c>
      <c r="D33" s="38" t="s">
        <v>54</v>
      </c>
      <c r="E33" s="38" t="s">
        <v>55</v>
      </c>
      <c r="F33" s="38" t="s">
        <v>56</v>
      </c>
      <c r="G33" s="38" t="s">
        <v>57</v>
      </c>
      <c r="H33" s="38" t="s">
        <v>58</v>
      </c>
      <c r="I33" s="39" t="s">
        <v>59</v>
      </c>
      <c r="J33" s="40" t="str">
        <f>P33</f>
        <v>129.74%</v>
      </c>
      <c r="K33" s="39" t="str">
        <f t="shared" ref="K33:K36" si="0">IF(M33="Porcentaje",J33,4)</f>
        <v>129.74%</v>
      </c>
      <c r="L33" s="38" t="s">
        <v>60</v>
      </c>
      <c r="M33" s="38" t="s">
        <v>61</v>
      </c>
      <c r="N33" s="40">
        <v>1726</v>
      </c>
      <c r="O33" s="40">
        <f>O36+(O38/3)</f>
        <v>1650</v>
      </c>
      <c r="P33" s="113" t="s">
        <v>660</v>
      </c>
      <c r="Q33" s="38" t="s">
        <v>62</v>
      </c>
      <c r="R33" s="38" t="s">
        <v>63</v>
      </c>
    </row>
    <row r="34" spans="1:18" ht="70.5" customHeight="1">
      <c r="A34" s="5"/>
      <c r="B34" s="41"/>
      <c r="C34" s="37" t="s">
        <v>64</v>
      </c>
      <c r="D34" s="38" t="s">
        <v>65</v>
      </c>
      <c r="E34" s="38" t="s">
        <v>66</v>
      </c>
      <c r="F34" s="38" t="s">
        <v>67</v>
      </c>
      <c r="G34" s="38" t="s">
        <v>57</v>
      </c>
      <c r="H34" s="38" t="s">
        <v>58</v>
      </c>
      <c r="I34" s="39" t="s">
        <v>68</v>
      </c>
      <c r="J34" s="42">
        <f>SUM(J37,J40)</f>
        <v>54400</v>
      </c>
      <c r="K34" s="39">
        <f t="shared" si="0"/>
        <v>54400</v>
      </c>
      <c r="L34" s="38" t="s">
        <v>60</v>
      </c>
      <c r="M34" s="38" t="s">
        <v>61</v>
      </c>
      <c r="N34" s="43">
        <v>57207</v>
      </c>
      <c r="O34" s="42">
        <f>SUM(O37,O40)</f>
        <v>54400</v>
      </c>
      <c r="P34" s="113" t="s">
        <v>661</v>
      </c>
      <c r="Q34" s="38" t="s">
        <v>69</v>
      </c>
      <c r="R34" s="38" t="s">
        <v>70</v>
      </c>
    </row>
    <row r="35" spans="1:18" ht="168" customHeight="1">
      <c r="A35" s="116"/>
      <c r="B35" s="117" t="s">
        <v>71</v>
      </c>
      <c r="C35" s="44" t="s">
        <v>72</v>
      </c>
      <c r="D35" s="45" t="s">
        <v>73</v>
      </c>
      <c r="E35" s="45" t="s">
        <v>74</v>
      </c>
      <c r="F35" s="38" t="s">
        <v>75</v>
      </c>
      <c r="G35" s="38" t="s">
        <v>57</v>
      </c>
      <c r="H35" s="45" t="s">
        <v>76</v>
      </c>
      <c r="I35" s="38" t="s">
        <v>77</v>
      </c>
      <c r="J35" s="46">
        <f t="shared" ref="J35:J37" si="1">O35</f>
        <v>550</v>
      </c>
      <c r="K35" s="39">
        <f t="shared" si="0"/>
        <v>550</v>
      </c>
      <c r="L35" s="38" t="s">
        <v>78</v>
      </c>
      <c r="M35" s="38" t="s">
        <v>61</v>
      </c>
      <c r="N35" s="47">
        <v>561</v>
      </c>
      <c r="O35" s="47">
        <v>550</v>
      </c>
      <c r="P35" s="113" t="s">
        <v>662</v>
      </c>
      <c r="Q35" s="48" t="s">
        <v>62</v>
      </c>
      <c r="R35" s="49" t="s">
        <v>79</v>
      </c>
    </row>
    <row r="36" spans="1:18" ht="102" customHeight="1">
      <c r="A36" s="118"/>
      <c r="B36" s="119"/>
      <c r="C36" s="50" t="s">
        <v>80</v>
      </c>
      <c r="D36" s="45" t="s">
        <v>81</v>
      </c>
      <c r="E36" s="51" t="s">
        <v>82</v>
      </c>
      <c r="F36" s="51" t="s">
        <v>83</v>
      </c>
      <c r="G36" s="38" t="s">
        <v>57</v>
      </c>
      <c r="H36" s="45" t="s">
        <v>76</v>
      </c>
      <c r="I36" s="45" t="s">
        <v>84</v>
      </c>
      <c r="J36" s="46">
        <f t="shared" si="1"/>
        <v>1550</v>
      </c>
      <c r="K36" s="39">
        <f t="shared" si="0"/>
        <v>1550</v>
      </c>
      <c r="L36" s="38" t="s">
        <v>78</v>
      </c>
      <c r="M36" s="38" t="s">
        <v>61</v>
      </c>
      <c r="N36" s="47">
        <v>1576</v>
      </c>
      <c r="O36" s="47">
        <v>1550</v>
      </c>
      <c r="P36" s="113" t="s">
        <v>663</v>
      </c>
      <c r="Q36" s="45" t="s">
        <v>85</v>
      </c>
      <c r="R36" s="45" t="s">
        <v>86</v>
      </c>
    </row>
    <row r="37" spans="1:18" ht="97.5" customHeight="1">
      <c r="A37" s="118"/>
      <c r="B37" s="119"/>
      <c r="C37" s="50" t="s">
        <v>87</v>
      </c>
      <c r="D37" s="38" t="s">
        <v>88</v>
      </c>
      <c r="E37" s="38" t="s">
        <v>89</v>
      </c>
      <c r="F37" s="38" t="s">
        <v>90</v>
      </c>
      <c r="G37" s="38" t="s">
        <v>57</v>
      </c>
      <c r="H37" s="45" t="s">
        <v>76</v>
      </c>
      <c r="I37" s="38" t="s">
        <v>91</v>
      </c>
      <c r="J37" s="46">
        <f t="shared" si="1"/>
        <v>48000</v>
      </c>
      <c r="K37" s="47">
        <v>48000</v>
      </c>
      <c r="L37" s="38" t="s">
        <v>78</v>
      </c>
      <c r="M37" s="38" t="s">
        <v>61</v>
      </c>
      <c r="N37" s="47">
        <v>48102</v>
      </c>
      <c r="O37" s="47">
        <v>48000</v>
      </c>
      <c r="P37" s="113" t="s">
        <v>664</v>
      </c>
      <c r="Q37" s="38" t="s">
        <v>92</v>
      </c>
      <c r="R37" s="38" t="s">
        <v>93</v>
      </c>
    </row>
    <row r="38" spans="1:18" ht="86.25" customHeight="1">
      <c r="A38" s="120"/>
      <c r="B38" s="121" t="s">
        <v>94</v>
      </c>
      <c r="C38" s="37" t="s">
        <v>95</v>
      </c>
      <c r="D38" s="38" t="s">
        <v>96</v>
      </c>
      <c r="E38" s="38" t="s">
        <v>97</v>
      </c>
      <c r="F38" s="38" t="s">
        <v>98</v>
      </c>
      <c r="G38" s="38" t="s">
        <v>57</v>
      </c>
      <c r="H38" s="45" t="s">
        <v>58</v>
      </c>
      <c r="I38" s="52" t="s">
        <v>99</v>
      </c>
      <c r="J38" s="42">
        <f>O38*4</f>
        <v>1200</v>
      </c>
      <c r="K38" s="39">
        <f t="shared" ref="K38:K40" si="2">IF(M38="Porcentaje",J38,4)</f>
        <v>4</v>
      </c>
      <c r="L38" s="52" t="s">
        <v>100</v>
      </c>
      <c r="M38" s="38" t="s">
        <v>101</v>
      </c>
      <c r="N38" s="47">
        <v>451</v>
      </c>
      <c r="O38" s="53">
        <v>300</v>
      </c>
      <c r="P38" s="113" t="s">
        <v>665</v>
      </c>
      <c r="Q38" s="38" t="s">
        <v>102</v>
      </c>
      <c r="R38" s="38" t="s">
        <v>103</v>
      </c>
    </row>
    <row r="39" spans="1:18" ht="117" customHeight="1">
      <c r="A39" s="5"/>
      <c r="B39" s="41"/>
      <c r="C39" s="37" t="s">
        <v>104</v>
      </c>
      <c r="D39" s="38" t="s">
        <v>105</v>
      </c>
      <c r="E39" s="38" t="s">
        <v>106</v>
      </c>
      <c r="F39" s="38" t="s">
        <v>107</v>
      </c>
      <c r="G39" s="38" t="s">
        <v>57</v>
      </c>
      <c r="H39" s="45" t="s">
        <v>76</v>
      </c>
      <c r="I39" s="38" t="s">
        <v>108</v>
      </c>
      <c r="J39" s="54">
        <f t="shared" ref="J39:J40" si="3">O39</f>
        <v>160</v>
      </c>
      <c r="K39" s="39">
        <f t="shared" si="2"/>
        <v>160</v>
      </c>
      <c r="L39" s="38" t="s">
        <v>78</v>
      </c>
      <c r="M39" s="38" t="s">
        <v>61</v>
      </c>
      <c r="N39" s="47">
        <v>172</v>
      </c>
      <c r="O39" s="55">
        <v>160</v>
      </c>
      <c r="P39" s="113" t="s">
        <v>666</v>
      </c>
      <c r="Q39" s="38" t="s">
        <v>109</v>
      </c>
      <c r="R39" s="38" t="s">
        <v>110</v>
      </c>
    </row>
    <row r="40" spans="1:18" ht="51" customHeight="1">
      <c r="A40" s="56"/>
      <c r="B40" s="57"/>
      <c r="C40" s="37" t="s">
        <v>111</v>
      </c>
      <c r="D40" s="38" t="s">
        <v>112</v>
      </c>
      <c r="E40" s="38" t="s">
        <v>113</v>
      </c>
      <c r="F40" s="38" t="s">
        <v>114</v>
      </c>
      <c r="G40" s="38" t="s">
        <v>57</v>
      </c>
      <c r="H40" s="38" t="s">
        <v>76</v>
      </c>
      <c r="I40" s="38" t="s">
        <v>115</v>
      </c>
      <c r="J40" s="58">
        <f t="shared" si="3"/>
        <v>6400</v>
      </c>
      <c r="K40" s="39">
        <f t="shared" si="2"/>
        <v>6400</v>
      </c>
      <c r="L40" s="38" t="s">
        <v>78</v>
      </c>
      <c r="M40" s="38" t="s">
        <v>61</v>
      </c>
      <c r="N40" s="47">
        <v>9105</v>
      </c>
      <c r="O40" s="55">
        <v>6400</v>
      </c>
      <c r="P40" s="113" t="s">
        <v>667</v>
      </c>
      <c r="Q40" s="38" t="s">
        <v>116</v>
      </c>
      <c r="R40" s="38" t="s">
        <v>117</v>
      </c>
    </row>
    <row r="41" spans="1:18" ht="15.75" customHeight="1">
      <c r="A41" s="17"/>
      <c r="B41" s="17"/>
      <c r="C41" s="60"/>
      <c r="D41" s="60"/>
      <c r="E41" s="60"/>
      <c r="F41" s="60"/>
      <c r="G41" s="60"/>
      <c r="H41" s="1"/>
      <c r="I41" s="1"/>
      <c r="J41" s="1"/>
      <c r="K41" s="1"/>
      <c r="L41" s="1"/>
      <c r="M41" s="1"/>
      <c r="N41" s="1"/>
      <c r="O41" s="25"/>
      <c r="P41" s="25"/>
      <c r="Q41" s="25"/>
      <c r="R41" s="25"/>
    </row>
    <row r="42" spans="1:18" ht="15.75" customHeight="1">
      <c r="A42" s="61"/>
      <c r="B42" s="61"/>
      <c r="D42" s="60"/>
      <c r="E42" s="60"/>
      <c r="F42" s="60"/>
      <c r="G42" s="60"/>
      <c r="H42" s="60"/>
      <c r="O42" s="59"/>
      <c r="P42" s="59"/>
      <c r="Q42" s="59"/>
      <c r="R42" s="59"/>
    </row>
    <row r="43" spans="1:18" ht="15.75" customHeight="1">
      <c r="A43" s="61"/>
      <c r="B43" s="61"/>
      <c r="D43" s="60"/>
      <c r="E43" s="60"/>
      <c r="F43" s="60"/>
      <c r="G43" s="60"/>
      <c r="H43" s="60"/>
      <c r="O43" s="1"/>
      <c r="P43" s="1"/>
      <c r="Q43" s="1"/>
      <c r="R43" s="1"/>
    </row>
    <row r="44" spans="1:18" ht="15.75" customHeight="1">
      <c r="A44" s="61"/>
      <c r="B44" s="61"/>
      <c r="D44" s="60"/>
      <c r="E44" s="60"/>
      <c r="F44" s="60"/>
      <c r="G44" s="60"/>
      <c r="H44" s="60"/>
      <c r="O44" s="1"/>
      <c r="P44" s="1"/>
      <c r="Q44" s="1"/>
      <c r="R44" s="1"/>
    </row>
    <row r="45" spans="1:18" ht="15.75" customHeight="1">
      <c r="A45" s="61"/>
      <c r="B45" s="61"/>
      <c r="D45" s="60"/>
      <c r="E45" s="60"/>
      <c r="F45" s="60"/>
      <c r="G45" s="60"/>
      <c r="H45" s="60"/>
    </row>
    <row r="46" spans="1:18" ht="15.75" customHeight="1">
      <c r="A46" s="61"/>
      <c r="B46" s="61"/>
      <c r="D46" s="60"/>
      <c r="E46" s="60"/>
      <c r="F46" s="60"/>
      <c r="G46" s="60"/>
      <c r="H46" s="60"/>
    </row>
    <row r="47" spans="1:18" ht="15.75" customHeight="1">
      <c r="A47" s="61"/>
      <c r="B47" s="61"/>
      <c r="D47" s="60"/>
      <c r="E47" s="60"/>
      <c r="F47" s="60"/>
      <c r="G47" s="60"/>
      <c r="H47" s="60"/>
      <c r="P47" s="62"/>
      <c r="Q47" s="62"/>
    </row>
    <row r="48" spans="1:18" ht="15.75" customHeight="1">
      <c r="A48" s="61"/>
      <c r="B48" s="61"/>
      <c r="D48" s="60"/>
      <c r="E48" s="60"/>
      <c r="F48" s="60"/>
      <c r="G48" s="60"/>
      <c r="H48" s="60"/>
      <c r="P48" s="63"/>
      <c r="Q48" s="63"/>
    </row>
    <row r="49" spans="1:17" ht="15.75" customHeight="1">
      <c r="A49" s="61"/>
      <c r="B49" s="61"/>
      <c r="D49" s="60"/>
      <c r="E49" s="60"/>
      <c r="F49" s="60"/>
      <c r="G49" s="60"/>
      <c r="H49" s="60"/>
      <c r="I49" s="28"/>
      <c r="J49" s="28"/>
      <c r="K49" s="28"/>
      <c r="L49" s="28"/>
      <c r="M49" s="28"/>
      <c r="P49" s="63"/>
      <c r="Q49" s="63"/>
    </row>
    <row r="50" spans="1:17" ht="15.75" customHeight="1">
      <c r="A50" s="61"/>
      <c r="B50" s="61"/>
      <c r="D50" s="60"/>
      <c r="E50" s="60"/>
      <c r="F50" s="60"/>
      <c r="G50" s="60"/>
      <c r="H50" s="25"/>
      <c r="I50" s="122"/>
      <c r="J50" s="123"/>
      <c r="K50" s="123"/>
      <c r="L50" s="123"/>
      <c r="M50" s="123"/>
      <c r="P50" s="63"/>
      <c r="Q50" s="63"/>
    </row>
    <row r="51" spans="1:17" ht="15.75" customHeight="1">
      <c r="A51" s="61"/>
      <c r="B51" s="61"/>
      <c r="D51" s="60"/>
      <c r="E51" s="60"/>
      <c r="F51" s="60"/>
      <c r="G51" s="60"/>
      <c r="H51" s="25"/>
      <c r="I51" s="122"/>
      <c r="J51" s="123"/>
      <c r="K51" s="123"/>
      <c r="L51" s="123"/>
      <c r="M51" s="123"/>
      <c r="P51" s="63"/>
      <c r="Q51" s="63"/>
    </row>
    <row r="52" spans="1:17" ht="15.75" customHeight="1">
      <c r="A52" s="61"/>
      <c r="B52" s="61"/>
      <c r="D52" s="60"/>
      <c r="E52" s="60"/>
      <c r="F52" s="60"/>
      <c r="G52" s="60"/>
      <c r="H52" s="25"/>
      <c r="I52" s="122"/>
      <c r="J52" s="123"/>
      <c r="K52" s="123"/>
      <c r="L52" s="123"/>
      <c r="M52" s="123"/>
      <c r="P52" s="63"/>
      <c r="Q52" s="63"/>
    </row>
    <row r="53" spans="1:17" ht="15.75" customHeight="1">
      <c r="A53" s="61"/>
      <c r="B53" s="61"/>
      <c r="D53" s="60"/>
      <c r="E53" s="60"/>
      <c r="F53" s="60"/>
      <c r="G53" s="60"/>
      <c r="H53" s="25"/>
      <c r="I53" s="124"/>
      <c r="J53" s="123"/>
      <c r="K53" s="123"/>
      <c r="L53" s="123"/>
      <c r="M53" s="123"/>
      <c r="P53" s="63"/>
      <c r="Q53" s="63"/>
    </row>
    <row r="54" spans="1:17" ht="15.75" customHeight="1">
      <c r="A54" s="61"/>
      <c r="B54" s="61"/>
      <c r="D54" s="60"/>
      <c r="E54" s="60"/>
      <c r="F54" s="60"/>
      <c r="G54" s="60"/>
      <c r="H54" s="25"/>
      <c r="I54" s="125"/>
      <c r="J54" s="123"/>
      <c r="K54" s="123"/>
      <c r="L54" s="123"/>
      <c r="M54" s="123"/>
      <c r="P54" s="63"/>
      <c r="Q54" s="63"/>
    </row>
    <row r="55" spans="1:17" ht="15.75" customHeight="1">
      <c r="A55" s="61"/>
      <c r="B55" s="61"/>
      <c r="D55" s="60"/>
      <c r="E55" s="60"/>
      <c r="F55" s="60"/>
      <c r="G55" s="60"/>
      <c r="H55" s="25"/>
      <c r="I55" s="122"/>
      <c r="J55" s="123"/>
      <c r="K55" s="123"/>
      <c r="L55" s="123"/>
      <c r="M55" s="123"/>
      <c r="P55" s="63"/>
      <c r="Q55" s="63"/>
    </row>
    <row r="56" spans="1:17" ht="15.75" customHeight="1">
      <c r="A56" s="61"/>
      <c r="B56" s="61"/>
      <c r="D56" s="60"/>
      <c r="E56" s="60"/>
      <c r="F56" s="60"/>
      <c r="G56" s="60"/>
      <c r="H56" s="25"/>
      <c r="I56" s="125"/>
      <c r="J56" s="123"/>
      <c r="K56" s="123"/>
      <c r="L56" s="123"/>
      <c r="M56" s="123"/>
      <c r="P56" s="63"/>
      <c r="Q56" s="63"/>
    </row>
    <row r="57" spans="1:17" ht="15.75" customHeight="1">
      <c r="A57" s="61"/>
      <c r="B57" s="61"/>
      <c r="D57" s="60"/>
      <c r="E57" s="60"/>
      <c r="F57" s="60"/>
      <c r="G57" s="60"/>
      <c r="H57" s="60"/>
      <c r="I57" s="28"/>
      <c r="J57" s="28"/>
      <c r="K57" s="28"/>
      <c r="L57" s="28"/>
      <c r="M57" s="28"/>
      <c r="P57" s="63"/>
      <c r="Q57" s="63"/>
    </row>
    <row r="58" spans="1:17" ht="15.75" customHeight="1">
      <c r="A58" s="61"/>
      <c r="B58" s="61"/>
      <c r="D58" s="60"/>
      <c r="E58" s="60"/>
      <c r="F58" s="60"/>
      <c r="G58" s="60"/>
      <c r="H58" s="60"/>
      <c r="P58" s="63"/>
      <c r="Q58" s="63"/>
    </row>
    <row r="59" spans="1:17" ht="15.75" customHeight="1">
      <c r="A59" s="61"/>
      <c r="B59" s="61"/>
      <c r="D59" s="60"/>
      <c r="E59" s="60"/>
      <c r="F59" s="60"/>
      <c r="G59" s="60"/>
      <c r="H59" s="60"/>
      <c r="P59" s="63"/>
      <c r="Q59" s="63"/>
    </row>
    <row r="60" spans="1:17" ht="15.75" customHeight="1">
      <c r="A60" s="61"/>
      <c r="B60" s="61"/>
      <c r="D60" s="60"/>
      <c r="E60" s="60"/>
      <c r="F60" s="60"/>
      <c r="G60" s="60"/>
      <c r="H60" s="60"/>
      <c r="P60" s="63"/>
      <c r="Q60" s="63"/>
    </row>
    <row r="61" spans="1:17" ht="15.75" customHeight="1">
      <c r="A61" s="61"/>
      <c r="B61" s="61"/>
      <c r="D61" s="60"/>
      <c r="E61" s="60"/>
      <c r="F61" s="60"/>
      <c r="G61" s="60"/>
      <c r="H61" s="60"/>
      <c r="P61" s="63"/>
      <c r="Q61" s="63"/>
    </row>
    <row r="62" spans="1:17" ht="15.75" customHeight="1">
      <c r="A62" s="61"/>
      <c r="B62" s="61"/>
      <c r="D62" s="60"/>
      <c r="E62" s="60"/>
      <c r="F62" s="60"/>
      <c r="G62" s="60"/>
      <c r="H62" s="60"/>
      <c r="P62" s="63"/>
      <c r="Q62" s="63"/>
    </row>
    <row r="63" spans="1:17" ht="15.75" customHeight="1">
      <c r="A63" s="61"/>
      <c r="B63" s="61"/>
      <c r="D63" s="60"/>
      <c r="E63" s="60"/>
      <c r="F63" s="60"/>
      <c r="G63" s="60"/>
      <c r="H63" s="60"/>
      <c r="P63" s="63"/>
      <c r="Q63" s="63"/>
    </row>
    <row r="64" spans="1:17" ht="15.75" customHeight="1">
      <c r="A64" s="61"/>
      <c r="B64" s="61"/>
      <c r="D64" s="60"/>
      <c r="E64" s="60"/>
      <c r="F64" s="60"/>
      <c r="G64" s="60"/>
      <c r="H64" s="60"/>
      <c r="P64" s="63"/>
      <c r="Q64" s="63"/>
    </row>
    <row r="65" spans="1:17" ht="15.75" customHeight="1">
      <c r="A65" s="61"/>
      <c r="B65" s="61"/>
      <c r="D65" s="60"/>
      <c r="E65" s="60"/>
      <c r="F65" s="60"/>
      <c r="G65" s="60"/>
      <c r="H65" s="60"/>
      <c r="P65" s="63"/>
      <c r="Q65" s="63"/>
    </row>
    <row r="66" spans="1:17" ht="15.75" customHeight="1">
      <c r="A66" s="61"/>
      <c r="B66" s="61"/>
      <c r="D66" s="60"/>
      <c r="E66" s="60"/>
      <c r="F66" s="60"/>
      <c r="G66" s="60"/>
      <c r="H66" s="60"/>
      <c r="P66" s="63"/>
      <c r="Q66" s="63"/>
    </row>
    <row r="67" spans="1:17" ht="15.75" customHeight="1">
      <c r="A67" s="61"/>
      <c r="B67" s="61"/>
      <c r="D67" s="60"/>
      <c r="E67" s="60"/>
      <c r="F67" s="60"/>
      <c r="G67" s="60"/>
      <c r="H67" s="60"/>
      <c r="P67" s="63"/>
      <c r="Q67" s="63"/>
    </row>
    <row r="68" spans="1:17" ht="15.75" customHeight="1">
      <c r="A68" s="61"/>
      <c r="B68" s="61"/>
      <c r="D68" s="60"/>
      <c r="E68" s="60"/>
      <c r="F68" s="60"/>
      <c r="G68" s="60"/>
      <c r="H68" s="60"/>
      <c r="P68" s="63"/>
      <c r="Q68" s="63"/>
    </row>
    <row r="69" spans="1:17" ht="15.75" customHeight="1">
      <c r="A69" s="61"/>
      <c r="B69" s="61"/>
      <c r="D69" s="60"/>
      <c r="E69" s="60"/>
      <c r="F69" s="60"/>
      <c r="G69" s="60"/>
      <c r="H69" s="60"/>
      <c r="P69" s="63"/>
      <c r="Q69" s="63"/>
    </row>
    <row r="70" spans="1:17" ht="15.75" customHeight="1">
      <c r="A70" s="61"/>
      <c r="B70" s="61"/>
      <c r="D70" s="60"/>
      <c r="E70" s="60"/>
      <c r="F70" s="60"/>
      <c r="G70" s="60"/>
      <c r="H70" s="60"/>
      <c r="P70" s="63"/>
      <c r="Q70" s="63"/>
    </row>
    <row r="71" spans="1:17" ht="15.75" customHeight="1">
      <c r="A71" s="61"/>
      <c r="B71" s="61"/>
      <c r="D71" s="60"/>
      <c r="E71" s="60"/>
      <c r="F71" s="60"/>
      <c r="G71" s="60"/>
      <c r="H71" s="60"/>
      <c r="P71" s="63"/>
      <c r="Q71" s="63"/>
    </row>
    <row r="72" spans="1:17" ht="15.75" customHeight="1">
      <c r="A72" s="61"/>
      <c r="B72" s="61"/>
      <c r="D72" s="60"/>
      <c r="E72" s="60"/>
      <c r="F72" s="60"/>
      <c r="G72" s="60"/>
      <c r="H72" s="60"/>
      <c r="P72" s="63"/>
      <c r="Q72" s="63"/>
    </row>
    <row r="73" spans="1:17" ht="15.75" customHeight="1">
      <c r="A73" s="61"/>
      <c r="B73" s="61"/>
      <c r="D73" s="60"/>
      <c r="E73" s="60"/>
      <c r="F73" s="60"/>
      <c r="G73" s="60"/>
      <c r="H73" s="60"/>
      <c r="P73" s="63"/>
      <c r="Q73" s="63"/>
    </row>
    <row r="74" spans="1:17" ht="15.75" customHeight="1">
      <c r="A74" s="61"/>
      <c r="B74" s="61"/>
      <c r="D74" s="60"/>
      <c r="E74" s="60"/>
      <c r="F74" s="60"/>
      <c r="G74" s="60"/>
      <c r="H74" s="60"/>
      <c r="P74" s="63"/>
      <c r="Q74" s="63"/>
    </row>
    <row r="75" spans="1:17" ht="15.75" customHeight="1">
      <c r="A75" s="61"/>
      <c r="B75" s="61"/>
      <c r="D75" s="60"/>
      <c r="E75" s="60"/>
      <c r="F75" s="60"/>
      <c r="G75" s="60"/>
      <c r="H75" s="60"/>
      <c r="P75" s="63"/>
      <c r="Q75" s="63"/>
    </row>
    <row r="76" spans="1:17" ht="15.75" customHeight="1">
      <c r="A76" s="61"/>
      <c r="B76" s="61"/>
      <c r="D76" s="60"/>
      <c r="E76" s="60"/>
      <c r="F76" s="60"/>
      <c r="G76" s="60"/>
      <c r="H76" s="60"/>
      <c r="P76" s="63"/>
      <c r="Q76" s="63"/>
    </row>
    <row r="77" spans="1:17" ht="15.75" customHeight="1">
      <c r="A77" s="61"/>
      <c r="B77" s="61"/>
      <c r="D77" s="60"/>
      <c r="E77" s="60"/>
      <c r="F77" s="60"/>
      <c r="G77" s="60"/>
      <c r="H77" s="60"/>
      <c r="P77" s="63"/>
      <c r="Q77" s="63"/>
    </row>
    <row r="78" spans="1:17" ht="15.75" customHeight="1">
      <c r="A78" s="61"/>
      <c r="B78" s="61"/>
      <c r="D78" s="60"/>
      <c r="E78" s="60"/>
      <c r="F78" s="60"/>
      <c r="G78" s="60"/>
      <c r="H78" s="60"/>
      <c r="P78" s="63"/>
      <c r="Q78" s="63"/>
    </row>
    <row r="79" spans="1:17" ht="15.75" customHeight="1">
      <c r="A79" s="61"/>
      <c r="B79" s="61"/>
      <c r="D79" s="60"/>
      <c r="E79" s="60"/>
      <c r="F79" s="60"/>
      <c r="G79" s="60"/>
      <c r="H79" s="60"/>
      <c r="P79" s="63"/>
      <c r="Q79" s="63"/>
    </row>
    <row r="80" spans="1:17" ht="15.75" customHeight="1">
      <c r="A80" s="61"/>
      <c r="B80" s="61"/>
      <c r="D80" s="60"/>
      <c r="E80" s="60"/>
      <c r="F80" s="60"/>
      <c r="G80" s="60"/>
      <c r="H80" s="60"/>
      <c r="P80" s="63"/>
      <c r="Q80" s="63"/>
    </row>
    <row r="81" spans="1:8" ht="15.75" customHeight="1">
      <c r="A81" s="61"/>
      <c r="B81" s="61"/>
      <c r="D81" s="60"/>
      <c r="E81" s="60"/>
      <c r="F81" s="60"/>
      <c r="G81" s="60"/>
      <c r="H81" s="60"/>
    </row>
    <row r="82" spans="1:8" ht="15.75" customHeight="1">
      <c r="A82" s="61"/>
      <c r="B82" s="61"/>
      <c r="D82" s="60"/>
      <c r="E82" s="60"/>
      <c r="F82" s="60"/>
      <c r="G82" s="60"/>
      <c r="H82" s="60"/>
    </row>
    <row r="83" spans="1:8" ht="15.75" customHeight="1">
      <c r="A83" s="61"/>
      <c r="B83" s="61"/>
      <c r="D83" s="60"/>
      <c r="E83" s="60"/>
      <c r="F83" s="60"/>
      <c r="G83" s="60"/>
      <c r="H83" s="60"/>
    </row>
    <row r="84" spans="1:8" ht="15.75" customHeight="1">
      <c r="A84" s="61"/>
      <c r="B84" s="61"/>
      <c r="D84" s="60"/>
      <c r="E84" s="60"/>
      <c r="F84" s="60"/>
      <c r="G84" s="60"/>
      <c r="H84" s="60"/>
    </row>
    <row r="85" spans="1:8" ht="15.75" customHeight="1">
      <c r="A85" s="61"/>
      <c r="B85" s="61"/>
      <c r="D85" s="60"/>
      <c r="E85" s="60"/>
      <c r="F85" s="60"/>
      <c r="G85" s="60"/>
      <c r="H85" s="60"/>
    </row>
    <row r="86" spans="1:8" ht="15.75" customHeight="1">
      <c r="A86" s="61"/>
      <c r="B86" s="61"/>
      <c r="D86" s="60"/>
      <c r="E86" s="60"/>
      <c r="F86" s="60"/>
      <c r="G86" s="60"/>
      <c r="H86" s="60"/>
    </row>
    <row r="87" spans="1:8" ht="15.75" customHeight="1">
      <c r="A87" s="61"/>
      <c r="B87" s="61"/>
      <c r="D87" s="60"/>
      <c r="E87" s="60"/>
      <c r="F87" s="60"/>
      <c r="G87" s="60"/>
      <c r="H87" s="60"/>
    </row>
    <row r="88" spans="1:8" ht="15.75" customHeight="1">
      <c r="A88" s="61"/>
      <c r="B88" s="61"/>
      <c r="D88" s="60"/>
      <c r="E88" s="60"/>
      <c r="F88" s="60"/>
      <c r="G88" s="60"/>
      <c r="H88" s="60"/>
    </row>
    <row r="89" spans="1:8" ht="15.75" customHeight="1">
      <c r="A89" s="61"/>
      <c r="B89" s="61"/>
      <c r="D89" s="60"/>
      <c r="E89" s="60"/>
      <c r="F89" s="60"/>
      <c r="G89" s="60"/>
      <c r="H89" s="60"/>
    </row>
    <row r="90" spans="1:8" ht="15.75" customHeight="1">
      <c r="A90" s="61"/>
      <c r="B90" s="61"/>
      <c r="D90" s="60"/>
      <c r="E90" s="60"/>
      <c r="F90" s="60"/>
      <c r="G90" s="60"/>
      <c r="H90" s="60"/>
    </row>
    <row r="91" spans="1:8" ht="15.75" customHeight="1">
      <c r="A91" s="61"/>
      <c r="B91" s="61"/>
      <c r="D91" s="60"/>
      <c r="E91" s="60"/>
      <c r="F91" s="60"/>
      <c r="G91" s="60"/>
      <c r="H91" s="60"/>
    </row>
    <row r="92" spans="1:8" ht="15.75" customHeight="1">
      <c r="A92" s="61"/>
      <c r="B92" s="61"/>
      <c r="D92" s="60"/>
      <c r="E92" s="60"/>
      <c r="F92" s="60"/>
      <c r="G92" s="60"/>
      <c r="H92" s="60"/>
    </row>
    <row r="93" spans="1:8" ht="15.75" customHeight="1">
      <c r="A93" s="61"/>
      <c r="B93" s="61"/>
      <c r="D93" s="60"/>
      <c r="E93" s="60"/>
      <c r="F93" s="60"/>
      <c r="G93" s="60"/>
      <c r="H93" s="60"/>
    </row>
    <row r="94" spans="1:8" ht="15.75" customHeight="1">
      <c r="A94" s="61"/>
      <c r="B94" s="61"/>
      <c r="D94" s="60"/>
      <c r="E94" s="60"/>
      <c r="F94" s="60"/>
      <c r="G94" s="60"/>
      <c r="H94" s="60"/>
    </row>
    <row r="95" spans="1:8" ht="15.75" customHeight="1">
      <c r="A95" s="61"/>
      <c r="B95" s="61"/>
      <c r="D95" s="60"/>
      <c r="E95" s="60"/>
      <c r="F95" s="60"/>
      <c r="G95" s="60"/>
      <c r="H95" s="60"/>
    </row>
    <row r="96" spans="1:8" ht="15.75" customHeight="1">
      <c r="A96" s="61"/>
      <c r="B96" s="61"/>
      <c r="D96" s="60"/>
      <c r="E96" s="60"/>
      <c r="F96" s="60"/>
      <c r="G96" s="60"/>
      <c r="H96" s="60"/>
    </row>
    <row r="97" spans="1:8" ht="15.75" customHeight="1">
      <c r="A97" s="61"/>
      <c r="B97" s="61"/>
      <c r="D97" s="60"/>
      <c r="E97" s="60"/>
      <c r="F97" s="60"/>
      <c r="G97" s="60"/>
      <c r="H97" s="60"/>
    </row>
    <row r="98" spans="1:8" ht="15.75" customHeight="1">
      <c r="A98" s="61"/>
      <c r="B98" s="61"/>
      <c r="D98" s="60"/>
      <c r="E98" s="60"/>
      <c r="F98" s="60"/>
      <c r="G98" s="60"/>
      <c r="H98" s="60"/>
    </row>
    <row r="99" spans="1:8" ht="15.75" customHeight="1">
      <c r="A99" s="61"/>
      <c r="B99" s="61"/>
      <c r="D99" s="60"/>
      <c r="E99" s="60"/>
      <c r="F99" s="60"/>
      <c r="G99" s="60"/>
      <c r="H99" s="60"/>
    </row>
    <row r="100" spans="1:8" ht="15.75" customHeight="1">
      <c r="A100" s="61"/>
      <c r="B100" s="61"/>
      <c r="D100" s="60"/>
      <c r="E100" s="60"/>
      <c r="F100" s="60"/>
      <c r="G100" s="60"/>
      <c r="H100" s="60"/>
    </row>
    <row r="101" spans="1:8" ht="15.75" customHeight="1">
      <c r="A101" s="61"/>
      <c r="B101" s="61"/>
      <c r="D101" s="60"/>
      <c r="E101" s="60"/>
      <c r="F101" s="60"/>
      <c r="G101" s="60"/>
      <c r="H101" s="60"/>
    </row>
    <row r="102" spans="1:8" ht="15.75" customHeight="1">
      <c r="A102" s="61"/>
      <c r="B102" s="61"/>
      <c r="D102" s="60"/>
      <c r="E102" s="60"/>
      <c r="F102" s="60"/>
      <c r="G102" s="60"/>
      <c r="H102" s="60"/>
    </row>
    <row r="103" spans="1:8" ht="15.75" customHeight="1">
      <c r="A103" s="61"/>
      <c r="B103" s="61"/>
      <c r="D103" s="60"/>
      <c r="E103" s="60"/>
      <c r="F103" s="60"/>
      <c r="G103" s="60"/>
      <c r="H103" s="60"/>
    </row>
    <row r="104" spans="1:8" ht="15.75" customHeight="1">
      <c r="A104" s="61"/>
      <c r="B104" s="61"/>
      <c r="D104" s="60"/>
      <c r="E104" s="60"/>
      <c r="F104" s="60"/>
      <c r="G104" s="60"/>
      <c r="H104" s="60"/>
    </row>
    <row r="105" spans="1:8" ht="15.75" customHeight="1">
      <c r="A105" s="61"/>
      <c r="B105" s="61"/>
      <c r="D105" s="60"/>
      <c r="E105" s="60"/>
      <c r="F105" s="60"/>
      <c r="G105" s="60"/>
      <c r="H105" s="60"/>
    </row>
    <row r="106" spans="1:8" ht="15.75" customHeight="1">
      <c r="A106" s="61"/>
      <c r="B106" s="61"/>
      <c r="D106" s="60"/>
      <c r="E106" s="60"/>
      <c r="F106" s="60"/>
      <c r="G106" s="60"/>
      <c r="H106" s="60"/>
    </row>
    <row r="107" spans="1:8" ht="15.75" customHeight="1">
      <c r="A107" s="61"/>
      <c r="B107" s="61"/>
      <c r="D107" s="60"/>
      <c r="E107" s="60"/>
      <c r="F107" s="60"/>
      <c r="G107" s="60"/>
      <c r="H107" s="60"/>
    </row>
    <row r="108" spans="1:8" ht="15.75" customHeight="1">
      <c r="A108" s="61"/>
      <c r="B108" s="61"/>
      <c r="D108" s="60"/>
      <c r="E108" s="60"/>
      <c r="F108" s="60"/>
      <c r="G108" s="60"/>
      <c r="H108" s="60"/>
    </row>
    <row r="109" spans="1:8" ht="15.75" customHeight="1">
      <c r="A109" s="61"/>
      <c r="B109" s="61"/>
      <c r="D109" s="60"/>
      <c r="E109" s="60"/>
      <c r="F109" s="60"/>
      <c r="G109" s="60"/>
      <c r="H109" s="60"/>
    </row>
    <row r="110" spans="1:8" ht="15.75" customHeight="1">
      <c r="A110" s="61"/>
      <c r="B110" s="61"/>
      <c r="D110" s="60"/>
      <c r="E110" s="60"/>
      <c r="F110" s="60"/>
      <c r="G110" s="60"/>
      <c r="H110" s="60"/>
    </row>
    <row r="111" spans="1:8" ht="15.75" customHeight="1">
      <c r="A111" s="61"/>
      <c r="B111" s="61"/>
      <c r="D111" s="60"/>
      <c r="E111" s="60"/>
      <c r="F111" s="60"/>
      <c r="G111" s="60"/>
      <c r="H111" s="60"/>
    </row>
    <row r="112" spans="1:8" ht="15.75" customHeight="1">
      <c r="A112" s="61"/>
      <c r="B112" s="61"/>
      <c r="D112" s="60"/>
      <c r="E112" s="60"/>
      <c r="F112" s="60"/>
      <c r="G112" s="60"/>
      <c r="H112" s="60"/>
    </row>
    <row r="113" spans="1:8" ht="15.75" customHeight="1">
      <c r="A113" s="61"/>
      <c r="B113" s="61"/>
      <c r="D113" s="60"/>
      <c r="E113" s="60"/>
      <c r="F113" s="60"/>
      <c r="G113" s="60"/>
      <c r="H113" s="60"/>
    </row>
    <row r="114" spans="1:8" ht="15.75" customHeight="1">
      <c r="A114" s="61"/>
      <c r="B114" s="61"/>
      <c r="D114" s="60"/>
      <c r="E114" s="60"/>
      <c r="F114" s="60"/>
      <c r="G114" s="60"/>
      <c r="H114" s="60"/>
    </row>
    <row r="115" spans="1:8" ht="15.75" customHeight="1">
      <c r="A115" s="61"/>
      <c r="B115" s="61"/>
      <c r="D115" s="60"/>
      <c r="E115" s="60"/>
      <c r="F115" s="60"/>
      <c r="G115" s="60"/>
      <c r="H115" s="60"/>
    </row>
    <row r="116" spans="1:8" ht="15.75" customHeight="1">
      <c r="A116" s="61"/>
      <c r="B116" s="61"/>
      <c r="D116" s="60"/>
      <c r="E116" s="60"/>
      <c r="F116" s="60"/>
      <c r="G116" s="60"/>
      <c r="H116" s="60"/>
    </row>
    <row r="117" spans="1:8" ht="15.75" customHeight="1">
      <c r="A117" s="61"/>
      <c r="B117" s="61"/>
      <c r="D117" s="60"/>
      <c r="E117" s="60"/>
      <c r="F117" s="60"/>
      <c r="G117" s="60"/>
      <c r="H117" s="60"/>
    </row>
    <row r="118" spans="1:8" ht="15.75" customHeight="1">
      <c r="A118" s="61"/>
      <c r="B118" s="61"/>
      <c r="D118" s="60"/>
      <c r="E118" s="60"/>
      <c r="F118" s="60"/>
      <c r="G118" s="60"/>
      <c r="H118" s="60"/>
    </row>
    <row r="119" spans="1:8" ht="15.75" customHeight="1">
      <c r="A119" s="61"/>
      <c r="B119" s="61"/>
      <c r="D119" s="60"/>
      <c r="E119" s="60"/>
      <c r="F119" s="60"/>
      <c r="G119" s="60"/>
      <c r="H119" s="60"/>
    </row>
    <row r="120" spans="1:8" ht="15.75" customHeight="1">
      <c r="A120" s="61"/>
      <c r="B120" s="61"/>
      <c r="D120" s="60"/>
      <c r="E120" s="60"/>
      <c r="F120" s="60"/>
      <c r="G120" s="60"/>
      <c r="H120" s="60"/>
    </row>
    <row r="121" spans="1:8" ht="15.75" customHeight="1">
      <c r="A121" s="61"/>
      <c r="B121" s="61"/>
      <c r="D121" s="60"/>
      <c r="E121" s="60"/>
      <c r="F121" s="60"/>
      <c r="G121" s="60"/>
      <c r="H121" s="60"/>
    </row>
    <row r="122" spans="1:8" ht="15.75" customHeight="1">
      <c r="A122" s="61"/>
      <c r="B122" s="61"/>
      <c r="D122" s="60"/>
      <c r="E122" s="60"/>
      <c r="F122" s="60"/>
      <c r="G122" s="60"/>
      <c r="H122" s="60"/>
    </row>
    <row r="123" spans="1:8" ht="15.75" customHeight="1">
      <c r="A123" s="61"/>
      <c r="B123" s="61"/>
      <c r="D123" s="60"/>
      <c r="E123" s="60"/>
      <c r="F123" s="60"/>
      <c r="G123" s="60"/>
      <c r="H123" s="60"/>
    </row>
    <row r="124" spans="1:8" ht="15.75" customHeight="1">
      <c r="A124" s="61"/>
      <c r="B124" s="61"/>
      <c r="D124" s="60"/>
      <c r="E124" s="60"/>
      <c r="F124" s="60"/>
      <c r="G124" s="60"/>
      <c r="H124" s="60"/>
    </row>
    <row r="125" spans="1:8" ht="15.75" customHeight="1">
      <c r="A125" s="61"/>
      <c r="B125" s="61"/>
      <c r="D125" s="60"/>
      <c r="E125" s="60"/>
      <c r="F125" s="60"/>
      <c r="G125" s="60"/>
      <c r="H125" s="60"/>
    </row>
    <row r="126" spans="1:8" ht="15.75" customHeight="1">
      <c r="A126" s="61"/>
      <c r="B126" s="61"/>
      <c r="D126" s="60"/>
      <c r="E126" s="60"/>
      <c r="F126" s="60"/>
      <c r="G126" s="60"/>
      <c r="H126" s="60"/>
    </row>
    <row r="127" spans="1:8" ht="15.75" customHeight="1">
      <c r="A127" s="61"/>
      <c r="B127" s="61"/>
      <c r="D127" s="60"/>
      <c r="E127" s="60"/>
      <c r="F127" s="60"/>
      <c r="G127" s="60"/>
      <c r="H127" s="60"/>
    </row>
    <row r="128" spans="1:8" ht="15.75" customHeight="1">
      <c r="A128" s="61"/>
      <c r="B128" s="61"/>
      <c r="D128" s="60"/>
      <c r="E128" s="60"/>
      <c r="F128" s="60"/>
      <c r="G128" s="60"/>
      <c r="H128" s="60"/>
    </row>
    <row r="129" spans="1:8" ht="15.75" customHeight="1">
      <c r="A129" s="61"/>
      <c r="B129" s="61"/>
      <c r="D129" s="60"/>
      <c r="E129" s="60"/>
      <c r="F129" s="60"/>
      <c r="G129" s="60"/>
      <c r="H129" s="60"/>
    </row>
    <row r="130" spans="1:8" ht="15.75" customHeight="1">
      <c r="A130" s="61"/>
      <c r="B130" s="61"/>
      <c r="D130" s="60"/>
      <c r="E130" s="60"/>
      <c r="F130" s="60"/>
      <c r="G130" s="60"/>
      <c r="H130" s="60"/>
    </row>
    <row r="131" spans="1:8" ht="15.75" customHeight="1">
      <c r="A131" s="61"/>
      <c r="B131" s="61"/>
      <c r="D131" s="60"/>
      <c r="E131" s="60"/>
      <c r="F131" s="60"/>
      <c r="G131" s="60"/>
      <c r="H131" s="60"/>
    </row>
    <row r="132" spans="1:8" ht="15.75" customHeight="1">
      <c r="A132" s="61"/>
      <c r="B132" s="61"/>
      <c r="D132" s="60"/>
      <c r="E132" s="60"/>
      <c r="F132" s="60"/>
      <c r="G132" s="60"/>
      <c r="H132" s="60"/>
    </row>
    <row r="133" spans="1:8" ht="15.75" customHeight="1">
      <c r="A133" s="61"/>
      <c r="B133" s="61"/>
      <c r="D133" s="60"/>
      <c r="E133" s="60"/>
      <c r="F133" s="60"/>
      <c r="G133" s="60"/>
      <c r="H133" s="60"/>
    </row>
    <row r="134" spans="1:8" ht="15.75" customHeight="1">
      <c r="A134" s="61"/>
      <c r="B134" s="61"/>
      <c r="D134" s="60"/>
      <c r="E134" s="60"/>
      <c r="F134" s="60"/>
      <c r="G134" s="60"/>
      <c r="H134" s="60"/>
    </row>
    <row r="135" spans="1:8" ht="15.75" customHeight="1">
      <c r="A135" s="61"/>
      <c r="B135" s="61"/>
      <c r="D135" s="60"/>
      <c r="E135" s="60"/>
      <c r="F135" s="60"/>
      <c r="G135" s="60"/>
      <c r="H135" s="60"/>
    </row>
    <row r="136" spans="1:8" ht="15.75" customHeight="1">
      <c r="A136" s="61"/>
      <c r="B136" s="61"/>
      <c r="D136" s="60"/>
      <c r="E136" s="60"/>
      <c r="F136" s="60"/>
      <c r="G136" s="60"/>
      <c r="H136" s="60"/>
    </row>
    <row r="137" spans="1:8" ht="15.75" customHeight="1">
      <c r="A137" s="61"/>
      <c r="B137" s="61"/>
      <c r="D137" s="60"/>
      <c r="E137" s="60"/>
      <c r="F137" s="60"/>
      <c r="G137" s="60"/>
      <c r="H137" s="60"/>
    </row>
    <row r="138" spans="1:8" ht="15.75" customHeight="1">
      <c r="A138" s="61"/>
      <c r="B138" s="61"/>
      <c r="D138" s="60"/>
      <c r="E138" s="60"/>
      <c r="F138" s="60"/>
      <c r="G138" s="60"/>
      <c r="H138" s="60"/>
    </row>
    <row r="139" spans="1:8" ht="15.75" customHeight="1">
      <c r="A139" s="61"/>
      <c r="B139" s="61"/>
      <c r="D139" s="60"/>
      <c r="E139" s="60"/>
      <c r="F139" s="60"/>
      <c r="G139" s="60"/>
      <c r="H139" s="60"/>
    </row>
    <row r="140" spans="1:8" ht="15.75" customHeight="1">
      <c r="A140" s="61"/>
      <c r="B140" s="61"/>
      <c r="D140" s="60"/>
      <c r="E140" s="60"/>
      <c r="F140" s="60"/>
      <c r="G140" s="60"/>
      <c r="H140" s="60"/>
    </row>
    <row r="141" spans="1:8" ht="15.75" customHeight="1">
      <c r="A141" s="61"/>
      <c r="B141" s="61"/>
      <c r="D141" s="60"/>
      <c r="E141" s="60"/>
      <c r="F141" s="60"/>
      <c r="G141" s="60"/>
      <c r="H141" s="60"/>
    </row>
    <row r="142" spans="1:8" ht="15.75" customHeight="1">
      <c r="A142" s="61"/>
      <c r="B142" s="61"/>
      <c r="D142" s="60"/>
      <c r="E142" s="60"/>
      <c r="F142" s="60"/>
      <c r="G142" s="60"/>
      <c r="H142" s="60"/>
    </row>
    <row r="143" spans="1:8" ht="15.75" customHeight="1">
      <c r="A143" s="61"/>
      <c r="B143" s="61"/>
      <c r="D143" s="60"/>
      <c r="E143" s="60"/>
      <c r="F143" s="60"/>
      <c r="G143" s="60"/>
      <c r="H143" s="60"/>
    </row>
    <row r="144" spans="1:8" ht="15.75" customHeight="1">
      <c r="A144" s="61"/>
      <c r="B144" s="61"/>
      <c r="D144" s="60"/>
      <c r="E144" s="60"/>
      <c r="F144" s="60"/>
      <c r="G144" s="60"/>
      <c r="H144" s="60"/>
    </row>
    <row r="145" spans="1:8" ht="15.75" customHeight="1">
      <c r="A145" s="61"/>
      <c r="B145" s="61"/>
      <c r="D145" s="60"/>
      <c r="E145" s="60"/>
      <c r="F145" s="60"/>
      <c r="G145" s="60"/>
      <c r="H145" s="60"/>
    </row>
    <row r="146" spans="1:8" ht="15.75" customHeight="1">
      <c r="A146" s="61"/>
      <c r="B146" s="61"/>
      <c r="D146" s="60"/>
      <c r="E146" s="60"/>
      <c r="F146" s="60"/>
      <c r="G146" s="60"/>
      <c r="H146" s="60"/>
    </row>
    <row r="147" spans="1:8" ht="15.75" customHeight="1">
      <c r="A147" s="61"/>
      <c r="B147" s="61"/>
      <c r="D147" s="60"/>
      <c r="E147" s="60"/>
      <c r="F147" s="60"/>
      <c r="G147" s="60"/>
      <c r="H147" s="60"/>
    </row>
    <row r="148" spans="1:8" ht="15.75" customHeight="1">
      <c r="A148" s="61"/>
      <c r="B148" s="61"/>
      <c r="D148" s="60"/>
      <c r="E148" s="60"/>
      <c r="F148" s="60"/>
      <c r="G148" s="60"/>
      <c r="H148" s="60"/>
    </row>
    <row r="149" spans="1:8" ht="15.75" customHeight="1">
      <c r="A149" s="61"/>
      <c r="B149" s="61"/>
      <c r="D149" s="60"/>
      <c r="E149" s="60"/>
      <c r="F149" s="60"/>
      <c r="G149" s="60"/>
      <c r="H149" s="60"/>
    </row>
    <row r="150" spans="1:8" ht="15.75" customHeight="1">
      <c r="A150" s="61"/>
      <c r="B150" s="61"/>
      <c r="D150" s="60"/>
      <c r="E150" s="60"/>
      <c r="F150" s="60"/>
      <c r="G150" s="60"/>
      <c r="H150" s="60"/>
    </row>
    <row r="151" spans="1:8" ht="15.75" customHeight="1">
      <c r="A151" s="61"/>
      <c r="B151" s="61"/>
      <c r="D151" s="60"/>
      <c r="E151" s="60"/>
      <c r="F151" s="60"/>
      <c r="G151" s="60"/>
      <c r="H151" s="60"/>
    </row>
    <row r="152" spans="1:8" ht="15.75" customHeight="1">
      <c r="A152" s="61"/>
      <c r="B152" s="61"/>
      <c r="D152" s="60"/>
      <c r="E152" s="60"/>
      <c r="F152" s="60"/>
      <c r="G152" s="60"/>
      <c r="H152" s="60"/>
    </row>
    <row r="153" spans="1:8" ht="15.75" customHeight="1">
      <c r="A153" s="61"/>
      <c r="B153" s="61"/>
      <c r="D153" s="60"/>
      <c r="E153" s="60"/>
      <c r="F153" s="60"/>
      <c r="G153" s="60"/>
      <c r="H153" s="60"/>
    </row>
    <row r="154" spans="1:8" ht="15.75" customHeight="1">
      <c r="A154" s="61"/>
      <c r="B154" s="61"/>
      <c r="D154" s="60"/>
      <c r="E154" s="60"/>
      <c r="F154" s="60"/>
      <c r="G154" s="60"/>
      <c r="H154" s="60"/>
    </row>
    <row r="155" spans="1:8" ht="15.75" customHeight="1">
      <c r="A155" s="61"/>
      <c r="B155" s="61"/>
      <c r="D155" s="60"/>
      <c r="E155" s="60"/>
      <c r="F155" s="60"/>
      <c r="G155" s="60"/>
      <c r="H155" s="60"/>
    </row>
    <row r="156" spans="1:8" ht="15.75" customHeight="1">
      <c r="A156" s="61"/>
      <c r="B156" s="61"/>
      <c r="D156" s="60"/>
      <c r="E156" s="60"/>
      <c r="F156" s="60"/>
      <c r="G156" s="60"/>
      <c r="H156" s="60"/>
    </row>
    <row r="157" spans="1:8" ht="15.75" customHeight="1">
      <c r="A157" s="61"/>
      <c r="B157" s="61"/>
      <c r="D157" s="60"/>
      <c r="E157" s="60"/>
      <c r="F157" s="60"/>
      <c r="G157" s="60"/>
      <c r="H157" s="60"/>
    </row>
    <row r="158" spans="1:8" ht="15.75" customHeight="1">
      <c r="A158" s="61"/>
      <c r="B158" s="61"/>
      <c r="D158" s="60"/>
      <c r="E158" s="60"/>
      <c r="F158" s="60"/>
      <c r="G158" s="60"/>
      <c r="H158" s="60"/>
    </row>
    <row r="159" spans="1:8" ht="15.75" customHeight="1">
      <c r="A159" s="61"/>
      <c r="B159" s="61"/>
      <c r="D159" s="60"/>
      <c r="E159" s="60"/>
      <c r="F159" s="60"/>
      <c r="G159" s="60"/>
      <c r="H159" s="60"/>
    </row>
    <row r="160" spans="1:8" ht="15.75" customHeight="1">
      <c r="A160" s="61"/>
      <c r="B160" s="61"/>
      <c r="D160" s="60"/>
      <c r="E160" s="60"/>
      <c r="F160" s="60"/>
      <c r="G160" s="60"/>
      <c r="H160" s="60"/>
    </row>
    <row r="161" spans="1:8" ht="15.75" customHeight="1">
      <c r="A161" s="61"/>
      <c r="B161" s="61"/>
      <c r="D161" s="60"/>
      <c r="E161" s="60"/>
      <c r="F161" s="60"/>
      <c r="G161" s="60"/>
      <c r="H161" s="60"/>
    </row>
    <row r="162" spans="1:8" ht="15.75" customHeight="1">
      <c r="A162" s="61"/>
      <c r="B162" s="61"/>
      <c r="D162" s="60"/>
      <c r="E162" s="60"/>
      <c r="F162" s="60"/>
      <c r="G162" s="60"/>
      <c r="H162" s="60"/>
    </row>
    <row r="163" spans="1:8" ht="15.75" customHeight="1">
      <c r="A163" s="61"/>
      <c r="B163" s="61"/>
      <c r="D163" s="60"/>
      <c r="E163" s="60"/>
      <c r="F163" s="60"/>
      <c r="G163" s="60"/>
      <c r="H163" s="60"/>
    </row>
    <row r="164" spans="1:8" ht="15.75" customHeight="1">
      <c r="A164" s="61"/>
      <c r="B164" s="61"/>
      <c r="D164" s="60"/>
      <c r="E164" s="60"/>
      <c r="F164" s="60"/>
      <c r="G164" s="60"/>
      <c r="H164" s="60"/>
    </row>
    <row r="165" spans="1:8" ht="15.75" customHeight="1">
      <c r="A165" s="61"/>
      <c r="B165" s="61"/>
      <c r="D165" s="60"/>
      <c r="E165" s="60"/>
      <c r="F165" s="60"/>
      <c r="G165" s="60"/>
      <c r="H165" s="60"/>
    </row>
    <row r="166" spans="1:8" ht="15.75" customHeight="1">
      <c r="A166" s="61"/>
      <c r="B166" s="61"/>
      <c r="D166" s="60"/>
      <c r="E166" s="60"/>
      <c r="F166" s="60"/>
      <c r="G166" s="60"/>
      <c r="H166" s="60"/>
    </row>
    <row r="167" spans="1:8" ht="15.75" customHeight="1">
      <c r="A167" s="61"/>
      <c r="B167" s="61"/>
      <c r="D167" s="60"/>
      <c r="E167" s="60"/>
      <c r="F167" s="60"/>
      <c r="G167" s="60"/>
      <c r="H167" s="60"/>
    </row>
    <row r="168" spans="1:8" ht="15.75" customHeight="1">
      <c r="A168" s="61"/>
      <c r="B168" s="61"/>
      <c r="D168" s="60"/>
      <c r="E168" s="60"/>
      <c r="F168" s="60"/>
      <c r="G168" s="60"/>
      <c r="H168" s="60"/>
    </row>
    <row r="169" spans="1:8" ht="15.75" customHeight="1">
      <c r="A169" s="61"/>
      <c r="B169" s="61"/>
      <c r="D169" s="60"/>
      <c r="E169" s="60"/>
      <c r="F169" s="60"/>
      <c r="G169" s="60"/>
      <c r="H169" s="60"/>
    </row>
    <row r="170" spans="1:8" ht="15.75" customHeight="1">
      <c r="A170" s="61"/>
      <c r="B170" s="61"/>
      <c r="D170" s="60"/>
      <c r="E170" s="60"/>
      <c r="F170" s="60"/>
      <c r="G170" s="60"/>
      <c r="H170" s="60"/>
    </row>
    <row r="171" spans="1:8" ht="15.75" customHeight="1">
      <c r="A171" s="61"/>
      <c r="B171" s="61"/>
      <c r="D171" s="60"/>
      <c r="E171" s="60"/>
      <c r="F171" s="60"/>
      <c r="G171" s="60"/>
      <c r="H171" s="60"/>
    </row>
    <row r="172" spans="1:8" ht="15.75" customHeight="1">
      <c r="A172" s="61"/>
      <c r="B172" s="61"/>
      <c r="D172" s="60"/>
      <c r="E172" s="60"/>
      <c r="F172" s="60"/>
      <c r="G172" s="60"/>
      <c r="H172" s="60"/>
    </row>
    <row r="173" spans="1:8" ht="15.75" customHeight="1">
      <c r="A173" s="61"/>
      <c r="B173" s="61"/>
      <c r="D173" s="60"/>
      <c r="E173" s="60"/>
      <c r="F173" s="60"/>
      <c r="G173" s="60"/>
      <c r="H173" s="60"/>
    </row>
    <row r="174" spans="1:8" ht="15.75" customHeight="1">
      <c r="A174" s="61"/>
      <c r="B174" s="61"/>
      <c r="D174" s="60"/>
      <c r="E174" s="60"/>
      <c r="F174" s="60"/>
      <c r="G174" s="60"/>
      <c r="H174" s="60"/>
    </row>
    <row r="175" spans="1:8" ht="15.75" customHeight="1">
      <c r="A175" s="61"/>
      <c r="B175" s="61"/>
      <c r="D175" s="60"/>
      <c r="E175" s="60"/>
      <c r="F175" s="60"/>
      <c r="G175" s="60"/>
      <c r="H175" s="60"/>
    </row>
    <row r="176" spans="1:8" ht="15.75" customHeight="1">
      <c r="A176" s="61"/>
      <c r="B176" s="61"/>
      <c r="D176" s="60"/>
      <c r="E176" s="60"/>
      <c r="F176" s="60"/>
      <c r="G176" s="60"/>
      <c r="H176" s="60"/>
    </row>
    <row r="177" spans="1:8" ht="15.75" customHeight="1">
      <c r="A177" s="61"/>
      <c r="B177" s="61"/>
      <c r="D177" s="60"/>
      <c r="E177" s="60"/>
      <c r="F177" s="60"/>
      <c r="G177" s="60"/>
      <c r="H177" s="60"/>
    </row>
    <row r="178" spans="1:8" ht="15.75" customHeight="1">
      <c r="A178" s="61"/>
      <c r="B178" s="61"/>
      <c r="D178" s="60"/>
      <c r="E178" s="60"/>
      <c r="F178" s="60"/>
      <c r="G178" s="60"/>
      <c r="H178" s="60"/>
    </row>
    <row r="179" spans="1:8" ht="15.75" customHeight="1">
      <c r="A179" s="61"/>
      <c r="B179" s="61"/>
      <c r="D179" s="60"/>
      <c r="E179" s="60"/>
      <c r="F179" s="60"/>
      <c r="G179" s="60"/>
      <c r="H179" s="60"/>
    </row>
    <row r="180" spans="1:8" ht="15.75" customHeight="1">
      <c r="A180" s="61"/>
      <c r="B180" s="61"/>
      <c r="D180" s="60"/>
      <c r="E180" s="60"/>
      <c r="F180" s="60"/>
      <c r="G180" s="60"/>
      <c r="H180" s="60"/>
    </row>
    <row r="181" spans="1:8" ht="15.75" customHeight="1">
      <c r="A181" s="61"/>
      <c r="B181" s="61"/>
      <c r="D181" s="60"/>
      <c r="E181" s="60"/>
      <c r="F181" s="60"/>
      <c r="G181" s="60"/>
      <c r="H181" s="60"/>
    </row>
    <row r="182" spans="1:8" ht="15.75" customHeight="1">
      <c r="A182" s="61"/>
      <c r="B182" s="61"/>
      <c r="D182" s="60"/>
      <c r="E182" s="60"/>
      <c r="F182" s="60"/>
      <c r="G182" s="60"/>
      <c r="H182" s="60"/>
    </row>
    <row r="183" spans="1:8" ht="15.75" customHeight="1">
      <c r="A183" s="61"/>
      <c r="B183" s="61"/>
      <c r="D183" s="60"/>
      <c r="E183" s="60"/>
      <c r="F183" s="60"/>
      <c r="G183" s="60"/>
      <c r="H183" s="60"/>
    </row>
    <row r="184" spans="1:8" ht="15.75" customHeight="1">
      <c r="A184" s="61"/>
      <c r="B184" s="61"/>
      <c r="D184" s="60"/>
      <c r="E184" s="60"/>
      <c r="F184" s="60"/>
      <c r="G184" s="60"/>
      <c r="H184" s="60"/>
    </row>
    <row r="185" spans="1:8" ht="15.75" customHeight="1">
      <c r="A185" s="61"/>
      <c r="B185" s="61"/>
      <c r="D185" s="60"/>
      <c r="E185" s="60"/>
      <c r="F185" s="60"/>
      <c r="G185" s="60"/>
      <c r="H185" s="60"/>
    </row>
    <row r="186" spans="1:8" ht="15.75" customHeight="1">
      <c r="A186" s="61"/>
      <c r="B186" s="61"/>
      <c r="D186" s="60"/>
      <c r="E186" s="60"/>
      <c r="F186" s="60"/>
      <c r="G186" s="60"/>
      <c r="H186" s="60"/>
    </row>
    <row r="187" spans="1:8" ht="15.75" customHeight="1">
      <c r="A187" s="61"/>
      <c r="B187" s="61"/>
      <c r="D187" s="60"/>
      <c r="E187" s="60"/>
      <c r="F187" s="60"/>
      <c r="G187" s="60"/>
      <c r="H187" s="60"/>
    </row>
    <row r="188" spans="1:8" ht="15.75" customHeight="1">
      <c r="A188" s="61"/>
      <c r="B188" s="61"/>
      <c r="D188" s="60"/>
      <c r="E188" s="60"/>
      <c r="F188" s="60"/>
      <c r="G188" s="60"/>
      <c r="H188" s="60"/>
    </row>
    <row r="189" spans="1:8" ht="15.75" customHeight="1">
      <c r="A189" s="61"/>
      <c r="B189" s="61"/>
      <c r="D189" s="60"/>
      <c r="E189" s="60"/>
      <c r="F189" s="60"/>
      <c r="G189" s="60"/>
      <c r="H189" s="60"/>
    </row>
    <row r="190" spans="1:8" ht="15.75" customHeight="1">
      <c r="A190" s="61"/>
      <c r="B190" s="61"/>
      <c r="D190" s="60"/>
      <c r="E190" s="60"/>
      <c r="F190" s="60"/>
      <c r="G190" s="60"/>
      <c r="H190" s="60"/>
    </row>
    <row r="191" spans="1:8" ht="15.75" customHeight="1">
      <c r="A191" s="61"/>
      <c r="B191" s="61"/>
      <c r="D191" s="60"/>
      <c r="E191" s="60"/>
      <c r="F191" s="60"/>
      <c r="G191" s="60"/>
      <c r="H191" s="60"/>
    </row>
    <row r="192" spans="1:8" ht="15.75" customHeight="1">
      <c r="A192" s="61"/>
      <c r="B192" s="61"/>
      <c r="D192" s="60"/>
      <c r="E192" s="60"/>
      <c r="F192" s="60"/>
      <c r="G192" s="60"/>
      <c r="H192" s="60"/>
    </row>
    <row r="193" spans="1:8" ht="15.75" customHeight="1">
      <c r="A193" s="61"/>
      <c r="B193" s="61"/>
      <c r="D193" s="60"/>
      <c r="E193" s="60"/>
      <c r="F193" s="60"/>
      <c r="G193" s="60"/>
      <c r="H193" s="60"/>
    </row>
    <row r="194" spans="1:8" ht="15.75" customHeight="1">
      <c r="A194" s="61"/>
      <c r="B194" s="61"/>
      <c r="D194" s="60"/>
      <c r="E194" s="60"/>
      <c r="F194" s="60"/>
      <c r="G194" s="60"/>
      <c r="H194" s="60"/>
    </row>
    <row r="195" spans="1:8" ht="15.75" customHeight="1">
      <c r="A195" s="61"/>
      <c r="B195" s="61"/>
      <c r="D195" s="60"/>
      <c r="E195" s="60"/>
      <c r="F195" s="60"/>
      <c r="G195" s="60"/>
      <c r="H195" s="60"/>
    </row>
    <row r="196" spans="1:8" ht="15.75" customHeight="1">
      <c r="A196" s="61"/>
      <c r="B196" s="61"/>
      <c r="D196" s="60"/>
      <c r="E196" s="60"/>
      <c r="F196" s="60"/>
      <c r="G196" s="60"/>
      <c r="H196" s="60"/>
    </row>
    <row r="197" spans="1:8" ht="15.75" customHeight="1">
      <c r="A197" s="61"/>
      <c r="B197" s="61"/>
      <c r="D197" s="60"/>
      <c r="E197" s="60"/>
      <c r="F197" s="60"/>
      <c r="G197" s="60"/>
      <c r="H197" s="60"/>
    </row>
    <row r="198" spans="1:8" ht="15.75" customHeight="1">
      <c r="A198" s="61"/>
      <c r="B198" s="61"/>
      <c r="D198" s="60"/>
      <c r="E198" s="60"/>
      <c r="F198" s="60"/>
      <c r="G198" s="60"/>
      <c r="H198" s="60"/>
    </row>
    <row r="199" spans="1:8" ht="15.75" customHeight="1">
      <c r="A199" s="61"/>
      <c r="B199" s="61"/>
      <c r="D199" s="60"/>
      <c r="E199" s="60"/>
      <c r="F199" s="60"/>
      <c r="G199" s="60"/>
      <c r="H199" s="60"/>
    </row>
    <row r="200" spans="1:8" ht="15.75" customHeight="1">
      <c r="A200" s="61"/>
      <c r="B200" s="61"/>
      <c r="D200" s="60"/>
      <c r="E200" s="60"/>
      <c r="F200" s="60"/>
      <c r="G200" s="60"/>
      <c r="H200" s="60"/>
    </row>
    <row r="201" spans="1:8" ht="15.75" customHeight="1">
      <c r="A201" s="61"/>
      <c r="B201" s="61"/>
      <c r="D201" s="60"/>
      <c r="E201" s="60"/>
      <c r="F201" s="60"/>
      <c r="G201" s="60"/>
      <c r="H201" s="60"/>
    </row>
    <row r="202" spans="1:8" ht="15.75" customHeight="1">
      <c r="A202" s="61"/>
      <c r="B202" s="61"/>
      <c r="D202" s="60"/>
      <c r="E202" s="60"/>
      <c r="F202" s="60"/>
      <c r="G202" s="60"/>
      <c r="H202" s="60"/>
    </row>
    <row r="203" spans="1:8" ht="15.75" customHeight="1">
      <c r="A203" s="61"/>
      <c r="B203" s="61"/>
      <c r="D203" s="60"/>
      <c r="E203" s="60"/>
      <c r="F203" s="60"/>
      <c r="G203" s="60"/>
      <c r="H203" s="60"/>
    </row>
    <row r="204" spans="1:8" ht="15.75" customHeight="1">
      <c r="A204" s="61"/>
      <c r="B204" s="61"/>
      <c r="D204" s="60"/>
      <c r="E204" s="60"/>
      <c r="F204" s="60"/>
      <c r="G204" s="60"/>
      <c r="H204" s="60"/>
    </row>
    <row r="205" spans="1:8" ht="15.75" customHeight="1">
      <c r="A205" s="61"/>
      <c r="B205" s="61"/>
      <c r="D205" s="60"/>
      <c r="E205" s="60"/>
      <c r="F205" s="60"/>
      <c r="G205" s="60"/>
      <c r="H205" s="60"/>
    </row>
    <row r="206" spans="1:8" ht="15.75" customHeight="1">
      <c r="A206" s="61"/>
      <c r="B206" s="61"/>
      <c r="D206" s="60"/>
      <c r="E206" s="60"/>
      <c r="F206" s="60"/>
      <c r="G206" s="60"/>
      <c r="H206" s="60"/>
    </row>
    <row r="207" spans="1:8" ht="15.75" customHeight="1">
      <c r="A207" s="61"/>
      <c r="B207" s="61"/>
      <c r="D207" s="60"/>
      <c r="E207" s="60"/>
      <c r="F207" s="60"/>
      <c r="G207" s="60"/>
      <c r="H207" s="60"/>
    </row>
    <row r="208" spans="1:8" ht="15.75" customHeight="1">
      <c r="A208" s="61"/>
      <c r="B208" s="61"/>
      <c r="D208" s="60"/>
      <c r="E208" s="60"/>
      <c r="F208" s="60"/>
      <c r="G208" s="60"/>
      <c r="H208" s="60"/>
    </row>
    <row r="209" spans="1:8" ht="15.75" customHeight="1">
      <c r="A209" s="61"/>
      <c r="B209" s="61"/>
      <c r="D209" s="60"/>
      <c r="E209" s="60"/>
      <c r="F209" s="60"/>
      <c r="G209" s="60"/>
      <c r="H209" s="60"/>
    </row>
    <row r="210" spans="1:8" ht="15.75" customHeight="1">
      <c r="A210" s="61"/>
      <c r="B210" s="61"/>
      <c r="D210" s="60"/>
      <c r="E210" s="60"/>
      <c r="F210" s="60"/>
      <c r="G210" s="60"/>
      <c r="H210" s="60"/>
    </row>
    <row r="211" spans="1:8" ht="15.75" customHeight="1">
      <c r="A211" s="61"/>
      <c r="B211" s="61"/>
      <c r="D211" s="60"/>
      <c r="E211" s="60"/>
      <c r="F211" s="60"/>
      <c r="G211" s="60"/>
      <c r="H211" s="60"/>
    </row>
    <row r="212" spans="1:8" ht="15.75" customHeight="1">
      <c r="A212" s="61"/>
      <c r="B212" s="61"/>
      <c r="D212" s="60"/>
      <c r="E212" s="60"/>
      <c r="F212" s="60"/>
      <c r="G212" s="60"/>
      <c r="H212" s="60"/>
    </row>
    <row r="213" spans="1:8" ht="15.75" customHeight="1">
      <c r="A213" s="61"/>
      <c r="B213" s="61"/>
      <c r="D213" s="60"/>
      <c r="E213" s="60"/>
      <c r="F213" s="60"/>
      <c r="G213" s="60"/>
      <c r="H213" s="60"/>
    </row>
    <row r="214" spans="1:8" ht="15.75" customHeight="1">
      <c r="A214" s="61"/>
      <c r="B214" s="61"/>
      <c r="D214" s="60"/>
      <c r="E214" s="60"/>
      <c r="F214" s="60"/>
      <c r="G214" s="60"/>
      <c r="H214" s="60"/>
    </row>
    <row r="215" spans="1:8" ht="15.75" customHeight="1">
      <c r="A215" s="61"/>
      <c r="B215" s="61"/>
      <c r="D215" s="60"/>
      <c r="E215" s="60"/>
      <c r="F215" s="60"/>
      <c r="G215" s="60"/>
      <c r="H215" s="60"/>
    </row>
    <row r="216" spans="1:8" ht="15.75" customHeight="1">
      <c r="A216" s="61"/>
      <c r="B216" s="61"/>
      <c r="D216" s="60"/>
      <c r="E216" s="60"/>
      <c r="F216" s="60"/>
      <c r="G216" s="60"/>
      <c r="H216" s="60"/>
    </row>
    <row r="217" spans="1:8" ht="15.75" customHeight="1">
      <c r="A217" s="61"/>
      <c r="B217" s="61"/>
      <c r="D217" s="60"/>
      <c r="E217" s="60"/>
      <c r="F217" s="60"/>
      <c r="G217" s="60"/>
      <c r="H217" s="60"/>
    </row>
    <row r="218" spans="1:8" ht="15.75" customHeight="1">
      <c r="A218" s="61"/>
      <c r="B218" s="61"/>
      <c r="D218" s="60"/>
      <c r="E218" s="60"/>
      <c r="F218" s="60"/>
      <c r="G218" s="60"/>
      <c r="H218" s="60"/>
    </row>
    <row r="219" spans="1:8" ht="15.75" customHeight="1">
      <c r="A219" s="61"/>
      <c r="B219" s="61"/>
      <c r="D219" s="60"/>
      <c r="E219" s="60"/>
      <c r="F219" s="60"/>
      <c r="G219" s="60"/>
      <c r="H219" s="60"/>
    </row>
    <row r="220" spans="1:8" ht="15.75" customHeight="1">
      <c r="A220" s="61"/>
      <c r="B220" s="61"/>
      <c r="D220" s="60"/>
      <c r="E220" s="60"/>
      <c r="F220" s="60"/>
      <c r="G220" s="60"/>
      <c r="H220" s="60"/>
    </row>
    <row r="221" spans="1:8" ht="15.75" customHeight="1">
      <c r="A221" s="61"/>
      <c r="B221" s="61"/>
      <c r="D221" s="60"/>
      <c r="E221" s="60"/>
      <c r="F221" s="60"/>
      <c r="G221" s="60"/>
      <c r="H221" s="60"/>
    </row>
    <row r="222" spans="1:8" ht="15.75" customHeight="1">
      <c r="A222" s="61"/>
      <c r="B222" s="61"/>
      <c r="D222" s="60"/>
      <c r="E222" s="60"/>
      <c r="F222" s="60"/>
      <c r="G222" s="60"/>
      <c r="H222" s="60"/>
    </row>
    <row r="223" spans="1:8" ht="15.75" customHeight="1">
      <c r="A223" s="61"/>
      <c r="B223" s="61"/>
      <c r="D223" s="60"/>
      <c r="E223" s="60"/>
      <c r="F223" s="60"/>
      <c r="G223" s="60"/>
      <c r="H223" s="60"/>
    </row>
    <row r="224" spans="1:8" ht="15.75" customHeight="1">
      <c r="A224" s="61"/>
      <c r="B224" s="61"/>
      <c r="D224" s="60"/>
      <c r="E224" s="60"/>
      <c r="F224" s="60"/>
      <c r="G224" s="60"/>
      <c r="H224" s="60"/>
    </row>
    <row r="225" spans="1:8" ht="15.75" customHeight="1">
      <c r="A225" s="61"/>
      <c r="B225" s="61"/>
      <c r="D225" s="60"/>
      <c r="E225" s="60"/>
      <c r="F225" s="60"/>
      <c r="G225" s="60"/>
      <c r="H225" s="60"/>
    </row>
    <row r="226" spans="1:8" ht="15.75" customHeight="1">
      <c r="A226" s="61"/>
      <c r="B226" s="61"/>
      <c r="D226" s="60"/>
      <c r="E226" s="60"/>
      <c r="F226" s="60"/>
      <c r="G226" s="60"/>
      <c r="H226" s="60"/>
    </row>
    <row r="227" spans="1:8" ht="15.75" customHeight="1">
      <c r="A227" s="61"/>
      <c r="B227" s="61"/>
      <c r="D227" s="60"/>
      <c r="E227" s="60"/>
      <c r="F227" s="60"/>
      <c r="G227" s="60"/>
      <c r="H227" s="60"/>
    </row>
    <row r="228" spans="1:8" ht="15.75" customHeight="1">
      <c r="A228" s="61"/>
      <c r="B228" s="61"/>
      <c r="D228" s="60"/>
      <c r="E228" s="60"/>
      <c r="F228" s="60"/>
      <c r="G228" s="60"/>
      <c r="H228" s="60"/>
    </row>
    <row r="229" spans="1:8" ht="15.75" customHeight="1">
      <c r="A229" s="61"/>
      <c r="B229" s="61"/>
      <c r="D229" s="60"/>
      <c r="E229" s="60"/>
      <c r="F229" s="60"/>
      <c r="G229" s="60"/>
      <c r="H229" s="60"/>
    </row>
    <row r="230" spans="1:8" ht="15.75" customHeight="1">
      <c r="A230" s="61"/>
      <c r="B230" s="61"/>
      <c r="D230" s="60"/>
      <c r="E230" s="60"/>
      <c r="F230" s="60"/>
      <c r="G230" s="60"/>
      <c r="H230" s="60"/>
    </row>
    <row r="231" spans="1:8" ht="15.75" customHeight="1">
      <c r="A231" s="61"/>
      <c r="B231" s="61"/>
      <c r="D231" s="60"/>
      <c r="E231" s="60"/>
      <c r="F231" s="60"/>
      <c r="G231" s="60"/>
      <c r="H231" s="60"/>
    </row>
    <row r="232" spans="1:8" ht="15.75" customHeight="1">
      <c r="A232" s="61"/>
      <c r="B232" s="61"/>
      <c r="D232" s="60"/>
      <c r="E232" s="60"/>
      <c r="F232" s="60"/>
      <c r="G232" s="60"/>
      <c r="H232" s="60"/>
    </row>
    <row r="233" spans="1:8" ht="15.75" customHeight="1">
      <c r="A233" s="61"/>
      <c r="B233" s="61"/>
      <c r="D233" s="60"/>
      <c r="E233" s="60"/>
      <c r="F233" s="60"/>
      <c r="G233" s="60"/>
      <c r="H233" s="60"/>
    </row>
    <row r="234" spans="1:8" ht="15.75" customHeight="1">
      <c r="A234" s="61"/>
      <c r="B234" s="61"/>
      <c r="D234" s="60"/>
      <c r="E234" s="60"/>
      <c r="F234" s="60"/>
      <c r="G234" s="60"/>
      <c r="H234" s="60"/>
    </row>
    <row r="235" spans="1:8" ht="15.75" customHeight="1">
      <c r="A235" s="61"/>
      <c r="B235" s="61"/>
      <c r="D235" s="60"/>
      <c r="E235" s="60"/>
      <c r="F235" s="60"/>
      <c r="G235" s="60"/>
      <c r="H235" s="60"/>
    </row>
    <row r="236" spans="1:8" ht="15.75" customHeight="1">
      <c r="A236" s="61"/>
      <c r="B236" s="61"/>
      <c r="D236" s="60"/>
      <c r="E236" s="60"/>
      <c r="F236" s="60"/>
      <c r="G236" s="60"/>
      <c r="H236" s="60"/>
    </row>
    <row r="237" spans="1:8" ht="15.75" customHeight="1">
      <c r="A237" s="61"/>
      <c r="B237" s="61"/>
      <c r="D237" s="60"/>
      <c r="E237" s="60"/>
      <c r="F237" s="60"/>
      <c r="G237" s="60"/>
      <c r="H237" s="60"/>
    </row>
    <row r="238" spans="1:8" ht="15.75" customHeight="1">
      <c r="A238" s="61"/>
      <c r="B238" s="61"/>
      <c r="D238" s="60"/>
      <c r="E238" s="60"/>
      <c r="F238" s="60"/>
      <c r="G238" s="60"/>
      <c r="H238" s="60"/>
    </row>
    <row r="239" spans="1:8" ht="15.75" customHeight="1">
      <c r="A239" s="61"/>
      <c r="B239" s="61"/>
      <c r="D239" s="60"/>
      <c r="E239" s="60"/>
      <c r="F239" s="60"/>
      <c r="G239" s="60"/>
      <c r="H239" s="60"/>
    </row>
    <row r="240" spans="1:8" ht="15.75" customHeight="1">
      <c r="A240" s="61"/>
      <c r="B240" s="61"/>
      <c r="D240" s="60"/>
      <c r="E240" s="60"/>
      <c r="F240" s="60"/>
      <c r="G240" s="60"/>
      <c r="H240" s="60"/>
    </row>
    <row r="241" spans="1:2" ht="15.75" customHeight="1">
      <c r="A241" s="61"/>
      <c r="B241" s="61"/>
    </row>
    <row r="242" spans="1:2" ht="15.75" customHeight="1">
      <c r="A242" s="61"/>
      <c r="B242" s="61"/>
    </row>
    <row r="243" spans="1:2" ht="15.75" customHeight="1">
      <c r="A243" s="61"/>
      <c r="B243" s="61"/>
    </row>
    <row r="244" spans="1:2" ht="15.75" customHeight="1">
      <c r="A244" s="61"/>
      <c r="B244" s="61"/>
    </row>
    <row r="245" spans="1:2" ht="15.75" customHeight="1">
      <c r="A245" s="61"/>
      <c r="B245" s="61"/>
    </row>
    <row r="246" spans="1:2" ht="15.75" customHeight="1">
      <c r="A246" s="61"/>
      <c r="B246" s="61"/>
    </row>
    <row r="247" spans="1:2" ht="15.75" customHeight="1">
      <c r="A247" s="61"/>
      <c r="B247" s="61"/>
    </row>
    <row r="248" spans="1:2" ht="15.75" customHeight="1">
      <c r="A248" s="61"/>
      <c r="B248" s="61"/>
    </row>
    <row r="249" spans="1:2" ht="15.75" customHeight="1">
      <c r="A249" s="61"/>
      <c r="B249" s="61"/>
    </row>
    <row r="250" spans="1:2" ht="15.75" customHeight="1">
      <c r="A250" s="61"/>
      <c r="B250" s="61"/>
    </row>
    <row r="251" spans="1:2" ht="15.75" customHeight="1">
      <c r="A251" s="61"/>
      <c r="B251" s="61"/>
    </row>
    <row r="252" spans="1:2" ht="15.75" customHeight="1">
      <c r="A252" s="61"/>
      <c r="B252" s="61"/>
    </row>
    <row r="253" spans="1:2" ht="15.75" customHeight="1">
      <c r="A253" s="61"/>
      <c r="B253" s="61"/>
    </row>
    <row r="254" spans="1:2" ht="15.75" customHeight="1">
      <c r="A254" s="61"/>
      <c r="B254" s="61"/>
    </row>
    <row r="255" spans="1:2" ht="15.75" customHeight="1">
      <c r="A255" s="61"/>
      <c r="B255" s="61"/>
    </row>
    <row r="256" spans="1:2" ht="15.75" customHeight="1">
      <c r="A256" s="61"/>
      <c r="B256" s="61"/>
    </row>
    <row r="257" spans="1:2" ht="15.75" customHeight="1">
      <c r="A257" s="61"/>
      <c r="B257" s="61"/>
    </row>
    <row r="258" spans="1:2" ht="15.75" customHeight="1">
      <c r="A258" s="61"/>
      <c r="B258" s="61"/>
    </row>
    <row r="259" spans="1:2" ht="15.75" customHeight="1">
      <c r="A259" s="61"/>
      <c r="B259" s="61"/>
    </row>
    <row r="260" spans="1:2" ht="15.75" customHeight="1">
      <c r="A260" s="61"/>
      <c r="B260" s="61"/>
    </row>
    <row r="261" spans="1:2" ht="15.75" customHeight="1">
      <c r="A261" s="61"/>
      <c r="B261" s="61"/>
    </row>
    <row r="262" spans="1:2" ht="15.75" customHeight="1">
      <c r="A262" s="61"/>
      <c r="B262" s="61"/>
    </row>
    <row r="263" spans="1:2" ht="15.75" customHeight="1">
      <c r="A263" s="61"/>
      <c r="B263" s="61"/>
    </row>
    <row r="264" spans="1:2" ht="15.75" customHeight="1">
      <c r="A264" s="61"/>
      <c r="B264" s="61"/>
    </row>
    <row r="265" spans="1:2" ht="15.75" customHeight="1">
      <c r="A265" s="61"/>
      <c r="B265" s="61"/>
    </row>
    <row r="266" spans="1:2" ht="15.75" customHeight="1">
      <c r="A266" s="61"/>
      <c r="B266" s="61"/>
    </row>
    <row r="267" spans="1:2" ht="15.75" customHeight="1">
      <c r="A267" s="61"/>
      <c r="B267" s="61"/>
    </row>
    <row r="268" spans="1:2" ht="15.75" customHeight="1">
      <c r="A268" s="61"/>
      <c r="B268" s="61"/>
    </row>
    <row r="269" spans="1:2" ht="15.75" customHeight="1">
      <c r="A269" s="61"/>
      <c r="B269" s="61"/>
    </row>
    <row r="270" spans="1:2" ht="15.75" customHeight="1">
      <c r="A270" s="61"/>
      <c r="B270" s="61"/>
    </row>
    <row r="271" spans="1:2" ht="15.75" customHeight="1">
      <c r="A271" s="61"/>
      <c r="B271" s="61"/>
    </row>
    <row r="272" spans="1:2" ht="15.75" customHeight="1">
      <c r="A272" s="61"/>
      <c r="B272" s="61"/>
    </row>
    <row r="273" spans="1:2" ht="15.75" customHeight="1">
      <c r="A273" s="61"/>
      <c r="B273" s="61"/>
    </row>
    <row r="274" spans="1:2" ht="15.75" customHeight="1">
      <c r="A274" s="61"/>
      <c r="B274" s="61"/>
    </row>
    <row r="275" spans="1:2" ht="15.75" customHeight="1">
      <c r="A275" s="61"/>
      <c r="B275" s="61"/>
    </row>
    <row r="276" spans="1:2" ht="15.75" customHeight="1">
      <c r="A276" s="61"/>
      <c r="B276" s="61"/>
    </row>
    <row r="277" spans="1:2" ht="15.75" customHeight="1">
      <c r="A277" s="61"/>
      <c r="B277" s="61"/>
    </row>
    <row r="278" spans="1:2" ht="15.75" customHeight="1">
      <c r="A278" s="61"/>
      <c r="B278" s="61"/>
    </row>
    <row r="279" spans="1:2" ht="15.75" customHeight="1">
      <c r="A279" s="61"/>
      <c r="B279" s="61"/>
    </row>
    <row r="280" spans="1:2" ht="15.75" customHeight="1">
      <c r="A280" s="61"/>
      <c r="B280" s="61"/>
    </row>
    <row r="281" spans="1:2" ht="15.75" customHeight="1">
      <c r="A281" s="61"/>
      <c r="B281" s="61"/>
    </row>
    <row r="282" spans="1:2" ht="15.75" customHeight="1">
      <c r="A282" s="61"/>
      <c r="B282" s="61"/>
    </row>
    <row r="283" spans="1:2" ht="15.75" customHeight="1">
      <c r="A283" s="61"/>
      <c r="B283" s="61"/>
    </row>
    <row r="284" spans="1:2" ht="15.75" customHeight="1">
      <c r="A284" s="61"/>
      <c r="B284" s="61"/>
    </row>
    <row r="285" spans="1:2" ht="15.75" customHeight="1">
      <c r="A285" s="61"/>
      <c r="B285" s="61"/>
    </row>
    <row r="286" spans="1:2" ht="15.75" customHeight="1">
      <c r="A286" s="61"/>
      <c r="B286" s="61"/>
    </row>
    <row r="287" spans="1:2" ht="15.75" customHeight="1">
      <c r="A287" s="61"/>
      <c r="B287" s="61"/>
    </row>
    <row r="288" spans="1:2" ht="15.75" customHeight="1">
      <c r="A288" s="61"/>
      <c r="B288" s="61"/>
    </row>
    <row r="289" spans="1:2" ht="15.75" customHeight="1">
      <c r="A289" s="61"/>
      <c r="B289" s="61"/>
    </row>
    <row r="290" spans="1:2" ht="15.75" customHeight="1">
      <c r="A290" s="61"/>
      <c r="B290" s="61"/>
    </row>
    <row r="291" spans="1:2" ht="15.75" customHeight="1">
      <c r="A291" s="61"/>
      <c r="B291" s="61"/>
    </row>
    <row r="292" spans="1:2" ht="15.75" customHeight="1">
      <c r="A292" s="61"/>
      <c r="B292" s="61"/>
    </row>
    <row r="293" spans="1:2" ht="15.75" customHeight="1">
      <c r="A293" s="61"/>
      <c r="B293" s="61"/>
    </row>
    <row r="294" spans="1:2" ht="15.75" customHeight="1">
      <c r="A294" s="61"/>
      <c r="B294" s="61"/>
    </row>
    <row r="295" spans="1:2" ht="15.75" customHeight="1">
      <c r="A295" s="61"/>
      <c r="B295" s="61"/>
    </row>
    <row r="296" spans="1:2" ht="15.75" customHeight="1">
      <c r="A296" s="61"/>
      <c r="B296" s="61"/>
    </row>
    <row r="297" spans="1:2" ht="15.75" customHeight="1">
      <c r="A297" s="61"/>
      <c r="B297" s="61"/>
    </row>
    <row r="298" spans="1:2" ht="15.75" customHeight="1">
      <c r="A298" s="61"/>
      <c r="B298" s="61"/>
    </row>
    <row r="299" spans="1:2" ht="15.75" customHeight="1">
      <c r="A299" s="61"/>
      <c r="B299" s="61"/>
    </row>
    <row r="300" spans="1:2" ht="15.75" customHeight="1">
      <c r="A300" s="61"/>
      <c r="B300" s="61"/>
    </row>
    <row r="301" spans="1:2" ht="15.75" customHeight="1">
      <c r="A301" s="61"/>
      <c r="B301" s="61"/>
    </row>
    <row r="302" spans="1:2" ht="15.75" customHeight="1">
      <c r="A302" s="61"/>
      <c r="B302" s="61"/>
    </row>
    <row r="303" spans="1:2" ht="15.75" customHeight="1">
      <c r="A303" s="61"/>
      <c r="B303" s="61"/>
    </row>
    <row r="304" spans="1:2" ht="15.75" customHeight="1">
      <c r="A304" s="61"/>
      <c r="B304" s="61"/>
    </row>
    <row r="305" spans="1:2" ht="15.75" customHeight="1">
      <c r="A305" s="61"/>
      <c r="B305" s="61"/>
    </row>
    <row r="306" spans="1:2" ht="15.75" customHeight="1">
      <c r="A306" s="61"/>
      <c r="B306" s="61"/>
    </row>
    <row r="307" spans="1:2" ht="15.75" customHeight="1">
      <c r="A307" s="61"/>
      <c r="B307" s="61"/>
    </row>
    <row r="308" spans="1:2" ht="15.75" customHeight="1">
      <c r="A308" s="61"/>
      <c r="B308" s="61"/>
    </row>
    <row r="309" spans="1:2" ht="15.75" customHeight="1">
      <c r="A309" s="61"/>
      <c r="B309" s="61"/>
    </row>
    <row r="310" spans="1:2" ht="15.75" customHeight="1">
      <c r="A310" s="61"/>
      <c r="B310" s="61"/>
    </row>
    <row r="311" spans="1:2" ht="15.75" customHeight="1">
      <c r="A311" s="61"/>
      <c r="B311" s="61"/>
    </row>
    <row r="312" spans="1:2" ht="15.75" customHeight="1">
      <c r="A312" s="61"/>
      <c r="B312" s="61"/>
    </row>
    <row r="313" spans="1:2" ht="15.75" customHeight="1">
      <c r="A313" s="61"/>
      <c r="B313" s="61"/>
    </row>
    <row r="314" spans="1:2" ht="15.75" customHeight="1">
      <c r="A314" s="61"/>
      <c r="B314" s="61"/>
    </row>
    <row r="315" spans="1:2" ht="15.75" customHeight="1">
      <c r="A315" s="61"/>
      <c r="B315" s="61"/>
    </row>
    <row r="316" spans="1:2" ht="15.75" customHeight="1">
      <c r="A316" s="61"/>
      <c r="B316" s="61"/>
    </row>
    <row r="317" spans="1:2" ht="15.75" customHeight="1">
      <c r="A317" s="61"/>
      <c r="B317" s="61"/>
    </row>
    <row r="318" spans="1:2" ht="15.75" customHeight="1">
      <c r="A318" s="61"/>
      <c r="B318" s="61"/>
    </row>
    <row r="319" spans="1:2" ht="15.75" customHeight="1">
      <c r="A319" s="61"/>
      <c r="B319" s="61"/>
    </row>
    <row r="320" spans="1:2" ht="15.75" customHeight="1">
      <c r="A320" s="61"/>
      <c r="B320" s="61"/>
    </row>
    <row r="321" spans="1:2" ht="15.75" customHeight="1">
      <c r="A321" s="61"/>
      <c r="B321" s="61"/>
    </row>
    <row r="322" spans="1:2" ht="15.75" customHeight="1">
      <c r="A322" s="61"/>
      <c r="B322" s="61"/>
    </row>
    <row r="323" spans="1:2" ht="15.75" customHeight="1">
      <c r="A323" s="61"/>
      <c r="B323" s="61"/>
    </row>
    <row r="324" spans="1:2" ht="15.75" customHeight="1">
      <c r="A324" s="61"/>
      <c r="B324" s="61"/>
    </row>
    <row r="325" spans="1:2" ht="15.75" customHeight="1">
      <c r="A325" s="61"/>
      <c r="B325" s="61"/>
    </row>
    <row r="326" spans="1:2" ht="15.75" customHeight="1">
      <c r="A326" s="61"/>
      <c r="B326" s="61"/>
    </row>
    <row r="327" spans="1:2" ht="15.75" customHeight="1">
      <c r="A327" s="61"/>
      <c r="B327" s="61"/>
    </row>
    <row r="328" spans="1:2" ht="15.75" customHeight="1">
      <c r="A328" s="61"/>
      <c r="B328" s="61"/>
    </row>
    <row r="329" spans="1:2" ht="15.75" customHeight="1">
      <c r="A329" s="61"/>
      <c r="B329" s="61"/>
    </row>
    <row r="330" spans="1:2" ht="15.75" customHeight="1">
      <c r="A330" s="61"/>
      <c r="B330" s="61"/>
    </row>
    <row r="331" spans="1:2" ht="15.75" customHeight="1">
      <c r="A331" s="61"/>
      <c r="B331" s="61"/>
    </row>
    <row r="332" spans="1:2" ht="15.75" customHeight="1">
      <c r="A332" s="61"/>
      <c r="B332" s="61"/>
    </row>
    <row r="333" spans="1:2" ht="15.75" customHeight="1">
      <c r="A333" s="61"/>
      <c r="B333" s="61"/>
    </row>
    <row r="334" spans="1:2" ht="15.75" customHeight="1">
      <c r="A334" s="61"/>
      <c r="B334" s="61"/>
    </row>
    <row r="335" spans="1:2" ht="15.75" customHeight="1">
      <c r="A335" s="61"/>
      <c r="B335" s="61"/>
    </row>
    <row r="336" spans="1:2" ht="15.75" customHeight="1">
      <c r="A336" s="61"/>
      <c r="B336" s="61"/>
    </row>
    <row r="337" spans="1:2" ht="15.75" customHeight="1">
      <c r="A337" s="61"/>
      <c r="B337" s="61"/>
    </row>
    <row r="338" spans="1:2" ht="15.75" customHeight="1">
      <c r="A338" s="61"/>
      <c r="B338" s="61"/>
    </row>
    <row r="339" spans="1:2" ht="15.75" customHeight="1">
      <c r="A339" s="61"/>
      <c r="B339" s="61"/>
    </row>
    <row r="340" spans="1:2" ht="15.75" customHeight="1">
      <c r="A340" s="61"/>
      <c r="B340" s="61"/>
    </row>
    <row r="341" spans="1:2" ht="15.75" customHeight="1">
      <c r="A341" s="61"/>
      <c r="B341" s="61"/>
    </row>
    <row r="342" spans="1:2" ht="15.75" customHeight="1">
      <c r="A342" s="61"/>
      <c r="B342" s="61"/>
    </row>
    <row r="343" spans="1:2" ht="15.75" customHeight="1">
      <c r="A343" s="61"/>
      <c r="B343" s="61"/>
    </row>
    <row r="344" spans="1:2" ht="15.75" customHeight="1">
      <c r="A344" s="61"/>
      <c r="B344" s="61"/>
    </row>
    <row r="345" spans="1:2" ht="15.75" customHeight="1">
      <c r="A345" s="61"/>
      <c r="B345" s="61"/>
    </row>
    <row r="346" spans="1:2" ht="15.75" customHeight="1">
      <c r="A346" s="61"/>
      <c r="B346" s="61"/>
    </row>
    <row r="347" spans="1:2" ht="15.75" customHeight="1">
      <c r="A347" s="61"/>
      <c r="B347" s="61"/>
    </row>
    <row r="348" spans="1:2" ht="15.75" customHeight="1">
      <c r="A348" s="61"/>
      <c r="B348" s="61"/>
    </row>
    <row r="349" spans="1:2" ht="15.75" customHeight="1">
      <c r="A349" s="61"/>
      <c r="B349" s="61"/>
    </row>
    <row r="350" spans="1:2" ht="15.75" customHeight="1">
      <c r="A350" s="61"/>
      <c r="B350" s="61"/>
    </row>
    <row r="351" spans="1:2" ht="15.75" customHeight="1">
      <c r="A351" s="61"/>
      <c r="B351" s="61"/>
    </row>
    <row r="352" spans="1:2" ht="15.75" customHeight="1">
      <c r="A352" s="61"/>
      <c r="B352" s="61"/>
    </row>
    <row r="353" spans="1:2" ht="15.75" customHeight="1">
      <c r="A353" s="61"/>
      <c r="B353" s="61"/>
    </row>
    <row r="354" spans="1:2" ht="15.75" customHeight="1">
      <c r="A354" s="61"/>
      <c r="B354" s="61"/>
    </row>
    <row r="355" spans="1:2" ht="15.75" customHeight="1">
      <c r="A355" s="61"/>
      <c r="B355" s="61"/>
    </row>
    <row r="356" spans="1:2" ht="15.75" customHeight="1">
      <c r="A356" s="61"/>
      <c r="B356" s="61"/>
    </row>
    <row r="357" spans="1:2" ht="15.75" customHeight="1">
      <c r="A357" s="61"/>
      <c r="B357" s="61"/>
    </row>
    <row r="358" spans="1:2" ht="15.75" customHeight="1">
      <c r="A358" s="61"/>
      <c r="B358" s="61"/>
    </row>
    <row r="359" spans="1:2" ht="15.75" customHeight="1">
      <c r="A359" s="61"/>
      <c r="B359" s="61"/>
    </row>
    <row r="360" spans="1:2" ht="15.75" customHeight="1">
      <c r="A360" s="61"/>
      <c r="B360" s="61"/>
    </row>
    <row r="361" spans="1:2" ht="15.75" customHeight="1">
      <c r="A361" s="61"/>
      <c r="B361" s="61"/>
    </row>
    <row r="362" spans="1:2" ht="15.75" customHeight="1">
      <c r="A362" s="61"/>
      <c r="B362" s="61"/>
    </row>
    <row r="363" spans="1:2" ht="15.75" customHeight="1">
      <c r="A363" s="61"/>
      <c r="B363" s="61"/>
    </row>
    <row r="364" spans="1:2" ht="15.75" customHeight="1">
      <c r="A364" s="61"/>
      <c r="B364" s="61"/>
    </row>
    <row r="365" spans="1:2" ht="15.75" customHeight="1">
      <c r="A365" s="61"/>
      <c r="B365" s="61"/>
    </row>
    <row r="366" spans="1:2" ht="15.75" customHeight="1">
      <c r="A366" s="61"/>
      <c r="B366" s="61"/>
    </row>
    <row r="367" spans="1:2" ht="15.75" customHeight="1">
      <c r="A367" s="61"/>
      <c r="B367" s="61"/>
    </row>
    <row r="368" spans="1:2" ht="15.75" customHeight="1">
      <c r="A368" s="61"/>
      <c r="B368" s="61"/>
    </row>
    <row r="369" spans="1:2" ht="15.75" customHeight="1">
      <c r="A369" s="61"/>
      <c r="B369" s="61"/>
    </row>
    <row r="370" spans="1:2" ht="15.75" customHeight="1">
      <c r="A370" s="61"/>
      <c r="B370" s="61"/>
    </row>
    <row r="371" spans="1:2" ht="15.75" customHeight="1">
      <c r="A371" s="61"/>
      <c r="B371" s="61"/>
    </row>
    <row r="372" spans="1:2" ht="15.75" customHeight="1">
      <c r="A372" s="61"/>
      <c r="B372" s="61"/>
    </row>
    <row r="373" spans="1:2" ht="15.75" customHeight="1">
      <c r="A373" s="61"/>
      <c r="B373" s="61"/>
    </row>
    <row r="374" spans="1:2" ht="15.75" customHeight="1">
      <c r="A374" s="61"/>
      <c r="B374" s="61"/>
    </row>
    <row r="375" spans="1:2" ht="15.75" customHeight="1">
      <c r="A375" s="61"/>
      <c r="B375" s="61"/>
    </row>
    <row r="376" spans="1:2" ht="15.75" customHeight="1">
      <c r="A376" s="61"/>
      <c r="B376" s="61"/>
    </row>
    <row r="377" spans="1:2" ht="15.75" customHeight="1">
      <c r="A377" s="61"/>
      <c r="B377" s="61"/>
    </row>
    <row r="378" spans="1:2" ht="15.75" customHeight="1">
      <c r="A378" s="61"/>
      <c r="B378" s="61"/>
    </row>
    <row r="379" spans="1:2" ht="15.75" customHeight="1">
      <c r="A379" s="61"/>
      <c r="B379" s="61"/>
    </row>
    <row r="380" spans="1:2" ht="15.75" customHeight="1">
      <c r="A380" s="61"/>
      <c r="B380" s="61"/>
    </row>
    <row r="381" spans="1:2" ht="15.75" customHeight="1">
      <c r="A381" s="61"/>
      <c r="B381" s="61"/>
    </row>
    <row r="382" spans="1:2" ht="15.75" customHeight="1">
      <c r="A382" s="61"/>
      <c r="B382" s="61"/>
    </row>
    <row r="383" spans="1:2" ht="15.75" customHeight="1">
      <c r="A383" s="61"/>
      <c r="B383" s="61"/>
    </row>
    <row r="384" spans="1:2" ht="15.75" customHeight="1">
      <c r="A384" s="61"/>
      <c r="B384" s="61"/>
    </row>
    <row r="385" spans="1:2" ht="15.75" customHeight="1">
      <c r="A385" s="61"/>
      <c r="B385" s="61"/>
    </row>
    <row r="386" spans="1:2" ht="15.75" customHeight="1">
      <c r="A386" s="61"/>
      <c r="B386" s="61"/>
    </row>
    <row r="387" spans="1:2" ht="15.75" customHeight="1">
      <c r="A387" s="61"/>
      <c r="B387" s="61"/>
    </row>
    <row r="388" spans="1:2" ht="15.75" customHeight="1">
      <c r="A388" s="61"/>
      <c r="B388" s="61"/>
    </row>
    <row r="389" spans="1:2" ht="15.75" customHeight="1">
      <c r="A389" s="61"/>
      <c r="B389" s="61"/>
    </row>
    <row r="390" spans="1:2" ht="15.75" customHeight="1">
      <c r="A390" s="61"/>
      <c r="B390" s="61"/>
    </row>
    <row r="391" spans="1:2" ht="15.75" customHeight="1">
      <c r="A391" s="61"/>
      <c r="B391" s="61"/>
    </row>
    <row r="392" spans="1:2" ht="15.75" customHeight="1">
      <c r="A392" s="61"/>
      <c r="B392" s="61"/>
    </row>
    <row r="393" spans="1:2" ht="15.75" customHeight="1">
      <c r="A393" s="61"/>
      <c r="B393" s="61"/>
    </row>
    <row r="394" spans="1:2" ht="15.75" customHeight="1">
      <c r="A394" s="61"/>
      <c r="B394" s="61"/>
    </row>
    <row r="395" spans="1:2" ht="15.75" customHeight="1">
      <c r="A395" s="61"/>
      <c r="B395" s="61"/>
    </row>
    <row r="396" spans="1:2" ht="15.75" customHeight="1">
      <c r="A396" s="61"/>
      <c r="B396" s="61"/>
    </row>
    <row r="397" spans="1:2" ht="15.75" customHeight="1">
      <c r="A397" s="61"/>
      <c r="B397" s="61"/>
    </row>
    <row r="398" spans="1:2" ht="15.75" customHeight="1">
      <c r="A398" s="61"/>
      <c r="B398" s="61"/>
    </row>
    <row r="399" spans="1:2" ht="15.75" customHeight="1">
      <c r="A399" s="61"/>
      <c r="B399" s="61"/>
    </row>
    <row r="400" spans="1:2" ht="15.75" customHeight="1">
      <c r="A400" s="61"/>
      <c r="B400" s="61"/>
    </row>
    <row r="401" spans="1:2" ht="15.75" customHeight="1">
      <c r="A401" s="61"/>
      <c r="B401" s="61"/>
    </row>
    <row r="402" spans="1:2" ht="15.75" customHeight="1">
      <c r="A402" s="61"/>
      <c r="B402" s="61"/>
    </row>
    <row r="403" spans="1:2" ht="15.75" customHeight="1">
      <c r="A403" s="61"/>
      <c r="B403" s="61"/>
    </row>
    <row r="404" spans="1:2" ht="15.75" customHeight="1">
      <c r="A404" s="61"/>
      <c r="B404" s="61"/>
    </row>
    <row r="405" spans="1:2" ht="15.75" customHeight="1">
      <c r="A405" s="61"/>
      <c r="B405" s="61"/>
    </row>
    <row r="406" spans="1:2" ht="15.75" customHeight="1">
      <c r="A406" s="61"/>
      <c r="B406" s="61"/>
    </row>
    <row r="407" spans="1:2" ht="15.75" customHeight="1">
      <c r="A407" s="61"/>
      <c r="B407" s="61"/>
    </row>
    <row r="408" spans="1:2" ht="15.75" customHeight="1">
      <c r="A408" s="61"/>
      <c r="B408" s="61"/>
    </row>
    <row r="409" spans="1:2" ht="15.75" customHeight="1">
      <c r="A409" s="61"/>
      <c r="B409" s="61"/>
    </row>
    <row r="410" spans="1:2" ht="15.75" customHeight="1">
      <c r="A410" s="61"/>
      <c r="B410" s="61"/>
    </row>
    <row r="411" spans="1:2" ht="15.75" customHeight="1">
      <c r="A411" s="61"/>
      <c r="B411" s="61"/>
    </row>
    <row r="412" spans="1:2" ht="15.75" customHeight="1">
      <c r="A412" s="61"/>
      <c r="B412" s="61"/>
    </row>
    <row r="413" spans="1:2" ht="15.75" customHeight="1">
      <c r="A413" s="61"/>
      <c r="B413" s="61"/>
    </row>
    <row r="414" spans="1:2" ht="15.75" customHeight="1">
      <c r="A414" s="61"/>
      <c r="B414" s="61"/>
    </row>
    <row r="415" spans="1:2" ht="15.75" customHeight="1">
      <c r="A415" s="61"/>
      <c r="B415" s="61"/>
    </row>
    <row r="416" spans="1:2" ht="15.75" customHeight="1">
      <c r="A416" s="61"/>
      <c r="B416" s="61"/>
    </row>
    <row r="417" spans="1:2" ht="15.75" customHeight="1">
      <c r="A417" s="61"/>
      <c r="B417" s="61"/>
    </row>
    <row r="418" spans="1:2" ht="15.75" customHeight="1">
      <c r="A418" s="61"/>
      <c r="B418" s="61"/>
    </row>
    <row r="419" spans="1:2" ht="15.75" customHeight="1">
      <c r="A419" s="61"/>
      <c r="B419" s="61"/>
    </row>
    <row r="420" spans="1:2" ht="15.75" customHeight="1">
      <c r="A420" s="61"/>
      <c r="B420" s="61"/>
    </row>
    <row r="421" spans="1:2" ht="15.75" customHeight="1">
      <c r="A421" s="61"/>
      <c r="B421" s="61"/>
    </row>
    <row r="422" spans="1:2" ht="15.75" customHeight="1">
      <c r="A422" s="61"/>
      <c r="B422" s="61"/>
    </row>
    <row r="423" spans="1:2" ht="15.75" customHeight="1">
      <c r="A423" s="61"/>
      <c r="B423" s="61"/>
    </row>
    <row r="424" spans="1:2" ht="15.75" customHeight="1">
      <c r="A424" s="61"/>
      <c r="B424" s="61"/>
    </row>
    <row r="425" spans="1:2" ht="15.75" customHeight="1">
      <c r="A425" s="61"/>
      <c r="B425" s="61"/>
    </row>
    <row r="426" spans="1:2" ht="15.75" customHeight="1">
      <c r="A426" s="61"/>
      <c r="B426" s="61"/>
    </row>
    <row r="427" spans="1:2" ht="15.75" customHeight="1">
      <c r="A427" s="61"/>
      <c r="B427" s="61"/>
    </row>
    <row r="428" spans="1:2" ht="15.75" customHeight="1">
      <c r="A428" s="61"/>
      <c r="B428" s="61"/>
    </row>
    <row r="429" spans="1:2" ht="15.75" customHeight="1">
      <c r="A429" s="61"/>
      <c r="B429" s="61"/>
    </row>
    <row r="430" spans="1:2" ht="15.75" customHeight="1">
      <c r="A430" s="61"/>
      <c r="B430" s="61"/>
    </row>
    <row r="431" spans="1:2" ht="15.75" customHeight="1">
      <c r="A431" s="61"/>
      <c r="B431" s="61"/>
    </row>
    <row r="432" spans="1:2" ht="15.75" customHeight="1">
      <c r="A432" s="61"/>
      <c r="B432" s="61"/>
    </row>
    <row r="433" spans="1:2" ht="15.75" customHeight="1">
      <c r="A433" s="61"/>
      <c r="B433" s="61"/>
    </row>
    <row r="434" spans="1:2" ht="15.75" customHeight="1">
      <c r="A434" s="61"/>
      <c r="B434" s="61"/>
    </row>
    <row r="435" spans="1:2" ht="15.75" customHeight="1">
      <c r="A435" s="61"/>
      <c r="B435" s="61"/>
    </row>
    <row r="436" spans="1:2" ht="15.75" customHeight="1">
      <c r="A436" s="61"/>
      <c r="B436" s="61"/>
    </row>
    <row r="437" spans="1:2" ht="15.75" customHeight="1">
      <c r="A437" s="61"/>
      <c r="B437" s="61"/>
    </row>
    <row r="438" spans="1:2" ht="15.75" customHeight="1">
      <c r="A438" s="61"/>
      <c r="B438" s="61"/>
    </row>
    <row r="439" spans="1:2" ht="15.75" customHeight="1">
      <c r="A439" s="61"/>
      <c r="B439" s="61"/>
    </row>
    <row r="440" spans="1:2" ht="15.75" customHeight="1">
      <c r="A440" s="61"/>
      <c r="B440" s="61"/>
    </row>
    <row r="441" spans="1:2" ht="15.75" customHeight="1">
      <c r="A441" s="61"/>
      <c r="B441" s="61"/>
    </row>
    <row r="442" spans="1:2" ht="15.75" customHeight="1">
      <c r="A442" s="61"/>
      <c r="B442" s="61"/>
    </row>
    <row r="443" spans="1:2" ht="15.75" customHeight="1">
      <c r="A443" s="61"/>
      <c r="B443" s="61"/>
    </row>
    <row r="444" spans="1:2" ht="15.75" customHeight="1">
      <c r="A444" s="61"/>
      <c r="B444" s="61"/>
    </row>
    <row r="445" spans="1:2" ht="15.75" customHeight="1">
      <c r="A445" s="61"/>
      <c r="B445" s="61"/>
    </row>
    <row r="446" spans="1:2" ht="15.75" customHeight="1">
      <c r="A446" s="61"/>
      <c r="B446" s="61"/>
    </row>
    <row r="447" spans="1:2" ht="15.75" customHeight="1">
      <c r="A447" s="61"/>
      <c r="B447" s="61"/>
    </row>
    <row r="448" spans="1:2" ht="15.75" customHeight="1">
      <c r="A448" s="61"/>
      <c r="B448" s="61"/>
    </row>
    <row r="449" spans="1:2" ht="15.75" customHeight="1">
      <c r="A449" s="61"/>
      <c r="B449" s="61"/>
    </row>
    <row r="450" spans="1:2" ht="15.75" customHeight="1">
      <c r="A450" s="61"/>
      <c r="B450" s="61"/>
    </row>
    <row r="451" spans="1:2" ht="15.75" customHeight="1">
      <c r="A451" s="61"/>
      <c r="B451" s="61"/>
    </row>
    <row r="452" spans="1:2" ht="15.75" customHeight="1">
      <c r="A452" s="61"/>
      <c r="B452" s="61"/>
    </row>
    <row r="453" spans="1:2" ht="15.75" customHeight="1">
      <c r="A453" s="61"/>
      <c r="B453" s="61"/>
    </row>
    <row r="454" spans="1:2" ht="15.75" customHeight="1">
      <c r="A454" s="61"/>
      <c r="B454" s="61"/>
    </row>
    <row r="455" spans="1:2" ht="15.75" customHeight="1">
      <c r="A455" s="61"/>
      <c r="B455" s="61"/>
    </row>
    <row r="456" spans="1:2" ht="15.75" customHeight="1">
      <c r="A456" s="61"/>
      <c r="B456" s="61"/>
    </row>
    <row r="457" spans="1:2" ht="15.75" customHeight="1">
      <c r="A457" s="61"/>
      <c r="B457" s="61"/>
    </row>
    <row r="458" spans="1:2" ht="15.75" customHeight="1">
      <c r="A458" s="61"/>
      <c r="B458" s="61"/>
    </row>
    <row r="459" spans="1:2" ht="15.75" customHeight="1">
      <c r="A459" s="61"/>
      <c r="B459" s="61"/>
    </row>
    <row r="460" spans="1:2" ht="15.75" customHeight="1">
      <c r="A460" s="61"/>
      <c r="B460" s="61"/>
    </row>
    <row r="461" spans="1:2" ht="15.75" customHeight="1">
      <c r="A461" s="61"/>
      <c r="B461" s="61"/>
    </row>
    <row r="462" spans="1:2" ht="15.75" customHeight="1">
      <c r="A462" s="61"/>
      <c r="B462" s="61"/>
    </row>
    <row r="463" spans="1:2" ht="15.75" customHeight="1">
      <c r="A463" s="61"/>
      <c r="B463" s="61"/>
    </row>
    <row r="464" spans="1:2" ht="15.75" customHeight="1">
      <c r="A464" s="61"/>
      <c r="B464" s="61"/>
    </row>
    <row r="465" spans="1:2" ht="15.75" customHeight="1">
      <c r="A465" s="61"/>
      <c r="B465" s="61"/>
    </row>
    <row r="466" spans="1:2" ht="15.75" customHeight="1">
      <c r="A466" s="61"/>
      <c r="B466" s="61"/>
    </row>
    <row r="467" spans="1:2" ht="15.75" customHeight="1">
      <c r="A467" s="61"/>
      <c r="B467" s="61"/>
    </row>
    <row r="468" spans="1:2" ht="15.75" customHeight="1">
      <c r="A468" s="61"/>
      <c r="B468" s="61"/>
    </row>
    <row r="469" spans="1:2" ht="15.75" customHeight="1">
      <c r="A469" s="61"/>
      <c r="B469" s="61"/>
    </row>
    <row r="470" spans="1:2" ht="15.75" customHeight="1">
      <c r="A470" s="61"/>
      <c r="B470" s="61"/>
    </row>
    <row r="471" spans="1:2" ht="15.75" customHeight="1">
      <c r="A471" s="61"/>
      <c r="B471" s="61"/>
    </row>
    <row r="472" spans="1:2" ht="15.75" customHeight="1">
      <c r="A472" s="61"/>
      <c r="B472" s="61"/>
    </row>
    <row r="473" spans="1:2" ht="15.75" customHeight="1">
      <c r="A473" s="61"/>
      <c r="B473" s="61"/>
    </row>
    <row r="474" spans="1:2" ht="15.75" customHeight="1">
      <c r="A474" s="61"/>
      <c r="B474" s="61"/>
    </row>
    <row r="475" spans="1:2" ht="15.75" customHeight="1">
      <c r="A475" s="61"/>
      <c r="B475" s="61"/>
    </row>
    <row r="476" spans="1:2" ht="15.75" customHeight="1">
      <c r="A476" s="61"/>
      <c r="B476" s="61"/>
    </row>
    <row r="477" spans="1:2" ht="15.75" customHeight="1">
      <c r="A477" s="61"/>
      <c r="B477" s="61"/>
    </row>
    <row r="478" spans="1:2" ht="15.75" customHeight="1">
      <c r="A478" s="61"/>
      <c r="B478" s="61"/>
    </row>
    <row r="479" spans="1:2" ht="15.75" customHeight="1">
      <c r="A479" s="61"/>
      <c r="B479" s="61"/>
    </row>
    <row r="480" spans="1:2" ht="15.75" customHeight="1">
      <c r="A480" s="61"/>
      <c r="B480" s="61"/>
    </row>
    <row r="481" spans="1:2" ht="15.75" customHeight="1">
      <c r="A481" s="61"/>
      <c r="B481" s="61"/>
    </row>
    <row r="482" spans="1:2" ht="15.75" customHeight="1">
      <c r="A482" s="61"/>
      <c r="B482" s="61"/>
    </row>
    <row r="483" spans="1:2" ht="15.75" customHeight="1">
      <c r="A483" s="61"/>
      <c r="B483" s="61"/>
    </row>
    <row r="484" spans="1:2" ht="15.75" customHeight="1">
      <c r="A484" s="61"/>
      <c r="B484" s="61"/>
    </row>
    <row r="485" spans="1:2" ht="15.75" customHeight="1">
      <c r="A485" s="61"/>
      <c r="B485" s="61"/>
    </row>
    <row r="486" spans="1:2" ht="15.75" customHeight="1">
      <c r="A486" s="61"/>
      <c r="B486" s="61"/>
    </row>
    <row r="487" spans="1:2" ht="15.75" customHeight="1">
      <c r="A487" s="61"/>
      <c r="B487" s="61"/>
    </row>
    <row r="488" spans="1:2" ht="15.75" customHeight="1">
      <c r="A488" s="61"/>
      <c r="B488" s="61"/>
    </row>
    <row r="489" spans="1:2" ht="15.75" customHeight="1">
      <c r="A489" s="61"/>
      <c r="B489" s="61"/>
    </row>
    <row r="490" spans="1:2" ht="15.75" customHeight="1">
      <c r="A490" s="61"/>
      <c r="B490" s="61"/>
    </row>
    <row r="491" spans="1:2" ht="15.75" customHeight="1">
      <c r="A491" s="61"/>
      <c r="B491" s="61"/>
    </row>
    <row r="492" spans="1:2" ht="15.75" customHeight="1">
      <c r="A492" s="61"/>
      <c r="B492" s="61"/>
    </row>
    <row r="493" spans="1:2" ht="15.75" customHeight="1">
      <c r="A493" s="61"/>
      <c r="B493" s="61"/>
    </row>
    <row r="494" spans="1:2" ht="15.75" customHeight="1">
      <c r="A494" s="61"/>
      <c r="B494" s="61"/>
    </row>
    <row r="495" spans="1:2" ht="15.75" customHeight="1">
      <c r="A495" s="61"/>
      <c r="B495" s="61"/>
    </row>
    <row r="496" spans="1:2" ht="15.75" customHeight="1">
      <c r="A496" s="61"/>
      <c r="B496" s="61"/>
    </row>
    <row r="497" spans="1:2" ht="15.75" customHeight="1">
      <c r="A497" s="61"/>
      <c r="B497" s="61"/>
    </row>
    <row r="498" spans="1:2" ht="15.75" customHeight="1">
      <c r="A498" s="61"/>
      <c r="B498" s="61"/>
    </row>
    <row r="499" spans="1:2" ht="15.75" customHeight="1">
      <c r="A499" s="61"/>
      <c r="B499" s="61"/>
    </row>
    <row r="500" spans="1:2" ht="15.75" customHeight="1">
      <c r="A500" s="61"/>
      <c r="B500" s="61"/>
    </row>
    <row r="501" spans="1:2" ht="15.75" customHeight="1">
      <c r="A501" s="61"/>
      <c r="B501" s="61"/>
    </row>
    <row r="502" spans="1:2" ht="15.75" customHeight="1">
      <c r="A502" s="61"/>
      <c r="B502" s="61"/>
    </row>
    <row r="503" spans="1:2" ht="15.75" customHeight="1">
      <c r="A503" s="61"/>
      <c r="B503" s="61"/>
    </row>
    <row r="504" spans="1:2" ht="15.75" customHeight="1">
      <c r="A504" s="61"/>
      <c r="B504" s="61"/>
    </row>
    <row r="505" spans="1:2" ht="15.75" customHeight="1">
      <c r="A505" s="61"/>
      <c r="B505" s="61"/>
    </row>
    <row r="506" spans="1:2" ht="15.75" customHeight="1">
      <c r="A506" s="61"/>
      <c r="B506" s="61"/>
    </row>
    <row r="507" spans="1:2" ht="15.75" customHeight="1">
      <c r="A507" s="61"/>
      <c r="B507" s="61"/>
    </row>
    <row r="508" spans="1:2" ht="15.75" customHeight="1">
      <c r="A508" s="61"/>
      <c r="B508" s="61"/>
    </row>
    <row r="509" spans="1:2" ht="15.75" customHeight="1">
      <c r="A509" s="61"/>
      <c r="B509" s="61"/>
    </row>
    <row r="510" spans="1:2" ht="15.75" customHeight="1">
      <c r="A510" s="61"/>
      <c r="B510" s="61"/>
    </row>
    <row r="511" spans="1:2" ht="15.75" customHeight="1">
      <c r="A511" s="61"/>
      <c r="B511" s="61"/>
    </row>
    <row r="512" spans="1:2" ht="15.75" customHeight="1">
      <c r="A512" s="61"/>
      <c r="B512" s="61"/>
    </row>
    <row r="513" spans="1:2" ht="15.75" customHeight="1">
      <c r="A513" s="61"/>
      <c r="B513" s="61"/>
    </row>
    <row r="514" spans="1:2" ht="15.75" customHeight="1">
      <c r="A514" s="61"/>
      <c r="B514" s="61"/>
    </row>
    <row r="515" spans="1:2" ht="15.75" customHeight="1">
      <c r="A515" s="61"/>
      <c r="B515" s="61"/>
    </row>
    <row r="516" spans="1:2" ht="15.75" customHeight="1">
      <c r="A516" s="61"/>
      <c r="B516" s="61"/>
    </row>
    <row r="517" spans="1:2" ht="15.75" customHeight="1">
      <c r="A517" s="61"/>
      <c r="B517" s="61"/>
    </row>
    <row r="518" spans="1:2" ht="15.75" customHeight="1">
      <c r="A518" s="61"/>
      <c r="B518" s="61"/>
    </row>
    <row r="519" spans="1:2" ht="15.75" customHeight="1">
      <c r="A519" s="61"/>
      <c r="B519" s="61"/>
    </row>
    <row r="520" spans="1:2" ht="15.75" customHeight="1">
      <c r="A520" s="61"/>
      <c r="B520" s="61"/>
    </row>
    <row r="521" spans="1:2" ht="15.75" customHeight="1">
      <c r="A521" s="61"/>
      <c r="B521" s="61"/>
    </row>
    <row r="522" spans="1:2" ht="15.75" customHeight="1">
      <c r="A522" s="61"/>
      <c r="B522" s="61"/>
    </row>
    <row r="523" spans="1:2" ht="15.75" customHeight="1">
      <c r="A523" s="61"/>
      <c r="B523" s="61"/>
    </row>
    <row r="524" spans="1:2" ht="15.75" customHeight="1">
      <c r="A524" s="61"/>
      <c r="B524" s="61"/>
    </row>
    <row r="525" spans="1:2" ht="15.75" customHeight="1">
      <c r="A525" s="61"/>
      <c r="B525" s="61"/>
    </row>
    <row r="526" spans="1:2" ht="15.75" customHeight="1">
      <c r="A526" s="61"/>
      <c r="B526" s="61"/>
    </row>
    <row r="527" spans="1:2" ht="15.75" customHeight="1">
      <c r="A527" s="61"/>
      <c r="B527" s="61"/>
    </row>
    <row r="528" spans="1:2" ht="15.75" customHeight="1">
      <c r="A528" s="61"/>
      <c r="B528" s="61"/>
    </row>
    <row r="529" spans="1:2" ht="15.75" customHeight="1">
      <c r="A529" s="61"/>
      <c r="B529" s="61"/>
    </row>
    <row r="530" spans="1:2" ht="15.75" customHeight="1">
      <c r="A530" s="61"/>
      <c r="B530" s="61"/>
    </row>
    <row r="531" spans="1:2" ht="15.75" customHeight="1">
      <c r="A531" s="61"/>
      <c r="B531" s="61"/>
    </row>
    <row r="532" spans="1:2" ht="15.75" customHeight="1">
      <c r="A532" s="61"/>
      <c r="B532" s="61"/>
    </row>
    <row r="533" spans="1:2" ht="15.75" customHeight="1">
      <c r="A533" s="61"/>
      <c r="B533" s="61"/>
    </row>
    <row r="534" spans="1:2" ht="15.75" customHeight="1">
      <c r="A534" s="61"/>
      <c r="B534" s="61"/>
    </row>
    <row r="535" spans="1:2" ht="15.75" customHeight="1">
      <c r="A535" s="61"/>
      <c r="B535" s="61"/>
    </row>
    <row r="536" spans="1:2" ht="15.75" customHeight="1">
      <c r="A536" s="61"/>
      <c r="B536" s="61"/>
    </row>
    <row r="537" spans="1:2" ht="15.75" customHeight="1">
      <c r="A537" s="61"/>
      <c r="B537" s="61"/>
    </row>
    <row r="538" spans="1:2" ht="15.75" customHeight="1">
      <c r="A538" s="61"/>
      <c r="B538" s="61"/>
    </row>
    <row r="539" spans="1:2" ht="15.75" customHeight="1">
      <c r="A539" s="61"/>
      <c r="B539" s="61"/>
    </row>
    <row r="540" spans="1:2" ht="15.75" customHeight="1">
      <c r="A540" s="61"/>
      <c r="B540" s="61"/>
    </row>
    <row r="541" spans="1:2" ht="15.75" customHeight="1">
      <c r="A541" s="61"/>
      <c r="B541" s="61"/>
    </row>
    <row r="542" spans="1:2" ht="15.75" customHeight="1">
      <c r="A542" s="61"/>
      <c r="B542" s="61"/>
    </row>
    <row r="543" spans="1:2" ht="15.75" customHeight="1">
      <c r="A543" s="61"/>
      <c r="B543" s="61"/>
    </row>
    <row r="544" spans="1:2" ht="15.75" customHeight="1">
      <c r="A544" s="61"/>
      <c r="B544" s="61"/>
    </row>
    <row r="545" spans="1:2" ht="15.75" customHeight="1">
      <c r="A545" s="61"/>
      <c r="B545" s="61"/>
    </row>
    <row r="546" spans="1:2" ht="15.75" customHeight="1">
      <c r="A546" s="61"/>
      <c r="B546" s="61"/>
    </row>
    <row r="547" spans="1:2" ht="15.75" customHeight="1">
      <c r="A547" s="61"/>
      <c r="B547" s="61"/>
    </row>
    <row r="548" spans="1:2" ht="15.75" customHeight="1">
      <c r="A548" s="61"/>
      <c r="B548" s="61"/>
    </row>
    <row r="549" spans="1:2" ht="15.75" customHeight="1">
      <c r="A549" s="61"/>
      <c r="B549" s="61"/>
    </row>
    <row r="550" spans="1:2" ht="15.75" customHeight="1">
      <c r="A550" s="61"/>
      <c r="B550" s="61"/>
    </row>
    <row r="551" spans="1:2" ht="15.75" customHeight="1">
      <c r="A551" s="61"/>
      <c r="B551" s="61"/>
    </row>
    <row r="552" spans="1:2" ht="15.75" customHeight="1">
      <c r="A552" s="61"/>
      <c r="B552" s="61"/>
    </row>
    <row r="553" spans="1:2" ht="15.75" customHeight="1">
      <c r="A553" s="61"/>
      <c r="B553" s="61"/>
    </row>
    <row r="554" spans="1:2" ht="15.75" customHeight="1">
      <c r="A554" s="61"/>
      <c r="B554" s="61"/>
    </row>
    <row r="555" spans="1:2" ht="15.75" customHeight="1">
      <c r="A555" s="61"/>
      <c r="B555" s="61"/>
    </row>
    <row r="556" spans="1:2" ht="15.75" customHeight="1">
      <c r="A556" s="61"/>
      <c r="B556" s="61"/>
    </row>
    <row r="557" spans="1:2" ht="15.75" customHeight="1">
      <c r="A557" s="61"/>
      <c r="B557" s="61"/>
    </row>
    <row r="558" spans="1:2" ht="15.75" customHeight="1">
      <c r="A558" s="61"/>
      <c r="B558" s="61"/>
    </row>
    <row r="559" spans="1:2" ht="15.75" customHeight="1">
      <c r="A559" s="61"/>
      <c r="B559" s="61"/>
    </row>
    <row r="560" spans="1:2" ht="15.75" customHeight="1">
      <c r="A560" s="61"/>
      <c r="B560" s="61"/>
    </row>
    <row r="561" spans="1:2" ht="15.75" customHeight="1">
      <c r="A561" s="61"/>
      <c r="B561" s="61"/>
    </row>
    <row r="562" spans="1:2" ht="15.75" customHeight="1">
      <c r="A562" s="61"/>
      <c r="B562" s="61"/>
    </row>
    <row r="563" spans="1:2" ht="15.75" customHeight="1">
      <c r="A563" s="61"/>
      <c r="B563" s="61"/>
    </row>
    <row r="564" spans="1:2" ht="15.75" customHeight="1">
      <c r="A564" s="61"/>
      <c r="B564" s="61"/>
    </row>
    <row r="565" spans="1:2" ht="15.75" customHeight="1">
      <c r="A565" s="61"/>
      <c r="B565" s="61"/>
    </row>
    <row r="566" spans="1:2" ht="15.75" customHeight="1">
      <c r="A566" s="61"/>
      <c r="B566" s="61"/>
    </row>
    <row r="567" spans="1:2" ht="15.75" customHeight="1">
      <c r="A567" s="61"/>
      <c r="B567" s="61"/>
    </row>
    <row r="568" spans="1:2" ht="15.75" customHeight="1">
      <c r="A568" s="61"/>
      <c r="B568" s="61"/>
    </row>
    <row r="569" spans="1:2" ht="15.75" customHeight="1">
      <c r="A569" s="61"/>
      <c r="B569" s="61"/>
    </row>
    <row r="570" spans="1:2" ht="15.75" customHeight="1">
      <c r="A570" s="61"/>
      <c r="B570" s="61"/>
    </row>
    <row r="571" spans="1:2" ht="15.75" customHeight="1">
      <c r="A571" s="61"/>
      <c r="B571" s="61"/>
    </row>
    <row r="572" spans="1:2" ht="15.75" customHeight="1">
      <c r="A572" s="61"/>
      <c r="B572" s="61"/>
    </row>
    <row r="573" spans="1:2" ht="15.75" customHeight="1">
      <c r="A573" s="61"/>
      <c r="B573" s="61"/>
    </row>
    <row r="574" spans="1:2" ht="15.75" customHeight="1">
      <c r="A574" s="61"/>
      <c r="B574" s="61"/>
    </row>
    <row r="575" spans="1:2" ht="15.75" customHeight="1">
      <c r="A575" s="61"/>
      <c r="B575" s="61"/>
    </row>
    <row r="576" spans="1:2" ht="15.75" customHeight="1">
      <c r="A576" s="61"/>
      <c r="B576" s="61"/>
    </row>
    <row r="577" spans="1:2" ht="15.75" customHeight="1">
      <c r="A577" s="61"/>
      <c r="B577" s="61"/>
    </row>
    <row r="578" spans="1:2" ht="15.75" customHeight="1">
      <c r="A578" s="61"/>
      <c r="B578" s="61"/>
    </row>
    <row r="579" spans="1:2" ht="15.75" customHeight="1">
      <c r="A579" s="61"/>
      <c r="B579" s="61"/>
    </row>
    <row r="580" spans="1:2" ht="15.75" customHeight="1">
      <c r="A580" s="61"/>
      <c r="B580" s="61"/>
    </row>
    <row r="581" spans="1:2" ht="15.75" customHeight="1">
      <c r="A581" s="61"/>
      <c r="B581" s="61"/>
    </row>
    <row r="582" spans="1:2" ht="15.75" customHeight="1">
      <c r="A582" s="61"/>
      <c r="B582" s="61"/>
    </row>
    <row r="583" spans="1:2" ht="15.75" customHeight="1">
      <c r="A583" s="61"/>
      <c r="B583" s="61"/>
    </row>
    <row r="584" spans="1:2" ht="15.75" customHeight="1">
      <c r="A584" s="61"/>
      <c r="B584" s="61"/>
    </row>
    <row r="585" spans="1:2" ht="15.75" customHeight="1">
      <c r="A585" s="61"/>
      <c r="B585" s="61"/>
    </row>
    <row r="586" spans="1:2" ht="15.75" customHeight="1">
      <c r="A586" s="61"/>
      <c r="B586" s="61"/>
    </row>
    <row r="587" spans="1:2" ht="15.75" customHeight="1">
      <c r="A587" s="61"/>
      <c r="B587" s="61"/>
    </row>
    <row r="588" spans="1:2" ht="15.75" customHeight="1">
      <c r="A588" s="61"/>
      <c r="B588" s="61"/>
    </row>
    <row r="589" spans="1:2" ht="15.75" customHeight="1">
      <c r="A589" s="61"/>
      <c r="B589" s="61"/>
    </row>
    <row r="590" spans="1:2" ht="15.75" customHeight="1">
      <c r="A590" s="61"/>
      <c r="B590" s="61"/>
    </row>
    <row r="591" spans="1:2" ht="15.75" customHeight="1">
      <c r="A591" s="61"/>
      <c r="B591" s="61"/>
    </row>
    <row r="592" spans="1:2" ht="15.75" customHeight="1">
      <c r="A592" s="61"/>
      <c r="B592" s="61"/>
    </row>
    <row r="593" spans="1:2" ht="15.75" customHeight="1">
      <c r="A593" s="61"/>
      <c r="B593" s="61"/>
    </row>
    <row r="594" spans="1:2" ht="15.75" customHeight="1">
      <c r="A594" s="61"/>
      <c r="B594" s="61"/>
    </row>
    <row r="595" spans="1:2" ht="15.75" customHeight="1">
      <c r="A595" s="61"/>
      <c r="B595" s="61"/>
    </row>
    <row r="596" spans="1:2" ht="15.75" customHeight="1">
      <c r="A596" s="61"/>
      <c r="B596" s="61"/>
    </row>
    <row r="597" spans="1:2" ht="15.75" customHeight="1">
      <c r="A597" s="61"/>
      <c r="B597" s="61"/>
    </row>
    <row r="598" spans="1:2" ht="15.75" customHeight="1">
      <c r="A598" s="61"/>
      <c r="B598" s="61"/>
    </row>
    <row r="599" spans="1:2" ht="15.75" customHeight="1">
      <c r="A599" s="61"/>
      <c r="B599" s="61"/>
    </row>
    <row r="600" spans="1:2" ht="15.75" customHeight="1">
      <c r="A600" s="61"/>
      <c r="B600" s="61"/>
    </row>
    <row r="601" spans="1:2" ht="15.75" customHeight="1">
      <c r="A601" s="61"/>
      <c r="B601" s="61"/>
    </row>
    <row r="602" spans="1:2" ht="15.75" customHeight="1">
      <c r="A602" s="61"/>
      <c r="B602" s="61"/>
    </row>
    <row r="603" spans="1:2" ht="15.75" customHeight="1">
      <c r="A603" s="61"/>
      <c r="B603" s="61"/>
    </row>
    <row r="604" spans="1:2" ht="15.75" customHeight="1">
      <c r="A604" s="61"/>
      <c r="B604" s="61"/>
    </row>
    <row r="605" spans="1:2" ht="15.75" customHeight="1">
      <c r="A605" s="61"/>
      <c r="B605" s="61"/>
    </row>
    <row r="606" spans="1:2" ht="15.75" customHeight="1">
      <c r="A606" s="61"/>
      <c r="B606" s="61"/>
    </row>
    <row r="607" spans="1:2" ht="15.75" customHeight="1">
      <c r="A607" s="61"/>
      <c r="B607" s="61"/>
    </row>
    <row r="608" spans="1:2" ht="15.75" customHeight="1">
      <c r="A608" s="61"/>
      <c r="B608" s="61"/>
    </row>
    <row r="609" spans="1:2" ht="15.75" customHeight="1">
      <c r="A609" s="61"/>
      <c r="B609" s="61"/>
    </row>
    <row r="610" spans="1:2" ht="15.75" customHeight="1">
      <c r="A610" s="61"/>
      <c r="B610" s="61"/>
    </row>
    <row r="611" spans="1:2" ht="15.75" customHeight="1">
      <c r="A611" s="61"/>
      <c r="B611" s="61"/>
    </row>
    <row r="612" spans="1:2" ht="15.75" customHeight="1">
      <c r="A612" s="61"/>
      <c r="B612" s="61"/>
    </row>
    <row r="613" spans="1:2" ht="15.75" customHeight="1">
      <c r="A613" s="61"/>
      <c r="B613" s="61"/>
    </row>
    <row r="614" spans="1:2" ht="15.75" customHeight="1">
      <c r="A614" s="61"/>
      <c r="B614" s="61"/>
    </row>
    <row r="615" spans="1:2" ht="15.75" customHeight="1">
      <c r="A615" s="61"/>
      <c r="B615" s="61"/>
    </row>
    <row r="616" spans="1:2" ht="15.75" customHeight="1">
      <c r="A616" s="61"/>
      <c r="B616" s="61"/>
    </row>
    <row r="617" spans="1:2" ht="15.75" customHeight="1">
      <c r="A617" s="61"/>
      <c r="B617" s="61"/>
    </row>
    <row r="618" spans="1:2" ht="15.75" customHeight="1">
      <c r="A618" s="61"/>
      <c r="B618" s="61"/>
    </row>
    <row r="619" spans="1:2" ht="15.75" customHeight="1">
      <c r="A619" s="61"/>
      <c r="B619" s="61"/>
    </row>
    <row r="620" spans="1:2" ht="15.75" customHeight="1">
      <c r="A620" s="61"/>
      <c r="B620" s="61"/>
    </row>
    <row r="621" spans="1:2" ht="15.75" customHeight="1">
      <c r="A621" s="61"/>
      <c r="B621" s="61"/>
    </row>
    <row r="622" spans="1:2" ht="15.75" customHeight="1">
      <c r="A622" s="61"/>
      <c r="B622" s="61"/>
    </row>
    <row r="623" spans="1:2" ht="15.75" customHeight="1">
      <c r="A623" s="61"/>
      <c r="B623" s="61"/>
    </row>
    <row r="624" spans="1:2" ht="15.75" customHeight="1">
      <c r="A624" s="61"/>
      <c r="B624" s="61"/>
    </row>
    <row r="625" spans="1:2" ht="15.75" customHeight="1">
      <c r="A625" s="61"/>
      <c r="B625" s="61"/>
    </row>
    <row r="626" spans="1:2" ht="15.75" customHeight="1">
      <c r="A626" s="61"/>
      <c r="B626" s="61"/>
    </row>
    <row r="627" spans="1:2" ht="15.75" customHeight="1">
      <c r="A627" s="61"/>
      <c r="B627" s="61"/>
    </row>
    <row r="628" spans="1:2" ht="15.75" customHeight="1">
      <c r="A628" s="61"/>
      <c r="B628" s="61"/>
    </row>
    <row r="629" spans="1:2" ht="15.75" customHeight="1">
      <c r="A629" s="61"/>
      <c r="B629" s="61"/>
    </row>
    <row r="630" spans="1:2" ht="15.75" customHeight="1">
      <c r="A630" s="61"/>
      <c r="B630" s="61"/>
    </row>
    <row r="631" spans="1:2" ht="15.75" customHeight="1">
      <c r="A631" s="61"/>
      <c r="B631" s="61"/>
    </row>
    <row r="632" spans="1:2" ht="15.75" customHeight="1">
      <c r="A632" s="61"/>
      <c r="B632" s="61"/>
    </row>
    <row r="633" spans="1:2" ht="15.75" customHeight="1">
      <c r="A633" s="61"/>
      <c r="B633" s="61"/>
    </row>
    <row r="634" spans="1:2" ht="15.75" customHeight="1">
      <c r="A634" s="61"/>
      <c r="B634" s="61"/>
    </row>
    <row r="635" spans="1:2" ht="15.75" customHeight="1">
      <c r="A635" s="61"/>
      <c r="B635" s="61"/>
    </row>
    <row r="636" spans="1:2" ht="15.75" customHeight="1">
      <c r="A636" s="61"/>
      <c r="B636" s="61"/>
    </row>
    <row r="637" spans="1:2" ht="15.75" customHeight="1">
      <c r="A637" s="61"/>
      <c r="B637" s="61"/>
    </row>
    <row r="638" spans="1:2" ht="15.75" customHeight="1">
      <c r="A638" s="61"/>
      <c r="B638" s="61"/>
    </row>
    <row r="639" spans="1:2" ht="15.75" customHeight="1">
      <c r="A639" s="61"/>
      <c r="B639" s="61"/>
    </row>
    <row r="640" spans="1:2" ht="15.75" customHeight="1">
      <c r="A640" s="61"/>
      <c r="B640" s="61"/>
    </row>
    <row r="641" spans="1:2" ht="15.75" customHeight="1">
      <c r="A641" s="61"/>
      <c r="B641" s="61"/>
    </row>
    <row r="642" spans="1:2" ht="15.75" customHeight="1">
      <c r="A642" s="61"/>
      <c r="B642" s="61"/>
    </row>
    <row r="643" spans="1:2" ht="15.75" customHeight="1">
      <c r="A643" s="61"/>
      <c r="B643" s="61"/>
    </row>
    <row r="644" spans="1:2" ht="15.75" customHeight="1">
      <c r="A644" s="61"/>
      <c r="B644" s="61"/>
    </row>
    <row r="645" spans="1:2" ht="15.75" customHeight="1">
      <c r="A645" s="61"/>
      <c r="B645" s="61"/>
    </row>
    <row r="646" spans="1:2" ht="15.75" customHeight="1">
      <c r="A646" s="61"/>
      <c r="B646" s="61"/>
    </row>
    <row r="647" spans="1:2" ht="15.75" customHeight="1">
      <c r="A647" s="61"/>
      <c r="B647" s="61"/>
    </row>
    <row r="648" spans="1:2" ht="15.75" customHeight="1">
      <c r="A648" s="61"/>
      <c r="B648" s="61"/>
    </row>
    <row r="649" spans="1:2" ht="15.75" customHeight="1">
      <c r="A649" s="61"/>
      <c r="B649" s="61"/>
    </row>
    <row r="650" spans="1:2" ht="15.75" customHeight="1">
      <c r="A650" s="61"/>
      <c r="B650" s="61"/>
    </row>
    <row r="651" spans="1:2" ht="15.75" customHeight="1">
      <c r="A651" s="61"/>
      <c r="B651" s="61"/>
    </row>
    <row r="652" spans="1:2" ht="15.75" customHeight="1">
      <c r="A652" s="61"/>
      <c r="B652" s="61"/>
    </row>
    <row r="653" spans="1:2" ht="15.75" customHeight="1">
      <c r="A653" s="61"/>
      <c r="B653" s="61"/>
    </row>
    <row r="654" spans="1:2" ht="15.75" customHeight="1">
      <c r="A654" s="61"/>
      <c r="B654" s="61"/>
    </row>
    <row r="655" spans="1:2" ht="15.75" customHeight="1">
      <c r="A655" s="61"/>
      <c r="B655" s="61"/>
    </row>
    <row r="656" spans="1:2" ht="15.75" customHeight="1">
      <c r="A656" s="61"/>
      <c r="B656" s="61"/>
    </row>
    <row r="657" spans="1:2" ht="15.75" customHeight="1">
      <c r="A657" s="61"/>
      <c r="B657" s="61"/>
    </row>
    <row r="658" spans="1:2" ht="15.75" customHeight="1">
      <c r="A658" s="61"/>
      <c r="B658" s="61"/>
    </row>
    <row r="659" spans="1:2" ht="15.75" customHeight="1">
      <c r="A659" s="61"/>
      <c r="B659" s="61"/>
    </row>
    <row r="660" spans="1:2" ht="15.75" customHeight="1">
      <c r="A660" s="61"/>
      <c r="B660" s="61"/>
    </row>
    <row r="661" spans="1:2" ht="15.75" customHeight="1">
      <c r="A661" s="61"/>
      <c r="B661" s="61"/>
    </row>
    <row r="662" spans="1:2" ht="15.75" customHeight="1">
      <c r="A662" s="61"/>
      <c r="B662" s="61"/>
    </row>
    <row r="663" spans="1:2" ht="15.75" customHeight="1">
      <c r="A663" s="61"/>
      <c r="B663" s="61"/>
    </row>
    <row r="664" spans="1:2" ht="15.75" customHeight="1">
      <c r="A664" s="61"/>
      <c r="B664" s="61"/>
    </row>
    <row r="665" spans="1:2" ht="15.75" customHeight="1">
      <c r="A665" s="61"/>
      <c r="B665" s="61"/>
    </row>
    <row r="666" spans="1:2" ht="15.75" customHeight="1">
      <c r="A666" s="61"/>
      <c r="B666" s="61"/>
    </row>
    <row r="667" spans="1:2" ht="15.75" customHeight="1">
      <c r="A667" s="61"/>
      <c r="B667" s="61"/>
    </row>
    <row r="668" spans="1:2" ht="15.75" customHeight="1">
      <c r="A668" s="61"/>
      <c r="B668" s="61"/>
    </row>
    <row r="669" spans="1:2" ht="15.75" customHeight="1">
      <c r="A669" s="61"/>
      <c r="B669" s="61"/>
    </row>
    <row r="670" spans="1:2" ht="15.75" customHeight="1">
      <c r="A670" s="61"/>
      <c r="B670" s="61"/>
    </row>
    <row r="671" spans="1:2" ht="15.75" customHeight="1">
      <c r="A671" s="61"/>
      <c r="B671" s="61"/>
    </row>
    <row r="672" spans="1:2" ht="15.75" customHeight="1">
      <c r="A672" s="61"/>
      <c r="B672" s="61"/>
    </row>
    <row r="673" spans="1:2" ht="15.75" customHeight="1">
      <c r="A673" s="61"/>
      <c r="B673" s="61"/>
    </row>
    <row r="674" spans="1:2" ht="15.75" customHeight="1">
      <c r="A674" s="61"/>
      <c r="B674" s="61"/>
    </row>
    <row r="675" spans="1:2" ht="15.75" customHeight="1">
      <c r="A675" s="61"/>
      <c r="B675" s="61"/>
    </row>
    <row r="676" spans="1:2" ht="15.75" customHeight="1">
      <c r="A676" s="61"/>
      <c r="B676" s="61"/>
    </row>
    <row r="677" spans="1:2" ht="15.75" customHeight="1">
      <c r="A677" s="61"/>
      <c r="B677" s="61"/>
    </row>
    <row r="678" spans="1:2" ht="15.75" customHeight="1">
      <c r="A678" s="61"/>
      <c r="B678" s="61"/>
    </row>
    <row r="679" spans="1:2" ht="15.75" customHeight="1">
      <c r="A679" s="61"/>
      <c r="B679" s="61"/>
    </row>
    <row r="680" spans="1:2" ht="15.75" customHeight="1">
      <c r="A680" s="61"/>
      <c r="B680" s="61"/>
    </row>
    <row r="681" spans="1:2" ht="15.75" customHeight="1">
      <c r="A681" s="61"/>
      <c r="B681" s="61"/>
    </row>
    <row r="682" spans="1:2" ht="15.75" customHeight="1">
      <c r="A682" s="61"/>
      <c r="B682" s="61"/>
    </row>
    <row r="683" spans="1:2" ht="15.75" customHeight="1">
      <c r="A683" s="61"/>
      <c r="B683" s="61"/>
    </row>
    <row r="684" spans="1:2" ht="15.75" customHeight="1">
      <c r="A684" s="61"/>
      <c r="B684" s="61"/>
    </row>
    <row r="685" spans="1:2" ht="15.75" customHeight="1">
      <c r="A685" s="61"/>
      <c r="B685" s="61"/>
    </row>
    <row r="686" spans="1:2" ht="15.75" customHeight="1">
      <c r="A686" s="61"/>
      <c r="B686" s="61"/>
    </row>
    <row r="687" spans="1:2" ht="15.75" customHeight="1">
      <c r="A687" s="61"/>
      <c r="B687" s="61"/>
    </row>
    <row r="688" spans="1:2" ht="15.75" customHeight="1">
      <c r="A688" s="61"/>
      <c r="B688" s="61"/>
    </row>
    <row r="689" spans="1:2" ht="15.75" customHeight="1">
      <c r="A689" s="61"/>
      <c r="B689" s="61"/>
    </row>
    <row r="690" spans="1:2" ht="15.75" customHeight="1">
      <c r="A690" s="61"/>
      <c r="B690" s="61"/>
    </row>
    <row r="691" spans="1:2" ht="15.75" customHeight="1">
      <c r="A691" s="61"/>
      <c r="B691" s="61"/>
    </row>
    <row r="692" spans="1:2" ht="15.75" customHeight="1">
      <c r="A692" s="61"/>
      <c r="B692" s="61"/>
    </row>
    <row r="693" spans="1:2" ht="15.75" customHeight="1">
      <c r="A693" s="61"/>
      <c r="B693" s="61"/>
    </row>
    <row r="694" spans="1:2" ht="15.75" customHeight="1">
      <c r="A694" s="61"/>
      <c r="B694" s="61"/>
    </row>
    <row r="695" spans="1:2" ht="15.75" customHeight="1">
      <c r="A695" s="61"/>
      <c r="B695" s="61"/>
    </row>
    <row r="696" spans="1:2" ht="15.75" customHeight="1">
      <c r="A696" s="61"/>
      <c r="B696" s="61"/>
    </row>
    <row r="697" spans="1:2" ht="15.75" customHeight="1">
      <c r="A697" s="61"/>
      <c r="B697" s="61"/>
    </row>
    <row r="698" spans="1:2" ht="15.75" customHeight="1">
      <c r="A698" s="61"/>
      <c r="B698" s="61"/>
    </row>
    <row r="699" spans="1:2" ht="15.75" customHeight="1">
      <c r="A699" s="61"/>
      <c r="B699" s="61"/>
    </row>
    <row r="700" spans="1:2" ht="15.75" customHeight="1">
      <c r="A700" s="61"/>
      <c r="B700" s="61"/>
    </row>
    <row r="701" spans="1:2" ht="15.75" customHeight="1">
      <c r="A701" s="61"/>
      <c r="B701" s="61"/>
    </row>
    <row r="702" spans="1:2" ht="15.75" customHeight="1">
      <c r="A702" s="61"/>
      <c r="B702" s="61"/>
    </row>
    <row r="703" spans="1:2" ht="15.75" customHeight="1">
      <c r="A703" s="61"/>
      <c r="B703" s="61"/>
    </row>
    <row r="704" spans="1:2" ht="15.75" customHeight="1">
      <c r="A704" s="61"/>
      <c r="B704" s="61"/>
    </row>
    <row r="705" spans="1:2" ht="15.75" customHeight="1">
      <c r="A705" s="61"/>
      <c r="B705" s="61"/>
    </row>
    <row r="706" spans="1:2" ht="15.75" customHeight="1">
      <c r="A706" s="61"/>
      <c r="B706" s="61"/>
    </row>
    <row r="707" spans="1:2" ht="15.75" customHeight="1">
      <c r="A707" s="61"/>
      <c r="B707" s="61"/>
    </row>
    <row r="708" spans="1:2" ht="15.75" customHeight="1">
      <c r="A708" s="61"/>
      <c r="B708" s="61"/>
    </row>
    <row r="709" spans="1:2" ht="15.75" customHeight="1">
      <c r="A709" s="61"/>
      <c r="B709" s="61"/>
    </row>
    <row r="710" spans="1:2" ht="15.75" customHeight="1">
      <c r="A710" s="61"/>
      <c r="B710" s="61"/>
    </row>
    <row r="711" spans="1:2" ht="15.75" customHeight="1">
      <c r="A711" s="61"/>
      <c r="B711" s="61"/>
    </row>
    <row r="712" spans="1:2" ht="15.75" customHeight="1">
      <c r="A712" s="61"/>
      <c r="B712" s="61"/>
    </row>
    <row r="713" spans="1:2" ht="15.75" customHeight="1">
      <c r="A713" s="61"/>
      <c r="B713" s="61"/>
    </row>
    <row r="714" spans="1:2" ht="15.75" customHeight="1">
      <c r="A714" s="61"/>
      <c r="B714" s="61"/>
    </row>
    <row r="715" spans="1:2" ht="15.75" customHeight="1">
      <c r="A715" s="61"/>
      <c r="B715" s="61"/>
    </row>
    <row r="716" spans="1:2" ht="15.75" customHeight="1">
      <c r="A716" s="61"/>
      <c r="B716" s="61"/>
    </row>
    <row r="717" spans="1:2" ht="15.75" customHeight="1">
      <c r="A717" s="61"/>
      <c r="B717" s="61"/>
    </row>
    <row r="718" spans="1:2" ht="15.75" customHeight="1">
      <c r="A718" s="61"/>
      <c r="B718" s="61"/>
    </row>
    <row r="719" spans="1:2" ht="15.75" customHeight="1">
      <c r="A719" s="61"/>
      <c r="B719" s="61"/>
    </row>
    <row r="720" spans="1:2" ht="15.75" customHeight="1">
      <c r="A720" s="61"/>
      <c r="B720" s="61"/>
    </row>
    <row r="721" spans="1:2" ht="15.75" customHeight="1">
      <c r="A721" s="61"/>
      <c r="B721" s="61"/>
    </row>
    <row r="722" spans="1:2" ht="15.75" customHeight="1">
      <c r="A722" s="61"/>
      <c r="B722" s="61"/>
    </row>
    <row r="723" spans="1:2" ht="15.75" customHeight="1">
      <c r="A723" s="61"/>
      <c r="B723" s="61"/>
    </row>
    <row r="724" spans="1:2" ht="15.75" customHeight="1">
      <c r="A724" s="61"/>
      <c r="B724" s="61"/>
    </row>
    <row r="725" spans="1:2" ht="15.75" customHeight="1">
      <c r="A725" s="61"/>
      <c r="B725" s="61"/>
    </row>
    <row r="726" spans="1:2" ht="15.75" customHeight="1">
      <c r="A726" s="61"/>
      <c r="B726" s="61"/>
    </row>
    <row r="727" spans="1:2" ht="15.75" customHeight="1">
      <c r="A727" s="61"/>
      <c r="B727" s="61"/>
    </row>
    <row r="728" spans="1:2" ht="15.75" customHeight="1">
      <c r="A728" s="61"/>
      <c r="B728" s="61"/>
    </row>
    <row r="729" spans="1:2" ht="15.75" customHeight="1">
      <c r="A729" s="61"/>
      <c r="B729" s="61"/>
    </row>
    <row r="730" spans="1:2" ht="15.75" customHeight="1">
      <c r="A730" s="61"/>
      <c r="B730" s="61"/>
    </row>
    <row r="731" spans="1:2" ht="15.75" customHeight="1">
      <c r="A731" s="61"/>
      <c r="B731" s="61"/>
    </row>
    <row r="732" spans="1:2" ht="15.75" customHeight="1">
      <c r="A732" s="61"/>
      <c r="B732" s="61"/>
    </row>
    <row r="733" spans="1:2" ht="15.75" customHeight="1">
      <c r="A733" s="61"/>
      <c r="B733" s="61"/>
    </row>
    <row r="734" spans="1:2" ht="15.75" customHeight="1">
      <c r="A734" s="61"/>
      <c r="B734" s="61"/>
    </row>
    <row r="735" spans="1:2" ht="15.75" customHeight="1">
      <c r="A735" s="61"/>
      <c r="B735" s="61"/>
    </row>
    <row r="736" spans="1:2" ht="15.75" customHeight="1">
      <c r="A736" s="61"/>
      <c r="B736" s="61"/>
    </row>
    <row r="737" spans="1:2" ht="15.75" customHeight="1">
      <c r="A737" s="61"/>
      <c r="B737" s="61"/>
    </row>
    <row r="738" spans="1:2" ht="15.75" customHeight="1">
      <c r="A738" s="61"/>
      <c r="B738" s="61"/>
    </row>
    <row r="739" spans="1:2" ht="15.75" customHeight="1">
      <c r="A739" s="61"/>
      <c r="B739" s="61"/>
    </row>
    <row r="740" spans="1:2" ht="15.75" customHeight="1">
      <c r="A740" s="61"/>
      <c r="B740" s="61"/>
    </row>
    <row r="741" spans="1:2" ht="15.75" customHeight="1">
      <c r="A741" s="61"/>
      <c r="B741" s="61"/>
    </row>
    <row r="742" spans="1:2" ht="15.75" customHeight="1">
      <c r="A742" s="61"/>
      <c r="B742" s="61"/>
    </row>
    <row r="743" spans="1:2" ht="15.75" customHeight="1">
      <c r="A743" s="61"/>
      <c r="B743" s="61"/>
    </row>
    <row r="744" spans="1:2" ht="15.75" customHeight="1">
      <c r="A744" s="61"/>
      <c r="B744" s="61"/>
    </row>
    <row r="745" spans="1:2" ht="15.75" customHeight="1">
      <c r="A745" s="61"/>
      <c r="B745" s="61"/>
    </row>
    <row r="746" spans="1:2" ht="15.75" customHeight="1">
      <c r="A746" s="61"/>
      <c r="B746" s="61"/>
    </row>
    <row r="747" spans="1:2" ht="15.75" customHeight="1">
      <c r="A747" s="61"/>
      <c r="B747" s="61"/>
    </row>
    <row r="748" spans="1:2" ht="15.75" customHeight="1">
      <c r="A748" s="61"/>
      <c r="B748" s="61"/>
    </row>
    <row r="749" spans="1:2" ht="15.75" customHeight="1">
      <c r="A749" s="61"/>
      <c r="B749" s="61"/>
    </row>
    <row r="750" spans="1:2" ht="15.75" customHeight="1">
      <c r="A750" s="61"/>
      <c r="B750" s="61"/>
    </row>
    <row r="751" spans="1:2" ht="15.75" customHeight="1">
      <c r="A751" s="61"/>
      <c r="B751" s="61"/>
    </row>
    <row r="752" spans="1:2" ht="15.75" customHeight="1">
      <c r="A752" s="61"/>
      <c r="B752" s="61"/>
    </row>
    <row r="753" spans="1:2" ht="15.75" customHeight="1">
      <c r="A753" s="61"/>
      <c r="B753" s="61"/>
    </row>
    <row r="754" spans="1:2" ht="15.75" customHeight="1">
      <c r="A754" s="61"/>
      <c r="B754" s="61"/>
    </row>
    <row r="755" spans="1:2" ht="15.75" customHeight="1">
      <c r="A755" s="61"/>
      <c r="B755" s="61"/>
    </row>
    <row r="756" spans="1:2" ht="15.75" customHeight="1">
      <c r="A756" s="61"/>
      <c r="B756" s="61"/>
    </row>
    <row r="757" spans="1:2" ht="15.75" customHeight="1">
      <c r="A757" s="61"/>
      <c r="B757" s="61"/>
    </row>
    <row r="758" spans="1:2" ht="15.75" customHeight="1">
      <c r="A758" s="61"/>
      <c r="B758" s="61"/>
    </row>
    <row r="759" spans="1:2" ht="15.75" customHeight="1">
      <c r="A759" s="61"/>
      <c r="B759" s="61"/>
    </row>
    <row r="760" spans="1:2" ht="15.75" customHeight="1">
      <c r="A760" s="61"/>
      <c r="B760" s="61"/>
    </row>
    <row r="761" spans="1:2" ht="15.75" customHeight="1">
      <c r="A761" s="61"/>
      <c r="B761" s="61"/>
    </row>
    <row r="762" spans="1:2" ht="15.75" customHeight="1">
      <c r="A762" s="61"/>
      <c r="B762" s="61"/>
    </row>
    <row r="763" spans="1:2" ht="15.75" customHeight="1">
      <c r="A763" s="61"/>
      <c r="B763" s="61"/>
    </row>
    <row r="764" spans="1:2" ht="15.75" customHeight="1">
      <c r="A764" s="61"/>
      <c r="B764" s="61"/>
    </row>
    <row r="765" spans="1:2" ht="15.75" customHeight="1">
      <c r="A765" s="61"/>
      <c r="B765" s="61"/>
    </row>
    <row r="766" spans="1:2" ht="15.75" customHeight="1">
      <c r="A766" s="61"/>
      <c r="B766" s="61"/>
    </row>
    <row r="767" spans="1:2" ht="15.75" customHeight="1">
      <c r="A767" s="61"/>
      <c r="B767" s="61"/>
    </row>
    <row r="768" spans="1:2" ht="15.75" customHeight="1">
      <c r="A768" s="61"/>
      <c r="B768" s="61"/>
    </row>
    <row r="769" spans="1:2" ht="15.75" customHeight="1">
      <c r="A769" s="61"/>
      <c r="B769" s="61"/>
    </row>
    <row r="770" spans="1:2" ht="15.75" customHeight="1">
      <c r="A770" s="61"/>
      <c r="B770" s="61"/>
    </row>
    <row r="771" spans="1:2" ht="15.75" customHeight="1">
      <c r="A771" s="61"/>
      <c r="B771" s="61"/>
    </row>
    <row r="772" spans="1:2" ht="15.75" customHeight="1">
      <c r="A772" s="61"/>
      <c r="B772" s="61"/>
    </row>
    <row r="773" spans="1:2" ht="15.75" customHeight="1">
      <c r="A773" s="61"/>
      <c r="B773" s="61"/>
    </row>
    <row r="774" spans="1:2" ht="15.75" customHeight="1">
      <c r="A774" s="61"/>
      <c r="B774" s="61"/>
    </row>
    <row r="775" spans="1:2" ht="15.75" customHeight="1">
      <c r="A775" s="61"/>
      <c r="B775" s="61"/>
    </row>
    <row r="776" spans="1:2" ht="15.75" customHeight="1">
      <c r="A776" s="61"/>
      <c r="B776" s="61"/>
    </row>
    <row r="777" spans="1:2" ht="15.75" customHeight="1">
      <c r="A777" s="61"/>
      <c r="B777" s="61"/>
    </row>
    <row r="778" spans="1:2" ht="15.75" customHeight="1">
      <c r="A778" s="61"/>
      <c r="B778" s="61"/>
    </row>
    <row r="779" spans="1:2" ht="15.75" customHeight="1">
      <c r="A779" s="61"/>
      <c r="B779" s="61"/>
    </row>
    <row r="780" spans="1:2" ht="15.75" customHeight="1">
      <c r="A780" s="61"/>
      <c r="B780" s="61"/>
    </row>
    <row r="781" spans="1:2" ht="15.75" customHeight="1">
      <c r="A781" s="61"/>
      <c r="B781" s="61"/>
    </row>
    <row r="782" spans="1:2" ht="15.75" customHeight="1">
      <c r="A782" s="61"/>
      <c r="B782" s="61"/>
    </row>
    <row r="783" spans="1:2" ht="15.75" customHeight="1">
      <c r="A783" s="61"/>
      <c r="B783" s="61"/>
    </row>
    <row r="784" spans="1:2" ht="15.75" customHeight="1">
      <c r="A784" s="61"/>
      <c r="B784" s="61"/>
    </row>
    <row r="785" spans="1:2" ht="15.75" customHeight="1">
      <c r="A785" s="61"/>
      <c r="B785" s="61"/>
    </row>
    <row r="786" spans="1:2" ht="15.75" customHeight="1">
      <c r="A786" s="61"/>
      <c r="B786" s="61"/>
    </row>
    <row r="787" spans="1:2" ht="15.75" customHeight="1">
      <c r="A787" s="61"/>
      <c r="B787" s="61"/>
    </row>
    <row r="788" spans="1:2" ht="15.75" customHeight="1">
      <c r="A788" s="61"/>
      <c r="B788" s="61"/>
    </row>
    <row r="789" spans="1:2" ht="15.75" customHeight="1">
      <c r="A789" s="61"/>
      <c r="B789" s="61"/>
    </row>
    <row r="790" spans="1:2" ht="15.75" customHeight="1">
      <c r="A790" s="61"/>
      <c r="B790" s="61"/>
    </row>
    <row r="791" spans="1:2" ht="15.75" customHeight="1">
      <c r="A791" s="61"/>
      <c r="B791" s="61"/>
    </row>
    <row r="792" spans="1:2" ht="15.75" customHeight="1">
      <c r="A792" s="61"/>
      <c r="B792" s="61"/>
    </row>
    <row r="793" spans="1:2" ht="15.75" customHeight="1">
      <c r="A793" s="61"/>
      <c r="B793" s="61"/>
    </row>
    <row r="794" spans="1:2" ht="15.75" customHeight="1">
      <c r="A794" s="61"/>
      <c r="B794" s="61"/>
    </row>
    <row r="795" spans="1:2" ht="15.75" customHeight="1">
      <c r="A795" s="61"/>
      <c r="B795" s="61"/>
    </row>
    <row r="796" spans="1:2" ht="15.75" customHeight="1">
      <c r="A796" s="61"/>
      <c r="B796" s="61"/>
    </row>
    <row r="797" spans="1:2" ht="15.75" customHeight="1">
      <c r="A797" s="61"/>
      <c r="B797" s="61"/>
    </row>
    <row r="798" spans="1:2" ht="15.75" customHeight="1">
      <c r="A798" s="61"/>
      <c r="B798" s="61"/>
    </row>
    <row r="799" spans="1:2" ht="15.75" customHeight="1">
      <c r="A799" s="61"/>
      <c r="B799" s="61"/>
    </row>
    <row r="800" spans="1:2" ht="15.75" customHeight="1">
      <c r="A800" s="61"/>
      <c r="B800" s="61"/>
    </row>
    <row r="801" spans="1:2" ht="15.75" customHeight="1">
      <c r="A801" s="61"/>
      <c r="B801" s="61"/>
    </row>
    <row r="802" spans="1:2" ht="15.75" customHeight="1">
      <c r="A802" s="61"/>
      <c r="B802" s="61"/>
    </row>
    <row r="803" spans="1:2" ht="15.75" customHeight="1">
      <c r="A803" s="61"/>
      <c r="B803" s="61"/>
    </row>
    <row r="804" spans="1:2" ht="15.75" customHeight="1">
      <c r="A804" s="61"/>
      <c r="B804" s="61"/>
    </row>
    <row r="805" spans="1:2" ht="15.75" customHeight="1">
      <c r="A805" s="61"/>
      <c r="B805" s="61"/>
    </row>
    <row r="806" spans="1:2" ht="15.75" customHeight="1">
      <c r="A806" s="61"/>
      <c r="B806" s="61"/>
    </row>
    <row r="807" spans="1:2" ht="15.75" customHeight="1">
      <c r="A807" s="61"/>
      <c r="B807" s="61"/>
    </row>
    <row r="808" spans="1:2" ht="15.75" customHeight="1">
      <c r="A808" s="61"/>
      <c r="B808" s="61"/>
    </row>
    <row r="809" spans="1:2" ht="15.75" customHeight="1">
      <c r="A809" s="61"/>
      <c r="B809" s="61"/>
    </row>
    <row r="810" spans="1:2" ht="15.75" customHeight="1">
      <c r="A810" s="61"/>
      <c r="B810" s="61"/>
    </row>
    <row r="811" spans="1:2" ht="15.75" customHeight="1">
      <c r="A811" s="61"/>
      <c r="B811" s="61"/>
    </row>
    <row r="812" spans="1:2" ht="15.75" customHeight="1">
      <c r="A812" s="61"/>
      <c r="B812" s="61"/>
    </row>
    <row r="813" spans="1:2" ht="15.75" customHeight="1">
      <c r="A813" s="61"/>
      <c r="B813" s="61"/>
    </row>
    <row r="814" spans="1:2" ht="15.75" customHeight="1">
      <c r="A814" s="61"/>
      <c r="B814" s="61"/>
    </row>
    <row r="815" spans="1:2" ht="15.75" customHeight="1">
      <c r="A815" s="61"/>
      <c r="B815" s="61"/>
    </row>
    <row r="816" spans="1:2" ht="15.75" customHeight="1">
      <c r="A816" s="61"/>
      <c r="B816" s="61"/>
    </row>
    <row r="817" spans="1:2" ht="15.75" customHeight="1">
      <c r="A817" s="61"/>
      <c r="B817" s="61"/>
    </row>
    <row r="818" spans="1:2" ht="15.75" customHeight="1">
      <c r="A818" s="61"/>
      <c r="B818" s="61"/>
    </row>
    <row r="819" spans="1:2" ht="15.75" customHeight="1">
      <c r="A819" s="61"/>
      <c r="B819" s="61"/>
    </row>
    <row r="820" spans="1:2" ht="15.75" customHeight="1">
      <c r="A820" s="61"/>
      <c r="B820" s="61"/>
    </row>
    <row r="821" spans="1:2" ht="15.75" customHeight="1">
      <c r="A821" s="61"/>
      <c r="B821" s="61"/>
    </row>
    <row r="822" spans="1:2" ht="15.75" customHeight="1">
      <c r="A822" s="61"/>
      <c r="B822" s="61"/>
    </row>
    <row r="823" spans="1:2" ht="15.75" customHeight="1">
      <c r="A823" s="61"/>
      <c r="B823" s="61"/>
    </row>
    <row r="824" spans="1:2" ht="15.75" customHeight="1">
      <c r="A824" s="61"/>
      <c r="B824" s="61"/>
    </row>
    <row r="825" spans="1:2" ht="15.75" customHeight="1">
      <c r="A825" s="61"/>
      <c r="B825" s="61"/>
    </row>
    <row r="826" spans="1:2" ht="15.75" customHeight="1">
      <c r="A826" s="61"/>
      <c r="B826" s="61"/>
    </row>
    <row r="827" spans="1:2" ht="15.75" customHeight="1">
      <c r="A827" s="61"/>
      <c r="B827" s="61"/>
    </row>
    <row r="828" spans="1:2" ht="15.75" customHeight="1">
      <c r="A828" s="61"/>
      <c r="B828" s="61"/>
    </row>
    <row r="829" spans="1:2" ht="15.75" customHeight="1">
      <c r="A829" s="61"/>
      <c r="B829" s="61"/>
    </row>
    <row r="830" spans="1:2" ht="15.75" customHeight="1">
      <c r="A830" s="61"/>
      <c r="B830" s="61"/>
    </row>
    <row r="831" spans="1:2" ht="15.75" customHeight="1">
      <c r="A831" s="61"/>
      <c r="B831" s="61"/>
    </row>
    <row r="832" spans="1:2" ht="15.75" customHeight="1">
      <c r="A832" s="61"/>
      <c r="B832" s="61"/>
    </row>
    <row r="833" spans="1:2" ht="15.75" customHeight="1">
      <c r="A833" s="61"/>
      <c r="B833" s="61"/>
    </row>
    <row r="834" spans="1:2" ht="15.75" customHeight="1">
      <c r="A834" s="61"/>
      <c r="B834" s="61"/>
    </row>
    <row r="835" spans="1:2" ht="15.75" customHeight="1">
      <c r="A835" s="61"/>
      <c r="B835" s="61"/>
    </row>
    <row r="836" spans="1:2" ht="15.75" customHeight="1">
      <c r="A836" s="61"/>
      <c r="B836" s="61"/>
    </row>
    <row r="837" spans="1:2" ht="15.75" customHeight="1">
      <c r="A837" s="61"/>
      <c r="B837" s="61"/>
    </row>
    <row r="838" spans="1:2" ht="15.75" customHeight="1">
      <c r="A838" s="61"/>
      <c r="B838" s="61"/>
    </row>
    <row r="839" spans="1:2" ht="15.75" customHeight="1">
      <c r="A839" s="61"/>
      <c r="B839" s="61"/>
    </row>
    <row r="840" spans="1:2" ht="15.75" customHeight="1">
      <c r="A840" s="61"/>
      <c r="B840" s="61"/>
    </row>
    <row r="841" spans="1:2" ht="15.75" customHeight="1">
      <c r="A841" s="61"/>
      <c r="B841" s="61"/>
    </row>
    <row r="842" spans="1:2" ht="15.75" customHeight="1">
      <c r="A842" s="61"/>
      <c r="B842" s="61"/>
    </row>
    <row r="843" spans="1:2" ht="15.75" customHeight="1">
      <c r="A843" s="61"/>
      <c r="B843" s="61"/>
    </row>
    <row r="844" spans="1:2" ht="15.75" customHeight="1">
      <c r="A844" s="61"/>
      <c r="B844" s="61"/>
    </row>
    <row r="845" spans="1:2" ht="15.75" customHeight="1">
      <c r="A845" s="61"/>
      <c r="B845" s="61"/>
    </row>
    <row r="846" spans="1:2" ht="15.75" customHeight="1">
      <c r="A846" s="61"/>
      <c r="B846" s="61"/>
    </row>
    <row r="847" spans="1:2" ht="15.75" customHeight="1">
      <c r="A847" s="61"/>
      <c r="B847" s="61"/>
    </row>
    <row r="848" spans="1:2" ht="15.75" customHeight="1">
      <c r="A848" s="61"/>
      <c r="B848" s="61"/>
    </row>
    <row r="849" spans="1:2" ht="15.75" customHeight="1">
      <c r="A849" s="61"/>
      <c r="B849" s="61"/>
    </row>
    <row r="850" spans="1:2" ht="15.75" customHeight="1">
      <c r="A850" s="61"/>
      <c r="B850" s="61"/>
    </row>
    <row r="851" spans="1:2" ht="15.75" customHeight="1">
      <c r="A851" s="61"/>
      <c r="B851" s="61"/>
    </row>
    <row r="852" spans="1:2" ht="15.75" customHeight="1">
      <c r="A852" s="61"/>
      <c r="B852" s="61"/>
    </row>
    <row r="853" spans="1:2" ht="15.75" customHeight="1">
      <c r="A853" s="61"/>
      <c r="B853" s="61"/>
    </row>
    <row r="854" spans="1:2" ht="15.75" customHeight="1">
      <c r="A854" s="61"/>
      <c r="B854" s="61"/>
    </row>
    <row r="855" spans="1:2" ht="15.75" customHeight="1">
      <c r="A855" s="61"/>
      <c r="B855" s="61"/>
    </row>
    <row r="856" spans="1:2" ht="15.75" customHeight="1">
      <c r="A856" s="61"/>
      <c r="B856" s="61"/>
    </row>
    <row r="857" spans="1:2" ht="15.75" customHeight="1">
      <c r="A857" s="61"/>
      <c r="B857" s="61"/>
    </row>
    <row r="858" spans="1:2" ht="15.75" customHeight="1">
      <c r="A858" s="61"/>
      <c r="B858" s="61"/>
    </row>
    <row r="859" spans="1:2" ht="15.75" customHeight="1">
      <c r="A859" s="61"/>
      <c r="B859" s="61"/>
    </row>
    <row r="860" spans="1:2" ht="15.75" customHeight="1">
      <c r="A860" s="61"/>
      <c r="B860" s="61"/>
    </row>
    <row r="861" spans="1:2" ht="15.75" customHeight="1">
      <c r="A861" s="61"/>
      <c r="B861" s="61"/>
    </row>
    <row r="862" spans="1:2" ht="15.75" customHeight="1">
      <c r="A862" s="61"/>
      <c r="B862" s="61"/>
    </row>
    <row r="863" spans="1:2" ht="15.75" customHeight="1">
      <c r="A863" s="61"/>
      <c r="B863" s="61"/>
    </row>
    <row r="864" spans="1:2" ht="15.75" customHeight="1">
      <c r="A864" s="61"/>
      <c r="B864" s="61"/>
    </row>
    <row r="865" spans="1:2" ht="15.75" customHeight="1">
      <c r="A865" s="61"/>
      <c r="B865" s="61"/>
    </row>
    <row r="866" spans="1:2" ht="15.75" customHeight="1">
      <c r="A866" s="61"/>
      <c r="B866" s="61"/>
    </row>
    <row r="867" spans="1:2" ht="15.75" customHeight="1">
      <c r="A867" s="61"/>
      <c r="B867" s="61"/>
    </row>
    <row r="868" spans="1:2" ht="15.75" customHeight="1">
      <c r="A868" s="61"/>
      <c r="B868" s="61"/>
    </row>
    <row r="869" spans="1:2" ht="15.75" customHeight="1">
      <c r="A869" s="61"/>
      <c r="B869" s="61"/>
    </row>
    <row r="870" spans="1:2" ht="15.75" customHeight="1">
      <c r="A870" s="61"/>
      <c r="B870" s="61"/>
    </row>
    <row r="871" spans="1:2" ht="15.75" customHeight="1">
      <c r="A871" s="61"/>
      <c r="B871" s="61"/>
    </row>
    <row r="872" spans="1:2" ht="15.75" customHeight="1">
      <c r="A872" s="61"/>
      <c r="B872" s="61"/>
    </row>
    <row r="873" spans="1:2" ht="15.75" customHeight="1">
      <c r="A873" s="61"/>
      <c r="B873" s="61"/>
    </row>
    <row r="874" spans="1:2" ht="15.75" customHeight="1">
      <c r="A874" s="61"/>
      <c r="B874" s="61"/>
    </row>
    <row r="875" spans="1:2" ht="15.75" customHeight="1">
      <c r="A875" s="61"/>
      <c r="B875" s="61"/>
    </row>
    <row r="876" spans="1:2" ht="15.75" customHeight="1">
      <c r="A876" s="61"/>
      <c r="B876" s="61"/>
    </row>
    <row r="877" spans="1:2" ht="15.75" customHeight="1">
      <c r="A877" s="61"/>
      <c r="B877" s="61"/>
    </row>
    <row r="878" spans="1:2" ht="15.75" customHeight="1">
      <c r="A878" s="61"/>
      <c r="B878" s="61"/>
    </row>
    <row r="879" spans="1:2" ht="15.75" customHeight="1">
      <c r="A879" s="61"/>
      <c r="B879" s="61"/>
    </row>
    <row r="880" spans="1:2" ht="15.75" customHeight="1">
      <c r="A880" s="61"/>
      <c r="B880" s="61"/>
    </row>
    <row r="881" spans="1:2" ht="15.75" customHeight="1">
      <c r="A881" s="61"/>
      <c r="B881" s="61"/>
    </row>
    <row r="882" spans="1:2" ht="15.75" customHeight="1">
      <c r="A882" s="61"/>
      <c r="B882" s="61"/>
    </row>
    <row r="883" spans="1:2" ht="15.75" customHeight="1">
      <c r="A883" s="61"/>
      <c r="B883" s="61"/>
    </row>
    <row r="884" spans="1:2" ht="15.75" customHeight="1">
      <c r="A884" s="61"/>
      <c r="B884" s="61"/>
    </row>
    <row r="885" spans="1:2" ht="15.75" customHeight="1">
      <c r="A885" s="61"/>
      <c r="B885" s="61"/>
    </row>
    <row r="886" spans="1:2" ht="15.75" customHeight="1">
      <c r="A886" s="61"/>
      <c r="B886" s="61"/>
    </row>
    <row r="887" spans="1:2" ht="15.75" customHeight="1">
      <c r="A887" s="61"/>
      <c r="B887" s="61"/>
    </row>
    <row r="888" spans="1:2" ht="15.75" customHeight="1">
      <c r="A888" s="61"/>
      <c r="B888" s="61"/>
    </row>
    <row r="889" spans="1:2" ht="15.75" customHeight="1">
      <c r="A889" s="61"/>
      <c r="B889" s="61"/>
    </row>
    <row r="890" spans="1:2" ht="15.75" customHeight="1">
      <c r="A890" s="61"/>
      <c r="B890" s="61"/>
    </row>
    <row r="891" spans="1:2" ht="15.75" customHeight="1">
      <c r="A891" s="61"/>
      <c r="B891" s="61"/>
    </row>
    <row r="892" spans="1:2" ht="15.75" customHeight="1">
      <c r="A892" s="61"/>
      <c r="B892" s="61"/>
    </row>
    <row r="893" spans="1:2" ht="15.75" customHeight="1">
      <c r="A893" s="61"/>
      <c r="B893" s="61"/>
    </row>
    <row r="894" spans="1:2" ht="15.75" customHeight="1">
      <c r="A894" s="61"/>
      <c r="B894" s="61"/>
    </row>
    <row r="895" spans="1:2" ht="15.75" customHeight="1">
      <c r="A895" s="61"/>
      <c r="B895" s="61"/>
    </row>
    <row r="896" spans="1:2" ht="15.75" customHeight="1">
      <c r="A896" s="61"/>
      <c r="B896" s="61"/>
    </row>
    <row r="897" spans="1:2" ht="15.75" customHeight="1">
      <c r="A897" s="61"/>
      <c r="B897" s="61"/>
    </row>
    <row r="898" spans="1:2" ht="15.75" customHeight="1">
      <c r="A898" s="61"/>
      <c r="B898" s="61"/>
    </row>
    <row r="899" spans="1:2" ht="15.75" customHeight="1">
      <c r="A899" s="61"/>
      <c r="B899" s="61"/>
    </row>
    <row r="900" spans="1:2" ht="15.75" customHeight="1">
      <c r="A900" s="61"/>
      <c r="B900" s="61"/>
    </row>
    <row r="901" spans="1:2" ht="15.75" customHeight="1">
      <c r="A901" s="61"/>
      <c r="B901" s="61"/>
    </row>
    <row r="902" spans="1:2" ht="15.75" customHeight="1">
      <c r="A902" s="61"/>
      <c r="B902" s="61"/>
    </row>
    <row r="903" spans="1:2" ht="15.75" customHeight="1">
      <c r="A903" s="61"/>
      <c r="B903" s="61"/>
    </row>
    <row r="904" spans="1:2" ht="15.75" customHeight="1">
      <c r="A904" s="61"/>
      <c r="B904" s="61"/>
    </row>
    <row r="905" spans="1:2" ht="15.75" customHeight="1">
      <c r="A905" s="61"/>
      <c r="B905" s="61"/>
    </row>
    <row r="906" spans="1:2" ht="15.75" customHeight="1">
      <c r="A906" s="61"/>
      <c r="B906" s="61"/>
    </row>
    <row r="907" spans="1:2" ht="15.75" customHeight="1">
      <c r="A907" s="61"/>
      <c r="B907" s="61"/>
    </row>
    <row r="908" spans="1:2" ht="15.75" customHeight="1">
      <c r="A908" s="61"/>
      <c r="B908" s="61"/>
    </row>
    <row r="909" spans="1:2" ht="15.75" customHeight="1">
      <c r="A909" s="61"/>
      <c r="B909" s="61"/>
    </row>
    <row r="910" spans="1:2" ht="15.75" customHeight="1">
      <c r="A910" s="61"/>
      <c r="B910" s="61"/>
    </row>
    <row r="911" spans="1:2" ht="15.75" customHeight="1">
      <c r="A911" s="61"/>
      <c r="B911" s="61"/>
    </row>
    <row r="912" spans="1:2" ht="15.75" customHeight="1">
      <c r="A912" s="61"/>
      <c r="B912" s="61"/>
    </row>
    <row r="913" spans="1:2" ht="15.75" customHeight="1">
      <c r="A913" s="61"/>
      <c r="B913" s="61"/>
    </row>
    <row r="914" spans="1:2" ht="15.75" customHeight="1">
      <c r="A914" s="61"/>
      <c r="B914" s="61"/>
    </row>
    <row r="915" spans="1:2" ht="15.75" customHeight="1">
      <c r="A915" s="61"/>
      <c r="B915" s="61"/>
    </row>
    <row r="916" spans="1:2" ht="15.75" customHeight="1">
      <c r="A916" s="61"/>
      <c r="B916" s="61"/>
    </row>
    <row r="917" spans="1:2" ht="15.75" customHeight="1">
      <c r="A917" s="61"/>
      <c r="B917" s="61"/>
    </row>
    <row r="918" spans="1:2" ht="15.75" customHeight="1">
      <c r="A918" s="61"/>
      <c r="B918" s="61"/>
    </row>
    <row r="919" spans="1:2" ht="15.75" customHeight="1">
      <c r="A919" s="61"/>
      <c r="B919" s="61"/>
    </row>
    <row r="920" spans="1:2" ht="15.75" customHeight="1">
      <c r="A920" s="61"/>
      <c r="B920" s="61"/>
    </row>
    <row r="921" spans="1:2" ht="15.75" customHeight="1">
      <c r="A921" s="61"/>
      <c r="B921" s="61"/>
    </row>
    <row r="922" spans="1:2" ht="15.75" customHeight="1">
      <c r="A922" s="61"/>
      <c r="B922" s="61"/>
    </row>
    <row r="923" spans="1:2" ht="15.75" customHeight="1">
      <c r="A923" s="61"/>
      <c r="B923" s="61"/>
    </row>
    <row r="924" spans="1:2" ht="15.75" customHeight="1">
      <c r="A924" s="61"/>
      <c r="B924" s="61"/>
    </row>
    <row r="925" spans="1:2" ht="15.75" customHeight="1">
      <c r="A925" s="61"/>
      <c r="B925" s="61"/>
    </row>
    <row r="926" spans="1:2" ht="15.75" customHeight="1">
      <c r="A926" s="61"/>
      <c r="B926" s="61"/>
    </row>
    <row r="927" spans="1:2" ht="15.75" customHeight="1">
      <c r="A927" s="61"/>
      <c r="B927" s="61"/>
    </row>
    <row r="928" spans="1:2" ht="15.75" customHeight="1">
      <c r="A928" s="61"/>
      <c r="B928" s="61"/>
    </row>
    <row r="929" spans="1:2" ht="15.75" customHeight="1">
      <c r="A929" s="61"/>
      <c r="B929" s="61"/>
    </row>
    <row r="930" spans="1:2" ht="15.75" customHeight="1">
      <c r="A930" s="61"/>
      <c r="B930" s="61"/>
    </row>
    <row r="931" spans="1:2" ht="15.75" customHeight="1">
      <c r="A931" s="61"/>
      <c r="B931" s="61"/>
    </row>
    <row r="932" spans="1:2" ht="15.75" customHeight="1">
      <c r="A932" s="61"/>
      <c r="B932" s="61"/>
    </row>
    <row r="933" spans="1:2" ht="15.75" customHeight="1">
      <c r="A933" s="61"/>
      <c r="B933" s="61"/>
    </row>
    <row r="934" spans="1:2" ht="15.75" customHeight="1">
      <c r="A934" s="61"/>
      <c r="B934" s="61"/>
    </row>
    <row r="935" spans="1:2" ht="15.75" customHeight="1">
      <c r="A935" s="61"/>
      <c r="B935" s="61"/>
    </row>
    <row r="936" spans="1:2" ht="15.75" customHeight="1">
      <c r="A936" s="61"/>
      <c r="B936" s="61"/>
    </row>
    <row r="937" spans="1:2" ht="15.75" customHeight="1">
      <c r="A937" s="61"/>
      <c r="B937" s="61"/>
    </row>
    <row r="938" spans="1:2" ht="15.75" customHeight="1">
      <c r="A938" s="61"/>
      <c r="B938" s="61"/>
    </row>
    <row r="939" spans="1:2" ht="15.75" customHeight="1">
      <c r="A939" s="61"/>
      <c r="B939" s="61"/>
    </row>
    <row r="940" spans="1:2" ht="15.75" customHeight="1">
      <c r="A940" s="61"/>
      <c r="B940" s="61"/>
    </row>
    <row r="941" spans="1:2" ht="15.75" customHeight="1">
      <c r="A941" s="61"/>
      <c r="B941" s="61"/>
    </row>
    <row r="942" spans="1:2" ht="15.75" customHeight="1">
      <c r="A942" s="61"/>
      <c r="B942" s="61"/>
    </row>
    <row r="943" spans="1:2" ht="15.75" customHeight="1">
      <c r="A943" s="61"/>
      <c r="B943" s="61"/>
    </row>
    <row r="944" spans="1:2" ht="15.75" customHeight="1">
      <c r="A944" s="61"/>
      <c r="B944" s="61"/>
    </row>
    <row r="945" spans="1:2" ht="15.75" customHeight="1">
      <c r="A945" s="61"/>
      <c r="B945" s="61"/>
    </row>
    <row r="946" spans="1:2" ht="15.75" customHeight="1">
      <c r="A946" s="61"/>
      <c r="B946" s="61"/>
    </row>
    <row r="947" spans="1:2" ht="15.75" customHeight="1">
      <c r="A947" s="61"/>
      <c r="B947" s="61"/>
    </row>
    <row r="948" spans="1:2" ht="15.75" customHeight="1">
      <c r="A948" s="61"/>
      <c r="B948" s="61"/>
    </row>
    <row r="949" spans="1:2" ht="15.75" customHeight="1">
      <c r="A949" s="61"/>
      <c r="B949" s="61"/>
    </row>
    <row r="950" spans="1:2" ht="15.75" customHeight="1">
      <c r="A950" s="61"/>
      <c r="B950" s="61"/>
    </row>
    <row r="951" spans="1:2" ht="15.75" customHeight="1">
      <c r="A951" s="61"/>
      <c r="B951" s="61"/>
    </row>
    <row r="952" spans="1:2" ht="15.75" customHeight="1">
      <c r="A952" s="61"/>
      <c r="B952" s="61"/>
    </row>
    <row r="953" spans="1:2" ht="15.75" customHeight="1">
      <c r="A953" s="61"/>
      <c r="B953" s="61"/>
    </row>
    <row r="954" spans="1:2" ht="15.75" customHeight="1">
      <c r="A954" s="61"/>
      <c r="B954" s="61"/>
    </row>
    <row r="955" spans="1:2" ht="15.75" customHeight="1">
      <c r="A955" s="61"/>
      <c r="B955" s="61"/>
    </row>
    <row r="956" spans="1:2" ht="15.75" customHeight="1">
      <c r="A956" s="61"/>
      <c r="B956" s="61"/>
    </row>
    <row r="957" spans="1:2" ht="15.75" customHeight="1">
      <c r="A957" s="61"/>
      <c r="B957" s="61"/>
    </row>
    <row r="958" spans="1:2" ht="15.75" customHeight="1">
      <c r="A958" s="61"/>
      <c r="B958" s="61"/>
    </row>
    <row r="959" spans="1:2" ht="15.75" customHeight="1">
      <c r="A959" s="61"/>
      <c r="B959" s="61"/>
    </row>
    <row r="960" spans="1:2" ht="15.75" customHeight="1">
      <c r="A960" s="61"/>
      <c r="B960" s="61"/>
    </row>
    <row r="961" spans="1:2" ht="15.75" customHeight="1">
      <c r="A961" s="61"/>
      <c r="B961" s="61"/>
    </row>
    <row r="962" spans="1:2" ht="15.75" customHeight="1">
      <c r="A962" s="61"/>
      <c r="B962" s="61"/>
    </row>
    <row r="963" spans="1:2" ht="15.75" customHeight="1">
      <c r="A963" s="61"/>
      <c r="B963" s="61"/>
    </row>
    <row r="964" spans="1:2" ht="15.75" customHeight="1">
      <c r="A964" s="61"/>
      <c r="B964" s="61"/>
    </row>
    <row r="965" spans="1:2" ht="15.75" customHeight="1">
      <c r="A965" s="61"/>
      <c r="B965" s="61"/>
    </row>
    <row r="966" spans="1:2" ht="15.75" customHeight="1">
      <c r="A966" s="61"/>
      <c r="B966" s="61"/>
    </row>
    <row r="967" spans="1:2" ht="15.75" customHeight="1">
      <c r="A967" s="61"/>
      <c r="B967" s="61"/>
    </row>
    <row r="968" spans="1:2" ht="15.75" customHeight="1"/>
    <row r="969" spans="1:2" ht="15.75" customHeight="1"/>
    <row r="970" spans="1:2" ht="15.75" customHeight="1"/>
    <row r="971" spans="1:2" ht="15.75" customHeight="1"/>
    <row r="972" spans="1:2" ht="15.75" customHeight="1"/>
    <row r="973" spans="1:2" ht="15.75" customHeight="1"/>
    <row r="974" spans="1:2" ht="15.75" customHeight="1"/>
    <row r="975" spans="1:2" ht="15.75" customHeight="1"/>
    <row r="976" spans="1:2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31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30:H30"/>
    <mergeCell ref="I50:M50"/>
    <mergeCell ref="I51:M51"/>
    <mergeCell ref="I52:M52"/>
    <mergeCell ref="I53:M53"/>
    <mergeCell ref="I54:M54"/>
    <mergeCell ref="I55:M55"/>
    <mergeCell ref="I56:M56"/>
  </mergeCells>
  <dataValidations count="1">
    <dataValidation type="list" allowBlank="1" showErrorMessage="1" sqref="A35:B35 A38:B38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opLeftCell="B1" workbookViewId="0"/>
  </sheetViews>
  <sheetFormatPr baseColWidth="10" defaultColWidth="12.5703125" defaultRowHeight="15" customHeight="1"/>
  <cols>
    <col min="1" max="1" width="14.7109375" hidden="1" customWidth="1"/>
    <col min="2" max="2" width="28.85546875" customWidth="1"/>
    <col min="3" max="3" width="22.42578125" hidden="1" customWidth="1"/>
    <col min="4" max="4" width="22" customWidth="1"/>
    <col min="5" max="5" width="23.42578125" customWidth="1"/>
    <col min="6" max="6" width="15.5703125" customWidth="1"/>
    <col min="7" max="7" width="12.28515625" customWidth="1"/>
    <col min="8" max="15" width="9.42578125" customWidth="1"/>
    <col min="16" max="16" width="14.42578125" customWidth="1"/>
  </cols>
  <sheetData>
    <row r="1" spans="1:16">
      <c r="A1" s="64"/>
      <c r="B1" s="64"/>
      <c r="C1" s="65"/>
      <c r="D1" s="64"/>
      <c r="E1" s="149" t="s">
        <v>120</v>
      </c>
      <c r="F1" s="150"/>
      <c r="G1" s="151"/>
      <c r="H1" s="64"/>
      <c r="I1" s="64"/>
      <c r="J1" s="64"/>
      <c r="K1" s="64"/>
      <c r="L1" s="64"/>
      <c r="M1" s="64"/>
      <c r="N1" s="64"/>
      <c r="O1" s="64"/>
      <c r="P1" s="64"/>
    </row>
    <row r="2" spans="1:16" ht="12.75">
      <c r="A2" s="64"/>
      <c r="B2" s="64"/>
      <c r="C2" s="64"/>
      <c r="D2" s="64"/>
      <c r="E2" s="152"/>
      <c r="F2" s="123"/>
      <c r="G2" s="153"/>
      <c r="H2" s="64"/>
      <c r="I2" s="64"/>
      <c r="J2" s="64"/>
      <c r="K2" s="64"/>
      <c r="L2" s="64"/>
      <c r="M2" s="64"/>
      <c r="N2" s="64"/>
      <c r="O2" s="64"/>
      <c r="P2" s="64"/>
    </row>
    <row r="3" spans="1:16" ht="12.75">
      <c r="A3" s="64"/>
      <c r="B3" s="64"/>
      <c r="C3" s="64"/>
      <c r="D3" s="64"/>
      <c r="E3" s="154"/>
      <c r="F3" s="155"/>
      <c r="G3" s="156"/>
      <c r="H3" s="64"/>
      <c r="I3" s="64"/>
      <c r="J3" s="64"/>
      <c r="K3" s="64"/>
      <c r="L3" s="64"/>
      <c r="M3" s="64"/>
      <c r="N3" s="64"/>
      <c r="O3" s="64"/>
      <c r="P3" s="64"/>
    </row>
    <row r="4" spans="1:16" ht="23.25">
      <c r="A4" s="64"/>
      <c r="B4" s="64"/>
      <c r="C4" s="64"/>
      <c r="D4" s="157" t="s">
        <v>121</v>
      </c>
      <c r="E4" s="147"/>
      <c r="F4" s="147"/>
      <c r="G4" s="147"/>
      <c r="H4" s="147"/>
      <c r="I4" s="148"/>
      <c r="J4" s="64"/>
      <c r="K4" s="64"/>
      <c r="L4" s="64"/>
      <c r="M4" s="64"/>
      <c r="N4" s="64"/>
      <c r="O4" s="64"/>
      <c r="P4" s="64"/>
    </row>
    <row r="5" spans="1:16" ht="28.5">
      <c r="A5" s="64"/>
      <c r="B5" s="64"/>
      <c r="C5" s="64"/>
      <c r="D5" s="64"/>
      <c r="E5" s="146" t="s">
        <v>122</v>
      </c>
      <c r="F5" s="147"/>
      <c r="G5" s="148"/>
      <c r="H5" s="64"/>
      <c r="I5" s="64"/>
      <c r="J5" s="64"/>
      <c r="K5" s="64"/>
      <c r="L5" s="64"/>
      <c r="M5" s="64"/>
      <c r="N5" s="64"/>
      <c r="O5" s="64"/>
      <c r="P5" s="64"/>
    </row>
    <row r="6" spans="1:16" ht="28.5">
      <c r="A6" s="64"/>
      <c r="B6" s="64"/>
      <c r="C6" s="64"/>
      <c r="D6" s="64"/>
      <c r="E6" s="146" t="s">
        <v>1</v>
      </c>
      <c r="F6" s="147"/>
      <c r="G6" s="148"/>
      <c r="H6" s="64"/>
      <c r="I6" s="64"/>
      <c r="J6" s="64"/>
      <c r="K6" s="64"/>
      <c r="L6" s="64"/>
      <c r="M6" s="64"/>
      <c r="N6" s="64"/>
      <c r="O6" s="64"/>
      <c r="P6" s="64"/>
    </row>
    <row r="7" spans="1:16" ht="28.5">
      <c r="A7" s="64"/>
      <c r="B7" s="64"/>
      <c r="C7" s="64"/>
      <c r="D7" s="64"/>
      <c r="E7" s="146" t="s">
        <v>140</v>
      </c>
      <c r="F7" s="147"/>
      <c r="G7" s="148"/>
      <c r="H7" s="64"/>
      <c r="I7" s="64"/>
      <c r="J7" s="64"/>
      <c r="K7" s="64"/>
      <c r="L7" s="64"/>
      <c r="M7" s="64"/>
      <c r="N7" s="64"/>
      <c r="O7" s="64"/>
      <c r="P7" s="64"/>
    </row>
    <row r="8" spans="1:16">
      <c r="A8" s="64"/>
      <c r="B8" s="64"/>
      <c r="C8" s="64"/>
      <c r="D8" s="64"/>
      <c r="E8" s="65"/>
      <c r="F8" s="66"/>
      <c r="G8" s="66"/>
      <c r="H8" s="64"/>
      <c r="I8" s="64"/>
      <c r="J8" s="64"/>
      <c r="K8" s="64"/>
      <c r="L8" s="64"/>
      <c r="M8" s="64"/>
      <c r="N8" s="64"/>
      <c r="O8" s="64"/>
      <c r="P8" s="64"/>
    </row>
    <row r="9" spans="1:16" ht="28.5">
      <c r="A9" s="64"/>
      <c r="B9" s="146" t="s">
        <v>141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8"/>
    </row>
    <row r="10" spans="1:16" ht="15.75">
      <c r="A10" s="64"/>
      <c r="B10" s="64"/>
      <c r="C10" s="64"/>
      <c r="D10" s="64"/>
      <c r="E10" s="67"/>
      <c r="F10" s="65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>
      <c r="A11" s="68"/>
      <c r="B11" s="68"/>
      <c r="C11" s="69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0"/>
    </row>
    <row r="12" spans="1:16" ht="36">
      <c r="A12" s="71" t="s">
        <v>123</v>
      </c>
      <c r="B12" s="71" t="s">
        <v>124</v>
      </c>
      <c r="C12" s="29" t="s">
        <v>38</v>
      </c>
      <c r="D12" s="71" t="s">
        <v>39</v>
      </c>
      <c r="E12" s="71" t="s">
        <v>40</v>
      </c>
      <c r="F12" s="72" t="s">
        <v>125</v>
      </c>
      <c r="G12" s="72" t="s">
        <v>126</v>
      </c>
      <c r="H12" s="72" t="s">
        <v>127</v>
      </c>
      <c r="I12" s="72" t="s">
        <v>128</v>
      </c>
      <c r="J12" s="72" t="s">
        <v>129</v>
      </c>
      <c r="K12" s="72" t="s">
        <v>130</v>
      </c>
      <c r="L12" s="72" t="s">
        <v>131</v>
      </c>
      <c r="M12" s="72" t="s">
        <v>132</v>
      </c>
      <c r="N12" s="72" t="s">
        <v>133</v>
      </c>
      <c r="O12" s="71" t="s">
        <v>134</v>
      </c>
      <c r="P12" s="71" t="s">
        <v>135</v>
      </c>
    </row>
    <row r="13" spans="1:16" ht="156.75" hidden="1">
      <c r="A13" s="37"/>
      <c r="B13" s="37"/>
      <c r="C13" s="37" t="s">
        <v>53</v>
      </c>
      <c r="D13" s="52" t="s">
        <v>136</v>
      </c>
      <c r="E13" s="52" t="s">
        <v>137</v>
      </c>
      <c r="F13" s="52"/>
      <c r="G13" s="52"/>
      <c r="H13" s="52"/>
      <c r="I13" s="52"/>
      <c r="J13" s="52"/>
      <c r="K13" s="73"/>
      <c r="L13" s="52"/>
      <c r="M13" s="52"/>
      <c r="N13" s="52"/>
      <c r="O13" s="52"/>
      <c r="P13" s="72"/>
    </row>
    <row r="14" spans="1:16" ht="171" hidden="1">
      <c r="A14" s="44"/>
      <c r="B14" s="44"/>
      <c r="C14" s="44" t="s">
        <v>64</v>
      </c>
      <c r="D14" s="52" t="s">
        <v>138</v>
      </c>
      <c r="E14" s="52" t="s">
        <v>139</v>
      </c>
      <c r="F14" s="74"/>
      <c r="G14" s="74"/>
      <c r="H14" s="74"/>
      <c r="I14" s="74"/>
      <c r="J14" s="74"/>
      <c r="K14" s="75"/>
      <c r="L14" s="74"/>
      <c r="M14" s="74"/>
      <c r="N14" s="74"/>
      <c r="O14" s="74"/>
      <c r="P14" s="72"/>
    </row>
    <row r="15" spans="1:16" ht="108" hidden="1">
      <c r="A15" s="76" t="str">
        <f ca="1">IFERROR(__xludf.DUMMYFUNCTION("INDEX(importrange(""https://docs.google.com/spreadsheets/d/1msbw1Rxa9t3kJZ1TEQXbAradHm8z21NlL52Wym1yI1E/edit#gid=0"",""'buscador'!A:AM""),MATCH($E15,importrange(""https://docs.google.com/spreadsheets/d/1msbw1Rxa9t3kJZ1TEQXbAradHm8z21NlL52Wym1yI1E/edit#gid"&amp;"=0"",""'buscador'!K:K""),0),39)"),"5.1.1.0")</f>
        <v>5.1.1.0</v>
      </c>
      <c r="B15" s="76" t="str">
        <f ca="1">IFERROR(__xludf.DUMMYFUNCTION("INDEX(importrange(""1msbw1Rxa9t3kJZ1TEQXbAradHm8z21NlL52Wym1yI1E"",""'buscador'!A:AM""),MATCH($E15,importrange(""1msbw1Rxa9t3kJZ1TEQXbAradHm8z21NlL52Wym1yI1E"",""'buscador'!K:K""),0),7)"),"Atención en Centros de Desarrollo Infantil")</f>
        <v>Atención en Centros de Desarrollo Infantil</v>
      </c>
      <c r="C15" s="77" t="s">
        <v>72</v>
      </c>
      <c r="D15" s="78" t="s">
        <v>73</v>
      </c>
      <c r="E15" s="78" t="s">
        <v>74</v>
      </c>
      <c r="F15" s="79" t="e">
        <f ca="1">IF($P15="Porcentaje",(IF($E$7="ANUAL",SUMIFS('ESTADÍSTICAS (DINÁMICO)'!$K:$K,'ESTADÍSTICAS (DINÁMICO)'!$M:$M,F$12,'ESTADÍSTICAS (DINÁMICO)'!$G:$G,$E15),SUMIFS('ESTADÍSTICAS (DINÁMICO)'!$K:$K,'ESTADÍSTICAS (DINÁMICO)'!$L:$L,$E$7,'ESTADÍSTICAS (DINÁMICO)'!$M:$M,F$12,'ESTADÍSTICAS (DINÁMICO)'!$G:$G,$E15))),(IF($E$7="ANUAL",SUMIFS('ESTADÍSTICAS (DINÁMICO)'!$K:$K,'ESTADÍSTICAS (DINÁMICO)'!$M:$M,F$12,'ESTADÍSTICAS (DINÁMICO)'!$G:$G,$E15),SUMIFS('ESTADÍSTICAS (DINÁMICO)'!$K:$K,'ESTADÍSTICAS (DINÁMICO)'!$L:$L,$E$7,'ESTADÍSTICAS (DINÁMICO)'!$M:$M,F$12,'ESTADÍSTICAS (DINÁMICO)'!$G:$G,$E15)))/1)</f>
        <v>#REF!</v>
      </c>
      <c r="G15" s="79" t="e">
        <f ca="1">IF($P15="Porcentaje",(IF($E$7="ANUAL",SUMIFS('ESTADÍSTICAS (DINÁMICO)'!$K:$K,'ESTADÍSTICAS (DINÁMICO)'!$M:$M,G$12,'ESTADÍSTICAS (DINÁMICO)'!$G:$G,$E15),SUMIFS('ESTADÍSTICAS (DINÁMICO)'!$K:$K,'ESTADÍSTICAS (DINÁMICO)'!$L:$L,$E$7,'ESTADÍSTICAS (DINÁMICO)'!$M:$M,G$12,'ESTADÍSTICAS (DINÁMICO)'!$G:$G,$E15))),(IF($E$7="ANUAL",SUMIFS('ESTADÍSTICAS (DINÁMICO)'!$K:$K,'ESTADÍSTICAS (DINÁMICO)'!$M:$M,G$12,'ESTADÍSTICAS (DINÁMICO)'!$G:$G,$E15),SUMIFS('ESTADÍSTICAS (DINÁMICO)'!$K:$K,'ESTADÍSTICAS (DINÁMICO)'!$L:$L,$E$7,'ESTADÍSTICAS (DINÁMICO)'!$M:$M,G$12,'ESTADÍSTICAS (DINÁMICO)'!$G:$G,$E15)))/4)</f>
        <v>#REF!</v>
      </c>
      <c r="H15" s="79" t="e">
        <f ca="1">IF($P15="Porcentaje",(IF($E$7="ANUAL",SUMIFS('ESTADÍSTICAS (DINÁMICO)'!$K:$K,'ESTADÍSTICAS (DINÁMICO)'!$M:$M,H$12,'ESTADÍSTICAS (DINÁMICO)'!$G:$G,$E15),SUMIFS('ESTADÍSTICAS (DINÁMICO)'!$K:$K,'ESTADÍSTICAS (DINÁMICO)'!$L:$L,$E$7,'ESTADÍSTICAS (DINÁMICO)'!$M:$M,H$12,'ESTADÍSTICAS (DINÁMICO)'!$G:$G,$E15))),(IF($E$7="ANUAL",SUMIFS('ESTADÍSTICAS (DINÁMICO)'!$K:$K,'ESTADÍSTICAS (DINÁMICO)'!$M:$M,H$12,'ESTADÍSTICAS (DINÁMICO)'!$G:$G,$E15),SUMIFS('ESTADÍSTICAS (DINÁMICO)'!$K:$K,'ESTADÍSTICAS (DINÁMICO)'!$L:$L,$E$7,'ESTADÍSTICAS (DINÁMICO)'!$M:$M,H$12,'ESTADÍSTICAS (DINÁMICO)'!$G:$G,$E15)))/4)</f>
        <v>#REF!</v>
      </c>
      <c r="I15" s="79" t="e">
        <f ca="1">IF($P15="Porcentaje",(IF($E$7="ANUAL",SUMIFS('ESTADÍSTICAS (DINÁMICO)'!$K:$K,'ESTADÍSTICAS (DINÁMICO)'!$M:$M,I$12,'ESTADÍSTICAS (DINÁMICO)'!$G:$G,$E15),SUMIFS('ESTADÍSTICAS (DINÁMICO)'!$K:$K,'ESTADÍSTICAS (DINÁMICO)'!$L:$L,$E$7,'ESTADÍSTICAS (DINÁMICO)'!$M:$M,I$12,'ESTADÍSTICAS (DINÁMICO)'!$G:$G,$E15))),(IF($E$7="ANUAL",SUMIFS('ESTADÍSTICAS (DINÁMICO)'!$K:$K,'ESTADÍSTICAS (DINÁMICO)'!$M:$M,I$12,'ESTADÍSTICAS (DINÁMICO)'!$G:$G,$E15),SUMIFS('ESTADÍSTICAS (DINÁMICO)'!$K:$K,'ESTADÍSTICAS (DINÁMICO)'!$L:$L,$E$7,'ESTADÍSTICAS (DINÁMICO)'!$M:$M,I$12,'ESTADÍSTICAS (DINÁMICO)'!$G:$G,$E15)))/4)</f>
        <v>#REF!</v>
      </c>
      <c r="J15" s="79" t="e">
        <f ca="1">IF($P15="Porcentaje",(IF($E$7="ANUAL",SUMIFS('ESTADÍSTICAS (DINÁMICO)'!$K:$K,'ESTADÍSTICAS (DINÁMICO)'!$M:$M,J$12,'ESTADÍSTICAS (DINÁMICO)'!$G:$G,$E15),SUMIFS('ESTADÍSTICAS (DINÁMICO)'!$K:$K,'ESTADÍSTICAS (DINÁMICO)'!$L:$L,$E$7,'ESTADÍSTICAS (DINÁMICO)'!$M:$M,J$12,'ESTADÍSTICAS (DINÁMICO)'!$G:$G,$E15))),(IF($E$7="ANUAL",SUMIFS('ESTADÍSTICAS (DINÁMICO)'!$K:$K,'ESTADÍSTICAS (DINÁMICO)'!$M:$M,J$12,'ESTADÍSTICAS (DINÁMICO)'!$G:$G,$E15),SUMIFS('ESTADÍSTICAS (DINÁMICO)'!$K:$K,'ESTADÍSTICAS (DINÁMICO)'!$L:$L,$E$7,'ESTADÍSTICAS (DINÁMICO)'!$M:$M,J$12,'ESTADÍSTICAS (DINÁMICO)'!$G:$G,$E15)))/4)</f>
        <v>#REF!</v>
      </c>
      <c r="K15" s="79" t="e">
        <f ca="1">IF($P15="Porcentaje",(IF($E$7="ANUAL",SUMIFS('ESTADÍSTICAS (DINÁMICO)'!$K:$K,'ESTADÍSTICAS (DINÁMICO)'!$M:$M,K$12,'ESTADÍSTICAS (DINÁMICO)'!$G:$G,$E15),SUMIFS('ESTADÍSTICAS (DINÁMICO)'!$K:$K,'ESTADÍSTICAS (DINÁMICO)'!$L:$L,$E$7,'ESTADÍSTICAS (DINÁMICO)'!$M:$M,K$12,'ESTADÍSTICAS (DINÁMICO)'!$G:$G,$E15))),(IF($E$7="ANUAL",SUMIFS('ESTADÍSTICAS (DINÁMICO)'!$K:$K,'ESTADÍSTICAS (DINÁMICO)'!$M:$M,K$12,'ESTADÍSTICAS (DINÁMICO)'!$G:$G,$E15),SUMIFS('ESTADÍSTICAS (DINÁMICO)'!$K:$K,'ESTADÍSTICAS (DINÁMICO)'!$L:$L,$E$7,'ESTADÍSTICAS (DINÁMICO)'!$M:$M,K$12,'ESTADÍSTICAS (DINÁMICO)'!$G:$G,$E15)))/4)</f>
        <v>#REF!</v>
      </c>
      <c r="L15" s="79" t="e">
        <f ca="1">IF($P15="Porcentaje",(IF($E$7="ANUAL",SUMIFS('ESTADÍSTICAS (DINÁMICO)'!$K:$K,'ESTADÍSTICAS (DINÁMICO)'!$M:$M,L$12,'ESTADÍSTICAS (DINÁMICO)'!$G:$G,$E15),SUMIFS('ESTADÍSTICAS (DINÁMICO)'!$K:$K,'ESTADÍSTICAS (DINÁMICO)'!$L:$L,$E$7,'ESTADÍSTICAS (DINÁMICO)'!$M:$M,L$12,'ESTADÍSTICAS (DINÁMICO)'!$G:$G,$E15))),(IF($E$7="ANUAL",SUMIFS('ESTADÍSTICAS (DINÁMICO)'!$K:$K,'ESTADÍSTICAS (DINÁMICO)'!$M:$M,L$12,'ESTADÍSTICAS (DINÁMICO)'!$G:$G,$E15),SUMIFS('ESTADÍSTICAS (DINÁMICO)'!$K:$K,'ESTADÍSTICAS (DINÁMICO)'!$L:$L,$E$7,'ESTADÍSTICAS (DINÁMICO)'!$M:$M,L$12,'ESTADÍSTICAS (DINÁMICO)'!$G:$G,$E15)))/4)</f>
        <v>#REF!</v>
      </c>
      <c r="M15" s="79" t="e">
        <f ca="1">IF($P15="Porcentaje",(IF($E$7="ANUAL",SUMIFS('ESTADÍSTICAS (DINÁMICO)'!$K:$K,'ESTADÍSTICAS (DINÁMICO)'!$M:$M,M$12,'ESTADÍSTICAS (DINÁMICO)'!$G:$G,$E15),SUMIFS('ESTADÍSTICAS (DINÁMICO)'!$K:$K,'ESTADÍSTICAS (DINÁMICO)'!$L:$L,$E$7,'ESTADÍSTICAS (DINÁMICO)'!$M:$M,M$12,'ESTADÍSTICAS (DINÁMICO)'!$G:$G,$E15))),(IF($E$7="ANUAL",SUMIFS('ESTADÍSTICAS (DINÁMICO)'!$K:$K,'ESTADÍSTICAS (DINÁMICO)'!$M:$M,M$12,'ESTADÍSTICAS (DINÁMICO)'!$G:$G,$E15),SUMIFS('ESTADÍSTICAS (DINÁMICO)'!$K:$K,'ESTADÍSTICAS (DINÁMICO)'!$L:$L,$E$7,'ESTADÍSTICAS (DINÁMICO)'!$M:$M,M$12,'ESTADÍSTICAS (DINÁMICO)'!$G:$G,$E15)))/4)</f>
        <v>#REF!</v>
      </c>
      <c r="N15" s="79" t="e">
        <f ca="1">IF($P15="Porcentaje",(IF($E$7="ANUAL",SUMIFS('ESTADÍSTICAS (DINÁMICO)'!$K:$K,'ESTADÍSTICAS (DINÁMICO)'!$M:$M,N$12,'ESTADÍSTICAS (DINÁMICO)'!$G:$G,$E15),SUMIFS('ESTADÍSTICAS (DINÁMICO)'!$K:$K,'ESTADÍSTICAS (DINÁMICO)'!$L:$L,$E$7,'ESTADÍSTICAS (DINÁMICO)'!$M:$M,N$12,'ESTADÍSTICAS (DINÁMICO)'!$G:$G,$E15))),(IF($E$7="ANUAL",SUMIFS('ESTADÍSTICAS (DINÁMICO)'!$K:$K,'ESTADÍSTICAS (DINÁMICO)'!$M:$M,N$12,'ESTADÍSTICAS (DINÁMICO)'!$G:$G,$E15),SUMIFS('ESTADÍSTICAS (DINÁMICO)'!$K:$K,'ESTADÍSTICAS (DINÁMICO)'!$L:$L,$E$7,'ESTADÍSTICAS (DINÁMICO)'!$M:$M,N$12,'ESTADÍSTICAS (DINÁMICO)'!$G:$G,$E15)))/4)</f>
        <v>#REF!</v>
      </c>
      <c r="O15" s="80" t="e">
        <f t="shared" ref="O15:O20" ca="1" si="0">SUM(F15:N15)</f>
        <v>#REF!</v>
      </c>
      <c r="P15" s="84" t="e">
        <f ca="1">VLOOKUP(A15,#REF!,2,FALSE)</f>
        <v>#REF!</v>
      </c>
    </row>
    <row r="16" spans="1:16" ht="60">
      <c r="A16" s="76" t="str">
        <f ca="1">IFERROR(__xludf.DUMMYFUNCTION("INDEX(importrange(""https://docs.google.com/spreadsheets/d/1msbw1Rxa9t3kJZ1TEQXbAradHm8z21NlL52Wym1yI1E/edit#gid=0"",""'buscador'!A:AM""),MATCH($E16,importrange(""https://docs.google.com/spreadsheets/d/1msbw1Rxa9t3kJZ1TEQXbAradHm8z21NlL52Wym1yI1E/edit#gid"&amp;"=0"",""'buscador'!K:K""),0),39)"),"5.1.1.1")</f>
        <v>5.1.1.1</v>
      </c>
      <c r="B16" s="85" t="str">
        <f ca="1">IFERROR(__xludf.DUMMYFUNCTION("INDEX(importrange(""1msbw1Rxa9t3kJZ1TEQXbAradHm8z21NlL52Wym1yI1E"",""'buscador'!A:AM""),MATCH($E16,importrange(""1msbw1Rxa9t3kJZ1TEQXbAradHm8z21NlL52Wym1yI1E"",""'buscador'!K:K""),0),7)"),"Atención en Centros de Desarrollo Infantil")</f>
        <v>Atención en Centros de Desarrollo Infantil</v>
      </c>
      <c r="C16" s="81" t="s">
        <v>80</v>
      </c>
      <c r="D16" s="78" t="s">
        <v>81</v>
      </c>
      <c r="E16" s="78" t="s">
        <v>82</v>
      </c>
      <c r="F16" s="79" t="e">
        <f ca="1">IF($P16="Porcentaje",(IF($E$7="ANUAL",SUMIFS('ESTADÍSTICAS (DINÁMICO)'!$K:$K,'ESTADÍSTICAS (DINÁMICO)'!$M:$M,F$12,'ESTADÍSTICAS (DINÁMICO)'!$G:$G,$E16),SUMIFS('ESTADÍSTICAS (DINÁMICO)'!$K:$K,'ESTADÍSTICAS (DINÁMICO)'!$L:$L,$E$7,'ESTADÍSTICAS (DINÁMICO)'!$M:$M,F$12,'ESTADÍSTICAS (DINÁMICO)'!$G:$G,$E16))),(IF($E$7="ANUAL",SUMIFS('ESTADÍSTICAS (DINÁMICO)'!$K:$K,'ESTADÍSTICAS (DINÁMICO)'!$M:$M,F$12,'ESTADÍSTICAS (DINÁMICO)'!$G:$G,$E16),SUMIFS('ESTADÍSTICAS (DINÁMICO)'!$K:$K,'ESTADÍSTICAS (DINÁMICO)'!$L:$L,$E$7,'ESTADÍSTICAS (DINÁMICO)'!$M:$M,F$12,'ESTADÍSTICAS (DINÁMICO)'!$G:$G,$E16)))/4)</f>
        <v>#REF!</v>
      </c>
      <c r="G16" s="79" t="e">
        <f ca="1">IF($P16="Porcentaje",(IF($E$7="ANUAL",SUMIFS('ESTADÍSTICAS (DINÁMICO)'!$K:$K,'ESTADÍSTICAS (DINÁMICO)'!$M:$M,G$12,'ESTADÍSTICAS (DINÁMICO)'!$G:$G,$E16),SUMIFS('ESTADÍSTICAS (DINÁMICO)'!$K:$K,'ESTADÍSTICAS (DINÁMICO)'!$L:$L,$E$7,'ESTADÍSTICAS (DINÁMICO)'!$M:$M,G$12,'ESTADÍSTICAS (DINÁMICO)'!$G:$G,$E16))),(IF($E$7="ANUAL",SUMIFS('ESTADÍSTICAS (DINÁMICO)'!$K:$K,'ESTADÍSTICAS (DINÁMICO)'!$M:$M,G$12,'ESTADÍSTICAS (DINÁMICO)'!$G:$G,$E16),SUMIFS('ESTADÍSTICAS (DINÁMICO)'!$K:$K,'ESTADÍSTICAS (DINÁMICO)'!$L:$L,$E$7,'ESTADÍSTICAS (DINÁMICO)'!$M:$M,G$12,'ESTADÍSTICAS (DINÁMICO)'!$G:$G,$E16)))/4)</f>
        <v>#REF!</v>
      </c>
      <c r="H16" s="79" t="e">
        <f ca="1">IF($P16="Porcentaje",(IF($E$7="ANUAL",SUMIFS('ESTADÍSTICAS (DINÁMICO)'!$K:$K,'ESTADÍSTICAS (DINÁMICO)'!$M:$M,H$12,'ESTADÍSTICAS (DINÁMICO)'!$G:$G,$E16),SUMIFS('ESTADÍSTICAS (DINÁMICO)'!$K:$K,'ESTADÍSTICAS (DINÁMICO)'!$L:$L,$E$7,'ESTADÍSTICAS (DINÁMICO)'!$M:$M,H$12,'ESTADÍSTICAS (DINÁMICO)'!$G:$G,$E16))),(IF($E$7="ANUAL",SUMIFS('ESTADÍSTICAS (DINÁMICO)'!$K:$K,'ESTADÍSTICAS (DINÁMICO)'!$M:$M,H$12,'ESTADÍSTICAS (DINÁMICO)'!$G:$G,$E16),SUMIFS('ESTADÍSTICAS (DINÁMICO)'!$K:$K,'ESTADÍSTICAS (DINÁMICO)'!$L:$L,$E$7,'ESTADÍSTICAS (DINÁMICO)'!$M:$M,H$12,'ESTADÍSTICAS (DINÁMICO)'!$G:$G,$E16)))/4)</f>
        <v>#REF!</v>
      </c>
      <c r="I16" s="79" t="e">
        <f ca="1">IF($P16="Porcentaje",(IF($E$7="ANUAL",SUMIFS('ESTADÍSTICAS (DINÁMICO)'!$K:$K,'ESTADÍSTICAS (DINÁMICO)'!$M:$M,I$12,'ESTADÍSTICAS (DINÁMICO)'!$G:$G,$E16),SUMIFS('ESTADÍSTICAS (DINÁMICO)'!$K:$K,'ESTADÍSTICAS (DINÁMICO)'!$L:$L,$E$7,'ESTADÍSTICAS (DINÁMICO)'!$M:$M,I$12,'ESTADÍSTICAS (DINÁMICO)'!$G:$G,$E16))),(IF($E$7="ANUAL",SUMIFS('ESTADÍSTICAS (DINÁMICO)'!$K:$K,'ESTADÍSTICAS (DINÁMICO)'!$M:$M,I$12,'ESTADÍSTICAS (DINÁMICO)'!$G:$G,$E16),SUMIFS('ESTADÍSTICAS (DINÁMICO)'!$K:$K,'ESTADÍSTICAS (DINÁMICO)'!$L:$L,$E$7,'ESTADÍSTICAS (DINÁMICO)'!$M:$M,I$12,'ESTADÍSTICAS (DINÁMICO)'!$G:$G,$E16)))/4)</f>
        <v>#REF!</v>
      </c>
      <c r="J16" s="79" t="e">
        <f ca="1">IF($P16="Porcentaje",(IF($E$7="ANUAL",SUMIFS('ESTADÍSTICAS (DINÁMICO)'!$K:$K,'ESTADÍSTICAS (DINÁMICO)'!$M:$M,J$12,'ESTADÍSTICAS (DINÁMICO)'!$G:$G,$E16),SUMIFS('ESTADÍSTICAS (DINÁMICO)'!$K:$K,'ESTADÍSTICAS (DINÁMICO)'!$L:$L,$E$7,'ESTADÍSTICAS (DINÁMICO)'!$M:$M,J$12,'ESTADÍSTICAS (DINÁMICO)'!$G:$G,$E16))),(IF($E$7="ANUAL",SUMIFS('ESTADÍSTICAS (DINÁMICO)'!$K:$K,'ESTADÍSTICAS (DINÁMICO)'!$M:$M,J$12,'ESTADÍSTICAS (DINÁMICO)'!$G:$G,$E16),SUMIFS('ESTADÍSTICAS (DINÁMICO)'!$K:$K,'ESTADÍSTICAS (DINÁMICO)'!$L:$L,$E$7,'ESTADÍSTICAS (DINÁMICO)'!$M:$M,J$12,'ESTADÍSTICAS (DINÁMICO)'!$G:$G,$E16)))/4)</f>
        <v>#REF!</v>
      </c>
      <c r="K16" s="79" t="e">
        <f ca="1">IF($P16="Porcentaje",(IF($E$7="ANUAL",SUMIFS('ESTADÍSTICAS (DINÁMICO)'!$K:$K,'ESTADÍSTICAS (DINÁMICO)'!$M:$M,K$12,'ESTADÍSTICAS (DINÁMICO)'!$G:$G,$E16),SUMIFS('ESTADÍSTICAS (DINÁMICO)'!$K:$K,'ESTADÍSTICAS (DINÁMICO)'!$L:$L,$E$7,'ESTADÍSTICAS (DINÁMICO)'!$M:$M,K$12,'ESTADÍSTICAS (DINÁMICO)'!$G:$G,$E16))),(IF($E$7="ANUAL",SUMIFS('ESTADÍSTICAS (DINÁMICO)'!$K:$K,'ESTADÍSTICAS (DINÁMICO)'!$M:$M,K$12,'ESTADÍSTICAS (DINÁMICO)'!$G:$G,$E16),SUMIFS('ESTADÍSTICAS (DINÁMICO)'!$K:$K,'ESTADÍSTICAS (DINÁMICO)'!$L:$L,$E$7,'ESTADÍSTICAS (DINÁMICO)'!$M:$M,K$12,'ESTADÍSTICAS (DINÁMICO)'!$G:$G,$E16)))/4)</f>
        <v>#REF!</v>
      </c>
      <c r="L16" s="79" t="e">
        <f ca="1">IF($P16="Porcentaje",(IF($E$7="ANUAL",SUMIFS('ESTADÍSTICAS (DINÁMICO)'!$K:$K,'ESTADÍSTICAS (DINÁMICO)'!$M:$M,L$12,'ESTADÍSTICAS (DINÁMICO)'!$G:$G,$E16),SUMIFS('ESTADÍSTICAS (DINÁMICO)'!$K:$K,'ESTADÍSTICAS (DINÁMICO)'!$L:$L,$E$7,'ESTADÍSTICAS (DINÁMICO)'!$M:$M,L$12,'ESTADÍSTICAS (DINÁMICO)'!$G:$G,$E16))),(IF($E$7="ANUAL",SUMIFS('ESTADÍSTICAS (DINÁMICO)'!$K:$K,'ESTADÍSTICAS (DINÁMICO)'!$M:$M,L$12,'ESTADÍSTICAS (DINÁMICO)'!$G:$G,$E16),SUMIFS('ESTADÍSTICAS (DINÁMICO)'!$K:$K,'ESTADÍSTICAS (DINÁMICO)'!$L:$L,$E$7,'ESTADÍSTICAS (DINÁMICO)'!$M:$M,L$12,'ESTADÍSTICAS (DINÁMICO)'!$G:$G,$E16)))/4)</f>
        <v>#REF!</v>
      </c>
      <c r="M16" s="79" t="e">
        <f ca="1">IF($P16="Porcentaje",(IF($E$7="ANUAL",SUMIFS('ESTADÍSTICAS (DINÁMICO)'!$K:$K,'ESTADÍSTICAS (DINÁMICO)'!$M:$M,M$12,'ESTADÍSTICAS (DINÁMICO)'!$G:$G,$E16),SUMIFS('ESTADÍSTICAS (DINÁMICO)'!$K:$K,'ESTADÍSTICAS (DINÁMICO)'!$L:$L,$E$7,'ESTADÍSTICAS (DINÁMICO)'!$M:$M,M$12,'ESTADÍSTICAS (DINÁMICO)'!$G:$G,$E16))),(IF($E$7="ANUAL",SUMIFS('ESTADÍSTICAS (DINÁMICO)'!$K:$K,'ESTADÍSTICAS (DINÁMICO)'!$M:$M,M$12,'ESTADÍSTICAS (DINÁMICO)'!$G:$G,$E16),SUMIFS('ESTADÍSTICAS (DINÁMICO)'!$K:$K,'ESTADÍSTICAS (DINÁMICO)'!$L:$L,$E$7,'ESTADÍSTICAS (DINÁMICO)'!$M:$M,M$12,'ESTADÍSTICAS (DINÁMICO)'!$G:$G,$E16)))/4)</f>
        <v>#REF!</v>
      </c>
      <c r="N16" s="79" t="e">
        <f ca="1">IF($P16="Porcentaje",(IF($E$7="ANUAL",SUMIFS('ESTADÍSTICAS (DINÁMICO)'!$K:$K,'ESTADÍSTICAS (DINÁMICO)'!$M:$M,N$12,'ESTADÍSTICAS (DINÁMICO)'!$G:$G,$E16),SUMIFS('ESTADÍSTICAS (DINÁMICO)'!$K:$K,'ESTADÍSTICAS (DINÁMICO)'!$L:$L,$E$7,'ESTADÍSTICAS (DINÁMICO)'!$M:$M,N$12,'ESTADÍSTICAS (DINÁMICO)'!$G:$G,$E16))),(IF($E$7="ANUAL",SUMIFS('ESTADÍSTICAS (DINÁMICO)'!$K:$K,'ESTADÍSTICAS (DINÁMICO)'!$M:$M,N$12,'ESTADÍSTICAS (DINÁMICO)'!$G:$G,$E16),SUMIFS('ESTADÍSTICAS (DINÁMICO)'!$K:$K,'ESTADÍSTICAS (DINÁMICO)'!$L:$L,$E$7,'ESTADÍSTICAS (DINÁMICO)'!$M:$M,N$12,'ESTADÍSTICAS (DINÁMICO)'!$G:$G,$E16)))/4)</f>
        <v>#REF!</v>
      </c>
      <c r="O16" s="80" t="e">
        <f t="shared" ca="1" si="0"/>
        <v>#REF!</v>
      </c>
      <c r="P16" s="86" t="e">
        <f ca="1">VLOOKUP(A16,#REF!,2,FALSE)</f>
        <v>#REF!</v>
      </c>
    </row>
    <row r="17" spans="1:16" ht="60">
      <c r="A17" s="76" t="str">
        <f ca="1">IFERROR(__xludf.DUMMYFUNCTION("INDEX(importrange(""https://docs.google.com/spreadsheets/d/1msbw1Rxa9t3kJZ1TEQXbAradHm8z21NlL52Wym1yI1E/edit#gid=0"",""'buscador'!A:AM""),MATCH($E17,importrange(""https://docs.google.com/spreadsheets/d/1msbw1Rxa9t3kJZ1TEQXbAradHm8z21NlL52Wym1yI1E/edit#gid"&amp;"=0"",""'buscador'!K:K""),0),39)"),"5.1.1.2")</f>
        <v>5.1.1.2</v>
      </c>
      <c r="B17" s="85" t="str">
        <f ca="1">IFERROR(__xludf.DUMMYFUNCTION("INDEX(importrange(""1msbw1Rxa9t3kJZ1TEQXbAradHm8z21NlL52Wym1yI1E"",""'buscador'!A:AM""),MATCH($E17,importrange(""1msbw1Rxa9t3kJZ1TEQXbAradHm8z21NlL52Wym1yI1E"",""'buscador'!K:K""),0),7)"),"Atención en Centros de Desarrollo Infantil")</f>
        <v>Atención en Centros de Desarrollo Infantil</v>
      </c>
      <c r="C17" s="81" t="s">
        <v>87</v>
      </c>
      <c r="D17" s="78" t="s">
        <v>88</v>
      </c>
      <c r="E17" s="78" t="s">
        <v>89</v>
      </c>
      <c r="F17" s="79" t="e">
        <f ca="1">IF($P17="Porcentaje",(IF($E$7="ANUAL",SUMIFS('ESTADÍSTICAS (DINÁMICO)'!$K:$K,'ESTADÍSTICAS (DINÁMICO)'!$M:$M,F$12,'ESTADÍSTICAS (DINÁMICO)'!$G:$G,$E17),SUMIFS('ESTADÍSTICAS (DINÁMICO)'!$K:$K,'ESTADÍSTICAS (DINÁMICO)'!$L:$L,$E$7,'ESTADÍSTICAS (DINÁMICO)'!$M:$M,F$12,'ESTADÍSTICAS (DINÁMICO)'!$G:$G,$E17))),(IF($E$7="ANUAL",SUMIFS('ESTADÍSTICAS (DINÁMICO)'!$K:$K,'ESTADÍSTICAS (DINÁMICO)'!$M:$M,F$12,'ESTADÍSTICAS (DINÁMICO)'!$G:$G,$E17),SUMIFS('ESTADÍSTICAS (DINÁMICO)'!$K:$K,'ESTADÍSTICAS (DINÁMICO)'!$L:$L,$E$7,'ESTADÍSTICAS (DINÁMICO)'!$M:$M,F$12,'ESTADÍSTICAS (DINÁMICO)'!$G:$G,$E17)))/4)</f>
        <v>#REF!</v>
      </c>
      <c r="G17" s="79" t="e">
        <f ca="1">IF($P17="Porcentaje",(IF($E$7="ANUAL",SUMIFS('ESTADÍSTICAS (DINÁMICO)'!$K:$K,'ESTADÍSTICAS (DINÁMICO)'!$M:$M,G$12,'ESTADÍSTICAS (DINÁMICO)'!$G:$G,$E17),SUMIFS('ESTADÍSTICAS (DINÁMICO)'!$K:$K,'ESTADÍSTICAS (DINÁMICO)'!$L:$L,$E$7,'ESTADÍSTICAS (DINÁMICO)'!$M:$M,G$12,'ESTADÍSTICAS (DINÁMICO)'!$G:$G,$E17))),(IF($E$7="ANUAL",SUMIFS('ESTADÍSTICAS (DINÁMICO)'!$K:$K,'ESTADÍSTICAS (DINÁMICO)'!$M:$M,G$12,'ESTADÍSTICAS (DINÁMICO)'!$G:$G,$E17),SUMIFS('ESTADÍSTICAS (DINÁMICO)'!$K:$K,'ESTADÍSTICAS (DINÁMICO)'!$L:$L,$E$7,'ESTADÍSTICAS (DINÁMICO)'!$M:$M,G$12,'ESTADÍSTICAS (DINÁMICO)'!$G:$G,$E17)))/4)</f>
        <v>#REF!</v>
      </c>
      <c r="H17" s="79" t="e">
        <f ca="1">IF($P17="Porcentaje",(IF($E$7="ANUAL",SUMIFS('ESTADÍSTICAS (DINÁMICO)'!$K:$K,'ESTADÍSTICAS (DINÁMICO)'!$M:$M,H$12,'ESTADÍSTICAS (DINÁMICO)'!$G:$G,$E17),SUMIFS('ESTADÍSTICAS (DINÁMICO)'!$K:$K,'ESTADÍSTICAS (DINÁMICO)'!$L:$L,$E$7,'ESTADÍSTICAS (DINÁMICO)'!$M:$M,H$12,'ESTADÍSTICAS (DINÁMICO)'!$G:$G,$E17))),(IF($E$7="ANUAL",SUMIFS('ESTADÍSTICAS (DINÁMICO)'!$K:$K,'ESTADÍSTICAS (DINÁMICO)'!$M:$M,H$12,'ESTADÍSTICAS (DINÁMICO)'!$G:$G,$E17),SUMIFS('ESTADÍSTICAS (DINÁMICO)'!$K:$K,'ESTADÍSTICAS (DINÁMICO)'!$L:$L,$E$7,'ESTADÍSTICAS (DINÁMICO)'!$M:$M,H$12,'ESTADÍSTICAS (DINÁMICO)'!$G:$G,$E17)))/4)</f>
        <v>#REF!</v>
      </c>
      <c r="I17" s="79" t="e">
        <f ca="1">IF($P17="Porcentaje",(IF($E$7="ANUAL",SUMIFS('ESTADÍSTICAS (DINÁMICO)'!$K:$K,'ESTADÍSTICAS (DINÁMICO)'!$M:$M,I$12,'ESTADÍSTICAS (DINÁMICO)'!$G:$G,$E17),SUMIFS('ESTADÍSTICAS (DINÁMICO)'!$K:$K,'ESTADÍSTICAS (DINÁMICO)'!$L:$L,$E$7,'ESTADÍSTICAS (DINÁMICO)'!$M:$M,I$12,'ESTADÍSTICAS (DINÁMICO)'!$G:$G,$E17))),(IF($E$7="ANUAL",SUMIFS('ESTADÍSTICAS (DINÁMICO)'!$K:$K,'ESTADÍSTICAS (DINÁMICO)'!$M:$M,I$12,'ESTADÍSTICAS (DINÁMICO)'!$G:$G,$E17),SUMIFS('ESTADÍSTICAS (DINÁMICO)'!$K:$K,'ESTADÍSTICAS (DINÁMICO)'!$L:$L,$E$7,'ESTADÍSTICAS (DINÁMICO)'!$M:$M,I$12,'ESTADÍSTICAS (DINÁMICO)'!$G:$G,$E17)))/4)</f>
        <v>#REF!</v>
      </c>
      <c r="J17" s="79" t="e">
        <f ca="1">IF($P17="Porcentaje",(IF($E$7="ANUAL",SUMIFS('ESTADÍSTICAS (DINÁMICO)'!$K:$K,'ESTADÍSTICAS (DINÁMICO)'!$M:$M,J$12,'ESTADÍSTICAS (DINÁMICO)'!$G:$G,$E17),SUMIFS('ESTADÍSTICAS (DINÁMICO)'!$K:$K,'ESTADÍSTICAS (DINÁMICO)'!$L:$L,$E$7,'ESTADÍSTICAS (DINÁMICO)'!$M:$M,J$12,'ESTADÍSTICAS (DINÁMICO)'!$G:$G,$E17))),(IF($E$7="ANUAL",SUMIFS('ESTADÍSTICAS (DINÁMICO)'!$K:$K,'ESTADÍSTICAS (DINÁMICO)'!$M:$M,J$12,'ESTADÍSTICAS (DINÁMICO)'!$G:$G,$E17),SUMIFS('ESTADÍSTICAS (DINÁMICO)'!$K:$K,'ESTADÍSTICAS (DINÁMICO)'!$L:$L,$E$7,'ESTADÍSTICAS (DINÁMICO)'!$M:$M,J$12,'ESTADÍSTICAS (DINÁMICO)'!$G:$G,$E17)))/4)</f>
        <v>#REF!</v>
      </c>
      <c r="K17" s="79" t="e">
        <f ca="1">IF($P17="Porcentaje",(IF($E$7="ANUAL",SUMIFS('ESTADÍSTICAS (DINÁMICO)'!$K:$K,'ESTADÍSTICAS (DINÁMICO)'!$M:$M,K$12,'ESTADÍSTICAS (DINÁMICO)'!$G:$G,$E17),SUMIFS('ESTADÍSTICAS (DINÁMICO)'!$K:$K,'ESTADÍSTICAS (DINÁMICO)'!$L:$L,$E$7,'ESTADÍSTICAS (DINÁMICO)'!$M:$M,K$12,'ESTADÍSTICAS (DINÁMICO)'!$G:$G,$E17))),(IF($E$7="ANUAL",SUMIFS('ESTADÍSTICAS (DINÁMICO)'!$K:$K,'ESTADÍSTICAS (DINÁMICO)'!$M:$M,K$12,'ESTADÍSTICAS (DINÁMICO)'!$G:$G,$E17),SUMIFS('ESTADÍSTICAS (DINÁMICO)'!$K:$K,'ESTADÍSTICAS (DINÁMICO)'!$L:$L,$E$7,'ESTADÍSTICAS (DINÁMICO)'!$M:$M,K$12,'ESTADÍSTICAS (DINÁMICO)'!$G:$G,$E17)))/4)</f>
        <v>#REF!</v>
      </c>
      <c r="L17" s="79" t="e">
        <f ca="1">IF($P17="Porcentaje",(IF($E$7="ANUAL",SUMIFS('ESTADÍSTICAS (DINÁMICO)'!$K:$K,'ESTADÍSTICAS (DINÁMICO)'!$M:$M,L$12,'ESTADÍSTICAS (DINÁMICO)'!$G:$G,$E17),SUMIFS('ESTADÍSTICAS (DINÁMICO)'!$K:$K,'ESTADÍSTICAS (DINÁMICO)'!$L:$L,$E$7,'ESTADÍSTICAS (DINÁMICO)'!$M:$M,L$12,'ESTADÍSTICAS (DINÁMICO)'!$G:$G,$E17))),(IF($E$7="ANUAL",SUMIFS('ESTADÍSTICAS (DINÁMICO)'!$K:$K,'ESTADÍSTICAS (DINÁMICO)'!$M:$M,L$12,'ESTADÍSTICAS (DINÁMICO)'!$G:$G,$E17),SUMIFS('ESTADÍSTICAS (DINÁMICO)'!$K:$K,'ESTADÍSTICAS (DINÁMICO)'!$L:$L,$E$7,'ESTADÍSTICAS (DINÁMICO)'!$M:$M,L$12,'ESTADÍSTICAS (DINÁMICO)'!$G:$G,$E17)))/4)</f>
        <v>#REF!</v>
      </c>
      <c r="M17" s="79" t="e">
        <f ca="1">IF($P17="Porcentaje",(IF($E$7="ANUAL",SUMIFS('ESTADÍSTICAS (DINÁMICO)'!$K:$K,'ESTADÍSTICAS (DINÁMICO)'!$M:$M,M$12,'ESTADÍSTICAS (DINÁMICO)'!$G:$G,$E17),SUMIFS('ESTADÍSTICAS (DINÁMICO)'!$K:$K,'ESTADÍSTICAS (DINÁMICO)'!$L:$L,$E$7,'ESTADÍSTICAS (DINÁMICO)'!$M:$M,M$12,'ESTADÍSTICAS (DINÁMICO)'!$G:$G,$E17))),(IF($E$7="ANUAL",SUMIFS('ESTADÍSTICAS (DINÁMICO)'!$K:$K,'ESTADÍSTICAS (DINÁMICO)'!$M:$M,M$12,'ESTADÍSTICAS (DINÁMICO)'!$G:$G,$E17),SUMIFS('ESTADÍSTICAS (DINÁMICO)'!$K:$K,'ESTADÍSTICAS (DINÁMICO)'!$L:$L,$E$7,'ESTADÍSTICAS (DINÁMICO)'!$M:$M,M$12,'ESTADÍSTICAS (DINÁMICO)'!$G:$G,$E17)))/4)</f>
        <v>#REF!</v>
      </c>
      <c r="N17" s="82" t="e">
        <f ca="1">IF($P17="Porcentaje",(IF($E$7="ANUAL",SUMIFS('ESTADÍSTICAS (DINÁMICO)'!$K:$K,'ESTADÍSTICAS (DINÁMICO)'!$M:$M,N$12,'ESTADÍSTICAS (DINÁMICO)'!$G:$G,$E17),SUMIFS('ESTADÍSTICAS (DINÁMICO)'!$K:$K,'ESTADÍSTICAS (DINÁMICO)'!$L:$L,$E$7,'ESTADÍSTICAS (DINÁMICO)'!$M:$M,N$12,'ESTADÍSTICAS (DINÁMICO)'!$G:$G,$E17))),(IF($E$7="ANUAL",SUMIFS('ESTADÍSTICAS (DINÁMICO)'!$K:$K,'ESTADÍSTICAS (DINÁMICO)'!$M:$M,N$12,'ESTADÍSTICAS (DINÁMICO)'!$G:$G,$E17),SUMIFS('ESTADÍSTICAS (DINÁMICO)'!$K:$K,'ESTADÍSTICAS (DINÁMICO)'!$L:$L,$E$7,'ESTADÍSTICAS (DINÁMICO)'!$M:$M,N$12,'ESTADÍSTICAS (DINÁMICO)'!$G:$G,$E17)))/4)</f>
        <v>#REF!</v>
      </c>
      <c r="O17" s="80" t="e">
        <f t="shared" ca="1" si="0"/>
        <v>#REF!</v>
      </c>
      <c r="P17" s="86" t="e">
        <f ca="1">VLOOKUP(A17,#REF!,2,FALSE)</f>
        <v>#REF!</v>
      </c>
    </row>
    <row r="18" spans="1:16" ht="84">
      <c r="A18" s="76" t="str">
        <f ca="1">IFERROR(__xludf.DUMMYFUNCTION("INDEX(importrange(""https://docs.google.com/spreadsheets/d/1msbw1Rxa9t3kJZ1TEQXbAradHm8z21NlL52Wym1yI1E/edit#gid=0"",""'buscador'!A:AM""),MATCH($E18,importrange(""https://docs.google.com/spreadsheets/d/1msbw1Rxa9t3kJZ1TEQXbAradHm8z21NlL52Wym1yI1E/edit#gid"&amp;"=0"",""'buscador'!K:K""),0),39)"),"5.1.2.0")</f>
        <v>5.1.2.0</v>
      </c>
      <c r="B18" s="85" t="str">
        <f ca="1">IFERROR(__xludf.DUMMYFUNCTION("INDEX(importrange(""1msbw1Rxa9t3kJZ1TEQXbAradHm8z21NlL52Wym1yI1E"",""'buscador'!A:AM""),MATCH($E18,importrange(""1msbw1Rxa9t3kJZ1TEQXbAradHm8z21NlL52Wym1yI1E"",""'buscador'!K:K""),0),7)"),"Atención Psicopedagógica Infantil")</f>
        <v>Atención Psicopedagógica Infantil</v>
      </c>
      <c r="C18" s="83" t="s">
        <v>95</v>
      </c>
      <c r="D18" s="78" t="s">
        <v>96</v>
      </c>
      <c r="E18" s="78" t="s">
        <v>97</v>
      </c>
      <c r="F18" s="79" t="e">
        <f ca="1">IF($P18="Porcentaje",(IF($E$7="ANUAL",SUMIFS('ESTADÍSTICAS (DINÁMICO)'!$K:$K,'ESTADÍSTICAS (DINÁMICO)'!$M:$M,F$12,'ESTADÍSTICAS (DINÁMICO)'!$G:$G,$E18),SUMIFS('ESTADÍSTICAS (DINÁMICO)'!$K:$K,'ESTADÍSTICAS (DINÁMICO)'!$L:$L,$E$7,'ESTADÍSTICAS (DINÁMICO)'!$M:$M,F$12,'ESTADÍSTICAS (DINÁMICO)'!$G:$G,$E18))),(IF($E$7="ANUAL",SUMIFS('ESTADÍSTICAS (DINÁMICO)'!$K:$K,'ESTADÍSTICAS (DINÁMICO)'!$M:$M,F$12,'ESTADÍSTICAS (DINÁMICO)'!$G:$G,$E18),SUMIFS('ESTADÍSTICAS (DINÁMICO)'!$K:$K,'ESTADÍSTICAS (DINÁMICO)'!$L:$L,$E$7,'ESTADÍSTICAS (DINÁMICO)'!$M:$M,F$12,'ESTADÍSTICAS (DINÁMICO)'!$G:$G,$E18)))/3)</f>
        <v>#REF!</v>
      </c>
      <c r="G18" s="79" t="e">
        <f ca="1">IF($P18="Porcentaje",(IF($E$7="ANUAL",SUMIFS('ESTADÍSTICAS (DINÁMICO)'!$K:$K,'ESTADÍSTICAS (DINÁMICO)'!$M:$M,G$12,'ESTADÍSTICAS (DINÁMICO)'!$G:$G,$E18),SUMIFS('ESTADÍSTICAS (DINÁMICO)'!$K:$K,'ESTADÍSTICAS (DINÁMICO)'!$L:$L,$E$7,'ESTADÍSTICAS (DINÁMICO)'!$M:$M,G$12,'ESTADÍSTICAS (DINÁMICO)'!$G:$G,$E18))),(IF($E$7="ANUAL",SUMIFS('ESTADÍSTICAS (DINÁMICO)'!$K:$K,'ESTADÍSTICAS (DINÁMICO)'!$M:$M,G$12,'ESTADÍSTICAS (DINÁMICO)'!$G:$G,$E18),SUMIFS('ESTADÍSTICAS (DINÁMICO)'!$K:$K,'ESTADÍSTICAS (DINÁMICO)'!$L:$L,$E$7,'ESTADÍSTICAS (DINÁMICO)'!$M:$M,G$12,'ESTADÍSTICAS (DINÁMICO)'!$G:$G,$E18)))/3)</f>
        <v>#REF!</v>
      </c>
      <c r="H18" s="79" t="e">
        <f ca="1">IF($P18="Porcentaje",(IF($E$7="ANUAL",SUMIFS('ESTADÍSTICAS (DINÁMICO)'!$K:$K,'ESTADÍSTICAS (DINÁMICO)'!$M:$M,H$12,'ESTADÍSTICAS (DINÁMICO)'!$G:$G,$E18),SUMIFS('ESTADÍSTICAS (DINÁMICO)'!$K:$K,'ESTADÍSTICAS (DINÁMICO)'!$L:$L,$E$7,'ESTADÍSTICAS (DINÁMICO)'!$M:$M,H$12,'ESTADÍSTICAS (DINÁMICO)'!$G:$G,$E18))),(IF($E$7="ANUAL",SUMIFS('ESTADÍSTICAS (DINÁMICO)'!$K:$K,'ESTADÍSTICAS (DINÁMICO)'!$M:$M,H$12,'ESTADÍSTICAS (DINÁMICO)'!$G:$G,$E18),SUMIFS('ESTADÍSTICAS (DINÁMICO)'!$K:$K,'ESTADÍSTICAS (DINÁMICO)'!$L:$L,$E$7,'ESTADÍSTICAS (DINÁMICO)'!$M:$M,H$12,'ESTADÍSTICAS (DINÁMICO)'!$G:$G,$E18)))/3)</f>
        <v>#REF!</v>
      </c>
      <c r="I18" s="79" t="e">
        <f ca="1">IF($P18="Porcentaje",(IF($E$7="ANUAL",SUMIFS('ESTADÍSTICAS (DINÁMICO)'!$K:$K,'ESTADÍSTICAS (DINÁMICO)'!$M:$M,I$12,'ESTADÍSTICAS (DINÁMICO)'!$G:$G,$E18),SUMIFS('ESTADÍSTICAS (DINÁMICO)'!$K:$K,'ESTADÍSTICAS (DINÁMICO)'!$L:$L,$E$7,'ESTADÍSTICAS (DINÁMICO)'!$M:$M,I$12,'ESTADÍSTICAS (DINÁMICO)'!$G:$G,$E18))),(IF($E$7="ANUAL",SUMIFS('ESTADÍSTICAS (DINÁMICO)'!$K:$K,'ESTADÍSTICAS (DINÁMICO)'!$M:$M,I$12,'ESTADÍSTICAS (DINÁMICO)'!$G:$G,$E18),SUMIFS('ESTADÍSTICAS (DINÁMICO)'!$K:$K,'ESTADÍSTICAS (DINÁMICO)'!$L:$L,$E$7,'ESTADÍSTICAS (DINÁMICO)'!$M:$M,I$12,'ESTADÍSTICAS (DINÁMICO)'!$G:$G,$E18)))/3)</f>
        <v>#REF!</v>
      </c>
      <c r="J18" s="79" t="e">
        <f ca="1">IF($P18="Porcentaje",(IF($E$7="ANUAL",SUMIFS('ESTADÍSTICAS (DINÁMICO)'!$K:$K,'ESTADÍSTICAS (DINÁMICO)'!$M:$M,J$12,'ESTADÍSTICAS (DINÁMICO)'!$G:$G,$E18),SUMIFS('ESTADÍSTICAS (DINÁMICO)'!$K:$K,'ESTADÍSTICAS (DINÁMICO)'!$L:$L,$E$7,'ESTADÍSTICAS (DINÁMICO)'!$M:$M,J$12,'ESTADÍSTICAS (DINÁMICO)'!$G:$G,$E18))),(IF($E$7="ANUAL",SUMIFS('ESTADÍSTICAS (DINÁMICO)'!$K:$K,'ESTADÍSTICAS (DINÁMICO)'!$M:$M,J$12,'ESTADÍSTICAS (DINÁMICO)'!$G:$G,$E18),SUMIFS('ESTADÍSTICAS (DINÁMICO)'!$K:$K,'ESTADÍSTICAS (DINÁMICO)'!$L:$L,$E$7,'ESTADÍSTICAS (DINÁMICO)'!$M:$M,J$12,'ESTADÍSTICAS (DINÁMICO)'!$G:$G,$E18)))/3)</f>
        <v>#REF!</v>
      </c>
      <c r="K18" s="79" t="e">
        <f ca="1">IF($P18="Porcentaje",(IF($E$7="ANUAL",SUMIFS('ESTADÍSTICAS (DINÁMICO)'!$K:$K,'ESTADÍSTICAS (DINÁMICO)'!$M:$M,K$12,'ESTADÍSTICAS (DINÁMICO)'!$G:$G,$E18),SUMIFS('ESTADÍSTICAS (DINÁMICO)'!$K:$K,'ESTADÍSTICAS (DINÁMICO)'!$L:$L,$E$7,'ESTADÍSTICAS (DINÁMICO)'!$M:$M,K$12,'ESTADÍSTICAS (DINÁMICO)'!$G:$G,$E18))),(IF($E$7="ANUAL",SUMIFS('ESTADÍSTICAS (DINÁMICO)'!$K:$K,'ESTADÍSTICAS (DINÁMICO)'!$M:$M,K$12,'ESTADÍSTICAS (DINÁMICO)'!$G:$G,$E18),SUMIFS('ESTADÍSTICAS (DINÁMICO)'!$K:$K,'ESTADÍSTICAS (DINÁMICO)'!$L:$L,$E$7,'ESTADÍSTICAS (DINÁMICO)'!$M:$M,K$12,'ESTADÍSTICAS (DINÁMICO)'!$G:$G,$E18)))/3)</f>
        <v>#REF!</v>
      </c>
      <c r="L18" s="79" t="e">
        <f ca="1">IF($P18="Porcentaje",(IF($E$7="ANUAL",SUMIFS('ESTADÍSTICAS (DINÁMICO)'!$K:$K,'ESTADÍSTICAS (DINÁMICO)'!$M:$M,L$12,'ESTADÍSTICAS (DINÁMICO)'!$G:$G,$E18),SUMIFS('ESTADÍSTICAS (DINÁMICO)'!$K:$K,'ESTADÍSTICAS (DINÁMICO)'!$L:$L,$E$7,'ESTADÍSTICAS (DINÁMICO)'!$M:$M,L$12,'ESTADÍSTICAS (DINÁMICO)'!$G:$G,$E18))),(IF($E$7="ANUAL",SUMIFS('ESTADÍSTICAS (DINÁMICO)'!$K:$K,'ESTADÍSTICAS (DINÁMICO)'!$M:$M,L$12,'ESTADÍSTICAS (DINÁMICO)'!$G:$G,$E18),SUMIFS('ESTADÍSTICAS (DINÁMICO)'!$K:$K,'ESTADÍSTICAS (DINÁMICO)'!$L:$L,$E$7,'ESTADÍSTICAS (DINÁMICO)'!$M:$M,L$12,'ESTADÍSTICAS (DINÁMICO)'!$G:$G,$E18)))/3)</f>
        <v>#REF!</v>
      </c>
      <c r="M18" s="79" t="e">
        <f ca="1">IF($P18="Porcentaje",(IF($E$7="ANUAL",SUMIFS('ESTADÍSTICAS (DINÁMICO)'!$K:$K,'ESTADÍSTICAS (DINÁMICO)'!$M:$M,M$12,'ESTADÍSTICAS (DINÁMICO)'!$G:$G,$E18),SUMIFS('ESTADÍSTICAS (DINÁMICO)'!$K:$K,'ESTADÍSTICAS (DINÁMICO)'!$L:$L,$E$7,'ESTADÍSTICAS (DINÁMICO)'!$M:$M,M$12,'ESTADÍSTICAS (DINÁMICO)'!$G:$G,$E18))),(IF($E$7="ANUAL",SUMIFS('ESTADÍSTICAS (DINÁMICO)'!$K:$K,'ESTADÍSTICAS (DINÁMICO)'!$M:$M,M$12,'ESTADÍSTICAS (DINÁMICO)'!$G:$G,$E18),SUMIFS('ESTADÍSTICAS (DINÁMICO)'!$K:$K,'ESTADÍSTICAS (DINÁMICO)'!$L:$L,$E$7,'ESTADÍSTICAS (DINÁMICO)'!$M:$M,M$12,'ESTADÍSTICAS (DINÁMICO)'!$G:$G,$E18)))/3)</f>
        <v>#REF!</v>
      </c>
      <c r="N18" s="79" t="e">
        <f ca="1">IF($P18="Porcentaje",(IF($E$7="ANUAL",SUMIFS('ESTADÍSTICAS (DINÁMICO)'!$K:$K,'ESTADÍSTICAS (DINÁMICO)'!$M:$M,N$12,'ESTADÍSTICAS (DINÁMICO)'!$G:$G,$E18),SUMIFS('ESTADÍSTICAS (DINÁMICO)'!$K:$K,'ESTADÍSTICAS (DINÁMICO)'!$L:$L,$E$7,'ESTADÍSTICAS (DINÁMICO)'!$M:$M,N$12,'ESTADÍSTICAS (DINÁMICO)'!$G:$G,$E18))),(IF($E$7="ANUAL",SUMIFS('ESTADÍSTICAS (DINÁMICO)'!$K:$K,'ESTADÍSTICAS (DINÁMICO)'!$M:$M,N$12,'ESTADÍSTICAS (DINÁMICO)'!$G:$G,$E18),SUMIFS('ESTADÍSTICAS (DINÁMICO)'!$K:$K,'ESTADÍSTICAS (DINÁMICO)'!$L:$L,$E$7,'ESTADÍSTICAS (DINÁMICO)'!$M:$M,N$12,'ESTADÍSTICAS (DINÁMICO)'!$G:$G,$E18)))/3)</f>
        <v>#REF!</v>
      </c>
      <c r="O18" s="80" t="e">
        <f t="shared" ca="1" si="0"/>
        <v>#REF!</v>
      </c>
      <c r="P18" s="86" t="e">
        <f ca="1">VLOOKUP(A18,#REF!,2,FALSE)</f>
        <v>#REF!</v>
      </c>
    </row>
    <row r="19" spans="1:16" ht="72" hidden="1">
      <c r="A19" s="76" t="str">
        <f ca="1">IFERROR(__xludf.DUMMYFUNCTION("INDEX(importrange(""https://docs.google.com/spreadsheets/d/1msbw1Rxa9t3kJZ1TEQXbAradHm8z21NlL52Wym1yI1E/edit#gid=0"",""'buscador'!A:AM""),MATCH($E19,importrange(""https://docs.google.com/spreadsheets/d/1msbw1Rxa9t3kJZ1TEQXbAradHm8z21NlL52Wym1yI1E/edit#gid"&amp;"=0"",""'buscador'!K:K""),0),39)"),"5.1.2.1")</f>
        <v>5.1.2.1</v>
      </c>
      <c r="B19" s="85" t="str">
        <f ca="1">IFERROR(__xludf.DUMMYFUNCTION("INDEX(importrange(""1msbw1Rxa9t3kJZ1TEQXbAradHm8z21NlL52Wym1yI1E"",""'buscador'!A:AM""),MATCH($E19,importrange(""1msbw1Rxa9t3kJZ1TEQXbAradHm8z21NlL52Wym1yI1E"",""'buscador'!K:K""),0),7)"),"Atención Psicopedagógica Infantil")</f>
        <v>Atención Psicopedagógica Infantil</v>
      </c>
      <c r="C19" s="44" t="s">
        <v>104</v>
      </c>
      <c r="D19" s="78" t="s">
        <v>105</v>
      </c>
      <c r="E19" s="78" t="s">
        <v>106</v>
      </c>
      <c r="F19" s="79" t="e">
        <f ca="1">IF($P19="Porcentaje",(IF($E$7="ANUAL",SUMIFS('ESTADÍSTICAS (DINÁMICO)'!$K:$K,'ESTADÍSTICAS (DINÁMICO)'!$M:$M,F$12,'ESTADÍSTICAS (DINÁMICO)'!$G:$G,$E19),SUMIFS('ESTADÍSTICAS (DINÁMICO)'!$K:$K,'ESTADÍSTICAS (DINÁMICO)'!$L:$L,$E$7,'ESTADÍSTICAS (DINÁMICO)'!$M:$M,F$12,'ESTADÍSTICAS (DINÁMICO)'!$G:$G,$E19))),(IF($E$7="ANUAL",SUMIFS('ESTADÍSTICAS (DINÁMICO)'!$K:$K,'ESTADÍSTICAS (DINÁMICO)'!$M:$M,F$12,'ESTADÍSTICAS (DINÁMICO)'!$G:$G,$E19),SUMIFS('ESTADÍSTICAS (DINÁMICO)'!$K:$K,'ESTADÍSTICAS (DINÁMICO)'!$L:$L,$E$7,'ESTADÍSTICAS (DINÁMICO)'!$M:$M,F$12,'ESTADÍSTICAS (DINÁMICO)'!$G:$G,$E19)))/4)</f>
        <v>#REF!</v>
      </c>
      <c r="G19" s="79" t="e">
        <f ca="1">IF($P19="Porcentaje",(IF($E$7="ANUAL",SUMIFS('ESTADÍSTICAS (DINÁMICO)'!$K:$K,'ESTADÍSTICAS (DINÁMICO)'!$M:$M,G$12,'ESTADÍSTICAS (DINÁMICO)'!$G:$G,$E19),SUMIFS('ESTADÍSTICAS (DINÁMICO)'!$K:$K,'ESTADÍSTICAS (DINÁMICO)'!$L:$L,$E$7,'ESTADÍSTICAS (DINÁMICO)'!$M:$M,G$12,'ESTADÍSTICAS (DINÁMICO)'!$G:$G,$E19))),(IF($E$7="ANUAL",SUMIFS('ESTADÍSTICAS (DINÁMICO)'!$K:$K,'ESTADÍSTICAS (DINÁMICO)'!$M:$M,G$12,'ESTADÍSTICAS (DINÁMICO)'!$G:$G,$E19),SUMIFS('ESTADÍSTICAS (DINÁMICO)'!$K:$K,'ESTADÍSTICAS (DINÁMICO)'!$L:$L,$E$7,'ESTADÍSTICAS (DINÁMICO)'!$M:$M,G$12,'ESTADÍSTICAS (DINÁMICO)'!$G:$G,$E19)))/4)</f>
        <v>#REF!</v>
      </c>
      <c r="H19" s="79" t="e">
        <f ca="1">IF($P19="Porcentaje",(IF($E$7="ANUAL",SUMIFS('ESTADÍSTICAS (DINÁMICO)'!$K:$K,'ESTADÍSTICAS (DINÁMICO)'!$M:$M,H$12,'ESTADÍSTICAS (DINÁMICO)'!$G:$G,$E19),SUMIFS('ESTADÍSTICAS (DINÁMICO)'!$K:$K,'ESTADÍSTICAS (DINÁMICO)'!$L:$L,$E$7,'ESTADÍSTICAS (DINÁMICO)'!$M:$M,H$12,'ESTADÍSTICAS (DINÁMICO)'!$G:$G,$E19))),(IF($E$7="ANUAL",SUMIFS('ESTADÍSTICAS (DINÁMICO)'!$K:$K,'ESTADÍSTICAS (DINÁMICO)'!$M:$M,H$12,'ESTADÍSTICAS (DINÁMICO)'!$G:$G,$E19),SUMIFS('ESTADÍSTICAS (DINÁMICO)'!$K:$K,'ESTADÍSTICAS (DINÁMICO)'!$L:$L,$E$7,'ESTADÍSTICAS (DINÁMICO)'!$M:$M,H$12,'ESTADÍSTICAS (DINÁMICO)'!$G:$G,$E19)))/4)</f>
        <v>#REF!</v>
      </c>
      <c r="I19" s="79" t="e">
        <f ca="1">IF($P19="Porcentaje",(IF($E$7="ANUAL",SUMIFS('ESTADÍSTICAS (DINÁMICO)'!$K:$K,'ESTADÍSTICAS (DINÁMICO)'!$M:$M,I$12,'ESTADÍSTICAS (DINÁMICO)'!$G:$G,$E19),SUMIFS('ESTADÍSTICAS (DINÁMICO)'!$K:$K,'ESTADÍSTICAS (DINÁMICO)'!$L:$L,$E$7,'ESTADÍSTICAS (DINÁMICO)'!$M:$M,I$12,'ESTADÍSTICAS (DINÁMICO)'!$G:$G,$E19))),(IF($E$7="ANUAL",SUMIFS('ESTADÍSTICAS (DINÁMICO)'!$K:$K,'ESTADÍSTICAS (DINÁMICO)'!$M:$M,I$12,'ESTADÍSTICAS (DINÁMICO)'!$G:$G,$E19),SUMIFS('ESTADÍSTICAS (DINÁMICO)'!$K:$K,'ESTADÍSTICAS (DINÁMICO)'!$L:$L,$E$7,'ESTADÍSTICAS (DINÁMICO)'!$M:$M,I$12,'ESTADÍSTICAS (DINÁMICO)'!$G:$G,$E19)))/4)</f>
        <v>#REF!</v>
      </c>
      <c r="J19" s="79" t="e">
        <f ca="1">IF($P19="Porcentaje",(IF($E$7="ANUAL",SUMIFS('ESTADÍSTICAS (DINÁMICO)'!$K:$K,'ESTADÍSTICAS (DINÁMICO)'!$M:$M,J$12,'ESTADÍSTICAS (DINÁMICO)'!$G:$G,$E19),SUMIFS('ESTADÍSTICAS (DINÁMICO)'!$K:$K,'ESTADÍSTICAS (DINÁMICO)'!$L:$L,$E$7,'ESTADÍSTICAS (DINÁMICO)'!$M:$M,J$12,'ESTADÍSTICAS (DINÁMICO)'!$G:$G,$E19))),(IF($E$7="ANUAL",SUMIFS('ESTADÍSTICAS (DINÁMICO)'!$K:$K,'ESTADÍSTICAS (DINÁMICO)'!$M:$M,J$12,'ESTADÍSTICAS (DINÁMICO)'!$G:$G,$E19),SUMIFS('ESTADÍSTICAS (DINÁMICO)'!$K:$K,'ESTADÍSTICAS (DINÁMICO)'!$L:$L,$E$7,'ESTADÍSTICAS (DINÁMICO)'!$M:$M,J$12,'ESTADÍSTICAS (DINÁMICO)'!$G:$G,$E19)))/4)</f>
        <v>#REF!</v>
      </c>
      <c r="K19" s="79" t="e">
        <f ca="1">IF($P19="Porcentaje",(IF($E$7="ANUAL",SUMIFS('ESTADÍSTICAS (DINÁMICO)'!$K:$K,'ESTADÍSTICAS (DINÁMICO)'!$M:$M,K$12,'ESTADÍSTICAS (DINÁMICO)'!$G:$G,$E19),SUMIFS('ESTADÍSTICAS (DINÁMICO)'!$K:$K,'ESTADÍSTICAS (DINÁMICO)'!$L:$L,$E$7,'ESTADÍSTICAS (DINÁMICO)'!$M:$M,K$12,'ESTADÍSTICAS (DINÁMICO)'!$G:$G,$E19))),(IF($E$7="ANUAL",SUMIFS('ESTADÍSTICAS (DINÁMICO)'!$K:$K,'ESTADÍSTICAS (DINÁMICO)'!$M:$M,K$12,'ESTADÍSTICAS (DINÁMICO)'!$G:$G,$E19),SUMIFS('ESTADÍSTICAS (DINÁMICO)'!$K:$K,'ESTADÍSTICAS (DINÁMICO)'!$L:$L,$E$7,'ESTADÍSTICAS (DINÁMICO)'!$M:$M,K$12,'ESTADÍSTICAS (DINÁMICO)'!$G:$G,$E19)))/4)</f>
        <v>#REF!</v>
      </c>
      <c r="L19" s="79" t="e">
        <f ca="1">IF($P19="Porcentaje",(IF($E$7="ANUAL",SUMIFS('ESTADÍSTICAS (DINÁMICO)'!$K:$K,'ESTADÍSTICAS (DINÁMICO)'!$M:$M,L$12,'ESTADÍSTICAS (DINÁMICO)'!$G:$G,$E19),SUMIFS('ESTADÍSTICAS (DINÁMICO)'!$K:$K,'ESTADÍSTICAS (DINÁMICO)'!$L:$L,$E$7,'ESTADÍSTICAS (DINÁMICO)'!$M:$M,L$12,'ESTADÍSTICAS (DINÁMICO)'!$G:$G,$E19))),(IF($E$7="ANUAL",SUMIFS('ESTADÍSTICAS (DINÁMICO)'!$K:$K,'ESTADÍSTICAS (DINÁMICO)'!$M:$M,L$12,'ESTADÍSTICAS (DINÁMICO)'!$G:$G,$E19),SUMIFS('ESTADÍSTICAS (DINÁMICO)'!$K:$K,'ESTADÍSTICAS (DINÁMICO)'!$L:$L,$E$7,'ESTADÍSTICAS (DINÁMICO)'!$M:$M,L$12,'ESTADÍSTICAS (DINÁMICO)'!$G:$G,$E19)))/4)</f>
        <v>#REF!</v>
      </c>
      <c r="M19" s="79" t="e">
        <f ca="1">IF($P19="Porcentaje",(IF($E$7="ANUAL",SUMIFS('ESTADÍSTICAS (DINÁMICO)'!$K:$K,'ESTADÍSTICAS (DINÁMICO)'!$M:$M,M$12,'ESTADÍSTICAS (DINÁMICO)'!$G:$G,$E19),SUMIFS('ESTADÍSTICAS (DINÁMICO)'!$K:$K,'ESTADÍSTICAS (DINÁMICO)'!$L:$L,$E$7,'ESTADÍSTICAS (DINÁMICO)'!$M:$M,M$12,'ESTADÍSTICAS (DINÁMICO)'!$G:$G,$E19))),(IF($E$7="ANUAL",SUMIFS('ESTADÍSTICAS (DINÁMICO)'!$K:$K,'ESTADÍSTICAS (DINÁMICO)'!$M:$M,M$12,'ESTADÍSTICAS (DINÁMICO)'!$G:$G,$E19),SUMIFS('ESTADÍSTICAS (DINÁMICO)'!$K:$K,'ESTADÍSTICAS (DINÁMICO)'!$L:$L,$E$7,'ESTADÍSTICAS (DINÁMICO)'!$M:$M,M$12,'ESTADÍSTICAS (DINÁMICO)'!$G:$G,$E19)))/4)</f>
        <v>#REF!</v>
      </c>
      <c r="N19" s="79" t="e">
        <f ca="1">IF($P19="Porcentaje",(IF($E$7="ANUAL",SUMIFS('ESTADÍSTICAS (DINÁMICO)'!$K:$K,'ESTADÍSTICAS (DINÁMICO)'!$M:$M,N$12,'ESTADÍSTICAS (DINÁMICO)'!$G:$G,$E19),SUMIFS('ESTADÍSTICAS (DINÁMICO)'!$K:$K,'ESTADÍSTICAS (DINÁMICO)'!$L:$L,$E$7,'ESTADÍSTICAS (DINÁMICO)'!$M:$M,N$12,'ESTADÍSTICAS (DINÁMICO)'!$G:$G,$E19))),(IF($E$7="ANUAL",SUMIFS('ESTADÍSTICAS (DINÁMICO)'!$K:$K,'ESTADÍSTICAS (DINÁMICO)'!$M:$M,N$12,'ESTADÍSTICAS (DINÁMICO)'!$G:$G,$E19),SUMIFS('ESTADÍSTICAS (DINÁMICO)'!$K:$K,'ESTADÍSTICAS (DINÁMICO)'!$L:$L,$E$7,'ESTADÍSTICAS (DINÁMICO)'!$M:$M,N$12,'ESTADÍSTICAS (DINÁMICO)'!$G:$G,$E19)))/4)</f>
        <v>#REF!</v>
      </c>
      <c r="O19" s="80" t="e">
        <f t="shared" ca="1" si="0"/>
        <v>#REF!</v>
      </c>
      <c r="P19" s="86" t="e">
        <f ca="1">VLOOKUP(A19,#REF!,2,FALSE)</f>
        <v>#REF!</v>
      </c>
    </row>
    <row r="20" spans="1:16" ht="60">
      <c r="A20" s="76" t="str">
        <f ca="1">IFERROR(__xludf.DUMMYFUNCTION("INDEX(importrange(""https://docs.google.com/spreadsheets/d/1msbw1Rxa9t3kJZ1TEQXbAradHm8z21NlL52Wym1yI1E/edit#gid=0"",""'buscador'!A:AM""),MATCH($E20,importrange(""https://docs.google.com/spreadsheets/d/1msbw1Rxa9t3kJZ1TEQXbAradHm8z21NlL52Wym1yI1E/edit#gid"&amp;"=0"",""'buscador'!K:K""),0),39)"),"5.1.2.2")</f>
        <v>5.1.2.2</v>
      </c>
      <c r="B20" s="85" t="str">
        <f ca="1">IFERROR(__xludf.DUMMYFUNCTION("INDEX(importrange(""1msbw1Rxa9t3kJZ1TEQXbAradHm8z21NlL52Wym1yI1E"",""'buscador'!A:AM""),MATCH($E20,importrange(""1msbw1Rxa9t3kJZ1TEQXbAradHm8z21NlL52Wym1yI1E"",""'buscador'!K:K""),0),7)"),"Atención Psicopedagógica Infantil")</f>
        <v>Atención Psicopedagógica Infantil</v>
      </c>
      <c r="C20" s="44" t="s">
        <v>111</v>
      </c>
      <c r="D20" s="78" t="s">
        <v>112</v>
      </c>
      <c r="E20" s="78" t="s">
        <v>113</v>
      </c>
      <c r="F20" s="79" t="e">
        <f ca="1">IF($P20="Porcentaje",(IF($E$7="ANUAL",SUMIFS('ESTADÍSTICAS (DINÁMICO)'!$K:$K,'ESTADÍSTICAS (DINÁMICO)'!$M:$M,F$12,'ESTADÍSTICAS (DINÁMICO)'!$G:$G,$E20),SUMIFS('ESTADÍSTICAS (DINÁMICO)'!$K:$K,'ESTADÍSTICAS (DINÁMICO)'!$L:$L,$E$7,'ESTADÍSTICAS (DINÁMICO)'!$M:$M,F$12,'ESTADÍSTICAS (DINÁMICO)'!$G:$G,$E20))),(IF($E$7="ANUAL",SUMIFS('ESTADÍSTICAS (DINÁMICO)'!$K:$K,'ESTADÍSTICAS (DINÁMICO)'!$M:$M,F$12,'ESTADÍSTICAS (DINÁMICO)'!$G:$G,$E20),SUMIFS('ESTADÍSTICAS (DINÁMICO)'!$K:$K,'ESTADÍSTICAS (DINÁMICO)'!$L:$L,$E$7,'ESTADÍSTICAS (DINÁMICO)'!$M:$M,F$12,'ESTADÍSTICAS (DINÁMICO)'!$G:$G,$E20)))/4)</f>
        <v>#REF!</v>
      </c>
      <c r="G20" s="79" t="e">
        <f ca="1">IF($P20="Porcentaje",(IF($E$7="ANUAL",SUMIFS('ESTADÍSTICAS (DINÁMICO)'!$K:$K,'ESTADÍSTICAS (DINÁMICO)'!$M:$M,G$12,'ESTADÍSTICAS (DINÁMICO)'!$G:$G,$E20),SUMIFS('ESTADÍSTICAS (DINÁMICO)'!$K:$K,'ESTADÍSTICAS (DINÁMICO)'!$L:$L,$E$7,'ESTADÍSTICAS (DINÁMICO)'!$M:$M,G$12,'ESTADÍSTICAS (DINÁMICO)'!$G:$G,$E20))),(IF($E$7="ANUAL",SUMIFS('ESTADÍSTICAS (DINÁMICO)'!$K:$K,'ESTADÍSTICAS (DINÁMICO)'!$M:$M,G$12,'ESTADÍSTICAS (DINÁMICO)'!$G:$G,$E20),SUMIFS('ESTADÍSTICAS (DINÁMICO)'!$K:$K,'ESTADÍSTICAS (DINÁMICO)'!$L:$L,$E$7,'ESTADÍSTICAS (DINÁMICO)'!$M:$M,G$12,'ESTADÍSTICAS (DINÁMICO)'!$G:$G,$E20)))/4)</f>
        <v>#REF!</v>
      </c>
      <c r="H20" s="79" t="e">
        <f ca="1">IF($P20="Porcentaje",(IF($E$7="ANUAL",SUMIFS('ESTADÍSTICAS (DINÁMICO)'!$K:$K,'ESTADÍSTICAS (DINÁMICO)'!$M:$M,H$12,'ESTADÍSTICAS (DINÁMICO)'!$G:$G,$E20),SUMIFS('ESTADÍSTICAS (DINÁMICO)'!$K:$K,'ESTADÍSTICAS (DINÁMICO)'!$L:$L,$E$7,'ESTADÍSTICAS (DINÁMICO)'!$M:$M,H$12,'ESTADÍSTICAS (DINÁMICO)'!$G:$G,$E20))),(IF($E$7="ANUAL",SUMIFS('ESTADÍSTICAS (DINÁMICO)'!$K:$K,'ESTADÍSTICAS (DINÁMICO)'!$M:$M,H$12,'ESTADÍSTICAS (DINÁMICO)'!$G:$G,$E20),SUMIFS('ESTADÍSTICAS (DINÁMICO)'!$K:$K,'ESTADÍSTICAS (DINÁMICO)'!$L:$L,$E$7,'ESTADÍSTICAS (DINÁMICO)'!$M:$M,H$12,'ESTADÍSTICAS (DINÁMICO)'!$G:$G,$E20)))/4)</f>
        <v>#REF!</v>
      </c>
      <c r="I20" s="79" t="e">
        <f ca="1">IF($P20="Porcentaje",(IF($E$7="ANUAL",SUMIFS('ESTADÍSTICAS (DINÁMICO)'!$K:$K,'ESTADÍSTICAS (DINÁMICO)'!$M:$M,I$12,'ESTADÍSTICAS (DINÁMICO)'!$G:$G,$E20),SUMIFS('ESTADÍSTICAS (DINÁMICO)'!$K:$K,'ESTADÍSTICAS (DINÁMICO)'!$L:$L,$E$7,'ESTADÍSTICAS (DINÁMICO)'!$M:$M,I$12,'ESTADÍSTICAS (DINÁMICO)'!$G:$G,$E20))),(IF($E$7="ANUAL",SUMIFS('ESTADÍSTICAS (DINÁMICO)'!$K:$K,'ESTADÍSTICAS (DINÁMICO)'!$M:$M,I$12,'ESTADÍSTICAS (DINÁMICO)'!$G:$G,$E20),SUMIFS('ESTADÍSTICAS (DINÁMICO)'!$K:$K,'ESTADÍSTICAS (DINÁMICO)'!$L:$L,$E$7,'ESTADÍSTICAS (DINÁMICO)'!$M:$M,I$12,'ESTADÍSTICAS (DINÁMICO)'!$G:$G,$E20)))/4)</f>
        <v>#REF!</v>
      </c>
      <c r="J20" s="79" t="e">
        <f ca="1">IF($P20="Porcentaje",(IF($E$7="ANUAL",SUMIFS('ESTADÍSTICAS (DINÁMICO)'!$K:$K,'ESTADÍSTICAS (DINÁMICO)'!$M:$M,J$12,'ESTADÍSTICAS (DINÁMICO)'!$G:$G,$E20),SUMIFS('ESTADÍSTICAS (DINÁMICO)'!$K:$K,'ESTADÍSTICAS (DINÁMICO)'!$L:$L,$E$7,'ESTADÍSTICAS (DINÁMICO)'!$M:$M,J$12,'ESTADÍSTICAS (DINÁMICO)'!$G:$G,$E20))),(IF($E$7="ANUAL",SUMIFS('ESTADÍSTICAS (DINÁMICO)'!$K:$K,'ESTADÍSTICAS (DINÁMICO)'!$M:$M,J$12,'ESTADÍSTICAS (DINÁMICO)'!$G:$G,$E20),SUMIFS('ESTADÍSTICAS (DINÁMICO)'!$K:$K,'ESTADÍSTICAS (DINÁMICO)'!$L:$L,$E$7,'ESTADÍSTICAS (DINÁMICO)'!$M:$M,J$12,'ESTADÍSTICAS (DINÁMICO)'!$G:$G,$E20)))/4)</f>
        <v>#REF!</v>
      </c>
      <c r="K20" s="79" t="e">
        <f ca="1">IF($P20="Porcentaje",(IF($E$7="ANUAL",SUMIFS('ESTADÍSTICAS (DINÁMICO)'!$K:$K,'ESTADÍSTICAS (DINÁMICO)'!$M:$M,K$12,'ESTADÍSTICAS (DINÁMICO)'!$G:$G,$E20),SUMIFS('ESTADÍSTICAS (DINÁMICO)'!$K:$K,'ESTADÍSTICAS (DINÁMICO)'!$L:$L,$E$7,'ESTADÍSTICAS (DINÁMICO)'!$M:$M,K$12,'ESTADÍSTICAS (DINÁMICO)'!$G:$G,$E20))),(IF($E$7="ANUAL",SUMIFS('ESTADÍSTICAS (DINÁMICO)'!$K:$K,'ESTADÍSTICAS (DINÁMICO)'!$M:$M,K$12,'ESTADÍSTICAS (DINÁMICO)'!$G:$G,$E20),SUMIFS('ESTADÍSTICAS (DINÁMICO)'!$K:$K,'ESTADÍSTICAS (DINÁMICO)'!$L:$L,$E$7,'ESTADÍSTICAS (DINÁMICO)'!$M:$M,K$12,'ESTADÍSTICAS (DINÁMICO)'!$G:$G,$E20)))/4)</f>
        <v>#REF!</v>
      </c>
      <c r="L20" s="79" t="e">
        <f ca="1">IF($P20="Porcentaje",(IF($E$7="ANUAL",SUMIFS('ESTADÍSTICAS (DINÁMICO)'!$K:$K,'ESTADÍSTICAS (DINÁMICO)'!$M:$M,L$12,'ESTADÍSTICAS (DINÁMICO)'!$G:$G,$E20),SUMIFS('ESTADÍSTICAS (DINÁMICO)'!$K:$K,'ESTADÍSTICAS (DINÁMICO)'!$L:$L,$E$7,'ESTADÍSTICAS (DINÁMICO)'!$M:$M,L$12,'ESTADÍSTICAS (DINÁMICO)'!$G:$G,$E20))),(IF($E$7="ANUAL",SUMIFS('ESTADÍSTICAS (DINÁMICO)'!$K:$K,'ESTADÍSTICAS (DINÁMICO)'!$M:$M,L$12,'ESTADÍSTICAS (DINÁMICO)'!$G:$G,$E20),SUMIFS('ESTADÍSTICAS (DINÁMICO)'!$K:$K,'ESTADÍSTICAS (DINÁMICO)'!$L:$L,$E$7,'ESTADÍSTICAS (DINÁMICO)'!$M:$M,L$12,'ESTADÍSTICAS (DINÁMICO)'!$G:$G,$E20)))/4)</f>
        <v>#REF!</v>
      </c>
      <c r="M20" s="79" t="e">
        <f ca="1">IF($P20="Porcentaje",(IF($E$7="ANUAL",SUMIFS('ESTADÍSTICAS (DINÁMICO)'!$K:$K,'ESTADÍSTICAS (DINÁMICO)'!$M:$M,M$12,'ESTADÍSTICAS (DINÁMICO)'!$G:$G,$E20),SUMIFS('ESTADÍSTICAS (DINÁMICO)'!$K:$K,'ESTADÍSTICAS (DINÁMICO)'!$L:$L,$E$7,'ESTADÍSTICAS (DINÁMICO)'!$M:$M,M$12,'ESTADÍSTICAS (DINÁMICO)'!$G:$G,$E20))),(IF($E$7="ANUAL",SUMIFS('ESTADÍSTICAS (DINÁMICO)'!$K:$K,'ESTADÍSTICAS (DINÁMICO)'!$M:$M,M$12,'ESTADÍSTICAS (DINÁMICO)'!$G:$G,$E20),SUMIFS('ESTADÍSTICAS (DINÁMICO)'!$K:$K,'ESTADÍSTICAS (DINÁMICO)'!$L:$L,$E$7,'ESTADÍSTICAS (DINÁMICO)'!$M:$M,M$12,'ESTADÍSTICAS (DINÁMICO)'!$G:$G,$E20)))/4)</f>
        <v>#REF!</v>
      </c>
      <c r="N20" s="82" t="e">
        <f ca="1">IF($P20="Porcentaje",(IF($E$7="ANUAL",SUMIFS('ESTADÍSTICAS (DINÁMICO)'!$K:$K,'ESTADÍSTICAS (DINÁMICO)'!$M:$M,N$12,'ESTADÍSTICAS (DINÁMICO)'!$G:$G,$E20),SUMIFS('ESTADÍSTICAS (DINÁMICO)'!$K:$K,'ESTADÍSTICAS (DINÁMICO)'!$L:$L,$E$7,'ESTADÍSTICAS (DINÁMICO)'!$M:$M,N$12,'ESTADÍSTICAS (DINÁMICO)'!$G:$G,$E20))),(IF($E$7="ANUAL",SUMIFS('ESTADÍSTICAS (DINÁMICO)'!$K:$K,'ESTADÍSTICAS (DINÁMICO)'!$M:$M,N$12,'ESTADÍSTICAS (DINÁMICO)'!$G:$G,$E20),SUMIFS('ESTADÍSTICAS (DINÁMICO)'!$K:$K,'ESTADÍSTICAS (DINÁMICO)'!$L:$L,$E$7,'ESTADÍSTICAS (DINÁMICO)'!$M:$M,N$12,'ESTADÍSTICAS (DINÁMICO)'!$G:$G,$E20)))/4)</f>
        <v>#REF!</v>
      </c>
      <c r="O20" s="80" t="e">
        <f t="shared" ca="1" si="0"/>
        <v>#REF!</v>
      </c>
      <c r="P20" s="86" t="e">
        <f ca="1">VLOOKUP(A20,#REF!,2,FALSE)</f>
        <v>#REF!</v>
      </c>
    </row>
    <row r="21" spans="1:16" ht="27">
      <c r="A21" s="8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27">
      <c r="A22" s="87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ht="27">
      <c r="A23" s="87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27">
      <c r="A24" s="87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ht="27">
      <c r="A25" s="87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ht="27">
      <c r="A26" s="87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ht="27">
      <c r="A27" s="87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27">
      <c r="A28" s="87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ht="27">
      <c r="A29" s="87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27">
      <c r="A30" s="87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ht="27">
      <c r="A31" s="87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6" ht="27">
      <c r="A32" s="87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6" ht="27">
      <c r="A33" s="87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27">
      <c r="A34" s="87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ht="27">
      <c r="A35" s="87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27">
      <c r="A36" s="87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ht="27">
      <c r="A37" s="87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27">
      <c r="A38" s="87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27">
      <c r="A39" s="87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ht="27">
      <c r="A40" s="87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27">
      <c r="A41" s="87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6" ht="27">
      <c r="A42" s="87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ht="27">
      <c r="A43" s="87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ht="27">
      <c r="A44" s="87"/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1:16" ht="27">
      <c r="A45" s="87"/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1:16" ht="27">
      <c r="A46" s="87"/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1:16" ht="27">
      <c r="A47" s="87"/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90"/>
    </row>
    <row r="48" spans="1:16" ht="27">
      <c r="A48" s="87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1:16" ht="27">
      <c r="A49" s="87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1:16" ht="27">
      <c r="A50" s="87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1:16" ht="27">
      <c r="A51" s="87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91"/>
    </row>
    <row r="52" spans="1:16" ht="27">
      <c r="A52" s="87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</sheetData>
  <mergeCells count="6">
    <mergeCell ref="B9:P9"/>
    <mergeCell ref="E1:G3"/>
    <mergeCell ref="D4:I4"/>
    <mergeCell ref="E5:G5"/>
    <mergeCell ref="E6:G6"/>
    <mergeCell ref="E7:G7"/>
  </mergeCells>
  <dataValidations count="1">
    <dataValidation type="list" allowBlank="1" showErrorMessage="1" sqref="E7">
      <formula1>"TRIMESTRE 1,TRIMESTRE 2,TRIMESTRE 3,TRIMESTRE 4,ANUAL"</formula1>
    </dataValidation>
  </dataValidations>
  <printOptions gridLines="1"/>
  <pageMargins left="0.7" right="0.7" top="0.75" bottom="0.75" header="0" footer="0"/>
  <pageSetup fitToHeight="0" orientation="landscape"/>
  <headerFooter>
    <oddFooter>&amp;RPágina 2 de 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1" max="6" width="12.57031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92" t="s">
        <v>142</v>
      </c>
      <c r="C2" s="93" t="s">
        <v>143</v>
      </c>
      <c r="D2" s="93" t="s">
        <v>144</v>
      </c>
      <c r="E2" s="92" t="s">
        <v>145</v>
      </c>
      <c r="F2" s="92" t="s">
        <v>146</v>
      </c>
      <c r="G2" s="94" t="s">
        <v>147</v>
      </c>
      <c r="H2" s="94" t="s">
        <v>148</v>
      </c>
      <c r="I2" s="94" t="s">
        <v>149</v>
      </c>
      <c r="J2" s="94" t="s">
        <v>150</v>
      </c>
      <c r="K2" s="94" t="s">
        <v>151</v>
      </c>
      <c r="L2" s="94" t="s">
        <v>152</v>
      </c>
      <c r="M2" s="94" t="s">
        <v>153</v>
      </c>
      <c r="N2" s="95" t="s">
        <v>154</v>
      </c>
      <c r="O2" s="94" t="s">
        <v>155</v>
      </c>
      <c r="P2" s="94" t="s">
        <v>156</v>
      </c>
      <c r="Q2" s="94" t="s">
        <v>157</v>
      </c>
      <c r="R2" s="96" t="s">
        <v>158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97" t="s">
        <v>159</v>
      </c>
      <c r="C3" s="98" t="s">
        <v>160</v>
      </c>
      <c r="D3" s="158" t="s">
        <v>161</v>
      </c>
      <c r="E3" s="97" t="s">
        <v>162</v>
      </c>
      <c r="F3" s="97" t="s">
        <v>163</v>
      </c>
      <c r="G3" s="97" t="s">
        <v>164</v>
      </c>
      <c r="H3" s="97" t="s">
        <v>165</v>
      </c>
      <c r="I3" s="100" t="s">
        <v>166</v>
      </c>
      <c r="J3" s="101" t="s">
        <v>167</v>
      </c>
      <c r="K3" s="100" t="s">
        <v>168</v>
      </c>
      <c r="L3" s="100" t="s">
        <v>169</v>
      </c>
      <c r="M3" s="100" t="s">
        <v>170</v>
      </c>
      <c r="N3" s="4" t="s">
        <v>171</v>
      </c>
      <c r="O3" s="100" t="s">
        <v>118</v>
      </c>
      <c r="P3" s="100" t="s">
        <v>172</v>
      </c>
      <c r="Q3" s="97" t="s">
        <v>173</v>
      </c>
      <c r="R3" s="102" t="s">
        <v>174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97" t="s">
        <v>175</v>
      </c>
      <c r="C4" s="103" t="s">
        <v>176</v>
      </c>
      <c r="D4" s="135"/>
      <c r="E4" s="97" t="s">
        <v>13</v>
      </c>
      <c r="F4" s="97" t="s">
        <v>177</v>
      </c>
      <c r="G4" s="97" t="s">
        <v>178</v>
      </c>
      <c r="H4" s="97" t="s">
        <v>20</v>
      </c>
      <c r="I4" s="100" t="s">
        <v>179</v>
      </c>
      <c r="J4" s="101" t="s">
        <v>180</v>
      </c>
      <c r="K4" s="100" t="s">
        <v>181</v>
      </c>
      <c r="L4" s="100" t="s">
        <v>182</v>
      </c>
      <c r="M4" s="100" t="s">
        <v>183</v>
      </c>
      <c r="N4" s="104" t="s">
        <v>184</v>
      </c>
      <c r="O4" s="100" t="s">
        <v>185</v>
      </c>
      <c r="P4" s="100" t="s">
        <v>186</v>
      </c>
      <c r="Q4" s="97" t="s">
        <v>187</v>
      </c>
      <c r="R4" s="102" t="s">
        <v>188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97" t="s">
        <v>9</v>
      </c>
      <c r="C5" s="105" t="s">
        <v>189</v>
      </c>
      <c r="D5" s="159"/>
      <c r="E5" s="97" t="s">
        <v>190</v>
      </c>
      <c r="F5" s="97" t="s">
        <v>191</v>
      </c>
      <c r="G5" s="97" t="s">
        <v>192</v>
      </c>
      <c r="H5" s="97" t="s">
        <v>193</v>
      </c>
      <c r="I5" s="100" t="s">
        <v>194</v>
      </c>
      <c r="J5" s="101" t="s">
        <v>195</v>
      </c>
      <c r="K5" s="100" t="s">
        <v>196</v>
      </c>
      <c r="L5" s="100" t="s">
        <v>197</v>
      </c>
      <c r="M5" s="100" t="s">
        <v>198</v>
      </c>
      <c r="N5" s="4" t="s">
        <v>199</v>
      </c>
      <c r="O5" s="100" t="s">
        <v>200</v>
      </c>
      <c r="P5" s="100" t="s">
        <v>201</v>
      </c>
      <c r="Q5" s="97" t="s">
        <v>202</v>
      </c>
      <c r="R5" s="102" t="s">
        <v>71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97" t="s">
        <v>203</v>
      </c>
      <c r="C6" s="105" t="s">
        <v>204</v>
      </c>
      <c r="D6" s="106" t="s">
        <v>205</v>
      </c>
      <c r="E6" s="100" t="s">
        <v>206</v>
      </c>
      <c r="F6" s="97" t="s">
        <v>207</v>
      </c>
      <c r="G6" s="97" t="s">
        <v>208</v>
      </c>
      <c r="H6" s="3"/>
      <c r="I6" s="100" t="s">
        <v>209</v>
      </c>
      <c r="J6" s="101" t="s">
        <v>210</v>
      </c>
      <c r="K6" s="100" t="s">
        <v>211</v>
      </c>
      <c r="L6" s="100" t="s">
        <v>212</v>
      </c>
      <c r="M6" s="100" t="s">
        <v>213</v>
      </c>
      <c r="N6" s="4" t="s">
        <v>214</v>
      </c>
      <c r="O6" s="100" t="s">
        <v>215</v>
      </c>
      <c r="P6" s="100" t="s">
        <v>216</v>
      </c>
      <c r="Q6" s="3"/>
      <c r="R6" s="102" t="s">
        <v>217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97" t="s">
        <v>218</v>
      </c>
      <c r="C7" s="105" t="s">
        <v>219</v>
      </c>
      <c r="D7" s="107" t="s">
        <v>220</v>
      </c>
      <c r="E7" s="97"/>
      <c r="F7" s="97" t="s">
        <v>221</v>
      </c>
      <c r="G7" s="97" t="s">
        <v>222</v>
      </c>
      <c r="H7" s="3"/>
      <c r="I7" s="100" t="s">
        <v>223</v>
      </c>
      <c r="J7" s="101" t="s">
        <v>224</v>
      </c>
      <c r="K7" s="100" t="s">
        <v>225</v>
      </c>
      <c r="L7" s="100" t="s">
        <v>226</v>
      </c>
      <c r="M7" s="100" t="s">
        <v>227</v>
      </c>
      <c r="N7" s="4" t="s">
        <v>228</v>
      </c>
      <c r="O7" s="100" t="s">
        <v>229</v>
      </c>
      <c r="P7" s="1"/>
      <c r="Q7" s="3"/>
      <c r="R7" s="102" t="s">
        <v>230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97" t="s">
        <v>231</v>
      </c>
      <c r="C8" s="105" t="s">
        <v>232</v>
      </c>
      <c r="D8" s="106" t="s">
        <v>233</v>
      </c>
      <c r="E8" s="97"/>
      <c r="F8" s="97" t="s">
        <v>234</v>
      </c>
      <c r="G8" s="97" t="s">
        <v>235</v>
      </c>
      <c r="H8" s="3"/>
      <c r="I8" s="100" t="s">
        <v>236</v>
      </c>
      <c r="J8" s="101" t="s">
        <v>237</v>
      </c>
      <c r="K8" s="100" t="s">
        <v>238</v>
      </c>
      <c r="L8" s="108" t="s">
        <v>239</v>
      </c>
      <c r="M8" s="100" t="s">
        <v>240</v>
      </c>
      <c r="N8" s="4" t="s">
        <v>241</v>
      </c>
      <c r="O8" s="100" t="s">
        <v>242</v>
      </c>
      <c r="P8" s="1"/>
      <c r="Q8" s="3"/>
      <c r="R8" s="102" t="s">
        <v>243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97" t="s">
        <v>244</v>
      </c>
      <c r="C9" s="103" t="s">
        <v>245</v>
      </c>
      <c r="D9" s="158" t="s">
        <v>246</v>
      </c>
      <c r="E9" s="97"/>
      <c r="F9" s="97" t="s">
        <v>247</v>
      </c>
      <c r="G9" s="97" t="s">
        <v>248</v>
      </c>
      <c r="H9" s="3"/>
      <c r="I9" s="100" t="s">
        <v>249</v>
      </c>
      <c r="J9" s="101" t="s">
        <v>250</v>
      </c>
      <c r="K9" s="100" t="s">
        <v>251</v>
      </c>
      <c r="L9" s="3"/>
      <c r="M9" s="100" t="s">
        <v>252</v>
      </c>
      <c r="N9" s="4" t="s">
        <v>253</v>
      </c>
      <c r="O9" s="100" t="s">
        <v>254</v>
      </c>
      <c r="P9" s="1"/>
      <c r="Q9" s="3"/>
      <c r="R9" s="102" t="s">
        <v>255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97" t="s">
        <v>256</v>
      </c>
      <c r="C10" s="103" t="s">
        <v>257</v>
      </c>
      <c r="D10" s="159"/>
      <c r="E10" s="97"/>
      <c r="F10" s="97" t="s">
        <v>258</v>
      </c>
      <c r="G10" s="97" t="s">
        <v>259</v>
      </c>
      <c r="H10" s="3"/>
      <c r="I10" s="100" t="s">
        <v>260</v>
      </c>
      <c r="J10" s="97"/>
      <c r="K10" s="100" t="s">
        <v>261</v>
      </c>
      <c r="L10" s="3"/>
      <c r="M10" s="100" t="s">
        <v>262</v>
      </c>
      <c r="N10" s="4" t="s">
        <v>263</v>
      </c>
      <c r="O10" s="100" t="s">
        <v>264</v>
      </c>
      <c r="P10" s="1"/>
      <c r="Q10" s="3"/>
      <c r="R10" s="102" t="s">
        <v>94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97" t="s">
        <v>265</v>
      </c>
      <c r="C11" s="98" t="s">
        <v>266</v>
      </c>
      <c r="D11" s="158" t="s">
        <v>267</v>
      </c>
      <c r="E11" s="97"/>
      <c r="F11" s="97" t="s">
        <v>268</v>
      </c>
      <c r="G11" s="97" t="s">
        <v>269</v>
      </c>
      <c r="H11" s="3"/>
      <c r="I11" s="100" t="s">
        <v>270</v>
      </c>
      <c r="J11" s="3"/>
      <c r="K11" s="100" t="s">
        <v>271</v>
      </c>
      <c r="L11" s="3"/>
      <c r="M11" s="100" t="s">
        <v>272</v>
      </c>
      <c r="N11" s="4" t="s">
        <v>273</v>
      </c>
      <c r="O11" s="1"/>
      <c r="P11" s="1"/>
      <c r="Q11" s="3"/>
      <c r="R11" s="102" t="s">
        <v>274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97" t="s">
        <v>275</v>
      </c>
      <c r="C12" s="103" t="s">
        <v>276</v>
      </c>
      <c r="D12" s="135"/>
      <c r="E12" s="97"/>
      <c r="F12" s="97" t="s">
        <v>277</v>
      </c>
      <c r="G12" s="97" t="s">
        <v>278</v>
      </c>
      <c r="H12" s="3"/>
      <c r="I12" s="100" t="s">
        <v>22</v>
      </c>
      <c r="J12" s="97"/>
      <c r="K12" s="100" t="s">
        <v>279</v>
      </c>
      <c r="L12" s="3"/>
      <c r="M12" s="100" t="s">
        <v>280</v>
      </c>
      <c r="N12" s="4" t="s">
        <v>281</v>
      </c>
      <c r="O12" s="1"/>
      <c r="P12" s="1"/>
      <c r="Q12" s="3"/>
      <c r="R12" s="102" t="s">
        <v>282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97" t="s">
        <v>283</v>
      </c>
      <c r="C13" s="103" t="s">
        <v>284</v>
      </c>
      <c r="D13" s="159"/>
      <c r="E13" s="97"/>
      <c r="F13" s="97" t="s">
        <v>285</v>
      </c>
      <c r="G13" s="97" t="s">
        <v>286</v>
      </c>
      <c r="H13" s="3"/>
      <c r="I13" s="100" t="s">
        <v>287</v>
      </c>
      <c r="J13" s="3"/>
      <c r="K13" s="100" t="s">
        <v>288</v>
      </c>
      <c r="L13" s="3"/>
      <c r="M13" s="100" t="s">
        <v>289</v>
      </c>
      <c r="N13" s="4" t="s">
        <v>290</v>
      </c>
      <c r="O13" s="1"/>
      <c r="P13" s="1"/>
      <c r="Q13" s="3"/>
      <c r="R13" s="102" t="s">
        <v>291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97" t="s">
        <v>292</v>
      </c>
      <c r="C14" s="98" t="s">
        <v>293</v>
      </c>
      <c r="D14" s="160" t="s">
        <v>294</v>
      </c>
      <c r="E14" s="97"/>
      <c r="F14" s="97" t="s">
        <v>295</v>
      </c>
      <c r="G14" s="97" t="s">
        <v>296</v>
      </c>
      <c r="H14" s="3"/>
      <c r="I14" s="100" t="s">
        <v>297</v>
      </c>
      <c r="J14" s="3"/>
      <c r="K14" s="100" t="s">
        <v>298</v>
      </c>
      <c r="L14" s="3"/>
      <c r="M14" s="100" t="s">
        <v>299</v>
      </c>
      <c r="N14" s="4" t="s">
        <v>300</v>
      </c>
      <c r="O14" s="1"/>
      <c r="P14" s="1"/>
      <c r="Q14" s="3"/>
      <c r="R14" s="102" t="s">
        <v>301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97" t="s">
        <v>302</v>
      </c>
      <c r="C15" s="98" t="s">
        <v>303</v>
      </c>
      <c r="D15" s="159"/>
      <c r="E15" s="97"/>
      <c r="F15" s="97" t="s">
        <v>15</v>
      </c>
      <c r="G15" s="97" t="s">
        <v>304</v>
      </c>
      <c r="H15" s="3"/>
      <c r="I15" s="100" t="s">
        <v>305</v>
      </c>
      <c r="J15" s="3"/>
      <c r="K15" s="100" t="s">
        <v>306</v>
      </c>
      <c r="L15" s="3"/>
      <c r="M15" s="100" t="s">
        <v>307</v>
      </c>
      <c r="N15" s="4" t="s">
        <v>308</v>
      </c>
      <c r="O15" s="1"/>
      <c r="P15" s="1"/>
      <c r="Q15" s="3"/>
      <c r="R15" s="102" t="s">
        <v>309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97" t="s">
        <v>310</v>
      </c>
      <c r="C16" s="109" t="s">
        <v>311</v>
      </c>
      <c r="D16" s="107" t="s">
        <v>312</v>
      </c>
      <c r="E16" s="97"/>
      <c r="F16" s="97" t="s">
        <v>313</v>
      </c>
      <c r="G16" s="97" t="s">
        <v>314</v>
      </c>
      <c r="H16" s="3"/>
      <c r="I16" s="100" t="s">
        <v>315</v>
      </c>
      <c r="J16" s="97"/>
      <c r="K16" s="100" t="s">
        <v>316</v>
      </c>
      <c r="L16" s="3"/>
      <c r="M16" s="100" t="s">
        <v>317</v>
      </c>
      <c r="N16" s="4" t="s">
        <v>318</v>
      </c>
      <c r="O16" s="1"/>
      <c r="P16" s="1"/>
      <c r="Q16" s="3"/>
      <c r="R16" s="102" t="s">
        <v>319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97" t="s">
        <v>320</v>
      </c>
      <c r="C17" s="105" t="s">
        <v>321</v>
      </c>
      <c r="D17" s="107" t="s">
        <v>322</v>
      </c>
      <c r="E17" s="3"/>
      <c r="F17" s="97" t="s">
        <v>323</v>
      </c>
      <c r="G17" s="97" t="s">
        <v>324</v>
      </c>
      <c r="H17" s="3"/>
      <c r="I17" s="100" t="s">
        <v>325</v>
      </c>
      <c r="J17" s="3"/>
      <c r="K17" s="100" t="s">
        <v>326</v>
      </c>
      <c r="L17" s="3"/>
      <c r="M17" s="100" t="s">
        <v>327</v>
      </c>
      <c r="N17" s="4" t="s">
        <v>328</v>
      </c>
      <c r="O17" s="1"/>
      <c r="P17" s="1"/>
      <c r="Q17" s="3"/>
      <c r="R17" s="102" t="s">
        <v>329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97" t="s">
        <v>330</v>
      </c>
      <c r="C18" s="103" t="s">
        <v>331</v>
      </c>
      <c r="D18" s="160" t="s">
        <v>332</v>
      </c>
      <c r="E18" s="3"/>
      <c r="F18" s="97" t="s">
        <v>333</v>
      </c>
      <c r="G18" s="97" t="s">
        <v>334</v>
      </c>
      <c r="H18" s="3"/>
      <c r="I18" s="100" t="s">
        <v>335</v>
      </c>
      <c r="J18" s="97"/>
      <c r="K18" s="100" t="s">
        <v>336</v>
      </c>
      <c r="L18" s="3"/>
      <c r="M18" s="100" t="s">
        <v>337</v>
      </c>
      <c r="N18" s="4" t="s">
        <v>338</v>
      </c>
      <c r="O18" s="1"/>
      <c r="P18" s="1"/>
      <c r="Q18" s="3"/>
      <c r="R18" s="102" t="s">
        <v>339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97" t="s">
        <v>340</v>
      </c>
      <c r="C19" s="105" t="s">
        <v>341</v>
      </c>
      <c r="D19" s="159"/>
      <c r="E19" s="3"/>
      <c r="F19" s="97" t="s">
        <v>342</v>
      </c>
      <c r="G19" s="97" t="s">
        <v>343</v>
      </c>
      <c r="H19" s="3"/>
      <c r="I19" s="100" t="s">
        <v>344</v>
      </c>
      <c r="J19" s="4"/>
      <c r="K19" s="100" t="s">
        <v>345</v>
      </c>
      <c r="L19" s="3"/>
      <c r="M19" s="100" t="s">
        <v>346</v>
      </c>
      <c r="N19" s="4" t="s">
        <v>347</v>
      </c>
      <c r="O19" s="1"/>
      <c r="P19" s="1"/>
      <c r="Q19" s="3"/>
      <c r="R19" s="102" t="s">
        <v>348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97" t="s">
        <v>349</v>
      </c>
      <c r="C20" s="105" t="s">
        <v>350</v>
      </c>
      <c r="D20" s="107" t="s">
        <v>351</v>
      </c>
      <c r="E20" s="3"/>
      <c r="F20" s="97" t="s">
        <v>352</v>
      </c>
      <c r="G20" s="97" t="s">
        <v>353</v>
      </c>
      <c r="H20" s="3"/>
      <c r="I20" s="100" t="s">
        <v>354</v>
      </c>
      <c r="J20" s="4"/>
      <c r="K20" s="100" t="s">
        <v>355</v>
      </c>
      <c r="L20" s="3"/>
      <c r="M20" s="100" t="s">
        <v>356</v>
      </c>
      <c r="N20" s="4" t="s">
        <v>357</v>
      </c>
      <c r="O20" s="1"/>
      <c r="P20" s="1"/>
      <c r="Q20" s="3"/>
      <c r="R20" s="102" t="s">
        <v>358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97" t="s">
        <v>359</v>
      </c>
      <c r="C21" s="105" t="s">
        <v>360</v>
      </c>
      <c r="D21" s="107" t="s">
        <v>361</v>
      </c>
      <c r="E21" s="3"/>
      <c r="F21" s="97" t="s">
        <v>362</v>
      </c>
      <c r="G21" s="97" t="s">
        <v>363</v>
      </c>
      <c r="H21" s="3"/>
      <c r="I21" s="100" t="s">
        <v>364</v>
      </c>
      <c r="J21" s="3"/>
      <c r="K21" s="100" t="s">
        <v>365</v>
      </c>
      <c r="L21" s="3"/>
      <c r="M21" s="100" t="s">
        <v>366</v>
      </c>
      <c r="N21" s="4" t="s">
        <v>367</v>
      </c>
      <c r="O21" s="1"/>
      <c r="P21" s="1"/>
      <c r="Q21" s="3"/>
      <c r="R21" s="102" t="s">
        <v>368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97" t="s">
        <v>369</v>
      </c>
      <c r="C22" s="97" t="s">
        <v>370</v>
      </c>
      <c r="D22" s="158" t="s">
        <v>371</v>
      </c>
      <c r="E22" s="3"/>
      <c r="F22" s="97" t="s">
        <v>372</v>
      </c>
      <c r="G22" s="97" t="s">
        <v>373</v>
      </c>
      <c r="H22" s="3"/>
      <c r="I22" s="100" t="s">
        <v>374</v>
      </c>
      <c r="J22" s="3"/>
      <c r="K22" s="100" t="s">
        <v>375</v>
      </c>
      <c r="L22" s="3"/>
      <c r="M22" s="100" t="s">
        <v>376</v>
      </c>
      <c r="N22" s="4" t="s">
        <v>377</v>
      </c>
      <c r="O22" s="1"/>
      <c r="P22" s="1"/>
      <c r="Q22" s="3"/>
      <c r="R22" s="102" t="s">
        <v>378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97" t="s">
        <v>379</v>
      </c>
      <c r="C23" s="110" t="s">
        <v>380</v>
      </c>
      <c r="D23" s="159"/>
      <c r="E23" s="3"/>
      <c r="F23" s="97" t="s">
        <v>381</v>
      </c>
      <c r="G23" s="2" t="s">
        <v>382</v>
      </c>
      <c r="H23" s="3"/>
      <c r="I23" s="100" t="s">
        <v>383</v>
      </c>
      <c r="J23" s="3"/>
      <c r="K23" s="100" t="s">
        <v>384</v>
      </c>
      <c r="L23" s="3"/>
      <c r="M23" s="100" t="s">
        <v>385</v>
      </c>
      <c r="N23" s="4" t="s">
        <v>386</v>
      </c>
      <c r="O23" s="1"/>
      <c r="P23" s="1"/>
      <c r="Q23" s="3"/>
      <c r="R23" s="102" t="s">
        <v>387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97" t="s">
        <v>388</v>
      </c>
      <c r="C24" s="110" t="s">
        <v>389</v>
      </c>
      <c r="D24" s="107" t="s">
        <v>390</v>
      </c>
      <c r="E24" s="3"/>
      <c r="F24" s="97" t="s">
        <v>391</v>
      </c>
      <c r="G24" s="97" t="s">
        <v>392</v>
      </c>
      <c r="H24" s="3"/>
      <c r="I24" s="100" t="s">
        <v>393</v>
      </c>
      <c r="J24" s="3"/>
      <c r="K24" s="100" t="s">
        <v>394</v>
      </c>
      <c r="L24" s="3"/>
      <c r="M24" s="3"/>
      <c r="N24" s="4" t="s">
        <v>395</v>
      </c>
      <c r="O24" s="1"/>
      <c r="P24" s="1"/>
      <c r="Q24" s="3"/>
      <c r="R24" s="102" t="s">
        <v>396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97" t="s">
        <v>397</v>
      </c>
      <c r="C25" s="97" t="s">
        <v>398</v>
      </c>
      <c r="D25" s="158" t="s">
        <v>399</v>
      </c>
      <c r="E25" s="3"/>
      <c r="F25" s="97" t="s">
        <v>400</v>
      </c>
      <c r="G25" s="97" t="s">
        <v>401</v>
      </c>
      <c r="H25" s="3"/>
      <c r="I25" s="100" t="s">
        <v>402</v>
      </c>
      <c r="J25" s="3"/>
      <c r="K25" s="100" t="s">
        <v>403</v>
      </c>
      <c r="L25" s="3"/>
      <c r="M25" s="3"/>
      <c r="N25" s="4" t="s">
        <v>404</v>
      </c>
      <c r="O25" s="1"/>
      <c r="P25" s="1"/>
      <c r="Q25" s="3"/>
      <c r="R25" s="102" t="s">
        <v>405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97" t="s">
        <v>406</v>
      </c>
      <c r="D26" s="135"/>
      <c r="E26" s="3"/>
      <c r="F26" s="97" t="s">
        <v>407</v>
      </c>
      <c r="G26" s="97" t="s">
        <v>408</v>
      </c>
      <c r="H26" s="3"/>
      <c r="I26" s="100" t="s">
        <v>409</v>
      </c>
      <c r="J26" s="3"/>
      <c r="K26" s="100" t="s">
        <v>410</v>
      </c>
      <c r="L26" s="3"/>
      <c r="M26" s="3"/>
      <c r="N26" s="4" t="s">
        <v>411</v>
      </c>
      <c r="O26" s="1"/>
      <c r="P26" s="1"/>
      <c r="Q26" s="3"/>
      <c r="R26" s="102" t="s">
        <v>412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97" t="s">
        <v>413</v>
      </c>
      <c r="D27" s="135"/>
      <c r="E27" s="3"/>
      <c r="F27" s="97" t="s">
        <v>414</v>
      </c>
      <c r="G27" s="97" t="s">
        <v>415</v>
      </c>
      <c r="H27" s="3"/>
      <c r="I27" s="100" t="s">
        <v>416</v>
      </c>
      <c r="J27" s="3"/>
      <c r="K27" s="100" t="s">
        <v>417</v>
      </c>
      <c r="L27" s="3"/>
      <c r="M27" s="3"/>
      <c r="N27" s="4" t="s">
        <v>418</v>
      </c>
      <c r="O27" s="1"/>
      <c r="P27" s="1"/>
      <c r="Q27" s="3"/>
      <c r="R27" s="102" t="s">
        <v>419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110" t="s">
        <v>420</v>
      </c>
      <c r="D28" s="159"/>
      <c r="E28" s="3"/>
      <c r="F28" s="100" t="s">
        <v>421</v>
      </c>
      <c r="G28" s="2" t="s">
        <v>422</v>
      </c>
      <c r="H28" s="3"/>
      <c r="I28" s="100" t="s">
        <v>423</v>
      </c>
      <c r="J28" s="3"/>
      <c r="K28" s="100" t="s">
        <v>424</v>
      </c>
      <c r="L28" s="3"/>
      <c r="M28" s="3"/>
      <c r="N28" s="4" t="s">
        <v>425</v>
      </c>
      <c r="O28" s="1"/>
      <c r="P28" s="1"/>
      <c r="Q28" s="3"/>
      <c r="R28" s="102" t="s">
        <v>426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97" t="s">
        <v>427</v>
      </c>
      <c r="D29" s="158" t="s">
        <v>428</v>
      </c>
      <c r="E29" s="3"/>
      <c r="F29" s="97" t="s">
        <v>429</v>
      </c>
      <c r="G29" s="97" t="s">
        <v>430</v>
      </c>
      <c r="H29" s="3"/>
      <c r="I29" s="100" t="s">
        <v>431</v>
      </c>
      <c r="J29" s="3"/>
      <c r="K29" s="100" t="s">
        <v>432</v>
      </c>
      <c r="L29" s="3"/>
      <c r="M29" s="3"/>
      <c r="N29" s="4" t="s">
        <v>433</v>
      </c>
      <c r="O29" s="1"/>
      <c r="P29" s="1"/>
      <c r="Q29" s="3"/>
      <c r="R29" s="102" t="s">
        <v>434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97" t="s">
        <v>435</v>
      </c>
      <c r="D30" s="135"/>
      <c r="E30" s="3"/>
      <c r="F30" s="97" t="s">
        <v>436</v>
      </c>
      <c r="G30" s="97" t="s">
        <v>437</v>
      </c>
      <c r="H30" s="3"/>
      <c r="I30" s="100" t="s">
        <v>438</v>
      </c>
      <c r="J30" s="1"/>
      <c r="K30" s="1"/>
      <c r="L30" s="3"/>
      <c r="M30" s="3"/>
      <c r="N30" s="4" t="s">
        <v>439</v>
      </c>
      <c r="O30" s="1"/>
      <c r="P30" s="1"/>
      <c r="Q30" s="3"/>
      <c r="R30" s="102" t="s">
        <v>440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110" t="s">
        <v>441</v>
      </c>
      <c r="D31" s="159"/>
      <c r="E31" s="1"/>
      <c r="F31" s="3"/>
      <c r="G31" s="97" t="s">
        <v>442</v>
      </c>
      <c r="H31" s="3"/>
      <c r="I31" s="100" t="s">
        <v>443</v>
      </c>
      <c r="J31" s="1"/>
      <c r="K31" s="1"/>
      <c r="L31" s="3"/>
      <c r="M31" s="3"/>
      <c r="N31" s="4" t="s">
        <v>444</v>
      </c>
      <c r="O31" s="1"/>
      <c r="P31" s="1"/>
      <c r="Q31" s="3"/>
      <c r="R31" s="102" t="s">
        <v>445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111" t="s">
        <v>446</v>
      </c>
      <c r="D32" s="107" t="s">
        <v>447</v>
      </c>
      <c r="E32" s="1"/>
      <c r="F32" s="3"/>
      <c r="G32" s="97" t="s">
        <v>448</v>
      </c>
      <c r="H32" s="3"/>
      <c r="I32" s="100" t="s">
        <v>449</v>
      </c>
      <c r="J32" s="1"/>
      <c r="K32" s="1"/>
      <c r="L32" s="3"/>
      <c r="M32" s="3"/>
      <c r="N32" s="4" t="s">
        <v>450</v>
      </c>
      <c r="O32" s="1"/>
      <c r="P32" s="1"/>
      <c r="Q32" s="3"/>
      <c r="R32" s="102" t="s">
        <v>451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97" t="s">
        <v>452</v>
      </c>
      <c r="H33" s="1"/>
      <c r="I33" s="1"/>
      <c r="J33" s="1"/>
      <c r="K33" s="1"/>
      <c r="L33" s="3"/>
      <c r="M33" s="3"/>
      <c r="N33" s="4" t="s">
        <v>453</v>
      </c>
      <c r="O33" s="1"/>
      <c r="P33" s="1"/>
      <c r="Q33" s="3"/>
      <c r="R33" s="102" t="s">
        <v>454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97" t="s">
        <v>455</v>
      </c>
      <c r="H34" s="1"/>
      <c r="I34" s="1"/>
      <c r="J34" s="1"/>
      <c r="K34" s="1"/>
      <c r="L34" s="3"/>
      <c r="M34" s="97"/>
      <c r="N34" s="4" t="s">
        <v>456</v>
      </c>
      <c r="O34" s="1"/>
      <c r="P34" s="1"/>
      <c r="Q34" s="3"/>
      <c r="R34" s="102" t="s">
        <v>457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2" t="s">
        <v>458</v>
      </c>
      <c r="H35" s="1"/>
      <c r="I35" s="1"/>
      <c r="J35" s="1"/>
      <c r="K35" s="1"/>
      <c r="L35" s="3"/>
      <c r="M35" s="3"/>
      <c r="N35" s="4" t="s">
        <v>459</v>
      </c>
      <c r="O35" s="1"/>
      <c r="P35" s="1"/>
      <c r="Q35" s="3"/>
      <c r="R35" s="102" t="s">
        <v>460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97" t="s">
        <v>461</v>
      </c>
      <c r="H36" s="1"/>
      <c r="I36" s="1"/>
      <c r="J36" s="1"/>
      <c r="K36" s="1"/>
      <c r="L36" s="3"/>
      <c r="M36" s="3"/>
      <c r="N36" s="4" t="s">
        <v>462</v>
      </c>
      <c r="O36" s="1"/>
      <c r="P36" s="1"/>
      <c r="Q36" s="3"/>
      <c r="R36" s="102" t="s">
        <v>463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"/>
      <c r="G37" s="97" t="s">
        <v>464</v>
      </c>
      <c r="H37" s="1"/>
      <c r="I37" s="1"/>
      <c r="J37" s="1"/>
      <c r="K37" s="1"/>
      <c r="L37" s="3"/>
      <c r="M37" s="3"/>
      <c r="N37" s="4" t="s">
        <v>465</v>
      </c>
      <c r="O37" s="1"/>
      <c r="P37" s="1"/>
      <c r="Q37" s="3"/>
      <c r="R37" s="102" t="s">
        <v>466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"/>
      <c r="G38" s="97" t="s">
        <v>467</v>
      </c>
      <c r="H38" s="1"/>
      <c r="I38" s="1"/>
      <c r="J38" s="1"/>
      <c r="K38" s="1"/>
      <c r="L38" s="3"/>
      <c r="M38" s="3"/>
      <c r="N38" s="4" t="s">
        <v>468</v>
      </c>
      <c r="O38" s="1"/>
      <c r="P38" s="1"/>
      <c r="Q38" s="3"/>
      <c r="R38" s="102" t="s">
        <v>469</v>
      </c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3"/>
      <c r="G39" s="97" t="s">
        <v>470</v>
      </c>
      <c r="H39" s="1"/>
      <c r="I39" s="1"/>
      <c r="J39" s="1"/>
      <c r="K39" s="1"/>
      <c r="L39" s="3"/>
      <c r="M39" s="3"/>
      <c r="N39" s="4" t="s">
        <v>471</v>
      </c>
      <c r="O39" s="1"/>
      <c r="P39" s="1"/>
      <c r="Q39" s="3"/>
      <c r="R39" s="102" t="s">
        <v>472</v>
      </c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3"/>
      <c r="G40" s="97" t="s">
        <v>473</v>
      </c>
      <c r="H40" s="1"/>
      <c r="I40" s="1"/>
      <c r="J40" s="1"/>
      <c r="K40" s="1"/>
      <c r="L40" s="3"/>
      <c r="M40" s="3"/>
      <c r="N40" s="4" t="s">
        <v>474</v>
      </c>
      <c r="O40" s="1"/>
      <c r="P40" s="1"/>
      <c r="Q40" s="3"/>
      <c r="R40" s="102" t="s">
        <v>475</v>
      </c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3"/>
      <c r="G41" s="97" t="s">
        <v>476</v>
      </c>
      <c r="H41" s="1"/>
      <c r="I41" s="1"/>
      <c r="J41" s="1"/>
      <c r="K41" s="1"/>
      <c r="L41" s="3"/>
      <c r="M41" s="3"/>
      <c r="N41" s="4" t="s">
        <v>477</v>
      </c>
      <c r="O41" s="1"/>
      <c r="P41" s="1"/>
      <c r="Q41" s="3"/>
      <c r="R41" s="102" t="s">
        <v>478</v>
      </c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3"/>
      <c r="G42" s="97" t="s">
        <v>479</v>
      </c>
      <c r="H42" s="1"/>
      <c r="I42" s="1"/>
      <c r="J42" s="1"/>
      <c r="K42" s="1"/>
      <c r="L42" s="3"/>
      <c r="M42" s="3"/>
      <c r="N42" s="4" t="s">
        <v>480</v>
      </c>
      <c r="O42" s="1"/>
      <c r="P42" s="1"/>
      <c r="Q42" s="3"/>
      <c r="R42" s="102" t="s">
        <v>481</v>
      </c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3"/>
      <c r="G43" s="97" t="s">
        <v>482</v>
      </c>
      <c r="H43" s="1"/>
      <c r="I43" s="1"/>
      <c r="J43" s="1"/>
      <c r="K43" s="1"/>
      <c r="L43" s="3"/>
      <c r="M43" s="3"/>
      <c r="N43" s="4" t="s">
        <v>483</v>
      </c>
      <c r="O43" s="1"/>
      <c r="P43" s="1"/>
      <c r="Q43" s="3"/>
      <c r="R43" s="102" t="s">
        <v>484</v>
      </c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3"/>
      <c r="G44" s="97" t="s">
        <v>485</v>
      </c>
      <c r="H44" s="1"/>
      <c r="I44" s="1"/>
      <c r="J44" s="1"/>
      <c r="K44" s="1"/>
      <c r="L44" s="3"/>
      <c r="M44" s="3"/>
      <c r="N44" s="4" t="s">
        <v>486</v>
      </c>
      <c r="O44" s="1"/>
      <c r="P44" s="1"/>
      <c r="Q44" s="3"/>
      <c r="R44" s="102" t="s">
        <v>487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3"/>
      <c r="G45" s="97" t="s">
        <v>488</v>
      </c>
      <c r="H45" s="1"/>
      <c r="I45" s="1"/>
      <c r="J45" s="1"/>
      <c r="K45" s="1"/>
      <c r="L45" s="3"/>
      <c r="M45" s="3"/>
      <c r="N45" s="4" t="s">
        <v>489</v>
      </c>
      <c r="O45" s="1"/>
      <c r="P45" s="1"/>
      <c r="Q45" s="3"/>
      <c r="R45" s="102" t="s">
        <v>490</v>
      </c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3"/>
      <c r="G46" s="97" t="s">
        <v>491</v>
      </c>
      <c r="H46" s="1"/>
      <c r="I46" s="1"/>
      <c r="J46" s="1"/>
      <c r="K46" s="1"/>
      <c r="L46" s="3"/>
      <c r="M46" s="3"/>
      <c r="N46" s="4" t="s">
        <v>492</v>
      </c>
      <c r="O46" s="1"/>
      <c r="P46" s="1"/>
      <c r="Q46" s="3"/>
      <c r="R46" s="102" t="s">
        <v>493</v>
      </c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3"/>
      <c r="G47" s="97" t="s">
        <v>494</v>
      </c>
      <c r="H47" s="1"/>
      <c r="I47" s="1"/>
      <c r="J47" s="1"/>
      <c r="K47" s="1"/>
      <c r="L47" s="3"/>
      <c r="M47" s="3"/>
      <c r="N47" s="4" t="s">
        <v>495</v>
      </c>
      <c r="O47" s="1"/>
      <c r="P47" s="1"/>
      <c r="Q47" s="3"/>
      <c r="R47" s="102" t="s">
        <v>496</v>
      </c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3"/>
      <c r="G48" s="97" t="s">
        <v>497</v>
      </c>
      <c r="H48" s="1"/>
      <c r="I48" s="1"/>
      <c r="J48" s="1"/>
      <c r="K48" s="1"/>
      <c r="L48" s="3"/>
      <c r="M48" s="3"/>
      <c r="N48" s="4" t="s">
        <v>498</v>
      </c>
      <c r="O48" s="1"/>
      <c r="P48" s="1"/>
      <c r="Q48" s="3"/>
      <c r="R48" s="102" t="s">
        <v>499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3"/>
      <c r="G49" s="97" t="s">
        <v>500</v>
      </c>
      <c r="H49" s="1"/>
      <c r="I49" s="1"/>
      <c r="J49" s="1"/>
      <c r="K49" s="1"/>
      <c r="L49" s="3"/>
      <c r="M49" s="3"/>
      <c r="N49" s="4" t="s">
        <v>501</v>
      </c>
      <c r="O49" s="1"/>
      <c r="P49" s="1"/>
      <c r="Q49" s="3"/>
      <c r="R49" s="102" t="s">
        <v>502</v>
      </c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3"/>
      <c r="G50" s="97" t="s">
        <v>503</v>
      </c>
      <c r="H50" s="1"/>
      <c r="I50" s="1"/>
      <c r="J50" s="1"/>
      <c r="K50" s="1"/>
      <c r="L50" s="3"/>
      <c r="M50" s="3"/>
      <c r="N50" s="4" t="s">
        <v>504</v>
      </c>
      <c r="O50" s="1"/>
      <c r="P50" s="1"/>
      <c r="Q50" s="3"/>
      <c r="R50" s="102" t="s">
        <v>505</v>
      </c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3"/>
      <c r="G51" s="97" t="s">
        <v>506</v>
      </c>
      <c r="H51" s="1"/>
      <c r="I51" s="1"/>
      <c r="J51" s="1"/>
      <c r="K51" s="1"/>
      <c r="L51" s="3"/>
      <c r="M51" s="3"/>
      <c r="N51" s="4" t="s">
        <v>507</v>
      </c>
      <c r="O51" s="1"/>
      <c r="P51" s="1"/>
      <c r="Q51" s="3"/>
      <c r="R51" s="102" t="s">
        <v>508</v>
      </c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3"/>
      <c r="G52" s="97" t="s">
        <v>509</v>
      </c>
      <c r="H52" s="1"/>
      <c r="I52" s="1"/>
      <c r="J52" s="1"/>
      <c r="K52" s="1"/>
      <c r="L52" s="3"/>
      <c r="M52" s="3"/>
      <c r="N52" s="4" t="s">
        <v>510</v>
      </c>
      <c r="O52" s="1"/>
      <c r="P52" s="1"/>
      <c r="Q52" s="3"/>
      <c r="R52" s="102" t="s">
        <v>511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3"/>
      <c r="G53" s="97" t="s">
        <v>512</v>
      </c>
      <c r="H53" s="1"/>
      <c r="I53" s="1"/>
      <c r="J53" s="1"/>
      <c r="K53" s="1"/>
      <c r="L53" s="3"/>
      <c r="M53" s="3"/>
      <c r="N53" s="4" t="s">
        <v>513</v>
      </c>
      <c r="O53" s="1"/>
      <c r="P53" s="1"/>
      <c r="Q53" s="3"/>
      <c r="R53" s="102" t="s">
        <v>514</v>
      </c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3"/>
      <c r="G54" s="2" t="s">
        <v>515</v>
      </c>
      <c r="H54" s="1"/>
      <c r="I54" s="1"/>
      <c r="J54" s="1"/>
      <c r="K54" s="1"/>
      <c r="L54" s="3"/>
      <c r="M54" s="3"/>
      <c r="N54" s="4" t="s">
        <v>516</v>
      </c>
      <c r="O54" s="1"/>
      <c r="P54" s="1"/>
      <c r="Q54" s="3"/>
      <c r="R54" s="102" t="s">
        <v>517</v>
      </c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3"/>
      <c r="G55" s="97" t="s">
        <v>518</v>
      </c>
      <c r="H55" s="1"/>
      <c r="I55" s="1"/>
      <c r="J55" s="1"/>
      <c r="K55" s="1"/>
      <c r="L55" s="3"/>
      <c r="M55" s="3"/>
      <c r="N55" s="4" t="s">
        <v>519</v>
      </c>
      <c r="O55" s="1"/>
      <c r="P55" s="1"/>
      <c r="Q55" s="3"/>
      <c r="R55" s="102" t="s">
        <v>520</v>
      </c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3"/>
      <c r="G56" s="97" t="s">
        <v>521</v>
      </c>
      <c r="H56" s="1"/>
      <c r="I56" s="1"/>
      <c r="J56" s="1"/>
      <c r="K56" s="1"/>
      <c r="L56" s="3"/>
      <c r="M56" s="3"/>
      <c r="N56" s="4" t="s">
        <v>522</v>
      </c>
      <c r="O56" s="1"/>
      <c r="P56" s="1"/>
      <c r="Q56" s="3"/>
      <c r="R56" s="102" t="s">
        <v>523</v>
      </c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3"/>
      <c r="G57" s="97" t="s">
        <v>524</v>
      </c>
      <c r="H57" s="1"/>
      <c r="I57" s="1"/>
      <c r="J57" s="1"/>
      <c r="K57" s="1"/>
      <c r="L57" s="3"/>
      <c r="M57" s="3"/>
      <c r="N57" s="4" t="s">
        <v>525</v>
      </c>
      <c r="O57" s="1"/>
      <c r="P57" s="1"/>
      <c r="Q57" s="3"/>
      <c r="R57" s="102" t="s">
        <v>526</v>
      </c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3"/>
      <c r="G58" s="97" t="s">
        <v>527</v>
      </c>
      <c r="H58" s="1"/>
      <c r="I58" s="1"/>
      <c r="J58" s="1"/>
      <c r="K58" s="1"/>
      <c r="L58" s="3"/>
      <c r="M58" s="3"/>
      <c r="N58" s="4" t="s">
        <v>528</v>
      </c>
      <c r="O58" s="1"/>
      <c r="P58" s="1"/>
      <c r="Q58" s="3"/>
      <c r="R58" s="102" t="s">
        <v>529</v>
      </c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3"/>
      <c r="G59" s="97" t="s">
        <v>530</v>
      </c>
      <c r="H59" s="1"/>
      <c r="I59" s="1"/>
      <c r="J59" s="1"/>
      <c r="K59" s="1"/>
      <c r="L59" s="3"/>
      <c r="M59" s="3"/>
      <c r="N59" s="4" t="s">
        <v>531</v>
      </c>
      <c r="O59" s="1"/>
      <c r="P59" s="1"/>
      <c r="Q59" s="3"/>
      <c r="R59" s="102" t="s">
        <v>532</v>
      </c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3"/>
      <c r="G60" s="97" t="s">
        <v>17</v>
      </c>
      <c r="H60" s="1"/>
      <c r="I60" s="1"/>
      <c r="J60" s="1"/>
      <c r="K60" s="1"/>
      <c r="L60" s="3"/>
      <c r="M60" s="3"/>
      <c r="N60" s="4" t="s">
        <v>533</v>
      </c>
      <c r="O60" s="1"/>
      <c r="P60" s="1"/>
      <c r="Q60" s="3"/>
      <c r="R60" s="102" t="s">
        <v>534</v>
      </c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3"/>
      <c r="G61" s="97" t="s">
        <v>535</v>
      </c>
      <c r="H61" s="1"/>
      <c r="I61" s="1"/>
      <c r="J61" s="1"/>
      <c r="K61" s="1"/>
      <c r="L61" s="3"/>
      <c r="M61" s="3"/>
      <c r="N61" s="4" t="s">
        <v>536</v>
      </c>
      <c r="O61" s="1"/>
      <c r="P61" s="1"/>
      <c r="Q61" s="3"/>
      <c r="R61" s="102" t="s">
        <v>537</v>
      </c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3"/>
      <c r="G62" s="97" t="s">
        <v>538</v>
      </c>
      <c r="H62" s="1"/>
      <c r="I62" s="1"/>
      <c r="J62" s="1"/>
      <c r="K62" s="1"/>
      <c r="L62" s="3"/>
      <c r="M62" s="3"/>
      <c r="N62" s="4" t="s">
        <v>539</v>
      </c>
      <c r="O62" s="1"/>
      <c r="P62" s="1"/>
      <c r="Q62" s="3"/>
      <c r="R62" s="102" t="s">
        <v>540</v>
      </c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"/>
      <c r="G63" s="97" t="s">
        <v>541</v>
      </c>
      <c r="H63" s="1"/>
      <c r="I63" s="1"/>
      <c r="J63" s="1"/>
      <c r="K63" s="1"/>
      <c r="L63" s="3"/>
      <c r="M63" s="3"/>
      <c r="N63" s="4" t="s">
        <v>542</v>
      </c>
      <c r="O63" s="1"/>
      <c r="P63" s="1"/>
      <c r="Q63" s="3"/>
      <c r="R63" s="102" t="s">
        <v>543</v>
      </c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"/>
      <c r="G64" s="97" t="s">
        <v>544</v>
      </c>
      <c r="H64" s="1"/>
      <c r="I64" s="1"/>
      <c r="J64" s="1"/>
      <c r="K64" s="1"/>
      <c r="L64" s="3"/>
      <c r="M64" s="3"/>
      <c r="N64" s="4" t="s">
        <v>545</v>
      </c>
      <c r="O64" s="1"/>
      <c r="P64" s="1"/>
      <c r="Q64" s="3"/>
      <c r="R64" s="102" t="s">
        <v>546</v>
      </c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"/>
      <c r="G65" s="97" t="s">
        <v>547</v>
      </c>
      <c r="H65" s="1"/>
      <c r="I65" s="1"/>
      <c r="J65" s="1"/>
      <c r="K65" s="1"/>
      <c r="L65" s="3"/>
      <c r="M65" s="3"/>
      <c r="N65" s="4" t="s">
        <v>548</v>
      </c>
      <c r="O65" s="1"/>
      <c r="P65" s="1"/>
      <c r="Q65" s="3"/>
      <c r="R65" s="102" t="s">
        <v>549</v>
      </c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"/>
      <c r="G66" s="97" t="s">
        <v>550</v>
      </c>
      <c r="H66" s="1"/>
      <c r="I66" s="1"/>
      <c r="J66" s="1"/>
      <c r="K66" s="1"/>
      <c r="L66" s="3"/>
      <c r="M66" s="3"/>
      <c r="N66" s="4" t="s">
        <v>551</v>
      </c>
      <c r="O66" s="1"/>
      <c r="P66" s="1"/>
      <c r="Q66" s="3"/>
      <c r="R66" s="102" t="s">
        <v>552</v>
      </c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"/>
      <c r="G67" s="97" t="s">
        <v>553</v>
      </c>
      <c r="H67" s="1"/>
      <c r="I67" s="1"/>
      <c r="J67" s="1"/>
      <c r="K67" s="1"/>
      <c r="L67" s="3"/>
      <c r="M67" s="3"/>
      <c r="N67" s="4" t="s">
        <v>554</v>
      </c>
      <c r="O67" s="1"/>
      <c r="P67" s="1"/>
      <c r="Q67" s="3"/>
      <c r="R67" s="102" t="s">
        <v>555</v>
      </c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"/>
      <c r="G68" s="97" t="s">
        <v>556</v>
      </c>
      <c r="H68" s="1"/>
      <c r="I68" s="1"/>
      <c r="J68" s="1"/>
      <c r="K68" s="1"/>
      <c r="L68" s="3"/>
      <c r="M68" s="3"/>
      <c r="N68" s="4" t="s">
        <v>557</v>
      </c>
      <c r="O68" s="1"/>
      <c r="P68" s="1"/>
      <c r="Q68" s="3"/>
      <c r="R68" s="102" t="s">
        <v>558</v>
      </c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"/>
      <c r="G69" s="97" t="s">
        <v>559</v>
      </c>
      <c r="H69" s="1"/>
      <c r="I69" s="1"/>
      <c r="J69" s="1"/>
      <c r="K69" s="1"/>
      <c r="L69" s="3"/>
      <c r="M69" s="3"/>
      <c r="N69" s="4" t="s">
        <v>560</v>
      </c>
      <c r="O69" s="1"/>
      <c r="P69" s="1"/>
      <c r="Q69" s="3"/>
      <c r="R69" s="102" t="s">
        <v>561</v>
      </c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"/>
      <c r="G70" s="97" t="s">
        <v>562</v>
      </c>
      <c r="H70" s="1"/>
      <c r="I70" s="1"/>
      <c r="J70" s="1"/>
      <c r="K70" s="1"/>
      <c r="L70" s="3"/>
      <c r="M70" s="3"/>
      <c r="N70" s="4" t="s">
        <v>563</v>
      </c>
      <c r="O70" s="1"/>
      <c r="P70" s="1"/>
      <c r="Q70" s="3"/>
      <c r="R70" s="102" t="s">
        <v>564</v>
      </c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"/>
      <c r="G71" s="97" t="s">
        <v>565</v>
      </c>
      <c r="H71" s="1"/>
      <c r="I71" s="1"/>
      <c r="J71" s="1"/>
      <c r="K71" s="1"/>
      <c r="L71" s="3"/>
      <c r="M71" s="3"/>
      <c r="N71" s="4" t="s">
        <v>566</v>
      </c>
      <c r="O71" s="1"/>
      <c r="P71" s="1"/>
      <c r="Q71" s="3"/>
      <c r="R71" s="102" t="s">
        <v>567</v>
      </c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"/>
      <c r="G72" s="97" t="s">
        <v>568</v>
      </c>
      <c r="H72" s="1"/>
      <c r="I72" s="1"/>
      <c r="J72" s="1"/>
      <c r="K72" s="1"/>
      <c r="L72" s="3"/>
      <c r="M72" s="3"/>
      <c r="N72" s="4" t="s">
        <v>569</v>
      </c>
      <c r="O72" s="1"/>
      <c r="P72" s="1"/>
      <c r="Q72" s="3"/>
      <c r="R72" s="102" t="s">
        <v>570</v>
      </c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"/>
      <c r="G73" s="97" t="s">
        <v>571</v>
      </c>
      <c r="H73" s="1"/>
      <c r="I73" s="1"/>
      <c r="J73" s="1"/>
      <c r="K73" s="1"/>
      <c r="L73" s="3"/>
      <c r="M73" s="3"/>
      <c r="N73" s="4" t="s">
        <v>572</v>
      </c>
      <c r="O73" s="1"/>
      <c r="P73" s="1"/>
      <c r="Q73" s="3"/>
      <c r="R73" s="102" t="s">
        <v>573</v>
      </c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"/>
      <c r="G74" s="97" t="s">
        <v>574</v>
      </c>
      <c r="H74" s="1"/>
      <c r="I74" s="1"/>
      <c r="J74" s="1"/>
      <c r="K74" s="1"/>
      <c r="L74" s="3"/>
      <c r="M74" s="3"/>
      <c r="N74" s="4" t="s">
        <v>575</v>
      </c>
      <c r="O74" s="1"/>
      <c r="P74" s="1"/>
      <c r="Q74" s="3"/>
      <c r="R74" s="102" t="s">
        <v>576</v>
      </c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"/>
      <c r="G75" s="97" t="s">
        <v>577</v>
      </c>
      <c r="H75" s="1"/>
      <c r="I75" s="1"/>
      <c r="J75" s="1"/>
      <c r="K75" s="1"/>
      <c r="L75" s="3"/>
      <c r="M75" s="3"/>
      <c r="N75" s="4" t="s">
        <v>578</v>
      </c>
      <c r="O75" s="1"/>
      <c r="P75" s="1"/>
      <c r="Q75" s="3"/>
      <c r="R75" s="102" t="s">
        <v>579</v>
      </c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"/>
      <c r="G76" s="97" t="s">
        <v>580</v>
      </c>
      <c r="H76" s="1"/>
      <c r="I76" s="1"/>
      <c r="J76" s="1"/>
      <c r="K76" s="1"/>
      <c r="L76" s="3"/>
      <c r="M76" s="3"/>
      <c r="N76" s="4" t="s">
        <v>581</v>
      </c>
      <c r="O76" s="1"/>
      <c r="P76" s="1"/>
      <c r="Q76" s="3"/>
      <c r="R76" s="102" t="s">
        <v>582</v>
      </c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"/>
      <c r="G77" s="97" t="s">
        <v>583</v>
      </c>
      <c r="H77" s="1"/>
      <c r="I77" s="1"/>
      <c r="J77" s="1"/>
      <c r="K77" s="1"/>
      <c r="L77" s="3"/>
      <c r="M77" s="3"/>
      <c r="N77" s="4" t="s">
        <v>584</v>
      </c>
      <c r="O77" s="1"/>
      <c r="P77" s="1"/>
      <c r="Q77" s="3"/>
      <c r="R77" s="102" t="s">
        <v>585</v>
      </c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"/>
      <c r="G78" s="97" t="s">
        <v>586</v>
      </c>
      <c r="H78" s="1"/>
      <c r="I78" s="1"/>
      <c r="J78" s="1"/>
      <c r="K78" s="1"/>
      <c r="L78" s="3"/>
      <c r="M78" s="3"/>
      <c r="N78" s="4" t="s">
        <v>587</v>
      </c>
      <c r="O78" s="1"/>
      <c r="P78" s="1"/>
      <c r="Q78" s="3"/>
      <c r="R78" s="102" t="s">
        <v>588</v>
      </c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"/>
      <c r="G79" s="97" t="s">
        <v>589</v>
      </c>
      <c r="H79" s="1"/>
      <c r="I79" s="1"/>
      <c r="J79" s="1"/>
      <c r="K79" s="1"/>
      <c r="L79" s="3"/>
      <c r="M79" s="3"/>
      <c r="N79" s="4" t="s">
        <v>590</v>
      </c>
      <c r="O79" s="1"/>
      <c r="P79" s="1"/>
      <c r="Q79" s="3"/>
      <c r="R79" s="102" t="s">
        <v>591</v>
      </c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"/>
      <c r="G80" s="97" t="s">
        <v>592</v>
      </c>
      <c r="H80" s="1"/>
      <c r="I80" s="1"/>
      <c r="J80" s="1"/>
      <c r="K80" s="1"/>
      <c r="L80" s="3"/>
      <c r="M80" s="3"/>
      <c r="N80" s="4" t="s">
        <v>593</v>
      </c>
      <c r="O80" s="1"/>
      <c r="P80" s="1"/>
      <c r="Q80" s="3"/>
      <c r="R80" s="102" t="s">
        <v>594</v>
      </c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"/>
      <c r="G81" s="97" t="s">
        <v>595</v>
      </c>
      <c r="H81" s="1"/>
      <c r="I81" s="1"/>
      <c r="J81" s="1"/>
      <c r="K81" s="1"/>
      <c r="L81" s="3"/>
      <c r="M81" s="3"/>
      <c r="N81" s="4" t="s">
        <v>596</v>
      </c>
      <c r="O81" s="1"/>
      <c r="P81" s="1"/>
      <c r="Q81" s="3"/>
      <c r="R81" s="102" t="s">
        <v>597</v>
      </c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"/>
      <c r="G82" s="97" t="s">
        <v>598</v>
      </c>
      <c r="H82" s="1"/>
      <c r="I82" s="1"/>
      <c r="J82" s="1"/>
      <c r="K82" s="1"/>
      <c r="L82" s="3"/>
      <c r="M82" s="3"/>
      <c r="N82" s="4" t="s">
        <v>599</v>
      </c>
      <c r="O82" s="1"/>
      <c r="P82" s="1"/>
      <c r="Q82" s="3"/>
      <c r="R82" s="102" t="s">
        <v>600</v>
      </c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"/>
      <c r="G83" s="97" t="s">
        <v>601</v>
      </c>
      <c r="H83" s="1"/>
      <c r="I83" s="1"/>
      <c r="J83" s="1"/>
      <c r="K83" s="1"/>
      <c r="L83" s="3"/>
      <c r="M83" s="3"/>
      <c r="N83" s="4" t="s">
        <v>602</v>
      </c>
      <c r="O83" s="1"/>
      <c r="P83" s="1"/>
      <c r="Q83" s="3"/>
      <c r="R83" s="102" t="s">
        <v>603</v>
      </c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"/>
      <c r="G84" s="97" t="s">
        <v>604</v>
      </c>
      <c r="H84" s="1"/>
      <c r="I84" s="1"/>
      <c r="J84" s="1"/>
      <c r="K84" s="1"/>
      <c r="L84" s="3"/>
      <c r="M84" s="3"/>
      <c r="N84" s="4" t="s">
        <v>605</v>
      </c>
      <c r="O84" s="1"/>
      <c r="P84" s="1"/>
      <c r="Q84" s="3"/>
      <c r="R84" s="102" t="s">
        <v>606</v>
      </c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"/>
      <c r="G85" s="2" t="s">
        <v>607</v>
      </c>
      <c r="H85" s="1"/>
      <c r="I85" s="1"/>
      <c r="J85" s="1"/>
      <c r="K85" s="1"/>
      <c r="L85" s="3"/>
      <c r="M85" s="3"/>
      <c r="N85" s="4" t="s">
        <v>608</v>
      </c>
      <c r="O85" s="1"/>
      <c r="P85" s="1"/>
      <c r="Q85" s="3"/>
      <c r="R85" s="102" t="s">
        <v>609</v>
      </c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"/>
      <c r="G86" s="97" t="s">
        <v>610</v>
      </c>
      <c r="H86" s="1"/>
      <c r="I86" s="1"/>
      <c r="J86" s="1"/>
      <c r="K86" s="1"/>
      <c r="L86" s="3"/>
      <c r="M86" s="3"/>
      <c r="N86" s="4" t="s">
        <v>611</v>
      </c>
      <c r="O86" s="1"/>
      <c r="P86" s="1"/>
      <c r="Q86" s="3"/>
      <c r="R86" s="102" t="s">
        <v>612</v>
      </c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"/>
      <c r="G87" s="97" t="s">
        <v>613</v>
      </c>
      <c r="H87" s="1"/>
      <c r="I87" s="1"/>
      <c r="J87" s="1"/>
      <c r="K87" s="1"/>
      <c r="L87" s="3"/>
      <c r="M87" s="3"/>
      <c r="N87" s="4" t="s">
        <v>614</v>
      </c>
      <c r="O87" s="1"/>
      <c r="P87" s="1"/>
      <c r="Q87" s="3"/>
      <c r="R87" s="102" t="s">
        <v>615</v>
      </c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"/>
      <c r="G88" s="97" t="s">
        <v>616</v>
      </c>
      <c r="H88" s="1"/>
      <c r="I88" s="1"/>
      <c r="J88" s="1"/>
      <c r="K88" s="1"/>
      <c r="L88" s="3"/>
      <c r="M88" s="3"/>
      <c r="N88" s="104" t="s">
        <v>617</v>
      </c>
      <c r="O88" s="1"/>
      <c r="P88" s="1"/>
      <c r="Q88" s="3"/>
      <c r="R88" s="102" t="s">
        <v>618</v>
      </c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"/>
      <c r="G89" s="97" t="s">
        <v>619</v>
      </c>
      <c r="H89" s="1"/>
      <c r="I89" s="1"/>
      <c r="J89" s="1"/>
      <c r="K89" s="1"/>
      <c r="L89" s="3"/>
      <c r="M89" s="3"/>
      <c r="N89" s="4" t="s">
        <v>620</v>
      </c>
      <c r="O89" s="1"/>
      <c r="P89" s="1"/>
      <c r="Q89" s="3"/>
      <c r="R89" s="102" t="s">
        <v>621</v>
      </c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"/>
      <c r="G90" s="97" t="s">
        <v>622</v>
      </c>
      <c r="H90" s="1"/>
      <c r="I90" s="1"/>
      <c r="J90" s="1"/>
      <c r="K90" s="1"/>
      <c r="L90" s="3"/>
      <c r="M90" s="3"/>
      <c r="N90" s="4" t="s">
        <v>623</v>
      </c>
      <c r="O90" s="1"/>
      <c r="P90" s="1"/>
      <c r="Q90" s="3"/>
      <c r="R90" s="102" t="s">
        <v>624</v>
      </c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"/>
      <c r="G91" s="97" t="s">
        <v>625</v>
      </c>
      <c r="H91" s="1"/>
      <c r="I91" s="1"/>
      <c r="J91" s="1"/>
      <c r="K91" s="1"/>
      <c r="L91" s="97"/>
      <c r="M91" s="3"/>
      <c r="N91" s="4" t="s">
        <v>626</v>
      </c>
      <c r="O91" s="1"/>
      <c r="P91" s="1"/>
      <c r="Q91" s="3"/>
      <c r="R91" s="102" t="s">
        <v>627</v>
      </c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"/>
      <c r="G92" s="2" t="s">
        <v>628</v>
      </c>
      <c r="H92" s="1"/>
      <c r="I92" s="1"/>
      <c r="J92" s="1"/>
      <c r="K92" s="1"/>
      <c r="L92" s="1"/>
      <c r="M92" s="3"/>
      <c r="N92" s="4" t="s">
        <v>629</v>
      </c>
      <c r="O92" s="1"/>
      <c r="P92" s="1"/>
      <c r="Q92" s="3"/>
      <c r="R92" s="102" t="s">
        <v>630</v>
      </c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"/>
      <c r="G93" s="97" t="s">
        <v>631</v>
      </c>
      <c r="H93" s="1"/>
      <c r="I93" s="1"/>
      <c r="J93" s="1"/>
      <c r="K93" s="1"/>
      <c r="L93" s="3"/>
      <c r="M93" s="3"/>
      <c r="N93" s="4" t="s">
        <v>632</v>
      </c>
      <c r="O93" s="1"/>
      <c r="P93" s="1"/>
      <c r="Q93" s="3"/>
      <c r="R93" s="102" t="s">
        <v>119</v>
      </c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"/>
      <c r="G94" s="97" t="s">
        <v>633</v>
      </c>
      <c r="H94" s="1"/>
      <c r="I94" s="1"/>
      <c r="J94" s="1"/>
      <c r="K94" s="1"/>
      <c r="L94" s="3"/>
      <c r="M94" s="3"/>
      <c r="N94" s="99" t="s">
        <v>634</v>
      </c>
      <c r="O94" s="1"/>
      <c r="P94" s="1"/>
      <c r="Q94" s="3"/>
      <c r="R94" s="102" t="s">
        <v>635</v>
      </c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"/>
      <c r="G95" s="97" t="s">
        <v>636</v>
      </c>
      <c r="H95" s="1"/>
      <c r="I95" s="1"/>
      <c r="J95" s="1"/>
      <c r="K95" s="1"/>
      <c r="L95" s="3"/>
      <c r="M95" s="1"/>
      <c r="N95" s="1"/>
      <c r="O95" s="1"/>
      <c r="P95" s="1"/>
      <c r="Q95" s="3"/>
      <c r="R95" s="102" t="s">
        <v>637</v>
      </c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"/>
      <c r="G96" s="97" t="s">
        <v>638</v>
      </c>
      <c r="H96" s="1"/>
      <c r="I96" s="1"/>
      <c r="J96" s="1"/>
      <c r="K96" s="1"/>
      <c r="L96" s="3"/>
      <c r="M96" s="1"/>
      <c r="N96" s="1"/>
      <c r="O96" s="1"/>
      <c r="P96" s="1"/>
      <c r="Q96" s="3"/>
      <c r="R96" s="102" t="s">
        <v>639</v>
      </c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"/>
      <c r="G97" s="97" t="s">
        <v>640</v>
      </c>
      <c r="H97" s="1"/>
      <c r="I97" s="1"/>
      <c r="J97" s="1"/>
      <c r="K97" s="1"/>
      <c r="L97" s="3"/>
      <c r="M97" s="1"/>
      <c r="N97" s="1"/>
      <c r="O97" s="1"/>
      <c r="P97" s="1"/>
      <c r="Q97" s="3"/>
      <c r="R97" s="102" t="s">
        <v>641</v>
      </c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"/>
      <c r="G98" s="97" t="s">
        <v>642</v>
      </c>
      <c r="H98" s="1"/>
      <c r="I98" s="1"/>
      <c r="J98" s="1"/>
      <c r="K98" s="1"/>
      <c r="L98" s="3"/>
      <c r="M98" s="1"/>
      <c r="N98" s="1"/>
      <c r="O98" s="1"/>
      <c r="P98" s="1"/>
      <c r="Q98" s="3"/>
      <c r="R98" s="102" t="s">
        <v>643</v>
      </c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"/>
      <c r="G99" s="97" t="s">
        <v>644</v>
      </c>
      <c r="H99" s="1"/>
      <c r="I99" s="1"/>
      <c r="J99" s="1"/>
      <c r="K99" s="1"/>
      <c r="L99" s="3"/>
      <c r="M99" s="1"/>
      <c r="N99" s="1"/>
      <c r="O99" s="1"/>
      <c r="P99" s="1"/>
      <c r="Q99" s="3"/>
      <c r="R99" s="102" t="s">
        <v>645</v>
      </c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"/>
      <c r="G100" s="97" t="s">
        <v>646</v>
      </c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"/>
      <c r="G101" s="2" t="s">
        <v>647</v>
      </c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"/>
      <c r="G102" s="97" t="s">
        <v>648</v>
      </c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"/>
      <c r="G103" s="97" t="s">
        <v>649</v>
      </c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"/>
      <c r="G104" s="97" t="s">
        <v>650</v>
      </c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"/>
      <c r="G105" s="97" t="s">
        <v>651</v>
      </c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"/>
      <c r="G106" s="2" t="s">
        <v>652</v>
      </c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"/>
      <c r="G107" s="2" t="s">
        <v>653</v>
      </c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"/>
      <c r="G108" s="2" t="s">
        <v>654</v>
      </c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"/>
      <c r="G109" s="97" t="s">
        <v>655</v>
      </c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"/>
      <c r="G110" s="97" t="s">
        <v>656</v>
      </c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"/>
      <c r="G111" s="97" t="s">
        <v>657</v>
      </c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"/>
      <c r="G112" s="2" t="s">
        <v>658</v>
      </c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"/>
      <c r="G113" s="97" t="s">
        <v>659</v>
      </c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9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09"/>
  <sheetViews>
    <sheetView workbookViewId="0"/>
  </sheetViews>
  <sheetFormatPr baseColWidth="10" defaultColWidth="12.5703125" defaultRowHeight="15" customHeight="1"/>
  <sheetData>
    <row r="1" spans="1:13">
      <c r="A1" s="112" t="str">
        <f ca="1">IFERROR(__xludf.DUMMYFUNCTION("QUERY(IMPORTRANGE(""https://docs.google.com/spreadsheets/d/1zyBd8IQlNAQI1DEiTZxkkEb6cvqE5P_ZcRvK_jum_2c/edit#gid=1175166339"",""'ESTADÍSTICAS MIR'!A:M""),""SELECT * WHERE Col4='Guadalajara bien educada'"")"),"ID")</f>
        <v>ID</v>
      </c>
      <c r="B1" s="112" t="str">
        <f ca="1">IFERROR(__xludf.DUMMYFUNCTION("""COMPUTED_VALUE"""),"Responsable")</f>
        <v>Responsable</v>
      </c>
      <c r="C1" s="112" t="str">
        <f ca="1">IFERROR(__xludf.DUMMYFUNCTION("""COMPUTED_VALUE"""),"Coordinación")</f>
        <v>Coordinación</v>
      </c>
      <c r="D1" s="112" t="str">
        <f ca="1">IFERROR(__xludf.DUMMYFUNCTION("""COMPUTED_VALUE"""),"Eje")</f>
        <v>Eje</v>
      </c>
      <c r="E1" s="112" t="str">
        <f ca="1">IFERROR(__xludf.DUMMYFUNCTION("""COMPUTED_VALUE"""),"Programa")</f>
        <v>Programa</v>
      </c>
      <c r="F1" s="112" t="str">
        <f ca="1">IFERROR(__xludf.DUMMYFUNCTION("""COMPUTED_VALUE"""),"NIVEL")</f>
        <v>NIVEL</v>
      </c>
      <c r="G1" s="112" t="str">
        <f ca="1">IFERROR(__xludf.DUMMYFUNCTION("""COMPUTED_VALUE"""),"INDICADOR")</f>
        <v>INDICADOR</v>
      </c>
      <c r="H1" s="112" t="str">
        <f ca="1">IFERROR(__xludf.DUMMYFUNCTION("""COMPUTED_VALUE"""),"Mes-pob")</f>
        <v>Mes-pob</v>
      </c>
      <c r="I1" s="112" t="str">
        <f ca="1">IFERROR(__xludf.DUMMYFUNCTION("""COMPUTED_VALUE"""),"Mes")</f>
        <v>Mes</v>
      </c>
      <c r="J1" s="112" t="str">
        <f ca="1">IFERROR(__xludf.DUMMYFUNCTION("""COMPUTED_VALUE"""),"Pob")</f>
        <v>Pob</v>
      </c>
      <c r="K1" s="112" t="str">
        <f ca="1">IFERROR(__xludf.DUMMYFUNCTION("""COMPUTED_VALUE"""),"Total")</f>
        <v>Total</v>
      </c>
      <c r="L1" s="112" t="str">
        <f ca="1">IFERROR(__xludf.DUMMYFUNCTION("""COMPUTED_VALUE"""),"TRIMESTRE")</f>
        <v>TRIMESTRE</v>
      </c>
      <c r="M1" s="112" t="str">
        <f ca="1">IFERROR(__xludf.DUMMYFUNCTION("""COMPUTED_VALUE"""),"GRUPO ETARIO")</f>
        <v>GRUPO ETARIO</v>
      </c>
    </row>
    <row r="2" spans="1:13">
      <c r="A2" s="112" t="str">
        <f ca="1">IFERROR(__xludf.DUMMYFUNCTION("""COMPUTED_VALUE"""),"5.1.1.0")</f>
        <v>5.1.1.0</v>
      </c>
      <c r="B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" s="112" t="str">
        <f ca="1">IFERROR(__xludf.DUMMYFUNCTION("""COMPUTED_VALUE"""),"3. Operación")</f>
        <v>3. Operación</v>
      </c>
      <c r="D2" s="112" t="str">
        <f ca="1">IFERROR(__xludf.DUMMYFUNCTION("""COMPUTED_VALUE"""),"Guadalajara bien educada")</f>
        <v>Guadalajara bien educada</v>
      </c>
      <c r="E2" s="112" t="str">
        <f ca="1">IFERROR(__xludf.DUMMYFUNCTION("""COMPUTED_VALUE"""),"Atención en Centros de Desarrollo Infantil")</f>
        <v>Atención en Centros de Desarrollo Infantil</v>
      </c>
      <c r="F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" s="112" t="str">
        <f ca="1">IFERROR(__xludf.DUMMYFUNCTION("""COMPUTED_VALUE"""),"NAS ENERO")</f>
        <v>NAS ENERO</v>
      </c>
      <c r="I2" s="112" t="str">
        <f ca="1">IFERROR(__xludf.DUMMYFUNCTION("""COMPUTED_VALUE"""),"Enero")</f>
        <v>Enero</v>
      </c>
      <c r="J2" s="112" t="str">
        <f ca="1">IFERROR(__xludf.DUMMYFUNCTION("""COMPUTED_VALUE"""),"NAS")</f>
        <v>NAS</v>
      </c>
      <c r="K2" s="63">
        <f ca="1">IFERROR(__xludf.DUMMYFUNCTION("""COMPUTED_VALUE"""),9)</f>
        <v>9</v>
      </c>
      <c r="L2" s="112" t="str">
        <f ca="1">IFERROR(__xludf.DUMMYFUNCTION("""COMPUTED_VALUE"""),"TRIMESTRE 1")</f>
        <v>TRIMESTRE 1</v>
      </c>
      <c r="M2" s="112" t="str">
        <f ca="1">IFERROR(__xludf.DUMMYFUNCTION("""COMPUTED_VALUE"""),"NIÑAS")</f>
        <v>NIÑAS</v>
      </c>
    </row>
    <row r="3" spans="1:13">
      <c r="A3" s="112" t="str">
        <f ca="1">IFERROR(__xludf.DUMMYFUNCTION("""COMPUTED_VALUE"""),"5.1.1.0")</f>
        <v>5.1.1.0</v>
      </c>
      <c r="B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" s="112" t="str">
        <f ca="1">IFERROR(__xludf.DUMMYFUNCTION("""COMPUTED_VALUE"""),"3. Operación")</f>
        <v>3. Operación</v>
      </c>
      <c r="D3" s="112" t="str">
        <f ca="1">IFERROR(__xludf.DUMMYFUNCTION("""COMPUTED_VALUE"""),"Guadalajara bien educada")</f>
        <v>Guadalajara bien educada</v>
      </c>
      <c r="E3" s="112" t="str">
        <f ca="1">IFERROR(__xludf.DUMMYFUNCTION("""COMPUTED_VALUE"""),"Atención en Centros de Desarrollo Infantil")</f>
        <v>Atención en Centros de Desarrollo Infantil</v>
      </c>
      <c r="F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" s="112" t="str">
        <f ca="1">IFERROR(__xludf.DUMMYFUNCTION("""COMPUTED_VALUE"""),"NOS ENERO")</f>
        <v>NOS ENERO</v>
      </c>
      <c r="I3" s="112" t="str">
        <f ca="1">IFERROR(__xludf.DUMMYFUNCTION("""COMPUTED_VALUE"""),"Enero")</f>
        <v>Enero</v>
      </c>
      <c r="J3" s="112" t="str">
        <f ca="1">IFERROR(__xludf.DUMMYFUNCTION("""COMPUTED_VALUE"""),"NOS")</f>
        <v>NOS</v>
      </c>
      <c r="K3" s="63">
        <f ca="1">IFERROR(__xludf.DUMMYFUNCTION("""COMPUTED_VALUE"""),16)</f>
        <v>16</v>
      </c>
      <c r="L3" s="112" t="str">
        <f ca="1">IFERROR(__xludf.DUMMYFUNCTION("""COMPUTED_VALUE"""),"TRIMESTRE 1")</f>
        <v>TRIMESTRE 1</v>
      </c>
      <c r="M3" s="112" t="str">
        <f ca="1">IFERROR(__xludf.DUMMYFUNCTION("""COMPUTED_VALUE"""),"NIÑOS")</f>
        <v>NIÑOS</v>
      </c>
    </row>
    <row r="4" spans="1:13">
      <c r="A4" s="112" t="str">
        <f ca="1">IFERROR(__xludf.DUMMYFUNCTION("""COMPUTED_VALUE"""),"5.1.1.0")</f>
        <v>5.1.1.0</v>
      </c>
      <c r="B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" s="112" t="str">
        <f ca="1">IFERROR(__xludf.DUMMYFUNCTION("""COMPUTED_VALUE"""),"3. Operación")</f>
        <v>3. Operación</v>
      </c>
      <c r="D4" s="112" t="str">
        <f ca="1">IFERROR(__xludf.DUMMYFUNCTION("""COMPUTED_VALUE"""),"Guadalajara bien educada")</f>
        <v>Guadalajara bien educada</v>
      </c>
      <c r="E4" s="112" t="str">
        <f ca="1">IFERROR(__xludf.DUMMYFUNCTION("""COMPUTED_VALUE"""),"Atención en Centros de Desarrollo Infantil")</f>
        <v>Atención en Centros de Desarrollo Infantil</v>
      </c>
      <c r="F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" s="112" t="str">
        <f ca="1">IFERROR(__xludf.DUMMYFUNCTION("""COMPUTED_VALUE"""),"AM ENERO")</f>
        <v>AM ENERO</v>
      </c>
      <c r="I4" s="112" t="str">
        <f ca="1">IFERROR(__xludf.DUMMYFUNCTION("""COMPUTED_VALUE"""),"Enero")</f>
        <v>Enero</v>
      </c>
      <c r="J4" s="112" t="str">
        <f ca="1">IFERROR(__xludf.DUMMYFUNCTION("""COMPUTED_VALUE"""),"AM")</f>
        <v>AM</v>
      </c>
      <c r="K4" s="63"/>
      <c r="L4" s="112" t="str">
        <f ca="1">IFERROR(__xludf.DUMMYFUNCTION("""COMPUTED_VALUE"""),"TRIMESTRE 1")</f>
        <v>TRIMESTRE 1</v>
      </c>
      <c r="M4" s="112" t="str">
        <f ca="1">IFERROR(__xludf.DUMMYFUNCTION("""COMPUTED_VALUE"""),"ADOLESCENTES MUJERES")</f>
        <v>ADOLESCENTES MUJERES</v>
      </c>
    </row>
    <row r="5" spans="1:13">
      <c r="A5" s="112" t="str">
        <f ca="1">IFERROR(__xludf.DUMMYFUNCTION("""COMPUTED_VALUE"""),"5.1.1.0")</f>
        <v>5.1.1.0</v>
      </c>
      <c r="B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" s="112" t="str">
        <f ca="1">IFERROR(__xludf.DUMMYFUNCTION("""COMPUTED_VALUE"""),"3. Operación")</f>
        <v>3. Operación</v>
      </c>
      <c r="D5" s="112" t="str">
        <f ca="1">IFERROR(__xludf.DUMMYFUNCTION("""COMPUTED_VALUE"""),"Guadalajara bien educada")</f>
        <v>Guadalajara bien educada</v>
      </c>
      <c r="E5" s="112" t="str">
        <f ca="1">IFERROR(__xludf.DUMMYFUNCTION("""COMPUTED_VALUE"""),"Atención en Centros de Desarrollo Infantil")</f>
        <v>Atención en Centros de Desarrollo Infantil</v>
      </c>
      <c r="F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" s="112" t="str">
        <f ca="1">IFERROR(__xludf.DUMMYFUNCTION("""COMPUTED_VALUE"""),"AH ENERO")</f>
        <v>AH ENERO</v>
      </c>
      <c r="I5" s="112" t="str">
        <f ca="1">IFERROR(__xludf.DUMMYFUNCTION("""COMPUTED_VALUE"""),"Enero")</f>
        <v>Enero</v>
      </c>
      <c r="J5" s="112" t="str">
        <f ca="1">IFERROR(__xludf.DUMMYFUNCTION("""COMPUTED_VALUE"""),"AH")</f>
        <v>AH</v>
      </c>
      <c r="K5" s="63"/>
      <c r="L5" s="112" t="str">
        <f ca="1">IFERROR(__xludf.DUMMYFUNCTION("""COMPUTED_VALUE"""),"TRIMESTRE 1")</f>
        <v>TRIMESTRE 1</v>
      </c>
      <c r="M5" s="112" t="str">
        <f ca="1">IFERROR(__xludf.DUMMYFUNCTION("""COMPUTED_VALUE"""),"ADOLESCENTES HOMBRES")</f>
        <v>ADOLESCENTES HOMBRES</v>
      </c>
    </row>
    <row r="6" spans="1:13">
      <c r="A6" s="112" t="str">
        <f ca="1">IFERROR(__xludf.DUMMYFUNCTION("""COMPUTED_VALUE"""),"5.1.1.0")</f>
        <v>5.1.1.0</v>
      </c>
      <c r="B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" s="112" t="str">
        <f ca="1">IFERROR(__xludf.DUMMYFUNCTION("""COMPUTED_VALUE"""),"3. Operación")</f>
        <v>3. Operación</v>
      </c>
      <c r="D6" s="112" t="str">
        <f ca="1">IFERROR(__xludf.DUMMYFUNCTION("""COMPUTED_VALUE"""),"Guadalajara bien educada")</f>
        <v>Guadalajara bien educada</v>
      </c>
      <c r="E6" s="112" t="str">
        <f ca="1">IFERROR(__xludf.DUMMYFUNCTION("""COMPUTED_VALUE"""),"Atención en Centros de Desarrollo Infantil")</f>
        <v>Atención en Centros de Desarrollo Infantil</v>
      </c>
      <c r="F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" s="112" t="str">
        <f ca="1">IFERROR(__xludf.DUMMYFUNCTION("""COMPUTED_VALUE"""),"MUJ ENERO")</f>
        <v>MUJ ENERO</v>
      </c>
      <c r="I6" s="112" t="str">
        <f ca="1">IFERROR(__xludf.DUMMYFUNCTION("""COMPUTED_VALUE"""),"Enero")</f>
        <v>Enero</v>
      </c>
      <c r="J6" s="112" t="str">
        <f ca="1">IFERROR(__xludf.DUMMYFUNCTION("""COMPUTED_VALUE"""),"MUJ")</f>
        <v>MUJ</v>
      </c>
      <c r="K6" s="63"/>
      <c r="L6" s="112" t="str">
        <f ca="1">IFERROR(__xludf.DUMMYFUNCTION("""COMPUTED_VALUE"""),"TRIMESTRE 1")</f>
        <v>TRIMESTRE 1</v>
      </c>
      <c r="M6" s="112" t="str">
        <f ca="1">IFERROR(__xludf.DUMMYFUNCTION("""COMPUTED_VALUE"""),"MUJERES ADULTAS")</f>
        <v>MUJERES ADULTAS</v>
      </c>
    </row>
    <row r="7" spans="1:13">
      <c r="A7" s="112" t="str">
        <f ca="1">IFERROR(__xludf.DUMMYFUNCTION("""COMPUTED_VALUE"""),"5.1.1.0")</f>
        <v>5.1.1.0</v>
      </c>
      <c r="B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" s="112" t="str">
        <f ca="1">IFERROR(__xludf.DUMMYFUNCTION("""COMPUTED_VALUE"""),"3. Operación")</f>
        <v>3. Operación</v>
      </c>
      <c r="D7" s="112" t="str">
        <f ca="1">IFERROR(__xludf.DUMMYFUNCTION("""COMPUTED_VALUE"""),"Guadalajara bien educada")</f>
        <v>Guadalajara bien educada</v>
      </c>
      <c r="E7" s="112" t="str">
        <f ca="1">IFERROR(__xludf.DUMMYFUNCTION("""COMPUTED_VALUE"""),"Atención en Centros de Desarrollo Infantil")</f>
        <v>Atención en Centros de Desarrollo Infantil</v>
      </c>
      <c r="F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" s="112" t="str">
        <f ca="1">IFERROR(__xludf.DUMMYFUNCTION("""COMPUTED_VALUE"""),"HOM ENERO")</f>
        <v>HOM ENERO</v>
      </c>
      <c r="I7" s="112" t="str">
        <f ca="1">IFERROR(__xludf.DUMMYFUNCTION("""COMPUTED_VALUE"""),"Enero")</f>
        <v>Enero</v>
      </c>
      <c r="J7" s="112" t="str">
        <f ca="1">IFERROR(__xludf.DUMMYFUNCTION("""COMPUTED_VALUE"""),"HOM")</f>
        <v>HOM</v>
      </c>
      <c r="K7" s="63"/>
      <c r="L7" s="112" t="str">
        <f ca="1">IFERROR(__xludf.DUMMYFUNCTION("""COMPUTED_VALUE"""),"TRIMESTRE 1")</f>
        <v>TRIMESTRE 1</v>
      </c>
      <c r="M7" s="112" t="str">
        <f ca="1">IFERROR(__xludf.DUMMYFUNCTION("""COMPUTED_VALUE"""),"HOMBRES ADULTOS")</f>
        <v>HOMBRES ADULTOS</v>
      </c>
    </row>
    <row r="8" spans="1:13">
      <c r="A8" s="112" t="str">
        <f ca="1">IFERROR(__xludf.DUMMYFUNCTION("""COMPUTED_VALUE"""),"5.1.1.0")</f>
        <v>5.1.1.0</v>
      </c>
      <c r="B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" s="112" t="str">
        <f ca="1">IFERROR(__xludf.DUMMYFUNCTION("""COMPUTED_VALUE"""),"3. Operación")</f>
        <v>3. Operación</v>
      </c>
      <c r="D8" s="112" t="str">
        <f ca="1">IFERROR(__xludf.DUMMYFUNCTION("""COMPUTED_VALUE"""),"Guadalajara bien educada")</f>
        <v>Guadalajara bien educada</v>
      </c>
      <c r="E8" s="112" t="str">
        <f ca="1">IFERROR(__xludf.DUMMYFUNCTION("""COMPUTED_VALUE"""),"Atención en Centros de Desarrollo Infantil")</f>
        <v>Atención en Centros de Desarrollo Infantil</v>
      </c>
      <c r="F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" s="112" t="str">
        <f ca="1">IFERROR(__xludf.DUMMYFUNCTION("""COMPUTED_VALUE"""),"AMM ENERO")</f>
        <v>AMM ENERO</v>
      </c>
      <c r="I8" s="112" t="str">
        <f ca="1">IFERROR(__xludf.DUMMYFUNCTION("""COMPUTED_VALUE"""),"Enero")</f>
        <v>Enero</v>
      </c>
      <c r="J8" s="112" t="str">
        <f ca="1">IFERROR(__xludf.DUMMYFUNCTION("""COMPUTED_VALUE"""),"AMM")</f>
        <v>AMM</v>
      </c>
      <c r="K8" s="63"/>
      <c r="L8" s="112" t="str">
        <f ca="1">IFERROR(__xludf.DUMMYFUNCTION("""COMPUTED_VALUE"""),"TRIMESTRE 1")</f>
        <v>TRIMESTRE 1</v>
      </c>
      <c r="M8" s="112" t="str">
        <f ca="1">IFERROR(__xludf.DUMMYFUNCTION("""COMPUTED_VALUE"""),"ADULTA MAYOR MUJER")</f>
        <v>ADULTA MAYOR MUJER</v>
      </c>
    </row>
    <row r="9" spans="1:13">
      <c r="A9" s="112" t="str">
        <f ca="1">IFERROR(__xludf.DUMMYFUNCTION("""COMPUTED_VALUE"""),"5.1.1.0")</f>
        <v>5.1.1.0</v>
      </c>
      <c r="B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" s="112" t="str">
        <f ca="1">IFERROR(__xludf.DUMMYFUNCTION("""COMPUTED_VALUE"""),"3. Operación")</f>
        <v>3. Operación</v>
      </c>
      <c r="D9" s="112" t="str">
        <f ca="1">IFERROR(__xludf.DUMMYFUNCTION("""COMPUTED_VALUE"""),"Guadalajara bien educada")</f>
        <v>Guadalajara bien educada</v>
      </c>
      <c r="E9" s="112" t="str">
        <f ca="1">IFERROR(__xludf.DUMMYFUNCTION("""COMPUTED_VALUE"""),"Atención en Centros de Desarrollo Infantil")</f>
        <v>Atención en Centros de Desarrollo Infantil</v>
      </c>
      <c r="F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" s="112" t="str">
        <f ca="1">IFERROR(__xludf.DUMMYFUNCTION("""COMPUTED_VALUE"""),"AMH ENERO")</f>
        <v>AMH ENERO</v>
      </c>
      <c r="I9" s="112" t="str">
        <f ca="1">IFERROR(__xludf.DUMMYFUNCTION("""COMPUTED_VALUE"""),"Enero")</f>
        <v>Enero</v>
      </c>
      <c r="J9" s="112" t="str">
        <f ca="1">IFERROR(__xludf.DUMMYFUNCTION("""COMPUTED_VALUE"""),"AMH")</f>
        <v>AMH</v>
      </c>
      <c r="K9" s="63"/>
      <c r="L9" s="112" t="str">
        <f ca="1">IFERROR(__xludf.DUMMYFUNCTION("""COMPUTED_VALUE"""),"TRIMESTRE 1")</f>
        <v>TRIMESTRE 1</v>
      </c>
      <c r="M9" s="112" t="str">
        <f ca="1">IFERROR(__xludf.DUMMYFUNCTION("""COMPUTED_VALUE"""),"ADULTO MAYOR HOMBRE")</f>
        <v>ADULTO MAYOR HOMBRE</v>
      </c>
    </row>
    <row r="10" spans="1:13">
      <c r="A10" s="112" t="str">
        <f ca="1">IFERROR(__xludf.DUMMYFUNCTION("""COMPUTED_VALUE"""),"5.1.1.1")</f>
        <v>5.1.1.1</v>
      </c>
      <c r="B1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" s="112" t="str">
        <f ca="1">IFERROR(__xludf.DUMMYFUNCTION("""COMPUTED_VALUE"""),"3. Operación")</f>
        <v>3. Operación</v>
      </c>
      <c r="D10" s="112" t="str">
        <f ca="1">IFERROR(__xludf.DUMMYFUNCTION("""COMPUTED_VALUE"""),"Guadalajara bien educada")</f>
        <v>Guadalajara bien educada</v>
      </c>
      <c r="E10" s="112" t="str">
        <f ca="1">IFERROR(__xludf.DUMMYFUNCTION("""COMPUTED_VALUE"""),"Atención en Centros de Desarrollo Infantil")</f>
        <v>Atención en Centros de Desarrollo Infantil</v>
      </c>
      <c r="F1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" s="112" t="str">
        <f ca="1">IFERROR(__xludf.DUMMYFUNCTION("""COMPUTED_VALUE"""),"NAS ENERO")</f>
        <v>NAS ENERO</v>
      </c>
      <c r="I10" s="112" t="str">
        <f ca="1">IFERROR(__xludf.DUMMYFUNCTION("""COMPUTED_VALUE"""),"Enero")</f>
        <v>Enero</v>
      </c>
      <c r="J10" s="112" t="str">
        <f ca="1">IFERROR(__xludf.DUMMYFUNCTION("""COMPUTED_VALUE"""),"NAS")</f>
        <v>NAS</v>
      </c>
      <c r="K10" s="63">
        <f ca="1">IFERROR(__xludf.DUMMYFUNCTION("""COMPUTED_VALUE"""),592)</f>
        <v>592</v>
      </c>
      <c r="L10" s="112" t="str">
        <f ca="1">IFERROR(__xludf.DUMMYFUNCTION("""COMPUTED_VALUE"""),"TRIMESTRE 1")</f>
        <v>TRIMESTRE 1</v>
      </c>
      <c r="M10" s="112" t="str">
        <f ca="1">IFERROR(__xludf.DUMMYFUNCTION("""COMPUTED_VALUE"""),"NIÑAS")</f>
        <v>NIÑAS</v>
      </c>
    </row>
    <row r="11" spans="1:13">
      <c r="A11" s="112" t="str">
        <f ca="1">IFERROR(__xludf.DUMMYFUNCTION("""COMPUTED_VALUE"""),"5.1.1.1")</f>
        <v>5.1.1.1</v>
      </c>
      <c r="B1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" s="112" t="str">
        <f ca="1">IFERROR(__xludf.DUMMYFUNCTION("""COMPUTED_VALUE"""),"3. Operación")</f>
        <v>3. Operación</v>
      </c>
      <c r="D11" s="112" t="str">
        <f ca="1">IFERROR(__xludf.DUMMYFUNCTION("""COMPUTED_VALUE"""),"Guadalajara bien educada")</f>
        <v>Guadalajara bien educada</v>
      </c>
      <c r="E11" s="112" t="str">
        <f ca="1">IFERROR(__xludf.DUMMYFUNCTION("""COMPUTED_VALUE"""),"Atención en Centros de Desarrollo Infantil")</f>
        <v>Atención en Centros de Desarrollo Infantil</v>
      </c>
      <c r="F1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" s="112" t="str">
        <f ca="1">IFERROR(__xludf.DUMMYFUNCTION("""COMPUTED_VALUE"""),"NOS ENERO")</f>
        <v>NOS ENERO</v>
      </c>
      <c r="I11" s="112" t="str">
        <f ca="1">IFERROR(__xludf.DUMMYFUNCTION("""COMPUTED_VALUE"""),"Enero")</f>
        <v>Enero</v>
      </c>
      <c r="J11" s="112" t="str">
        <f ca="1">IFERROR(__xludf.DUMMYFUNCTION("""COMPUTED_VALUE"""),"NOS")</f>
        <v>NOS</v>
      </c>
      <c r="K11" s="63">
        <f ca="1">IFERROR(__xludf.DUMMYFUNCTION("""COMPUTED_VALUE"""),541)</f>
        <v>541</v>
      </c>
      <c r="L11" s="112" t="str">
        <f ca="1">IFERROR(__xludf.DUMMYFUNCTION("""COMPUTED_VALUE"""),"TRIMESTRE 1")</f>
        <v>TRIMESTRE 1</v>
      </c>
      <c r="M11" s="112" t="str">
        <f ca="1">IFERROR(__xludf.DUMMYFUNCTION("""COMPUTED_VALUE"""),"NIÑOS")</f>
        <v>NIÑOS</v>
      </c>
    </row>
    <row r="12" spans="1:13">
      <c r="A12" s="112" t="str">
        <f ca="1">IFERROR(__xludf.DUMMYFUNCTION("""COMPUTED_VALUE"""),"5.1.1.1")</f>
        <v>5.1.1.1</v>
      </c>
      <c r="B1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" s="112" t="str">
        <f ca="1">IFERROR(__xludf.DUMMYFUNCTION("""COMPUTED_VALUE"""),"3. Operación")</f>
        <v>3. Operación</v>
      </c>
      <c r="D12" s="112" t="str">
        <f ca="1">IFERROR(__xludf.DUMMYFUNCTION("""COMPUTED_VALUE"""),"Guadalajara bien educada")</f>
        <v>Guadalajara bien educada</v>
      </c>
      <c r="E12" s="112" t="str">
        <f ca="1">IFERROR(__xludf.DUMMYFUNCTION("""COMPUTED_VALUE"""),"Atención en Centros de Desarrollo Infantil")</f>
        <v>Atención en Centros de Desarrollo Infantil</v>
      </c>
      <c r="F1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" s="112" t="str">
        <f ca="1">IFERROR(__xludf.DUMMYFUNCTION("""COMPUTED_VALUE"""),"AM ENERO")</f>
        <v>AM ENERO</v>
      </c>
      <c r="I12" s="112" t="str">
        <f ca="1">IFERROR(__xludf.DUMMYFUNCTION("""COMPUTED_VALUE"""),"Enero")</f>
        <v>Enero</v>
      </c>
      <c r="J12" s="112" t="str">
        <f ca="1">IFERROR(__xludf.DUMMYFUNCTION("""COMPUTED_VALUE"""),"AM")</f>
        <v>AM</v>
      </c>
      <c r="K12" s="63"/>
      <c r="L12" s="112" t="str">
        <f ca="1">IFERROR(__xludf.DUMMYFUNCTION("""COMPUTED_VALUE"""),"TRIMESTRE 1")</f>
        <v>TRIMESTRE 1</v>
      </c>
      <c r="M12" s="112" t="str">
        <f ca="1">IFERROR(__xludf.DUMMYFUNCTION("""COMPUTED_VALUE"""),"ADOLESCENTES MUJERES")</f>
        <v>ADOLESCENTES MUJERES</v>
      </c>
    </row>
    <row r="13" spans="1:13">
      <c r="A13" s="112" t="str">
        <f ca="1">IFERROR(__xludf.DUMMYFUNCTION("""COMPUTED_VALUE"""),"5.1.1.1")</f>
        <v>5.1.1.1</v>
      </c>
      <c r="B1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" s="112" t="str">
        <f ca="1">IFERROR(__xludf.DUMMYFUNCTION("""COMPUTED_VALUE"""),"3. Operación")</f>
        <v>3. Operación</v>
      </c>
      <c r="D13" s="112" t="str">
        <f ca="1">IFERROR(__xludf.DUMMYFUNCTION("""COMPUTED_VALUE"""),"Guadalajara bien educada")</f>
        <v>Guadalajara bien educada</v>
      </c>
      <c r="E13" s="112" t="str">
        <f ca="1">IFERROR(__xludf.DUMMYFUNCTION("""COMPUTED_VALUE"""),"Atención en Centros de Desarrollo Infantil")</f>
        <v>Atención en Centros de Desarrollo Infantil</v>
      </c>
      <c r="F1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" s="112" t="str">
        <f ca="1">IFERROR(__xludf.DUMMYFUNCTION("""COMPUTED_VALUE"""),"AH ENERO")</f>
        <v>AH ENERO</v>
      </c>
      <c r="I13" s="112" t="str">
        <f ca="1">IFERROR(__xludf.DUMMYFUNCTION("""COMPUTED_VALUE"""),"Enero")</f>
        <v>Enero</v>
      </c>
      <c r="J13" s="112" t="str">
        <f ca="1">IFERROR(__xludf.DUMMYFUNCTION("""COMPUTED_VALUE"""),"AH")</f>
        <v>AH</v>
      </c>
      <c r="K13" s="63"/>
      <c r="L13" s="112" t="str">
        <f ca="1">IFERROR(__xludf.DUMMYFUNCTION("""COMPUTED_VALUE"""),"TRIMESTRE 1")</f>
        <v>TRIMESTRE 1</v>
      </c>
      <c r="M13" s="112" t="str">
        <f ca="1">IFERROR(__xludf.DUMMYFUNCTION("""COMPUTED_VALUE"""),"ADOLESCENTES HOMBRES")</f>
        <v>ADOLESCENTES HOMBRES</v>
      </c>
    </row>
    <row r="14" spans="1:13">
      <c r="A14" s="112" t="str">
        <f ca="1">IFERROR(__xludf.DUMMYFUNCTION("""COMPUTED_VALUE"""),"5.1.1.1")</f>
        <v>5.1.1.1</v>
      </c>
      <c r="B1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" s="112" t="str">
        <f ca="1">IFERROR(__xludf.DUMMYFUNCTION("""COMPUTED_VALUE"""),"3. Operación")</f>
        <v>3. Operación</v>
      </c>
      <c r="D14" s="112" t="str">
        <f ca="1">IFERROR(__xludf.DUMMYFUNCTION("""COMPUTED_VALUE"""),"Guadalajara bien educada")</f>
        <v>Guadalajara bien educada</v>
      </c>
      <c r="E14" s="112" t="str">
        <f ca="1">IFERROR(__xludf.DUMMYFUNCTION("""COMPUTED_VALUE"""),"Atención en Centros de Desarrollo Infantil")</f>
        <v>Atención en Centros de Desarrollo Infantil</v>
      </c>
      <c r="F1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" s="112" t="str">
        <f ca="1">IFERROR(__xludf.DUMMYFUNCTION("""COMPUTED_VALUE"""),"MUJ ENERO")</f>
        <v>MUJ ENERO</v>
      </c>
      <c r="I14" s="112" t="str">
        <f ca="1">IFERROR(__xludf.DUMMYFUNCTION("""COMPUTED_VALUE"""),"Enero")</f>
        <v>Enero</v>
      </c>
      <c r="J14" s="112" t="str">
        <f ca="1">IFERROR(__xludf.DUMMYFUNCTION("""COMPUTED_VALUE"""),"MUJ")</f>
        <v>MUJ</v>
      </c>
      <c r="K14" s="63"/>
      <c r="L14" s="112" t="str">
        <f ca="1">IFERROR(__xludf.DUMMYFUNCTION("""COMPUTED_VALUE"""),"TRIMESTRE 1")</f>
        <v>TRIMESTRE 1</v>
      </c>
      <c r="M14" s="112" t="str">
        <f ca="1">IFERROR(__xludf.DUMMYFUNCTION("""COMPUTED_VALUE"""),"MUJERES ADULTAS")</f>
        <v>MUJERES ADULTAS</v>
      </c>
    </row>
    <row r="15" spans="1:13">
      <c r="A15" s="112" t="str">
        <f ca="1">IFERROR(__xludf.DUMMYFUNCTION("""COMPUTED_VALUE"""),"5.1.1.1")</f>
        <v>5.1.1.1</v>
      </c>
      <c r="B1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" s="112" t="str">
        <f ca="1">IFERROR(__xludf.DUMMYFUNCTION("""COMPUTED_VALUE"""),"3. Operación")</f>
        <v>3. Operación</v>
      </c>
      <c r="D15" s="112" t="str">
        <f ca="1">IFERROR(__xludf.DUMMYFUNCTION("""COMPUTED_VALUE"""),"Guadalajara bien educada")</f>
        <v>Guadalajara bien educada</v>
      </c>
      <c r="E15" s="112" t="str">
        <f ca="1">IFERROR(__xludf.DUMMYFUNCTION("""COMPUTED_VALUE"""),"Atención en Centros de Desarrollo Infantil")</f>
        <v>Atención en Centros de Desarrollo Infantil</v>
      </c>
      <c r="F1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" s="112" t="str">
        <f ca="1">IFERROR(__xludf.DUMMYFUNCTION("""COMPUTED_VALUE"""),"HOM ENERO")</f>
        <v>HOM ENERO</v>
      </c>
      <c r="I15" s="112" t="str">
        <f ca="1">IFERROR(__xludf.DUMMYFUNCTION("""COMPUTED_VALUE"""),"Enero")</f>
        <v>Enero</v>
      </c>
      <c r="J15" s="112" t="str">
        <f ca="1">IFERROR(__xludf.DUMMYFUNCTION("""COMPUTED_VALUE"""),"HOM")</f>
        <v>HOM</v>
      </c>
      <c r="K15" s="63"/>
      <c r="L15" s="112" t="str">
        <f ca="1">IFERROR(__xludf.DUMMYFUNCTION("""COMPUTED_VALUE"""),"TRIMESTRE 1")</f>
        <v>TRIMESTRE 1</v>
      </c>
      <c r="M15" s="112" t="str">
        <f ca="1">IFERROR(__xludf.DUMMYFUNCTION("""COMPUTED_VALUE"""),"HOMBRES ADULTOS")</f>
        <v>HOMBRES ADULTOS</v>
      </c>
    </row>
    <row r="16" spans="1:13">
      <c r="A16" s="112" t="str">
        <f ca="1">IFERROR(__xludf.DUMMYFUNCTION("""COMPUTED_VALUE"""),"5.1.1.1")</f>
        <v>5.1.1.1</v>
      </c>
      <c r="B1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" s="112" t="str">
        <f ca="1">IFERROR(__xludf.DUMMYFUNCTION("""COMPUTED_VALUE"""),"3. Operación")</f>
        <v>3. Operación</v>
      </c>
      <c r="D16" s="112" t="str">
        <f ca="1">IFERROR(__xludf.DUMMYFUNCTION("""COMPUTED_VALUE"""),"Guadalajara bien educada")</f>
        <v>Guadalajara bien educada</v>
      </c>
      <c r="E16" s="112" t="str">
        <f ca="1">IFERROR(__xludf.DUMMYFUNCTION("""COMPUTED_VALUE"""),"Atención en Centros de Desarrollo Infantil")</f>
        <v>Atención en Centros de Desarrollo Infantil</v>
      </c>
      <c r="F1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" s="112" t="str">
        <f ca="1">IFERROR(__xludf.DUMMYFUNCTION("""COMPUTED_VALUE"""),"AMM ENERO")</f>
        <v>AMM ENERO</v>
      </c>
      <c r="I16" s="112" t="str">
        <f ca="1">IFERROR(__xludf.DUMMYFUNCTION("""COMPUTED_VALUE"""),"Enero")</f>
        <v>Enero</v>
      </c>
      <c r="J16" s="112" t="str">
        <f ca="1">IFERROR(__xludf.DUMMYFUNCTION("""COMPUTED_VALUE"""),"AMM")</f>
        <v>AMM</v>
      </c>
      <c r="K16" s="63"/>
      <c r="L16" s="112" t="str">
        <f ca="1">IFERROR(__xludf.DUMMYFUNCTION("""COMPUTED_VALUE"""),"TRIMESTRE 1")</f>
        <v>TRIMESTRE 1</v>
      </c>
      <c r="M16" s="112" t="str">
        <f ca="1">IFERROR(__xludf.DUMMYFUNCTION("""COMPUTED_VALUE"""),"ADULTA MAYOR MUJER")</f>
        <v>ADULTA MAYOR MUJER</v>
      </c>
    </row>
    <row r="17" spans="1:13">
      <c r="A17" s="112" t="str">
        <f ca="1">IFERROR(__xludf.DUMMYFUNCTION("""COMPUTED_VALUE"""),"5.1.1.1")</f>
        <v>5.1.1.1</v>
      </c>
      <c r="B1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" s="112" t="str">
        <f ca="1">IFERROR(__xludf.DUMMYFUNCTION("""COMPUTED_VALUE"""),"3. Operación")</f>
        <v>3. Operación</v>
      </c>
      <c r="D17" s="112" t="str">
        <f ca="1">IFERROR(__xludf.DUMMYFUNCTION("""COMPUTED_VALUE"""),"Guadalajara bien educada")</f>
        <v>Guadalajara bien educada</v>
      </c>
      <c r="E17" s="112" t="str">
        <f ca="1">IFERROR(__xludf.DUMMYFUNCTION("""COMPUTED_VALUE"""),"Atención en Centros de Desarrollo Infantil")</f>
        <v>Atención en Centros de Desarrollo Infantil</v>
      </c>
      <c r="F1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" s="112" t="str">
        <f ca="1">IFERROR(__xludf.DUMMYFUNCTION("""COMPUTED_VALUE"""),"AMH ENERO")</f>
        <v>AMH ENERO</v>
      </c>
      <c r="I17" s="112" t="str">
        <f ca="1">IFERROR(__xludf.DUMMYFUNCTION("""COMPUTED_VALUE"""),"Enero")</f>
        <v>Enero</v>
      </c>
      <c r="J17" s="112" t="str">
        <f ca="1">IFERROR(__xludf.DUMMYFUNCTION("""COMPUTED_VALUE"""),"AMH")</f>
        <v>AMH</v>
      </c>
      <c r="K17" s="63"/>
      <c r="L17" s="112" t="str">
        <f ca="1">IFERROR(__xludf.DUMMYFUNCTION("""COMPUTED_VALUE"""),"TRIMESTRE 1")</f>
        <v>TRIMESTRE 1</v>
      </c>
      <c r="M17" s="112" t="str">
        <f ca="1">IFERROR(__xludf.DUMMYFUNCTION("""COMPUTED_VALUE"""),"ADULTO MAYOR HOMBRE")</f>
        <v>ADULTO MAYOR HOMBRE</v>
      </c>
    </row>
    <row r="18" spans="1:13">
      <c r="A18" s="112" t="str">
        <f ca="1">IFERROR(__xludf.DUMMYFUNCTION("""COMPUTED_VALUE"""),"5.1.1.0")</f>
        <v>5.1.1.0</v>
      </c>
      <c r="B1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" s="112" t="str">
        <f ca="1">IFERROR(__xludf.DUMMYFUNCTION("""COMPUTED_VALUE"""),"3. Operación")</f>
        <v>3. Operación</v>
      </c>
      <c r="D18" s="112" t="str">
        <f ca="1">IFERROR(__xludf.DUMMYFUNCTION("""COMPUTED_VALUE"""),"Guadalajara bien educada")</f>
        <v>Guadalajara bien educada</v>
      </c>
      <c r="E18" s="112" t="str">
        <f ca="1">IFERROR(__xludf.DUMMYFUNCTION("""COMPUTED_VALUE"""),"Atención en Centros de Desarrollo Infantil")</f>
        <v>Atención en Centros de Desarrollo Infantil</v>
      </c>
      <c r="F1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" s="112" t="str">
        <f ca="1">IFERROR(__xludf.DUMMYFUNCTION("""COMPUTED_VALUE"""),"NAS FEBRERO")</f>
        <v>NAS FEBRERO</v>
      </c>
      <c r="I18" s="112" t="str">
        <f ca="1">IFERROR(__xludf.DUMMYFUNCTION("""COMPUTED_VALUE"""),"Febrero")</f>
        <v>Febrero</v>
      </c>
      <c r="J18" s="112" t="str">
        <f ca="1">IFERROR(__xludf.DUMMYFUNCTION("""COMPUTED_VALUE"""),"NAS")</f>
        <v>NAS</v>
      </c>
      <c r="K18" s="63">
        <f ca="1">IFERROR(__xludf.DUMMYFUNCTION("""COMPUTED_VALUE"""),17)</f>
        <v>17</v>
      </c>
      <c r="L18" s="112" t="str">
        <f ca="1">IFERROR(__xludf.DUMMYFUNCTION("""COMPUTED_VALUE"""),"TRIMESTRE 1")</f>
        <v>TRIMESTRE 1</v>
      </c>
      <c r="M18" s="112" t="str">
        <f ca="1">IFERROR(__xludf.DUMMYFUNCTION("""COMPUTED_VALUE"""),"NIÑAS")</f>
        <v>NIÑAS</v>
      </c>
    </row>
    <row r="19" spans="1:13">
      <c r="A19" s="112" t="str">
        <f ca="1">IFERROR(__xludf.DUMMYFUNCTION("""COMPUTED_VALUE"""),"5.1.1.0")</f>
        <v>5.1.1.0</v>
      </c>
      <c r="B1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" s="112" t="str">
        <f ca="1">IFERROR(__xludf.DUMMYFUNCTION("""COMPUTED_VALUE"""),"3. Operación")</f>
        <v>3. Operación</v>
      </c>
      <c r="D19" s="112" t="str">
        <f ca="1">IFERROR(__xludf.DUMMYFUNCTION("""COMPUTED_VALUE"""),"Guadalajara bien educada")</f>
        <v>Guadalajara bien educada</v>
      </c>
      <c r="E19" s="112" t="str">
        <f ca="1">IFERROR(__xludf.DUMMYFUNCTION("""COMPUTED_VALUE"""),"Atención en Centros de Desarrollo Infantil")</f>
        <v>Atención en Centros de Desarrollo Infantil</v>
      </c>
      <c r="F1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9" s="112" t="str">
        <f ca="1">IFERROR(__xludf.DUMMYFUNCTION("""COMPUTED_VALUE"""),"NOS FEBRERO")</f>
        <v>NOS FEBRERO</v>
      </c>
      <c r="I19" s="112" t="str">
        <f ca="1">IFERROR(__xludf.DUMMYFUNCTION("""COMPUTED_VALUE"""),"Febrero")</f>
        <v>Febrero</v>
      </c>
      <c r="J19" s="112" t="str">
        <f ca="1">IFERROR(__xludf.DUMMYFUNCTION("""COMPUTED_VALUE"""),"NOS")</f>
        <v>NOS</v>
      </c>
      <c r="K19" s="63">
        <f ca="1">IFERROR(__xludf.DUMMYFUNCTION("""COMPUTED_VALUE"""),14)</f>
        <v>14</v>
      </c>
      <c r="L19" s="112" t="str">
        <f ca="1">IFERROR(__xludf.DUMMYFUNCTION("""COMPUTED_VALUE"""),"TRIMESTRE 1")</f>
        <v>TRIMESTRE 1</v>
      </c>
      <c r="M19" s="112" t="str">
        <f ca="1">IFERROR(__xludf.DUMMYFUNCTION("""COMPUTED_VALUE"""),"NIÑOS")</f>
        <v>NIÑOS</v>
      </c>
    </row>
    <row r="20" spans="1:13">
      <c r="A20" s="112" t="str">
        <f ca="1">IFERROR(__xludf.DUMMYFUNCTION("""COMPUTED_VALUE"""),"5.1.1.0")</f>
        <v>5.1.1.0</v>
      </c>
      <c r="B2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0" s="112" t="str">
        <f ca="1">IFERROR(__xludf.DUMMYFUNCTION("""COMPUTED_VALUE"""),"3. Operación")</f>
        <v>3. Operación</v>
      </c>
      <c r="D20" s="112" t="str">
        <f ca="1">IFERROR(__xludf.DUMMYFUNCTION("""COMPUTED_VALUE"""),"Guadalajara bien educada")</f>
        <v>Guadalajara bien educada</v>
      </c>
      <c r="E20" s="112" t="str">
        <f ca="1">IFERROR(__xludf.DUMMYFUNCTION("""COMPUTED_VALUE"""),"Atención en Centros de Desarrollo Infantil")</f>
        <v>Atención en Centros de Desarrollo Infantil</v>
      </c>
      <c r="F2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0" s="112" t="str">
        <f ca="1">IFERROR(__xludf.DUMMYFUNCTION("""COMPUTED_VALUE"""),"AM FEBRERO")</f>
        <v>AM FEBRERO</v>
      </c>
      <c r="I20" s="112" t="str">
        <f ca="1">IFERROR(__xludf.DUMMYFUNCTION("""COMPUTED_VALUE"""),"Febrero")</f>
        <v>Febrero</v>
      </c>
      <c r="J20" s="112" t="str">
        <f ca="1">IFERROR(__xludf.DUMMYFUNCTION("""COMPUTED_VALUE"""),"AM")</f>
        <v>AM</v>
      </c>
      <c r="K20" s="63"/>
      <c r="L20" s="112" t="str">
        <f ca="1">IFERROR(__xludf.DUMMYFUNCTION("""COMPUTED_VALUE"""),"TRIMESTRE 1")</f>
        <v>TRIMESTRE 1</v>
      </c>
      <c r="M20" s="112" t="str">
        <f ca="1">IFERROR(__xludf.DUMMYFUNCTION("""COMPUTED_VALUE"""),"ADOLESCENTES MUJERES")</f>
        <v>ADOLESCENTES MUJERES</v>
      </c>
    </row>
    <row r="21" spans="1:13">
      <c r="A21" s="112" t="str">
        <f ca="1">IFERROR(__xludf.DUMMYFUNCTION("""COMPUTED_VALUE"""),"5.1.1.0")</f>
        <v>5.1.1.0</v>
      </c>
      <c r="B2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1" s="112" t="str">
        <f ca="1">IFERROR(__xludf.DUMMYFUNCTION("""COMPUTED_VALUE"""),"3. Operación")</f>
        <v>3. Operación</v>
      </c>
      <c r="D21" s="112" t="str">
        <f ca="1">IFERROR(__xludf.DUMMYFUNCTION("""COMPUTED_VALUE"""),"Guadalajara bien educada")</f>
        <v>Guadalajara bien educada</v>
      </c>
      <c r="E21" s="112" t="str">
        <f ca="1">IFERROR(__xludf.DUMMYFUNCTION("""COMPUTED_VALUE"""),"Atención en Centros de Desarrollo Infantil")</f>
        <v>Atención en Centros de Desarrollo Infantil</v>
      </c>
      <c r="F2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1" s="112" t="str">
        <f ca="1">IFERROR(__xludf.DUMMYFUNCTION("""COMPUTED_VALUE"""),"AH FEBRERO")</f>
        <v>AH FEBRERO</v>
      </c>
      <c r="I21" s="112" t="str">
        <f ca="1">IFERROR(__xludf.DUMMYFUNCTION("""COMPUTED_VALUE"""),"Febrero")</f>
        <v>Febrero</v>
      </c>
      <c r="J21" s="112" t="str">
        <f ca="1">IFERROR(__xludf.DUMMYFUNCTION("""COMPUTED_VALUE"""),"AH")</f>
        <v>AH</v>
      </c>
      <c r="K21" s="63"/>
      <c r="L21" s="112" t="str">
        <f ca="1">IFERROR(__xludf.DUMMYFUNCTION("""COMPUTED_VALUE"""),"TRIMESTRE 1")</f>
        <v>TRIMESTRE 1</v>
      </c>
      <c r="M21" s="112" t="str">
        <f ca="1">IFERROR(__xludf.DUMMYFUNCTION("""COMPUTED_VALUE"""),"ADOLESCENTES HOMBRES")</f>
        <v>ADOLESCENTES HOMBRES</v>
      </c>
    </row>
    <row r="22" spans="1:13">
      <c r="A22" s="112" t="str">
        <f ca="1">IFERROR(__xludf.DUMMYFUNCTION("""COMPUTED_VALUE"""),"5.1.1.0")</f>
        <v>5.1.1.0</v>
      </c>
      <c r="B2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2" s="112" t="str">
        <f ca="1">IFERROR(__xludf.DUMMYFUNCTION("""COMPUTED_VALUE"""),"3. Operación")</f>
        <v>3. Operación</v>
      </c>
      <c r="D22" s="112" t="str">
        <f ca="1">IFERROR(__xludf.DUMMYFUNCTION("""COMPUTED_VALUE"""),"Guadalajara bien educada")</f>
        <v>Guadalajara bien educada</v>
      </c>
      <c r="E22" s="112" t="str">
        <f ca="1">IFERROR(__xludf.DUMMYFUNCTION("""COMPUTED_VALUE"""),"Atención en Centros de Desarrollo Infantil")</f>
        <v>Atención en Centros de Desarrollo Infantil</v>
      </c>
      <c r="F2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2" s="112" t="str">
        <f ca="1">IFERROR(__xludf.DUMMYFUNCTION("""COMPUTED_VALUE"""),"MUJ FEBRERO")</f>
        <v>MUJ FEBRERO</v>
      </c>
      <c r="I22" s="112" t="str">
        <f ca="1">IFERROR(__xludf.DUMMYFUNCTION("""COMPUTED_VALUE"""),"Febrero")</f>
        <v>Febrero</v>
      </c>
      <c r="J22" s="112" t="str">
        <f ca="1">IFERROR(__xludf.DUMMYFUNCTION("""COMPUTED_VALUE"""),"MUJ")</f>
        <v>MUJ</v>
      </c>
      <c r="K22" s="63"/>
      <c r="L22" s="112" t="str">
        <f ca="1">IFERROR(__xludf.DUMMYFUNCTION("""COMPUTED_VALUE"""),"TRIMESTRE 1")</f>
        <v>TRIMESTRE 1</v>
      </c>
      <c r="M22" s="112" t="str">
        <f ca="1">IFERROR(__xludf.DUMMYFUNCTION("""COMPUTED_VALUE"""),"MUJERES ADULTAS")</f>
        <v>MUJERES ADULTAS</v>
      </c>
    </row>
    <row r="23" spans="1:13">
      <c r="A23" s="112" t="str">
        <f ca="1">IFERROR(__xludf.DUMMYFUNCTION("""COMPUTED_VALUE"""),"5.1.1.0")</f>
        <v>5.1.1.0</v>
      </c>
      <c r="B2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3" s="112" t="str">
        <f ca="1">IFERROR(__xludf.DUMMYFUNCTION("""COMPUTED_VALUE"""),"3. Operación")</f>
        <v>3. Operación</v>
      </c>
      <c r="D23" s="112" t="str">
        <f ca="1">IFERROR(__xludf.DUMMYFUNCTION("""COMPUTED_VALUE"""),"Guadalajara bien educada")</f>
        <v>Guadalajara bien educada</v>
      </c>
      <c r="E23" s="112" t="str">
        <f ca="1">IFERROR(__xludf.DUMMYFUNCTION("""COMPUTED_VALUE"""),"Atención en Centros de Desarrollo Infantil")</f>
        <v>Atención en Centros de Desarrollo Infantil</v>
      </c>
      <c r="F2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3" s="112" t="str">
        <f ca="1">IFERROR(__xludf.DUMMYFUNCTION("""COMPUTED_VALUE"""),"HOM FEBRERO")</f>
        <v>HOM FEBRERO</v>
      </c>
      <c r="I23" s="112" t="str">
        <f ca="1">IFERROR(__xludf.DUMMYFUNCTION("""COMPUTED_VALUE"""),"Febrero")</f>
        <v>Febrero</v>
      </c>
      <c r="J23" s="112" t="str">
        <f ca="1">IFERROR(__xludf.DUMMYFUNCTION("""COMPUTED_VALUE"""),"HOM")</f>
        <v>HOM</v>
      </c>
      <c r="K23" s="63"/>
      <c r="L23" s="112" t="str">
        <f ca="1">IFERROR(__xludf.DUMMYFUNCTION("""COMPUTED_VALUE"""),"TRIMESTRE 1")</f>
        <v>TRIMESTRE 1</v>
      </c>
      <c r="M23" s="112" t="str">
        <f ca="1">IFERROR(__xludf.DUMMYFUNCTION("""COMPUTED_VALUE"""),"HOMBRES ADULTOS")</f>
        <v>HOMBRES ADULTOS</v>
      </c>
    </row>
    <row r="24" spans="1:13">
      <c r="A24" s="112" t="str">
        <f ca="1">IFERROR(__xludf.DUMMYFUNCTION("""COMPUTED_VALUE"""),"5.1.1.0")</f>
        <v>5.1.1.0</v>
      </c>
      <c r="B2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4" s="112" t="str">
        <f ca="1">IFERROR(__xludf.DUMMYFUNCTION("""COMPUTED_VALUE"""),"3. Operación")</f>
        <v>3. Operación</v>
      </c>
      <c r="D24" s="112" t="str">
        <f ca="1">IFERROR(__xludf.DUMMYFUNCTION("""COMPUTED_VALUE"""),"Guadalajara bien educada")</f>
        <v>Guadalajara bien educada</v>
      </c>
      <c r="E24" s="112" t="str">
        <f ca="1">IFERROR(__xludf.DUMMYFUNCTION("""COMPUTED_VALUE"""),"Atención en Centros de Desarrollo Infantil")</f>
        <v>Atención en Centros de Desarrollo Infantil</v>
      </c>
      <c r="F2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4" s="112" t="str">
        <f ca="1">IFERROR(__xludf.DUMMYFUNCTION("""COMPUTED_VALUE"""),"AMM FEBRERO")</f>
        <v>AMM FEBRERO</v>
      </c>
      <c r="I24" s="112" t="str">
        <f ca="1">IFERROR(__xludf.DUMMYFUNCTION("""COMPUTED_VALUE"""),"Febrero")</f>
        <v>Febrero</v>
      </c>
      <c r="J24" s="112" t="str">
        <f ca="1">IFERROR(__xludf.DUMMYFUNCTION("""COMPUTED_VALUE"""),"AMM")</f>
        <v>AMM</v>
      </c>
      <c r="K24" s="63"/>
      <c r="L24" s="112" t="str">
        <f ca="1">IFERROR(__xludf.DUMMYFUNCTION("""COMPUTED_VALUE"""),"TRIMESTRE 1")</f>
        <v>TRIMESTRE 1</v>
      </c>
      <c r="M24" s="112" t="str">
        <f ca="1">IFERROR(__xludf.DUMMYFUNCTION("""COMPUTED_VALUE"""),"ADULTA MAYOR MUJER")</f>
        <v>ADULTA MAYOR MUJER</v>
      </c>
    </row>
    <row r="25" spans="1:13">
      <c r="A25" s="112" t="str">
        <f ca="1">IFERROR(__xludf.DUMMYFUNCTION("""COMPUTED_VALUE"""),"5.1.1.0")</f>
        <v>5.1.1.0</v>
      </c>
      <c r="B2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5" s="112" t="str">
        <f ca="1">IFERROR(__xludf.DUMMYFUNCTION("""COMPUTED_VALUE"""),"3. Operación")</f>
        <v>3. Operación</v>
      </c>
      <c r="D25" s="112" t="str">
        <f ca="1">IFERROR(__xludf.DUMMYFUNCTION("""COMPUTED_VALUE"""),"Guadalajara bien educada")</f>
        <v>Guadalajara bien educada</v>
      </c>
      <c r="E25" s="112" t="str">
        <f ca="1">IFERROR(__xludf.DUMMYFUNCTION("""COMPUTED_VALUE"""),"Atención en Centros de Desarrollo Infantil")</f>
        <v>Atención en Centros de Desarrollo Infantil</v>
      </c>
      <c r="F2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5" s="112" t="str">
        <f ca="1">IFERROR(__xludf.DUMMYFUNCTION("""COMPUTED_VALUE"""),"AMH FEBRERO")</f>
        <v>AMH FEBRERO</v>
      </c>
      <c r="I25" s="112" t="str">
        <f ca="1">IFERROR(__xludf.DUMMYFUNCTION("""COMPUTED_VALUE"""),"Febrero")</f>
        <v>Febrero</v>
      </c>
      <c r="J25" s="112" t="str">
        <f ca="1">IFERROR(__xludf.DUMMYFUNCTION("""COMPUTED_VALUE"""),"AMH")</f>
        <v>AMH</v>
      </c>
      <c r="K25" s="63"/>
      <c r="L25" s="112" t="str">
        <f ca="1">IFERROR(__xludf.DUMMYFUNCTION("""COMPUTED_VALUE"""),"TRIMESTRE 1")</f>
        <v>TRIMESTRE 1</v>
      </c>
      <c r="M25" s="112" t="str">
        <f ca="1">IFERROR(__xludf.DUMMYFUNCTION("""COMPUTED_VALUE"""),"ADULTO MAYOR HOMBRE")</f>
        <v>ADULTO MAYOR HOMBRE</v>
      </c>
    </row>
    <row r="26" spans="1:13">
      <c r="A26" s="112" t="str">
        <f ca="1">IFERROR(__xludf.DUMMYFUNCTION("""COMPUTED_VALUE"""),"5.1.1.1")</f>
        <v>5.1.1.1</v>
      </c>
      <c r="B2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6" s="112" t="str">
        <f ca="1">IFERROR(__xludf.DUMMYFUNCTION("""COMPUTED_VALUE"""),"3. Operación")</f>
        <v>3. Operación</v>
      </c>
      <c r="D26" s="112" t="str">
        <f ca="1">IFERROR(__xludf.DUMMYFUNCTION("""COMPUTED_VALUE"""),"Guadalajara bien educada")</f>
        <v>Guadalajara bien educada</v>
      </c>
      <c r="E26" s="112" t="str">
        <f ca="1">IFERROR(__xludf.DUMMYFUNCTION("""COMPUTED_VALUE"""),"Atención en Centros de Desarrollo Infantil")</f>
        <v>Atención en Centros de Desarrollo Infantil</v>
      </c>
      <c r="F2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6" s="112" t="str">
        <f ca="1">IFERROR(__xludf.DUMMYFUNCTION("""COMPUTED_VALUE"""),"NAS FEBRERO")</f>
        <v>NAS FEBRERO</v>
      </c>
      <c r="I26" s="112" t="str">
        <f ca="1">IFERROR(__xludf.DUMMYFUNCTION("""COMPUTED_VALUE"""),"Febrero")</f>
        <v>Febrero</v>
      </c>
      <c r="J26" s="112" t="str">
        <f ca="1">IFERROR(__xludf.DUMMYFUNCTION("""COMPUTED_VALUE"""),"NAS")</f>
        <v>NAS</v>
      </c>
      <c r="K26" s="63">
        <f ca="1">IFERROR(__xludf.DUMMYFUNCTION("""COMPUTED_VALUE"""),17)</f>
        <v>17</v>
      </c>
      <c r="L26" s="112" t="str">
        <f ca="1">IFERROR(__xludf.DUMMYFUNCTION("""COMPUTED_VALUE"""),"TRIMESTRE 1")</f>
        <v>TRIMESTRE 1</v>
      </c>
      <c r="M26" s="112" t="str">
        <f ca="1">IFERROR(__xludf.DUMMYFUNCTION("""COMPUTED_VALUE"""),"NIÑAS")</f>
        <v>NIÑAS</v>
      </c>
    </row>
    <row r="27" spans="1:13">
      <c r="A27" s="112" t="str">
        <f ca="1">IFERROR(__xludf.DUMMYFUNCTION("""COMPUTED_VALUE"""),"5.1.1.1")</f>
        <v>5.1.1.1</v>
      </c>
      <c r="B2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7" s="112" t="str">
        <f ca="1">IFERROR(__xludf.DUMMYFUNCTION("""COMPUTED_VALUE"""),"3. Operación")</f>
        <v>3. Operación</v>
      </c>
      <c r="D27" s="112" t="str">
        <f ca="1">IFERROR(__xludf.DUMMYFUNCTION("""COMPUTED_VALUE"""),"Guadalajara bien educada")</f>
        <v>Guadalajara bien educada</v>
      </c>
      <c r="E27" s="112" t="str">
        <f ca="1">IFERROR(__xludf.DUMMYFUNCTION("""COMPUTED_VALUE"""),"Atención en Centros de Desarrollo Infantil")</f>
        <v>Atención en Centros de Desarrollo Infantil</v>
      </c>
      <c r="F2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7" s="112" t="str">
        <f ca="1">IFERROR(__xludf.DUMMYFUNCTION("""COMPUTED_VALUE"""),"NOS FEBRERO")</f>
        <v>NOS FEBRERO</v>
      </c>
      <c r="I27" s="112" t="str">
        <f ca="1">IFERROR(__xludf.DUMMYFUNCTION("""COMPUTED_VALUE"""),"Febrero")</f>
        <v>Febrero</v>
      </c>
      <c r="J27" s="112" t="str">
        <f ca="1">IFERROR(__xludf.DUMMYFUNCTION("""COMPUTED_VALUE"""),"NOS")</f>
        <v>NOS</v>
      </c>
      <c r="K27" s="63">
        <f ca="1">IFERROR(__xludf.DUMMYFUNCTION("""COMPUTED_VALUE"""),14)</f>
        <v>14</v>
      </c>
      <c r="L27" s="112" t="str">
        <f ca="1">IFERROR(__xludf.DUMMYFUNCTION("""COMPUTED_VALUE"""),"TRIMESTRE 1")</f>
        <v>TRIMESTRE 1</v>
      </c>
      <c r="M27" s="112" t="str">
        <f ca="1">IFERROR(__xludf.DUMMYFUNCTION("""COMPUTED_VALUE"""),"NIÑOS")</f>
        <v>NIÑOS</v>
      </c>
    </row>
    <row r="28" spans="1:13">
      <c r="A28" s="112" t="str">
        <f ca="1">IFERROR(__xludf.DUMMYFUNCTION("""COMPUTED_VALUE"""),"5.1.1.1")</f>
        <v>5.1.1.1</v>
      </c>
      <c r="B2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8" s="112" t="str">
        <f ca="1">IFERROR(__xludf.DUMMYFUNCTION("""COMPUTED_VALUE"""),"3. Operación")</f>
        <v>3. Operación</v>
      </c>
      <c r="D28" s="112" t="str">
        <f ca="1">IFERROR(__xludf.DUMMYFUNCTION("""COMPUTED_VALUE"""),"Guadalajara bien educada")</f>
        <v>Guadalajara bien educada</v>
      </c>
      <c r="E28" s="112" t="str">
        <f ca="1">IFERROR(__xludf.DUMMYFUNCTION("""COMPUTED_VALUE"""),"Atención en Centros de Desarrollo Infantil")</f>
        <v>Atención en Centros de Desarrollo Infantil</v>
      </c>
      <c r="F2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8" s="112" t="str">
        <f ca="1">IFERROR(__xludf.DUMMYFUNCTION("""COMPUTED_VALUE"""),"AM FEBRERO")</f>
        <v>AM FEBRERO</v>
      </c>
      <c r="I28" s="112" t="str">
        <f ca="1">IFERROR(__xludf.DUMMYFUNCTION("""COMPUTED_VALUE"""),"Febrero")</f>
        <v>Febrero</v>
      </c>
      <c r="J28" s="112" t="str">
        <f ca="1">IFERROR(__xludf.DUMMYFUNCTION("""COMPUTED_VALUE"""),"AM")</f>
        <v>AM</v>
      </c>
      <c r="K28" s="63"/>
      <c r="L28" s="112" t="str">
        <f ca="1">IFERROR(__xludf.DUMMYFUNCTION("""COMPUTED_VALUE"""),"TRIMESTRE 1")</f>
        <v>TRIMESTRE 1</v>
      </c>
      <c r="M28" s="112" t="str">
        <f ca="1">IFERROR(__xludf.DUMMYFUNCTION("""COMPUTED_VALUE"""),"ADOLESCENTES MUJERES")</f>
        <v>ADOLESCENTES MUJERES</v>
      </c>
    </row>
    <row r="29" spans="1:13">
      <c r="A29" s="112" t="str">
        <f ca="1">IFERROR(__xludf.DUMMYFUNCTION("""COMPUTED_VALUE"""),"5.1.1.1")</f>
        <v>5.1.1.1</v>
      </c>
      <c r="B2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9" s="112" t="str">
        <f ca="1">IFERROR(__xludf.DUMMYFUNCTION("""COMPUTED_VALUE"""),"3. Operación")</f>
        <v>3. Operación</v>
      </c>
      <c r="D29" s="112" t="str">
        <f ca="1">IFERROR(__xludf.DUMMYFUNCTION("""COMPUTED_VALUE"""),"Guadalajara bien educada")</f>
        <v>Guadalajara bien educada</v>
      </c>
      <c r="E29" s="112" t="str">
        <f ca="1">IFERROR(__xludf.DUMMYFUNCTION("""COMPUTED_VALUE"""),"Atención en Centros de Desarrollo Infantil")</f>
        <v>Atención en Centros de Desarrollo Infantil</v>
      </c>
      <c r="F2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9" s="112" t="str">
        <f ca="1">IFERROR(__xludf.DUMMYFUNCTION("""COMPUTED_VALUE"""),"AH FEBRERO")</f>
        <v>AH FEBRERO</v>
      </c>
      <c r="I29" s="112" t="str">
        <f ca="1">IFERROR(__xludf.DUMMYFUNCTION("""COMPUTED_VALUE"""),"Febrero")</f>
        <v>Febrero</v>
      </c>
      <c r="J29" s="112" t="str">
        <f ca="1">IFERROR(__xludf.DUMMYFUNCTION("""COMPUTED_VALUE"""),"AH")</f>
        <v>AH</v>
      </c>
      <c r="K29" s="63"/>
      <c r="L29" s="112" t="str">
        <f ca="1">IFERROR(__xludf.DUMMYFUNCTION("""COMPUTED_VALUE"""),"TRIMESTRE 1")</f>
        <v>TRIMESTRE 1</v>
      </c>
      <c r="M29" s="112" t="str">
        <f ca="1">IFERROR(__xludf.DUMMYFUNCTION("""COMPUTED_VALUE"""),"ADOLESCENTES HOMBRES")</f>
        <v>ADOLESCENTES HOMBRES</v>
      </c>
    </row>
    <row r="30" spans="1:13">
      <c r="A30" s="112" t="str">
        <f ca="1">IFERROR(__xludf.DUMMYFUNCTION("""COMPUTED_VALUE"""),"5.1.1.1")</f>
        <v>5.1.1.1</v>
      </c>
      <c r="B3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0" s="112" t="str">
        <f ca="1">IFERROR(__xludf.DUMMYFUNCTION("""COMPUTED_VALUE"""),"3. Operación")</f>
        <v>3. Operación</v>
      </c>
      <c r="D30" s="112" t="str">
        <f ca="1">IFERROR(__xludf.DUMMYFUNCTION("""COMPUTED_VALUE"""),"Guadalajara bien educada")</f>
        <v>Guadalajara bien educada</v>
      </c>
      <c r="E30" s="112" t="str">
        <f ca="1">IFERROR(__xludf.DUMMYFUNCTION("""COMPUTED_VALUE"""),"Atención en Centros de Desarrollo Infantil")</f>
        <v>Atención en Centros de Desarrollo Infantil</v>
      </c>
      <c r="F3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0" s="112" t="str">
        <f ca="1">IFERROR(__xludf.DUMMYFUNCTION("""COMPUTED_VALUE"""),"MUJ FEBRERO")</f>
        <v>MUJ FEBRERO</v>
      </c>
      <c r="I30" s="112" t="str">
        <f ca="1">IFERROR(__xludf.DUMMYFUNCTION("""COMPUTED_VALUE"""),"Febrero")</f>
        <v>Febrero</v>
      </c>
      <c r="J30" s="112" t="str">
        <f ca="1">IFERROR(__xludf.DUMMYFUNCTION("""COMPUTED_VALUE"""),"MUJ")</f>
        <v>MUJ</v>
      </c>
      <c r="K30" s="63"/>
      <c r="L30" s="112" t="str">
        <f ca="1">IFERROR(__xludf.DUMMYFUNCTION("""COMPUTED_VALUE"""),"TRIMESTRE 1")</f>
        <v>TRIMESTRE 1</v>
      </c>
      <c r="M30" s="112" t="str">
        <f ca="1">IFERROR(__xludf.DUMMYFUNCTION("""COMPUTED_VALUE"""),"MUJERES ADULTAS")</f>
        <v>MUJERES ADULTAS</v>
      </c>
    </row>
    <row r="31" spans="1:13">
      <c r="A31" s="112" t="str">
        <f ca="1">IFERROR(__xludf.DUMMYFUNCTION("""COMPUTED_VALUE"""),"5.1.1.1")</f>
        <v>5.1.1.1</v>
      </c>
      <c r="B3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1" s="112" t="str">
        <f ca="1">IFERROR(__xludf.DUMMYFUNCTION("""COMPUTED_VALUE"""),"3. Operación")</f>
        <v>3. Operación</v>
      </c>
      <c r="D31" s="112" t="str">
        <f ca="1">IFERROR(__xludf.DUMMYFUNCTION("""COMPUTED_VALUE"""),"Guadalajara bien educada")</f>
        <v>Guadalajara bien educada</v>
      </c>
      <c r="E31" s="112" t="str">
        <f ca="1">IFERROR(__xludf.DUMMYFUNCTION("""COMPUTED_VALUE"""),"Atención en Centros de Desarrollo Infantil")</f>
        <v>Atención en Centros de Desarrollo Infantil</v>
      </c>
      <c r="F3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1" s="112" t="str">
        <f ca="1">IFERROR(__xludf.DUMMYFUNCTION("""COMPUTED_VALUE"""),"HOM FEBRERO")</f>
        <v>HOM FEBRERO</v>
      </c>
      <c r="I31" s="112" t="str">
        <f ca="1">IFERROR(__xludf.DUMMYFUNCTION("""COMPUTED_VALUE"""),"Febrero")</f>
        <v>Febrero</v>
      </c>
      <c r="J31" s="112" t="str">
        <f ca="1">IFERROR(__xludf.DUMMYFUNCTION("""COMPUTED_VALUE"""),"HOM")</f>
        <v>HOM</v>
      </c>
      <c r="K31" s="63"/>
      <c r="L31" s="112" t="str">
        <f ca="1">IFERROR(__xludf.DUMMYFUNCTION("""COMPUTED_VALUE"""),"TRIMESTRE 1")</f>
        <v>TRIMESTRE 1</v>
      </c>
      <c r="M31" s="112" t="str">
        <f ca="1">IFERROR(__xludf.DUMMYFUNCTION("""COMPUTED_VALUE"""),"HOMBRES ADULTOS")</f>
        <v>HOMBRES ADULTOS</v>
      </c>
    </row>
    <row r="32" spans="1:13">
      <c r="A32" s="112" t="str">
        <f ca="1">IFERROR(__xludf.DUMMYFUNCTION("""COMPUTED_VALUE"""),"5.1.1.1")</f>
        <v>5.1.1.1</v>
      </c>
      <c r="B3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2" s="112" t="str">
        <f ca="1">IFERROR(__xludf.DUMMYFUNCTION("""COMPUTED_VALUE"""),"3. Operación")</f>
        <v>3. Operación</v>
      </c>
      <c r="D32" s="112" t="str">
        <f ca="1">IFERROR(__xludf.DUMMYFUNCTION("""COMPUTED_VALUE"""),"Guadalajara bien educada")</f>
        <v>Guadalajara bien educada</v>
      </c>
      <c r="E32" s="112" t="str">
        <f ca="1">IFERROR(__xludf.DUMMYFUNCTION("""COMPUTED_VALUE"""),"Atención en Centros de Desarrollo Infantil")</f>
        <v>Atención en Centros de Desarrollo Infantil</v>
      </c>
      <c r="F3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2" s="112" t="str">
        <f ca="1">IFERROR(__xludf.DUMMYFUNCTION("""COMPUTED_VALUE"""),"AMM FEBRERO")</f>
        <v>AMM FEBRERO</v>
      </c>
      <c r="I32" s="112" t="str">
        <f ca="1">IFERROR(__xludf.DUMMYFUNCTION("""COMPUTED_VALUE"""),"Febrero")</f>
        <v>Febrero</v>
      </c>
      <c r="J32" s="112" t="str">
        <f ca="1">IFERROR(__xludf.DUMMYFUNCTION("""COMPUTED_VALUE"""),"AMM")</f>
        <v>AMM</v>
      </c>
      <c r="K32" s="63"/>
      <c r="L32" s="112" t="str">
        <f ca="1">IFERROR(__xludf.DUMMYFUNCTION("""COMPUTED_VALUE"""),"TRIMESTRE 1")</f>
        <v>TRIMESTRE 1</v>
      </c>
      <c r="M32" s="112" t="str">
        <f ca="1">IFERROR(__xludf.DUMMYFUNCTION("""COMPUTED_VALUE"""),"ADULTA MAYOR MUJER")</f>
        <v>ADULTA MAYOR MUJER</v>
      </c>
    </row>
    <row r="33" spans="1:13">
      <c r="A33" s="112" t="str">
        <f ca="1">IFERROR(__xludf.DUMMYFUNCTION("""COMPUTED_VALUE"""),"5.1.1.1")</f>
        <v>5.1.1.1</v>
      </c>
      <c r="B3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3" s="112" t="str">
        <f ca="1">IFERROR(__xludf.DUMMYFUNCTION("""COMPUTED_VALUE"""),"3. Operación")</f>
        <v>3. Operación</v>
      </c>
      <c r="D33" s="112" t="str">
        <f ca="1">IFERROR(__xludf.DUMMYFUNCTION("""COMPUTED_VALUE"""),"Guadalajara bien educada")</f>
        <v>Guadalajara bien educada</v>
      </c>
      <c r="E33" s="112" t="str">
        <f ca="1">IFERROR(__xludf.DUMMYFUNCTION("""COMPUTED_VALUE"""),"Atención en Centros de Desarrollo Infantil")</f>
        <v>Atención en Centros de Desarrollo Infantil</v>
      </c>
      <c r="F3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3" s="112" t="str">
        <f ca="1">IFERROR(__xludf.DUMMYFUNCTION("""COMPUTED_VALUE"""),"AMH FEBRERO")</f>
        <v>AMH FEBRERO</v>
      </c>
      <c r="I33" s="112" t="str">
        <f ca="1">IFERROR(__xludf.DUMMYFUNCTION("""COMPUTED_VALUE"""),"Febrero")</f>
        <v>Febrero</v>
      </c>
      <c r="J33" s="112" t="str">
        <f ca="1">IFERROR(__xludf.DUMMYFUNCTION("""COMPUTED_VALUE"""),"AMH")</f>
        <v>AMH</v>
      </c>
      <c r="K33" s="63"/>
      <c r="L33" s="112" t="str">
        <f ca="1">IFERROR(__xludf.DUMMYFUNCTION("""COMPUTED_VALUE"""),"TRIMESTRE 1")</f>
        <v>TRIMESTRE 1</v>
      </c>
      <c r="M33" s="112" t="str">
        <f ca="1">IFERROR(__xludf.DUMMYFUNCTION("""COMPUTED_VALUE"""),"ADULTO MAYOR HOMBRE")</f>
        <v>ADULTO MAYOR HOMBRE</v>
      </c>
    </row>
    <row r="34" spans="1:13">
      <c r="A34" s="112" t="str">
        <f ca="1">IFERROR(__xludf.DUMMYFUNCTION("""COMPUTED_VALUE"""),"5.1.1.0")</f>
        <v>5.1.1.0</v>
      </c>
      <c r="B3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4" s="112" t="str">
        <f ca="1">IFERROR(__xludf.DUMMYFUNCTION("""COMPUTED_VALUE"""),"3. Operación")</f>
        <v>3. Operación</v>
      </c>
      <c r="D34" s="112" t="str">
        <f ca="1">IFERROR(__xludf.DUMMYFUNCTION("""COMPUTED_VALUE"""),"Guadalajara bien educada")</f>
        <v>Guadalajara bien educada</v>
      </c>
      <c r="E34" s="112" t="str">
        <f ca="1">IFERROR(__xludf.DUMMYFUNCTION("""COMPUTED_VALUE"""),"Atención en Centros de Desarrollo Infantil")</f>
        <v>Atención en Centros de Desarrollo Infantil</v>
      </c>
      <c r="F3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4" s="112" t="str">
        <f ca="1">IFERROR(__xludf.DUMMYFUNCTION("""COMPUTED_VALUE"""),"NAS MARZO")</f>
        <v>NAS MARZO</v>
      </c>
      <c r="I34" s="112" t="str">
        <f ca="1">IFERROR(__xludf.DUMMYFUNCTION("""COMPUTED_VALUE"""),"Marzo")</f>
        <v>Marzo</v>
      </c>
      <c r="J34" s="112" t="str">
        <f ca="1">IFERROR(__xludf.DUMMYFUNCTION("""COMPUTED_VALUE"""),"NAS")</f>
        <v>NAS</v>
      </c>
      <c r="K34" s="63">
        <f ca="1">IFERROR(__xludf.DUMMYFUNCTION("""COMPUTED_VALUE"""),12)</f>
        <v>12</v>
      </c>
      <c r="L34" s="112" t="str">
        <f ca="1">IFERROR(__xludf.DUMMYFUNCTION("""COMPUTED_VALUE"""),"TRIMESTRE 1")</f>
        <v>TRIMESTRE 1</v>
      </c>
      <c r="M34" s="112" t="str">
        <f ca="1">IFERROR(__xludf.DUMMYFUNCTION("""COMPUTED_VALUE"""),"NIÑAS")</f>
        <v>NIÑAS</v>
      </c>
    </row>
    <row r="35" spans="1:13">
      <c r="A35" s="112" t="str">
        <f ca="1">IFERROR(__xludf.DUMMYFUNCTION("""COMPUTED_VALUE"""),"5.1.1.0")</f>
        <v>5.1.1.0</v>
      </c>
      <c r="B3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5" s="112" t="str">
        <f ca="1">IFERROR(__xludf.DUMMYFUNCTION("""COMPUTED_VALUE"""),"3. Operación")</f>
        <v>3. Operación</v>
      </c>
      <c r="D35" s="112" t="str">
        <f ca="1">IFERROR(__xludf.DUMMYFUNCTION("""COMPUTED_VALUE"""),"Guadalajara bien educada")</f>
        <v>Guadalajara bien educada</v>
      </c>
      <c r="E35" s="112" t="str">
        <f ca="1">IFERROR(__xludf.DUMMYFUNCTION("""COMPUTED_VALUE"""),"Atención en Centros de Desarrollo Infantil")</f>
        <v>Atención en Centros de Desarrollo Infantil</v>
      </c>
      <c r="F3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5" s="112" t="str">
        <f ca="1">IFERROR(__xludf.DUMMYFUNCTION("""COMPUTED_VALUE"""),"NOS MARZO")</f>
        <v>NOS MARZO</v>
      </c>
      <c r="I35" s="112" t="str">
        <f ca="1">IFERROR(__xludf.DUMMYFUNCTION("""COMPUTED_VALUE"""),"Marzo")</f>
        <v>Marzo</v>
      </c>
      <c r="J35" s="112" t="str">
        <f ca="1">IFERROR(__xludf.DUMMYFUNCTION("""COMPUTED_VALUE"""),"NOS")</f>
        <v>NOS</v>
      </c>
      <c r="K35" s="63">
        <f ca="1">IFERROR(__xludf.DUMMYFUNCTION("""COMPUTED_VALUE"""),19)</f>
        <v>19</v>
      </c>
      <c r="L35" s="112" t="str">
        <f ca="1">IFERROR(__xludf.DUMMYFUNCTION("""COMPUTED_VALUE"""),"TRIMESTRE 1")</f>
        <v>TRIMESTRE 1</v>
      </c>
      <c r="M35" s="112" t="str">
        <f ca="1">IFERROR(__xludf.DUMMYFUNCTION("""COMPUTED_VALUE"""),"NIÑOS")</f>
        <v>NIÑOS</v>
      </c>
    </row>
    <row r="36" spans="1:13">
      <c r="A36" s="112" t="str">
        <f ca="1">IFERROR(__xludf.DUMMYFUNCTION("""COMPUTED_VALUE"""),"5.1.1.0")</f>
        <v>5.1.1.0</v>
      </c>
      <c r="B3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6" s="112" t="str">
        <f ca="1">IFERROR(__xludf.DUMMYFUNCTION("""COMPUTED_VALUE"""),"3. Operación")</f>
        <v>3. Operación</v>
      </c>
      <c r="D36" s="112" t="str">
        <f ca="1">IFERROR(__xludf.DUMMYFUNCTION("""COMPUTED_VALUE"""),"Guadalajara bien educada")</f>
        <v>Guadalajara bien educada</v>
      </c>
      <c r="E36" s="112" t="str">
        <f ca="1">IFERROR(__xludf.DUMMYFUNCTION("""COMPUTED_VALUE"""),"Atención en Centros de Desarrollo Infantil")</f>
        <v>Atención en Centros de Desarrollo Infantil</v>
      </c>
      <c r="F3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6" s="112" t="str">
        <f ca="1">IFERROR(__xludf.DUMMYFUNCTION("""COMPUTED_VALUE"""),"AM MARZO")</f>
        <v>AM MARZO</v>
      </c>
      <c r="I36" s="112" t="str">
        <f ca="1">IFERROR(__xludf.DUMMYFUNCTION("""COMPUTED_VALUE"""),"Marzo")</f>
        <v>Marzo</v>
      </c>
      <c r="J36" s="112" t="str">
        <f ca="1">IFERROR(__xludf.DUMMYFUNCTION("""COMPUTED_VALUE"""),"AM")</f>
        <v>AM</v>
      </c>
      <c r="K36" s="63"/>
      <c r="L36" s="112" t="str">
        <f ca="1">IFERROR(__xludf.DUMMYFUNCTION("""COMPUTED_VALUE"""),"TRIMESTRE 1")</f>
        <v>TRIMESTRE 1</v>
      </c>
      <c r="M36" s="112" t="str">
        <f ca="1">IFERROR(__xludf.DUMMYFUNCTION("""COMPUTED_VALUE"""),"ADOLESCENTES MUJERES")</f>
        <v>ADOLESCENTES MUJERES</v>
      </c>
    </row>
    <row r="37" spans="1:13">
      <c r="A37" s="112" t="str">
        <f ca="1">IFERROR(__xludf.DUMMYFUNCTION("""COMPUTED_VALUE"""),"5.1.1.0")</f>
        <v>5.1.1.0</v>
      </c>
      <c r="B3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7" s="112" t="str">
        <f ca="1">IFERROR(__xludf.DUMMYFUNCTION("""COMPUTED_VALUE"""),"3. Operación")</f>
        <v>3. Operación</v>
      </c>
      <c r="D37" s="112" t="str">
        <f ca="1">IFERROR(__xludf.DUMMYFUNCTION("""COMPUTED_VALUE"""),"Guadalajara bien educada")</f>
        <v>Guadalajara bien educada</v>
      </c>
      <c r="E37" s="112" t="str">
        <f ca="1">IFERROR(__xludf.DUMMYFUNCTION("""COMPUTED_VALUE"""),"Atención en Centros de Desarrollo Infantil")</f>
        <v>Atención en Centros de Desarrollo Infantil</v>
      </c>
      <c r="F3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7" s="112" t="str">
        <f ca="1">IFERROR(__xludf.DUMMYFUNCTION("""COMPUTED_VALUE"""),"AH MARZO")</f>
        <v>AH MARZO</v>
      </c>
      <c r="I37" s="112" t="str">
        <f ca="1">IFERROR(__xludf.DUMMYFUNCTION("""COMPUTED_VALUE"""),"Marzo")</f>
        <v>Marzo</v>
      </c>
      <c r="J37" s="112" t="str">
        <f ca="1">IFERROR(__xludf.DUMMYFUNCTION("""COMPUTED_VALUE"""),"AH")</f>
        <v>AH</v>
      </c>
      <c r="K37" s="63"/>
      <c r="L37" s="112" t="str">
        <f ca="1">IFERROR(__xludf.DUMMYFUNCTION("""COMPUTED_VALUE"""),"TRIMESTRE 1")</f>
        <v>TRIMESTRE 1</v>
      </c>
      <c r="M37" s="112" t="str">
        <f ca="1">IFERROR(__xludf.DUMMYFUNCTION("""COMPUTED_VALUE"""),"ADOLESCENTES HOMBRES")</f>
        <v>ADOLESCENTES HOMBRES</v>
      </c>
    </row>
    <row r="38" spans="1:13">
      <c r="A38" s="112" t="str">
        <f ca="1">IFERROR(__xludf.DUMMYFUNCTION("""COMPUTED_VALUE"""),"5.1.1.0")</f>
        <v>5.1.1.0</v>
      </c>
      <c r="B3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" s="112" t="str">
        <f ca="1">IFERROR(__xludf.DUMMYFUNCTION("""COMPUTED_VALUE"""),"3. Operación")</f>
        <v>3. Operación</v>
      </c>
      <c r="D38" s="112" t="str">
        <f ca="1">IFERROR(__xludf.DUMMYFUNCTION("""COMPUTED_VALUE"""),"Guadalajara bien educada")</f>
        <v>Guadalajara bien educada</v>
      </c>
      <c r="E38" s="112" t="str">
        <f ca="1">IFERROR(__xludf.DUMMYFUNCTION("""COMPUTED_VALUE"""),"Atención en Centros de Desarrollo Infantil")</f>
        <v>Atención en Centros de Desarrollo Infantil</v>
      </c>
      <c r="F3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8" s="112" t="str">
        <f ca="1">IFERROR(__xludf.DUMMYFUNCTION("""COMPUTED_VALUE"""),"MUJ MARZO")</f>
        <v>MUJ MARZO</v>
      </c>
      <c r="I38" s="112" t="str">
        <f ca="1">IFERROR(__xludf.DUMMYFUNCTION("""COMPUTED_VALUE"""),"Marzo")</f>
        <v>Marzo</v>
      </c>
      <c r="J38" s="112" t="str">
        <f ca="1">IFERROR(__xludf.DUMMYFUNCTION("""COMPUTED_VALUE"""),"MUJ")</f>
        <v>MUJ</v>
      </c>
      <c r="K38" s="63"/>
      <c r="L38" s="112" t="str">
        <f ca="1">IFERROR(__xludf.DUMMYFUNCTION("""COMPUTED_VALUE"""),"TRIMESTRE 1")</f>
        <v>TRIMESTRE 1</v>
      </c>
      <c r="M38" s="112" t="str">
        <f ca="1">IFERROR(__xludf.DUMMYFUNCTION("""COMPUTED_VALUE"""),"MUJERES ADULTAS")</f>
        <v>MUJERES ADULTAS</v>
      </c>
    </row>
    <row r="39" spans="1:13">
      <c r="A39" s="112" t="str">
        <f ca="1">IFERROR(__xludf.DUMMYFUNCTION("""COMPUTED_VALUE"""),"5.1.1.0")</f>
        <v>5.1.1.0</v>
      </c>
      <c r="B3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" s="112" t="str">
        <f ca="1">IFERROR(__xludf.DUMMYFUNCTION("""COMPUTED_VALUE"""),"3. Operación")</f>
        <v>3. Operación</v>
      </c>
      <c r="D39" s="112" t="str">
        <f ca="1">IFERROR(__xludf.DUMMYFUNCTION("""COMPUTED_VALUE"""),"Guadalajara bien educada")</f>
        <v>Guadalajara bien educada</v>
      </c>
      <c r="E39" s="112" t="str">
        <f ca="1">IFERROR(__xludf.DUMMYFUNCTION("""COMPUTED_VALUE"""),"Atención en Centros de Desarrollo Infantil")</f>
        <v>Atención en Centros de Desarrollo Infantil</v>
      </c>
      <c r="F3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9" s="112" t="str">
        <f ca="1">IFERROR(__xludf.DUMMYFUNCTION("""COMPUTED_VALUE"""),"HOM MARZO")</f>
        <v>HOM MARZO</v>
      </c>
      <c r="I39" s="112" t="str">
        <f ca="1">IFERROR(__xludf.DUMMYFUNCTION("""COMPUTED_VALUE"""),"Marzo")</f>
        <v>Marzo</v>
      </c>
      <c r="J39" s="112" t="str">
        <f ca="1">IFERROR(__xludf.DUMMYFUNCTION("""COMPUTED_VALUE"""),"HOM")</f>
        <v>HOM</v>
      </c>
      <c r="K39" s="63"/>
      <c r="L39" s="112" t="str">
        <f ca="1">IFERROR(__xludf.DUMMYFUNCTION("""COMPUTED_VALUE"""),"TRIMESTRE 1")</f>
        <v>TRIMESTRE 1</v>
      </c>
      <c r="M39" s="112" t="str">
        <f ca="1">IFERROR(__xludf.DUMMYFUNCTION("""COMPUTED_VALUE"""),"HOMBRES ADULTOS")</f>
        <v>HOMBRES ADULTOS</v>
      </c>
    </row>
    <row r="40" spans="1:13">
      <c r="A40" s="112" t="str">
        <f ca="1">IFERROR(__xludf.DUMMYFUNCTION("""COMPUTED_VALUE"""),"5.1.1.0")</f>
        <v>5.1.1.0</v>
      </c>
      <c r="B4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0" s="112" t="str">
        <f ca="1">IFERROR(__xludf.DUMMYFUNCTION("""COMPUTED_VALUE"""),"3. Operación")</f>
        <v>3. Operación</v>
      </c>
      <c r="D40" s="112" t="str">
        <f ca="1">IFERROR(__xludf.DUMMYFUNCTION("""COMPUTED_VALUE"""),"Guadalajara bien educada")</f>
        <v>Guadalajara bien educada</v>
      </c>
      <c r="E40" s="112" t="str">
        <f ca="1">IFERROR(__xludf.DUMMYFUNCTION("""COMPUTED_VALUE"""),"Atención en Centros de Desarrollo Infantil")</f>
        <v>Atención en Centros de Desarrollo Infantil</v>
      </c>
      <c r="F4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0" s="112" t="str">
        <f ca="1">IFERROR(__xludf.DUMMYFUNCTION("""COMPUTED_VALUE"""),"AMM MARZO")</f>
        <v>AMM MARZO</v>
      </c>
      <c r="I40" s="112" t="str">
        <f ca="1">IFERROR(__xludf.DUMMYFUNCTION("""COMPUTED_VALUE"""),"Marzo")</f>
        <v>Marzo</v>
      </c>
      <c r="J40" s="112" t="str">
        <f ca="1">IFERROR(__xludf.DUMMYFUNCTION("""COMPUTED_VALUE"""),"AMM")</f>
        <v>AMM</v>
      </c>
      <c r="K40" s="63"/>
      <c r="L40" s="112" t="str">
        <f ca="1">IFERROR(__xludf.DUMMYFUNCTION("""COMPUTED_VALUE"""),"TRIMESTRE 1")</f>
        <v>TRIMESTRE 1</v>
      </c>
      <c r="M40" s="112" t="str">
        <f ca="1">IFERROR(__xludf.DUMMYFUNCTION("""COMPUTED_VALUE"""),"ADULTA MAYOR MUJER")</f>
        <v>ADULTA MAYOR MUJER</v>
      </c>
    </row>
    <row r="41" spans="1:13">
      <c r="A41" s="112" t="str">
        <f ca="1">IFERROR(__xludf.DUMMYFUNCTION("""COMPUTED_VALUE"""),"5.1.1.0")</f>
        <v>5.1.1.0</v>
      </c>
      <c r="B4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1" s="112" t="str">
        <f ca="1">IFERROR(__xludf.DUMMYFUNCTION("""COMPUTED_VALUE"""),"3. Operación")</f>
        <v>3. Operación</v>
      </c>
      <c r="D41" s="112" t="str">
        <f ca="1">IFERROR(__xludf.DUMMYFUNCTION("""COMPUTED_VALUE"""),"Guadalajara bien educada")</f>
        <v>Guadalajara bien educada</v>
      </c>
      <c r="E41" s="112" t="str">
        <f ca="1">IFERROR(__xludf.DUMMYFUNCTION("""COMPUTED_VALUE"""),"Atención en Centros de Desarrollo Infantil")</f>
        <v>Atención en Centros de Desarrollo Infantil</v>
      </c>
      <c r="F4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1" s="112" t="str">
        <f ca="1">IFERROR(__xludf.DUMMYFUNCTION("""COMPUTED_VALUE"""),"AMH MARZO")</f>
        <v>AMH MARZO</v>
      </c>
      <c r="I41" s="112" t="str">
        <f ca="1">IFERROR(__xludf.DUMMYFUNCTION("""COMPUTED_VALUE"""),"Marzo")</f>
        <v>Marzo</v>
      </c>
      <c r="J41" s="112" t="str">
        <f ca="1">IFERROR(__xludf.DUMMYFUNCTION("""COMPUTED_VALUE"""),"AMH")</f>
        <v>AMH</v>
      </c>
      <c r="K41" s="63"/>
      <c r="L41" s="112" t="str">
        <f ca="1">IFERROR(__xludf.DUMMYFUNCTION("""COMPUTED_VALUE"""),"TRIMESTRE 1")</f>
        <v>TRIMESTRE 1</v>
      </c>
      <c r="M41" s="112" t="str">
        <f ca="1">IFERROR(__xludf.DUMMYFUNCTION("""COMPUTED_VALUE"""),"ADULTO MAYOR HOMBRE")</f>
        <v>ADULTO MAYOR HOMBRE</v>
      </c>
    </row>
    <row r="42" spans="1:13">
      <c r="A42" s="112" t="str">
        <f ca="1">IFERROR(__xludf.DUMMYFUNCTION("""COMPUTED_VALUE"""),"5.1.1.1")</f>
        <v>5.1.1.1</v>
      </c>
      <c r="B4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2" s="112" t="str">
        <f ca="1">IFERROR(__xludf.DUMMYFUNCTION("""COMPUTED_VALUE"""),"3. Operación")</f>
        <v>3. Operación</v>
      </c>
      <c r="D42" s="112" t="str">
        <f ca="1">IFERROR(__xludf.DUMMYFUNCTION("""COMPUTED_VALUE"""),"Guadalajara bien educada")</f>
        <v>Guadalajara bien educada</v>
      </c>
      <c r="E42" s="112" t="str">
        <f ca="1">IFERROR(__xludf.DUMMYFUNCTION("""COMPUTED_VALUE"""),"Atención en Centros de Desarrollo Infantil")</f>
        <v>Atención en Centros de Desarrollo Infantil</v>
      </c>
      <c r="F4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2" s="112" t="str">
        <f ca="1">IFERROR(__xludf.DUMMYFUNCTION("""COMPUTED_VALUE"""),"NAS MARZO")</f>
        <v>NAS MARZO</v>
      </c>
      <c r="I42" s="112" t="str">
        <f ca="1">IFERROR(__xludf.DUMMYFUNCTION("""COMPUTED_VALUE"""),"Marzo")</f>
        <v>Marzo</v>
      </c>
      <c r="J42" s="112" t="str">
        <f ca="1">IFERROR(__xludf.DUMMYFUNCTION("""COMPUTED_VALUE"""),"NAS")</f>
        <v>NAS</v>
      </c>
      <c r="K42" s="63">
        <f ca="1">IFERROR(__xludf.DUMMYFUNCTION("""COMPUTED_VALUE"""),12)</f>
        <v>12</v>
      </c>
      <c r="L42" s="112" t="str">
        <f ca="1">IFERROR(__xludf.DUMMYFUNCTION("""COMPUTED_VALUE"""),"TRIMESTRE 1")</f>
        <v>TRIMESTRE 1</v>
      </c>
      <c r="M42" s="112" t="str">
        <f ca="1">IFERROR(__xludf.DUMMYFUNCTION("""COMPUTED_VALUE"""),"NIÑAS")</f>
        <v>NIÑAS</v>
      </c>
    </row>
    <row r="43" spans="1:13">
      <c r="A43" s="112" t="str">
        <f ca="1">IFERROR(__xludf.DUMMYFUNCTION("""COMPUTED_VALUE"""),"5.1.1.1")</f>
        <v>5.1.1.1</v>
      </c>
      <c r="B4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3" s="112" t="str">
        <f ca="1">IFERROR(__xludf.DUMMYFUNCTION("""COMPUTED_VALUE"""),"3. Operación")</f>
        <v>3. Operación</v>
      </c>
      <c r="D43" s="112" t="str">
        <f ca="1">IFERROR(__xludf.DUMMYFUNCTION("""COMPUTED_VALUE"""),"Guadalajara bien educada")</f>
        <v>Guadalajara bien educada</v>
      </c>
      <c r="E43" s="112" t="str">
        <f ca="1">IFERROR(__xludf.DUMMYFUNCTION("""COMPUTED_VALUE"""),"Atención en Centros de Desarrollo Infantil")</f>
        <v>Atención en Centros de Desarrollo Infantil</v>
      </c>
      <c r="F4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3" s="112" t="str">
        <f ca="1">IFERROR(__xludf.DUMMYFUNCTION("""COMPUTED_VALUE"""),"NOS MARZO")</f>
        <v>NOS MARZO</v>
      </c>
      <c r="I43" s="112" t="str">
        <f ca="1">IFERROR(__xludf.DUMMYFUNCTION("""COMPUTED_VALUE"""),"Marzo")</f>
        <v>Marzo</v>
      </c>
      <c r="J43" s="112" t="str">
        <f ca="1">IFERROR(__xludf.DUMMYFUNCTION("""COMPUTED_VALUE"""),"NOS")</f>
        <v>NOS</v>
      </c>
      <c r="K43" s="63">
        <f ca="1">IFERROR(__xludf.DUMMYFUNCTION("""COMPUTED_VALUE"""),19)</f>
        <v>19</v>
      </c>
      <c r="L43" s="112" t="str">
        <f ca="1">IFERROR(__xludf.DUMMYFUNCTION("""COMPUTED_VALUE"""),"TRIMESTRE 1")</f>
        <v>TRIMESTRE 1</v>
      </c>
      <c r="M43" s="112" t="str">
        <f ca="1">IFERROR(__xludf.DUMMYFUNCTION("""COMPUTED_VALUE"""),"NIÑOS")</f>
        <v>NIÑOS</v>
      </c>
    </row>
    <row r="44" spans="1:13">
      <c r="A44" s="112" t="str">
        <f ca="1">IFERROR(__xludf.DUMMYFUNCTION("""COMPUTED_VALUE"""),"5.1.1.1")</f>
        <v>5.1.1.1</v>
      </c>
      <c r="B4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4" s="112" t="str">
        <f ca="1">IFERROR(__xludf.DUMMYFUNCTION("""COMPUTED_VALUE"""),"3. Operación")</f>
        <v>3. Operación</v>
      </c>
      <c r="D44" s="112" t="str">
        <f ca="1">IFERROR(__xludf.DUMMYFUNCTION("""COMPUTED_VALUE"""),"Guadalajara bien educada")</f>
        <v>Guadalajara bien educada</v>
      </c>
      <c r="E44" s="112" t="str">
        <f ca="1">IFERROR(__xludf.DUMMYFUNCTION("""COMPUTED_VALUE"""),"Atención en Centros de Desarrollo Infantil")</f>
        <v>Atención en Centros de Desarrollo Infantil</v>
      </c>
      <c r="F4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4" s="112" t="str">
        <f ca="1">IFERROR(__xludf.DUMMYFUNCTION("""COMPUTED_VALUE"""),"AM MARZO")</f>
        <v>AM MARZO</v>
      </c>
      <c r="I44" s="112" t="str">
        <f ca="1">IFERROR(__xludf.DUMMYFUNCTION("""COMPUTED_VALUE"""),"Marzo")</f>
        <v>Marzo</v>
      </c>
      <c r="J44" s="112" t="str">
        <f ca="1">IFERROR(__xludf.DUMMYFUNCTION("""COMPUTED_VALUE"""),"AM")</f>
        <v>AM</v>
      </c>
      <c r="K44" s="63"/>
      <c r="L44" s="112" t="str">
        <f ca="1">IFERROR(__xludf.DUMMYFUNCTION("""COMPUTED_VALUE"""),"TRIMESTRE 1")</f>
        <v>TRIMESTRE 1</v>
      </c>
      <c r="M44" s="112" t="str">
        <f ca="1">IFERROR(__xludf.DUMMYFUNCTION("""COMPUTED_VALUE"""),"ADOLESCENTES MUJERES")</f>
        <v>ADOLESCENTES MUJERES</v>
      </c>
    </row>
    <row r="45" spans="1:13">
      <c r="A45" s="112" t="str">
        <f ca="1">IFERROR(__xludf.DUMMYFUNCTION("""COMPUTED_VALUE"""),"5.1.1.1")</f>
        <v>5.1.1.1</v>
      </c>
      <c r="B4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5" s="112" t="str">
        <f ca="1">IFERROR(__xludf.DUMMYFUNCTION("""COMPUTED_VALUE"""),"3. Operación")</f>
        <v>3. Operación</v>
      </c>
      <c r="D45" s="112" t="str">
        <f ca="1">IFERROR(__xludf.DUMMYFUNCTION("""COMPUTED_VALUE"""),"Guadalajara bien educada")</f>
        <v>Guadalajara bien educada</v>
      </c>
      <c r="E45" s="112" t="str">
        <f ca="1">IFERROR(__xludf.DUMMYFUNCTION("""COMPUTED_VALUE"""),"Atención en Centros de Desarrollo Infantil")</f>
        <v>Atención en Centros de Desarrollo Infantil</v>
      </c>
      <c r="F4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5" s="112" t="str">
        <f ca="1">IFERROR(__xludf.DUMMYFUNCTION("""COMPUTED_VALUE"""),"AH MARZO")</f>
        <v>AH MARZO</v>
      </c>
      <c r="I45" s="112" t="str">
        <f ca="1">IFERROR(__xludf.DUMMYFUNCTION("""COMPUTED_VALUE"""),"Marzo")</f>
        <v>Marzo</v>
      </c>
      <c r="J45" s="112" t="str">
        <f ca="1">IFERROR(__xludf.DUMMYFUNCTION("""COMPUTED_VALUE"""),"AH")</f>
        <v>AH</v>
      </c>
      <c r="K45" s="63"/>
      <c r="L45" s="112" t="str">
        <f ca="1">IFERROR(__xludf.DUMMYFUNCTION("""COMPUTED_VALUE"""),"TRIMESTRE 1")</f>
        <v>TRIMESTRE 1</v>
      </c>
      <c r="M45" s="112" t="str">
        <f ca="1">IFERROR(__xludf.DUMMYFUNCTION("""COMPUTED_VALUE"""),"ADOLESCENTES HOMBRES")</f>
        <v>ADOLESCENTES HOMBRES</v>
      </c>
    </row>
    <row r="46" spans="1:13">
      <c r="A46" s="112" t="str">
        <f ca="1">IFERROR(__xludf.DUMMYFUNCTION("""COMPUTED_VALUE"""),"5.1.1.1")</f>
        <v>5.1.1.1</v>
      </c>
      <c r="B4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6" s="112" t="str">
        <f ca="1">IFERROR(__xludf.DUMMYFUNCTION("""COMPUTED_VALUE"""),"3. Operación")</f>
        <v>3. Operación</v>
      </c>
      <c r="D46" s="112" t="str">
        <f ca="1">IFERROR(__xludf.DUMMYFUNCTION("""COMPUTED_VALUE"""),"Guadalajara bien educada")</f>
        <v>Guadalajara bien educada</v>
      </c>
      <c r="E46" s="112" t="str">
        <f ca="1">IFERROR(__xludf.DUMMYFUNCTION("""COMPUTED_VALUE"""),"Atención en Centros de Desarrollo Infantil")</f>
        <v>Atención en Centros de Desarrollo Infantil</v>
      </c>
      <c r="F4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6" s="112" t="str">
        <f ca="1">IFERROR(__xludf.DUMMYFUNCTION("""COMPUTED_VALUE"""),"MUJ MARZO")</f>
        <v>MUJ MARZO</v>
      </c>
      <c r="I46" s="112" t="str">
        <f ca="1">IFERROR(__xludf.DUMMYFUNCTION("""COMPUTED_VALUE"""),"Marzo")</f>
        <v>Marzo</v>
      </c>
      <c r="J46" s="112" t="str">
        <f ca="1">IFERROR(__xludf.DUMMYFUNCTION("""COMPUTED_VALUE"""),"MUJ")</f>
        <v>MUJ</v>
      </c>
      <c r="K46" s="63"/>
      <c r="L46" s="112" t="str">
        <f ca="1">IFERROR(__xludf.DUMMYFUNCTION("""COMPUTED_VALUE"""),"TRIMESTRE 1")</f>
        <v>TRIMESTRE 1</v>
      </c>
      <c r="M46" s="112" t="str">
        <f ca="1">IFERROR(__xludf.DUMMYFUNCTION("""COMPUTED_VALUE"""),"MUJERES ADULTAS")</f>
        <v>MUJERES ADULTAS</v>
      </c>
    </row>
    <row r="47" spans="1:13">
      <c r="A47" s="112" t="str">
        <f ca="1">IFERROR(__xludf.DUMMYFUNCTION("""COMPUTED_VALUE"""),"5.1.1.1")</f>
        <v>5.1.1.1</v>
      </c>
      <c r="B4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7" s="112" t="str">
        <f ca="1">IFERROR(__xludf.DUMMYFUNCTION("""COMPUTED_VALUE"""),"3. Operación")</f>
        <v>3. Operación</v>
      </c>
      <c r="D47" s="112" t="str">
        <f ca="1">IFERROR(__xludf.DUMMYFUNCTION("""COMPUTED_VALUE"""),"Guadalajara bien educada")</f>
        <v>Guadalajara bien educada</v>
      </c>
      <c r="E47" s="112" t="str">
        <f ca="1">IFERROR(__xludf.DUMMYFUNCTION("""COMPUTED_VALUE"""),"Atención en Centros de Desarrollo Infantil")</f>
        <v>Atención en Centros de Desarrollo Infantil</v>
      </c>
      <c r="F4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7" s="112" t="str">
        <f ca="1">IFERROR(__xludf.DUMMYFUNCTION("""COMPUTED_VALUE"""),"HOM MARZO")</f>
        <v>HOM MARZO</v>
      </c>
      <c r="I47" s="112" t="str">
        <f ca="1">IFERROR(__xludf.DUMMYFUNCTION("""COMPUTED_VALUE"""),"Marzo")</f>
        <v>Marzo</v>
      </c>
      <c r="J47" s="112" t="str">
        <f ca="1">IFERROR(__xludf.DUMMYFUNCTION("""COMPUTED_VALUE"""),"HOM")</f>
        <v>HOM</v>
      </c>
      <c r="K47" s="63"/>
      <c r="L47" s="112" t="str">
        <f ca="1">IFERROR(__xludf.DUMMYFUNCTION("""COMPUTED_VALUE"""),"TRIMESTRE 1")</f>
        <v>TRIMESTRE 1</v>
      </c>
      <c r="M47" s="112" t="str">
        <f ca="1">IFERROR(__xludf.DUMMYFUNCTION("""COMPUTED_VALUE"""),"HOMBRES ADULTOS")</f>
        <v>HOMBRES ADULTOS</v>
      </c>
    </row>
    <row r="48" spans="1:13">
      <c r="A48" s="112" t="str">
        <f ca="1">IFERROR(__xludf.DUMMYFUNCTION("""COMPUTED_VALUE"""),"5.1.1.1")</f>
        <v>5.1.1.1</v>
      </c>
      <c r="B4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8" s="112" t="str">
        <f ca="1">IFERROR(__xludf.DUMMYFUNCTION("""COMPUTED_VALUE"""),"3. Operación")</f>
        <v>3. Operación</v>
      </c>
      <c r="D48" s="112" t="str">
        <f ca="1">IFERROR(__xludf.DUMMYFUNCTION("""COMPUTED_VALUE"""),"Guadalajara bien educada")</f>
        <v>Guadalajara bien educada</v>
      </c>
      <c r="E48" s="112" t="str">
        <f ca="1">IFERROR(__xludf.DUMMYFUNCTION("""COMPUTED_VALUE"""),"Atención en Centros de Desarrollo Infantil")</f>
        <v>Atención en Centros de Desarrollo Infantil</v>
      </c>
      <c r="F4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8" s="112" t="str">
        <f ca="1">IFERROR(__xludf.DUMMYFUNCTION("""COMPUTED_VALUE"""),"AMM MARZO")</f>
        <v>AMM MARZO</v>
      </c>
      <c r="I48" s="112" t="str">
        <f ca="1">IFERROR(__xludf.DUMMYFUNCTION("""COMPUTED_VALUE"""),"Marzo")</f>
        <v>Marzo</v>
      </c>
      <c r="J48" s="112" t="str">
        <f ca="1">IFERROR(__xludf.DUMMYFUNCTION("""COMPUTED_VALUE"""),"AMM")</f>
        <v>AMM</v>
      </c>
      <c r="K48" s="63"/>
      <c r="L48" s="112" t="str">
        <f ca="1">IFERROR(__xludf.DUMMYFUNCTION("""COMPUTED_VALUE"""),"TRIMESTRE 1")</f>
        <v>TRIMESTRE 1</v>
      </c>
      <c r="M48" s="112" t="str">
        <f ca="1">IFERROR(__xludf.DUMMYFUNCTION("""COMPUTED_VALUE"""),"ADULTA MAYOR MUJER")</f>
        <v>ADULTA MAYOR MUJER</v>
      </c>
    </row>
    <row r="49" spans="1:13">
      <c r="A49" s="112" t="str">
        <f ca="1">IFERROR(__xludf.DUMMYFUNCTION("""COMPUTED_VALUE"""),"5.1.1.1")</f>
        <v>5.1.1.1</v>
      </c>
      <c r="B4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9" s="112" t="str">
        <f ca="1">IFERROR(__xludf.DUMMYFUNCTION("""COMPUTED_VALUE"""),"3. Operación")</f>
        <v>3. Operación</v>
      </c>
      <c r="D49" s="112" t="str">
        <f ca="1">IFERROR(__xludf.DUMMYFUNCTION("""COMPUTED_VALUE"""),"Guadalajara bien educada")</f>
        <v>Guadalajara bien educada</v>
      </c>
      <c r="E49" s="112" t="str">
        <f ca="1">IFERROR(__xludf.DUMMYFUNCTION("""COMPUTED_VALUE"""),"Atención en Centros de Desarrollo Infantil")</f>
        <v>Atención en Centros de Desarrollo Infantil</v>
      </c>
      <c r="F4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9" s="112" t="str">
        <f ca="1">IFERROR(__xludf.DUMMYFUNCTION("""COMPUTED_VALUE"""),"AMH MARZO")</f>
        <v>AMH MARZO</v>
      </c>
      <c r="I49" s="112" t="str">
        <f ca="1">IFERROR(__xludf.DUMMYFUNCTION("""COMPUTED_VALUE"""),"Marzo")</f>
        <v>Marzo</v>
      </c>
      <c r="J49" s="112" t="str">
        <f ca="1">IFERROR(__xludf.DUMMYFUNCTION("""COMPUTED_VALUE"""),"AMH")</f>
        <v>AMH</v>
      </c>
      <c r="K49" s="63"/>
      <c r="L49" s="112" t="str">
        <f ca="1">IFERROR(__xludf.DUMMYFUNCTION("""COMPUTED_VALUE"""),"TRIMESTRE 1")</f>
        <v>TRIMESTRE 1</v>
      </c>
      <c r="M49" s="112" t="str">
        <f ca="1">IFERROR(__xludf.DUMMYFUNCTION("""COMPUTED_VALUE"""),"ADULTO MAYOR HOMBRE")</f>
        <v>ADULTO MAYOR HOMBRE</v>
      </c>
    </row>
    <row r="50" spans="1:13">
      <c r="A50" s="112" t="str">
        <f ca="1">IFERROR(__xludf.DUMMYFUNCTION("""COMPUTED_VALUE"""),"5.1.1.0")</f>
        <v>5.1.1.0</v>
      </c>
      <c r="B5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0" s="112" t="str">
        <f ca="1">IFERROR(__xludf.DUMMYFUNCTION("""COMPUTED_VALUE"""),"3. Operación")</f>
        <v>3. Operación</v>
      </c>
      <c r="D50" s="112" t="str">
        <f ca="1">IFERROR(__xludf.DUMMYFUNCTION("""COMPUTED_VALUE"""),"Guadalajara bien educada")</f>
        <v>Guadalajara bien educada</v>
      </c>
      <c r="E50" s="112" t="str">
        <f ca="1">IFERROR(__xludf.DUMMYFUNCTION("""COMPUTED_VALUE"""),"Atención en Centros de Desarrollo Infantil")</f>
        <v>Atención en Centros de Desarrollo Infantil</v>
      </c>
      <c r="F5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0" s="112" t="str">
        <f ca="1">IFERROR(__xludf.DUMMYFUNCTION("""COMPUTED_VALUE"""),"NAS ABRIL")</f>
        <v>NAS ABRIL</v>
      </c>
      <c r="I50" s="112" t="str">
        <f ca="1">IFERROR(__xludf.DUMMYFUNCTION("""COMPUTED_VALUE"""),"Abril")</f>
        <v>Abril</v>
      </c>
      <c r="J50" s="112" t="str">
        <f ca="1">IFERROR(__xludf.DUMMYFUNCTION("""COMPUTED_VALUE"""),"NAS")</f>
        <v>NAS</v>
      </c>
      <c r="K50" s="63">
        <f ca="1">IFERROR(__xludf.DUMMYFUNCTION("""COMPUTED_VALUE"""),7)</f>
        <v>7</v>
      </c>
      <c r="L50" s="112" t="str">
        <f ca="1">IFERROR(__xludf.DUMMYFUNCTION("""COMPUTED_VALUE"""),"TRIMESTRE 2")</f>
        <v>TRIMESTRE 2</v>
      </c>
      <c r="M50" s="112" t="str">
        <f ca="1">IFERROR(__xludf.DUMMYFUNCTION("""COMPUTED_VALUE"""),"NIÑAS")</f>
        <v>NIÑAS</v>
      </c>
    </row>
    <row r="51" spans="1:13">
      <c r="A51" s="112" t="str">
        <f ca="1">IFERROR(__xludf.DUMMYFUNCTION("""COMPUTED_VALUE"""),"5.1.1.0")</f>
        <v>5.1.1.0</v>
      </c>
      <c r="B5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1" s="112" t="str">
        <f ca="1">IFERROR(__xludf.DUMMYFUNCTION("""COMPUTED_VALUE"""),"3. Operación")</f>
        <v>3. Operación</v>
      </c>
      <c r="D51" s="112" t="str">
        <f ca="1">IFERROR(__xludf.DUMMYFUNCTION("""COMPUTED_VALUE"""),"Guadalajara bien educada")</f>
        <v>Guadalajara bien educada</v>
      </c>
      <c r="E51" s="112" t="str">
        <f ca="1">IFERROR(__xludf.DUMMYFUNCTION("""COMPUTED_VALUE"""),"Atención en Centros de Desarrollo Infantil")</f>
        <v>Atención en Centros de Desarrollo Infantil</v>
      </c>
      <c r="F5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1" s="112" t="str">
        <f ca="1">IFERROR(__xludf.DUMMYFUNCTION("""COMPUTED_VALUE"""),"NOS ABRIL")</f>
        <v>NOS ABRIL</v>
      </c>
      <c r="I51" s="112" t="str">
        <f ca="1">IFERROR(__xludf.DUMMYFUNCTION("""COMPUTED_VALUE"""),"Abril")</f>
        <v>Abril</v>
      </c>
      <c r="J51" s="112" t="str">
        <f ca="1">IFERROR(__xludf.DUMMYFUNCTION("""COMPUTED_VALUE"""),"NOS")</f>
        <v>NOS</v>
      </c>
      <c r="K51" s="63">
        <f ca="1">IFERROR(__xludf.DUMMYFUNCTION("""COMPUTED_VALUE"""),13)</f>
        <v>13</v>
      </c>
      <c r="L51" s="112" t="str">
        <f ca="1">IFERROR(__xludf.DUMMYFUNCTION("""COMPUTED_VALUE"""),"TRIMESTRE 2")</f>
        <v>TRIMESTRE 2</v>
      </c>
      <c r="M51" s="112" t="str">
        <f ca="1">IFERROR(__xludf.DUMMYFUNCTION("""COMPUTED_VALUE"""),"NIÑOS")</f>
        <v>NIÑOS</v>
      </c>
    </row>
    <row r="52" spans="1:13">
      <c r="A52" s="112" t="str">
        <f ca="1">IFERROR(__xludf.DUMMYFUNCTION("""COMPUTED_VALUE"""),"5.1.1.0")</f>
        <v>5.1.1.0</v>
      </c>
      <c r="B5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2" s="112" t="str">
        <f ca="1">IFERROR(__xludf.DUMMYFUNCTION("""COMPUTED_VALUE"""),"3. Operación")</f>
        <v>3. Operación</v>
      </c>
      <c r="D52" s="112" t="str">
        <f ca="1">IFERROR(__xludf.DUMMYFUNCTION("""COMPUTED_VALUE"""),"Guadalajara bien educada")</f>
        <v>Guadalajara bien educada</v>
      </c>
      <c r="E52" s="112" t="str">
        <f ca="1">IFERROR(__xludf.DUMMYFUNCTION("""COMPUTED_VALUE"""),"Atención en Centros de Desarrollo Infantil")</f>
        <v>Atención en Centros de Desarrollo Infantil</v>
      </c>
      <c r="F5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2" s="112" t="str">
        <f ca="1">IFERROR(__xludf.DUMMYFUNCTION("""COMPUTED_VALUE"""),"AM ABRIL")</f>
        <v>AM ABRIL</v>
      </c>
      <c r="I52" s="112" t="str">
        <f ca="1">IFERROR(__xludf.DUMMYFUNCTION("""COMPUTED_VALUE"""),"Abril")</f>
        <v>Abril</v>
      </c>
      <c r="J52" s="112" t="str">
        <f ca="1">IFERROR(__xludf.DUMMYFUNCTION("""COMPUTED_VALUE"""),"AM")</f>
        <v>AM</v>
      </c>
      <c r="K52" s="63"/>
      <c r="L52" s="112" t="str">
        <f ca="1">IFERROR(__xludf.DUMMYFUNCTION("""COMPUTED_VALUE"""),"TRIMESTRE 2")</f>
        <v>TRIMESTRE 2</v>
      </c>
      <c r="M52" s="112" t="str">
        <f ca="1">IFERROR(__xludf.DUMMYFUNCTION("""COMPUTED_VALUE"""),"ADOLESCENTES MUJERES")</f>
        <v>ADOLESCENTES MUJERES</v>
      </c>
    </row>
    <row r="53" spans="1:13">
      <c r="A53" s="112" t="str">
        <f ca="1">IFERROR(__xludf.DUMMYFUNCTION("""COMPUTED_VALUE"""),"5.1.1.0")</f>
        <v>5.1.1.0</v>
      </c>
      <c r="B5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3" s="112" t="str">
        <f ca="1">IFERROR(__xludf.DUMMYFUNCTION("""COMPUTED_VALUE"""),"3. Operación")</f>
        <v>3. Operación</v>
      </c>
      <c r="D53" s="112" t="str">
        <f ca="1">IFERROR(__xludf.DUMMYFUNCTION("""COMPUTED_VALUE"""),"Guadalajara bien educada")</f>
        <v>Guadalajara bien educada</v>
      </c>
      <c r="E53" s="112" t="str">
        <f ca="1">IFERROR(__xludf.DUMMYFUNCTION("""COMPUTED_VALUE"""),"Atención en Centros de Desarrollo Infantil")</f>
        <v>Atención en Centros de Desarrollo Infantil</v>
      </c>
      <c r="F5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3" s="112" t="str">
        <f ca="1">IFERROR(__xludf.DUMMYFUNCTION("""COMPUTED_VALUE"""),"AH ABRIL")</f>
        <v>AH ABRIL</v>
      </c>
      <c r="I53" s="112" t="str">
        <f ca="1">IFERROR(__xludf.DUMMYFUNCTION("""COMPUTED_VALUE"""),"Abril")</f>
        <v>Abril</v>
      </c>
      <c r="J53" s="112" t="str">
        <f ca="1">IFERROR(__xludf.DUMMYFUNCTION("""COMPUTED_VALUE"""),"AH")</f>
        <v>AH</v>
      </c>
      <c r="K53" s="63"/>
      <c r="L53" s="112" t="str">
        <f ca="1">IFERROR(__xludf.DUMMYFUNCTION("""COMPUTED_VALUE"""),"TRIMESTRE 2")</f>
        <v>TRIMESTRE 2</v>
      </c>
      <c r="M53" s="112" t="str">
        <f ca="1">IFERROR(__xludf.DUMMYFUNCTION("""COMPUTED_VALUE"""),"ADOLESCENTES HOMBRES")</f>
        <v>ADOLESCENTES HOMBRES</v>
      </c>
    </row>
    <row r="54" spans="1:13">
      <c r="A54" s="112" t="str">
        <f ca="1">IFERROR(__xludf.DUMMYFUNCTION("""COMPUTED_VALUE"""),"5.1.1.0")</f>
        <v>5.1.1.0</v>
      </c>
      <c r="B5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4" s="112" t="str">
        <f ca="1">IFERROR(__xludf.DUMMYFUNCTION("""COMPUTED_VALUE"""),"3. Operación")</f>
        <v>3. Operación</v>
      </c>
      <c r="D54" s="112" t="str">
        <f ca="1">IFERROR(__xludf.DUMMYFUNCTION("""COMPUTED_VALUE"""),"Guadalajara bien educada")</f>
        <v>Guadalajara bien educada</v>
      </c>
      <c r="E54" s="112" t="str">
        <f ca="1">IFERROR(__xludf.DUMMYFUNCTION("""COMPUTED_VALUE"""),"Atención en Centros de Desarrollo Infantil")</f>
        <v>Atención en Centros de Desarrollo Infantil</v>
      </c>
      <c r="F5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4" s="112" t="str">
        <f ca="1">IFERROR(__xludf.DUMMYFUNCTION("""COMPUTED_VALUE"""),"MUJ ABRIL")</f>
        <v>MUJ ABRIL</v>
      </c>
      <c r="I54" s="112" t="str">
        <f ca="1">IFERROR(__xludf.DUMMYFUNCTION("""COMPUTED_VALUE"""),"Abril")</f>
        <v>Abril</v>
      </c>
      <c r="J54" s="112" t="str">
        <f ca="1">IFERROR(__xludf.DUMMYFUNCTION("""COMPUTED_VALUE"""),"MUJ")</f>
        <v>MUJ</v>
      </c>
      <c r="K54" s="63"/>
      <c r="L54" s="112" t="str">
        <f ca="1">IFERROR(__xludf.DUMMYFUNCTION("""COMPUTED_VALUE"""),"TRIMESTRE 2")</f>
        <v>TRIMESTRE 2</v>
      </c>
      <c r="M54" s="112" t="str">
        <f ca="1">IFERROR(__xludf.DUMMYFUNCTION("""COMPUTED_VALUE"""),"MUJERES ADULTAS")</f>
        <v>MUJERES ADULTAS</v>
      </c>
    </row>
    <row r="55" spans="1:13">
      <c r="A55" s="112" t="str">
        <f ca="1">IFERROR(__xludf.DUMMYFUNCTION("""COMPUTED_VALUE"""),"5.1.1.0")</f>
        <v>5.1.1.0</v>
      </c>
      <c r="B5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5" s="112" t="str">
        <f ca="1">IFERROR(__xludf.DUMMYFUNCTION("""COMPUTED_VALUE"""),"3. Operación")</f>
        <v>3. Operación</v>
      </c>
      <c r="D55" s="112" t="str">
        <f ca="1">IFERROR(__xludf.DUMMYFUNCTION("""COMPUTED_VALUE"""),"Guadalajara bien educada")</f>
        <v>Guadalajara bien educada</v>
      </c>
      <c r="E55" s="112" t="str">
        <f ca="1">IFERROR(__xludf.DUMMYFUNCTION("""COMPUTED_VALUE"""),"Atención en Centros de Desarrollo Infantil")</f>
        <v>Atención en Centros de Desarrollo Infantil</v>
      </c>
      <c r="F5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5" s="112" t="str">
        <f ca="1">IFERROR(__xludf.DUMMYFUNCTION("""COMPUTED_VALUE"""),"HOM ABRIL")</f>
        <v>HOM ABRIL</v>
      </c>
      <c r="I55" s="112" t="str">
        <f ca="1">IFERROR(__xludf.DUMMYFUNCTION("""COMPUTED_VALUE"""),"Abril")</f>
        <v>Abril</v>
      </c>
      <c r="J55" s="112" t="str">
        <f ca="1">IFERROR(__xludf.DUMMYFUNCTION("""COMPUTED_VALUE"""),"HOM")</f>
        <v>HOM</v>
      </c>
      <c r="K55" s="63"/>
      <c r="L55" s="112" t="str">
        <f ca="1">IFERROR(__xludf.DUMMYFUNCTION("""COMPUTED_VALUE"""),"TRIMESTRE 2")</f>
        <v>TRIMESTRE 2</v>
      </c>
      <c r="M55" s="112" t="str">
        <f ca="1">IFERROR(__xludf.DUMMYFUNCTION("""COMPUTED_VALUE"""),"HOMBRES ADULTOS")</f>
        <v>HOMBRES ADULTOS</v>
      </c>
    </row>
    <row r="56" spans="1:13">
      <c r="A56" s="112" t="str">
        <f ca="1">IFERROR(__xludf.DUMMYFUNCTION("""COMPUTED_VALUE"""),"5.1.1.0")</f>
        <v>5.1.1.0</v>
      </c>
      <c r="B5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6" s="112" t="str">
        <f ca="1">IFERROR(__xludf.DUMMYFUNCTION("""COMPUTED_VALUE"""),"3. Operación")</f>
        <v>3. Operación</v>
      </c>
      <c r="D56" s="112" t="str">
        <f ca="1">IFERROR(__xludf.DUMMYFUNCTION("""COMPUTED_VALUE"""),"Guadalajara bien educada")</f>
        <v>Guadalajara bien educada</v>
      </c>
      <c r="E56" s="112" t="str">
        <f ca="1">IFERROR(__xludf.DUMMYFUNCTION("""COMPUTED_VALUE"""),"Atención en Centros de Desarrollo Infantil")</f>
        <v>Atención en Centros de Desarrollo Infantil</v>
      </c>
      <c r="F5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6" s="112" t="str">
        <f ca="1">IFERROR(__xludf.DUMMYFUNCTION("""COMPUTED_VALUE"""),"AMM ABRIL")</f>
        <v>AMM ABRIL</v>
      </c>
      <c r="I56" s="112" t="str">
        <f ca="1">IFERROR(__xludf.DUMMYFUNCTION("""COMPUTED_VALUE"""),"Abril")</f>
        <v>Abril</v>
      </c>
      <c r="J56" s="112" t="str">
        <f ca="1">IFERROR(__xludf.DUMMYFUNCTION("""COMPUTED_VALUE"""),"AMM")</f>
        <v>AMM</v>
      </c>
      <c r="K56" s="63"/>
      <c r="L56" s="112" t="str">
        <f ca="1">IFERROR(__xludf.DUMMYFUNCTION("""COMPUTED_VALUE"""),"TRIMESTRE 2")</f>
        <v>TRIMESTRE 2</v>
      </c>
      <c r="M56" s="112" t="str">
        <f ca="1">IFERROR(__xludf.DUMMYFUNCTION("""COMPUTED_VALUE"""),"ADULTA MAYOR MUJER")</f>
        <v>ADULTA MAYOR MUJER</v>
      </c>
    </row>
    <row r="57" spans="1:13">
      <c r="A57" s="112" t="str">
        <f ca="1">IFERROR(__xludf.DUMMYFUNCTION("""COMPUTED_VALUE"""),"5.1.1.0")</f>
        <v>5.1.1.0</v>
      </c>
      <c r="B5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7" s="112" t="str">
        <f ca="1">IFERROR(__xludf.DUMMYFUNCTION("""COMPUTED_VALUE"""),"3. Operación")</f>
        <v>3. Operación</v>
      </c>
      <c r="D57" s="112" t="str">
        <f ca="1">IFERROR(__xludf.DUMMYFUNCTION("""COMPUTED_VALUE"""),"Guadalajara bien educada")</f>
        <v>Guadalajara bien educada</v>
      </c>
      <c r="E57" s="112" t="str">
        <f ca="1">IFERROR(__xludf.DUMMYFUNCTION("""COMPUTED_VALUE"""),"Atención en Centros de Desarrollo Infantil")</f>
        <v>Atención en Centros de Desarrollo Infantil</v>
      </c>
      <c r="F5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7" s="112" t="str">
        <f ca="1">IFERROR(__xludf.DUMMYFUNCTION("""COMPUTED_VALUE"""),"AMH ABRIL")</f>
        <v>AMH ABRIL</v>
      </c>
      <c r="I57" s="112" t="str">
        <f ca="1">IFERROR(__xludf.DUMMYFUNCTION("""COMPUTED_VALUE"""),"Abril")</f>
        <v>Abril</v>
      </c>
      <c r="J57" s="112" t="str">
        <f ca="1">IFERROR(__xludf.DUMMYFUNCTION("""COMPUTED_VALUE"""),"AMH")</f>
        <v>AMH</v>
      </c>
      <c r="K57" s="63"/>
      <c r="L57" s="112" t="str">
        <f ca="1">IFERROR(__xludf.DUMMYFUNCTION("""COMPUTED_VALUE"""),"TRIMESTRE 2")</f>
        <v>TRIMESTRE 2</v>
      </c>
      <c r="M57" s="112" t="str">
        <f ca="1">IFERROR(__xludf.DUMMYFUNCTION("""COMPUTED_VALUE"""),"ADULTO MAYOR HOMBRE")</f>
        <v>ADULTO MAYOR HOMBRE</v>
      </c>
    </row>
    <row r="58" spans="1:13">
      <c r="A58" s="112" t="str">
        <f ca="1">IFERROR(__xludf.DUMMYFUNCTION("""COMPUTED_VALUE"""),"5.1.1.1")</f>
        <v>5.1.1.1</v>
      </c>
      <c r="B5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8" s="112" t="str">
        <f ca="1">IFERROR(__xludf.DUMMYFUNCTION("""COMPUTED_VALUE"""),"3. Operación")</f>
        <v>3. Operación</v>
      </c>
      <c r="D58" s="112" t="str">
        <f ca="1">IFERROR(__xludf.DUMMYFUNCTION("""COMPUTED_VALUE"""),"Guadalajara bien educada")</f>
        <v>Guadalajara bien educada</v>
      </c>
      <c r="E58" s="112" t="str">
        <f ca="1">IFERROR(__xludf.DUMMYFUNCTION("""COMPUTED_VALUE"""),"Atención en Centros de Desarrollo Infantil")</f>
        <v>Atención en Centros de Desarrollo Infantil</v>
      </c>
      <c r="F5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5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58" s="112" t="str">
        <f ca="1">IFERROR(__xludf.DUMMYFUNCTION("""COMPUTED_VALUE"""),"NAS ABRIL")</f>
        <v>NAS ABRIL</v>
      </c>
      <c r="I58" s="112" t="str">
        <f ca="1">IFERROR(__xludf.DUMMYFUNCTION("""COMPUTED_VALUE"""),"Abril")</f>
        <v>Abril</v>
      </c>
      <c r="J58" s="112" t="str">
        <f ca="1">IFERROR(__xludf.DUMMYFUNCTION("""COMPUTED_VALUE"""),"NAS")</f>
        <v>NAS</v>
      </c>
      <c r="K58" s="63">
        <f ca="1">IFERROR(__xludf.DUMMYFUNCTION("""COMPUTED_VALUE"""),7)</f>
        <v>7</v>
      </c>
      <c r="L58" s="112" t="str">
        <f ca="1">IFERROR(__xludf.DUMMYFUNCTION("""COMPUTED_VALUE"""),"TRIMESTRE 2")</f>
        <v>TRIMESTRE 2</v>
      </c>
      <c r="M58" s="112" t="str">
        <f ca="1">IFERROR(__xludf.DUMMYFUNCTION("""COMPUTED_VALUE"""),"NIÑAS")</f>
        <v>NIÑAS</v>
      </c>
    </row>
    <row r="59" spans="1:13">
      <c r="A59" s="112" t="str">
        <f ca="1">IFERROR(__xludf.DUMMYFUNCTION("""COMPUTED_VALUE"""),"5.1.1.1")</f>
        <v>5.1.1.1</v>
      </c>
      <c r="B5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9" s="112" t="str">
        <f ca="1">IFERROR(__xludf.DUMMYFUNCTION("""COMPUTED_VALUE"""),"3. Operación")</f>
        <v>3. Operación</v>
      </c>
      <c r="D59" s="112" t="str">
        <f ca="1">IFERROR(__xludf.DUMMYFUNCTION("""COMPUTED_VALUE"""),"Guadalajara bien educada")</f>
        <v>Guadalajara bien educada</v>
      </c>
      <c r="E59" s="112" t="str">
        <f ca="1">IFERROR(__xludf.DUMMYFUNCTION("""COMPUTED_VALUE"""),"Atención en Centros de Desarrollo Infantil")</f>
        <v>Atención en Centros de Desarrollo Infantil</v>
      </c>
      <c r="F5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5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59" s="112" t="str">
        <f ca="1">IFERROR(__xludf.DUMMYFUNCTION("""COMPUTED_VALUE"""),"NOS ABRIL")</f>
        <v>NOS ABRIL</v>
      </c>
      <c r="I59" s="112" t="str">
        <f ca="1">IFERROR(__xludf.DUMMYFUNCTION("""COMPUTED_VALUE"""),"Abril")</f>
        <v>Abril</v>
      </c>
      <c r="J59" s="112" t="str">
        <f ca="1">IFERROR(__xludf.DUMMYFUNCTION("""COMPUTED_VALUE"""),"NOS")</f>
        <v>NOS</v>
      </c>
      <c r="K59" s="63">
        <f ca="1">IFERROR(__xludf.DUMMYFUNCTION("""COMPUTED_VALUE"""),13)</f>
        <v>13</v>
      </c>
      <c r="L59" s="112" t="str">
        <f ca="1">IFERROR(__xludf.DUMMYFUNCTION("""COMPUTED_VALUE"""),"TRIMESTRE 2")</f>
        <v>TRIMESTRE 2</v>
      </c>
      <c r="M59" s="112" t="str">
        <f ca="1">IFERROR(__xludf.DUMMYFUNCTION("""COMPUTED_VALUE"""),"NIÑOS")</f>
        <v>NIÑOS</v>
      </c>
    </row>
    <row r="60" spans="1:13">
      <c r="A60" s="112" t="str">
        <f ca="1">IFERROR(__xludf.DUMMYFUNCTION("""COMPUTED_VALUE"""),"5.1.1.1")</f>
        <v>5.1.1.1</v>
      </c>
      <c r="B6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0" s="112" t="str">
        <f ca="1">IFERROR(__xludf.DUMMYFUNCTION("""COMPUTED_VALUE"""),"3. Operación")</f>
        <v>3. Operación</v>
      </c>
      <c r="D60" s="112" t="str">
        <f ca="1">IFERROR(__xludf.DUMMYFUNCTION("""COMPUTED_VALUE"""),"Guadalajara bien educada")</f>
        <v>Guadalajara bien educada</v>
      </c>
      <c r="E60" s="112" t="str">
        <f ca="1">IFERROR(__xludf.DUMMYFUNCTION("""COMPUTED_VALUE"""),"Atención en Centros de Desarrollo Infantil")</f>
        <v>Atención en Centros de Desarrollo Infantil</v>
      </c>
      <c r="F6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0" s="112" t="str">
        <f ca="1">IFERROR(__xludf.DUMMYFUNCTION("""COMPUTED_VALUE"""),"AM ABRIL")</f>
        <v>AM ABRIL</v>
      </c>
      <c r="I60" s="112" t="str">
        <f ca="1">IFERROR(__xludf.DUMMYFUNCTION("""COMPUTED_VALUE"""),"Abril")</f>
        <v>Abril</v>
      </c>
      <c r="J60" s="112" t="str">
        <f ca="1">IFERROR(__xludf.DUMMYFUNCTION("""COMPUTED_VALUE"""),"AM")</f>
        <v>AM</v>
      </c>
      <c r="K60" s="63"/>
      <c r="L60" s="112" t="str">
        <f ca="1">IFERROR(__xludf.DUMMYFUNCTION("""COMPUTED_VALUE"""),"TRIMESTRE 2")</f>
        <v>TRIMESTRE 2</v>
      </c>
      <c r="M60" s="112" t="str">
        <f ca="1">IFERROR(__xludf.DUMMYFUNCTION("""COMPUTED_VALUE"""),"ADOLESCENTES MUJERES")</f>
        <v>ADOLESCENTES MUJERES</v>
      </c>
    </row>
    <row r="61" spans="1:13">
      <c r="A61" s="112" t="str">
        <f ca="1">IFERROR(__xludf.DUMMYFUNCTION("""COMPUTED_VALUE"""),"5.1.1.1")</f>
        <v>5.1.1.1</v>
      </c>
      <c r="B6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1" s="112" t="str">
        <f ca="1">IFERROR(__xludf.DUMMYFUNCTION("""COMPUTED_VALUE"""),"3. Operación")</f>
        <v>3. Operación</v>
      </c>
      <c r="D61" s="112" t="str">
        <f ca="1">IFERROR(__xludf.DUMMYFUNCTION("""COMPUTED_VALUE"""),"Guadalajara bien educada")</f>
        <v>Guadalajara bien educada</v>
      </c>
      <c r="E61" s="112" t="str">
        <f ca="1">IFERROR(__xludf.DUMMYFUNCTION("""COMPUTED_VALUE"""),"Atención en Centros de Desarrollo Infantil")</f>
        <v>Atención en Centros de Desarrollo Infantil</v>
      </c>
      <c r="F6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1" s="112" t="str">
        <f ca="1">IFERROR(__xludf.DUMMYFUNCTION("""COMPUTED_VALUE"""),"AH ABRIL")</f>
        <v>AH ABRIL</v>
      </c>
      <c r="I61" s="112" t="str">
        <f ca="1">IFERROR(__xludf.DUMMYFUNCTION("""COMPUTED_VALUE"""),"Abril")</f>
        <v>Abril</v>
      </c>
      <c r="J61" s="112" t="str">
        <f ca="1">IFERROR(__xludf.DUMMYFUNCTION("""COMPUTED_VALUE"""),"AH")</f>
        <v>AH</v>
      </c>
      <c r="K61" s="63"/>
      <c r="L61" s="112" t="str">
        <f ca="1">IFERROR(__xludf.DUMMYFUNCTION("""COMPUTED_VALUE"""),"TRIMESTRE 2")</f>
        <v>TRIMESTRE 2</v>
      </c>
      <c r="M61" s="112" t="str">
        <f ca="1">IFERROR(__xludf.DUMMYFUNCTION("""COMPUTED_VALUE"""),"ADOLESCENTES HOMBRES")</f>
        <v>ADOLESCENTES HOMBRES</v>
      </c>
    </row>
    <row r="62" spans="1:13">
      <c r="A62" s="112" t="str">
        <f ca="1">IFERROR(__xludf.DUMMYFUNCTION("""COMPUTED_VALUE"""),"5.1.1.1")</f>
        <v>5.1.1.1</v>
      </c>
      <c r="B6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2" s="112" t="str">
        <f ca="1">IFERROR(__xludf.DUMMYFUNCTION("""COMPUTED_VALUE"""),"3. Operación")</f>
        <v>3. Operación</v>
      </c>
      <c r="D62" s="112" t="str">
        <f ca="1">IFERROR(__xludf.DUMMYFUNCTION("""COMPUTED_VALUE"""),"Guadalajara bien educada")</f>
        <v>Guadalajara bien educada</v>
      </c>
      <c r="E62" s="112" t="str">
        <f ca="1">IFERROR(__xludf.DUMMYFUNCTION("""COMPUTED_VALUE"""),"Atención en Centros de Desarrollo Infantil")</f>
        <v>Atención en Centros de Desarrollo Infantil</v>
      </c>
      <c r="F6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2" s="112" t="str">
        <f ca="1">IFERROR(__xludf.DUMMYFUNCTION("""COMPUTED_VALUE"""),"MUJ ABRIL")</f>
        <v>MUJ ABRIL</v>
      </c>
      <c r="I62" s="112" t="str">
        <f ca="1">IFERROR(__xludf.DUMMYFUNCTION("""COMPUTED_VALUE"""),"Abril")</f>
        <v>Abril</v>
      </c>
      <c r="J62" s="112" t="str">
        <f ca="1">IFERROR(__xludf.DUMMYFUNCTION("""COMPUTED_VALUE"""),"MUJ")</f>
        <v>MUJ</v>
      </c>
      <c r="K62" s="63"/>
      <c r="L62" s="112" t="str">
        <f ca="1">IFERROR(__xludf.DUMMYFUNCTION("""COMPUTED_VALUE"""),"TRIMESTRE 2")</f>
        <v>TRIMESTRE 2</v>
      </c>
      <c r="M62" s="112" t="str">
        <f ca="1">IFERROR(__xludf.DUMMYFUNCTION("""COMPUTED_VALUE"""),"MUJERES ADULTAS")</f>
        <v>MUJERES ADULTAS</v>
      </c>
    </row>
    <row r="63" spans="1:13">
      <c r="A63" s="112" t="str">
        <f ca="1">IFERROR(__xludf.DUMMYFUNCTION("""COMPUTED_VALUE"""),"5.1.1.1")</f>
        <v>5.1.1.1</v>
      </c>
      <c r="B6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3" s="112" t="str">
        <f ca="1">IFERROR(__xludf.DUMMYFUNCTION("""COMPUTED_VALUE"""),"3. Operación")</f>
        <v>3. Operación</v>
      </c>
      <c r="D63" s="112" t="str">
        <f ca="1">IFERROR(__xludf.DUMMYFUNCTION("""COMPUTED_VALUE"""),"Guadalajara bien educada")</f>
        <v>Guadalajara bien educada</v>
      </c>
      <c r="E63" s="112" t="str">
        <f ca="1">IFERROR(__xludf.DUMMYFUNCTION("""COMPUTED_VALUE"""),"Atención en Centros de Desarrollo Infantil")</f>
        <v>Atención en Centros de Desarrollo Infantil</v>
      </c>
      <c r="F6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3" s="112" t="str">
        <f ca="1">IFERROR(__xludf.DUMMYFUNCTION("""COMPUTED_VALUE"""),"HOM ABRIL")</f>
        <v>HOM ABRIL</v>
      </c>
      <c r="I63" s="112" t="str">
        <f ca="1">IFERROR(__xludf.DUMMYFUNCTION("""COMPUTED_VALUE"""),"Abril")</f>
        <v>Abril</v>
      </c>
      <c r="J63" s="112" t="str">
        <f ca="1">IFERROR(__xludf.DUMMYFUNCTION("""COMPUTED_VALUE"""),"HOM")</f>
        <v>HOM</v>
      </c>
      <c r="K63" s="63"/>
      <c r="L63" s="112" t="str">
        <f ca="1">IFERROR(__xludf.DUMMYFUNCTION("""COMPUTED_VALUE"""),"TRIMESTRE 2")</f>
        <v>TRIMESTRE 2</v>
      </c>
      <c r="M63" s="112" t="str">
        <f ca="1">IFERROR(__xludf.DUMMYFUNCTION("""COMPUTED_VALUE"""),"HOMBRES ADULTOS")</f>
        <v>HOMBRES ADULTOS</v>
      </c>
    </row>
    <row r="64" spans="1:13">
      <c r="A64" s="112" t="str">
        <f ca="1">IFERROR(__xludf.DUMMYFUNCTION("""COMPUTED_VALUE"""),"5.1.1.1")</f>
        <v>5.1.1.1</v>
      </c>
      <c r="B6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4" s="112" t="str">
        <f ca="1">IFERROR(__xludf.DUMMYFUNCTION("""COMPUTED_VALUE"""),"3. Operación")</f>
        <v>3. Operación</v>
      </c>
      <c r="D64" s="112" t="str">
        <f ca="1">IFERROR(__xludf.DUMMYFUNCTION("""COMPUTED_VALUE"""),"Guadalajara bien educada")</f>
        <v>Guadalajara bien educada</v>
      </c>
      <c r="E64" s="112" t="str">
        <f ca="1">IFERROR(__xludf.DUMMYFUNCTION("""COMPUTED_VALUE"""),"Atención en Centros de Desarrollo Infantil")</f>
        <v>Atención en Centros de Desarrollo Infantil</v>
      </c>
      <c r="F6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4" s="112" t="str">
        <f ca="1">IFERROR(__xludf.DUMMYFUNCTION("""COMPUTED_VALUE"""),"AMM ABRIL")</f>
        <v>AMM ABRIL</v>
      </c>
      <c r="I64" s="112" t="str">
        <f ca="1">IFERROR(__xludf.DUMMYFUNCTION("""COMPUTED_VALUE"""),"Abril")</f>
        <v>Abril</v>
      </c>
      <c r="J64" s="112" t="str">
        <f ca="1">IFERROR(__xludf.DUMMYFUNCTION("""COMPUTED_VALUE"""),"AMM")</f>
        <v>AMM</v>
      </c>
      <c r="K64" s="63"/>
      <c r="L64" s="112" t="str">
        <f ca="1">IFERROR(__xludf.DUMMYFUNCTION("""COMPUTED_VALUE"""),"TRIMESTRE 2")</f>
        <v>TRIMESTRE 2</v>
      </c>
      <c r="M64" s="112" t="str">
        <f ca="1">IFERROR(__xludf.DUMMYFUNCTION("""COMPUTED_VALUE"""),"ADULTA MAYOR MUJER")</f>
        <v>ADULTA MAYOR MUJER</v>
      </c>
    </row>
    <row r="65" spans="1:13">
      <c r="A65" s="112" t="str">
        <f ca="1">IFERROR(__xludf.DUMMYFUNCTION("""COMPUTED_VALUE"""),"5.1.1.1")</f>
        <v>5.1.1.1</v>
      </c>
      <c r="B6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5" s="112" t="str">
        <f ca="1">IFERROR(__xludf.DUMMYFUNCTION("""COMPUTED_VALUE"""),"3. Operación")</f>
        <v>3. Operación</v>
      </c>
      <c r="D65" s="112" t="str">
        <f ca="1">IFERROR(__xludf.DUMMYFUNCTION("""COMPUTED_VALUE"""),"Guadalajara bien educada")</f>
        <v>Guadalajara bien educada</v>
      </c>
      <c r="E65" s="112" t="str">
        <f ca="1">IFERROR(__xludf.DUMMYFUNCTION("""COMPUTED_VALUE"""),"Atención en Centros de Desarrollo Infantil")</f>
        <v>Atención en Centros de Desarrollo Infantil</v>
      </c>
      <c r="F6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5" s="112" t="str">
        <f ca="1">IFERROR(__xludf.DUMMYFUNCTION("""COMPUTED_VALUE"""),"AMH ABRIL")</f>
        <v>AMH ABRIL</v>
      </c>
      <c r="I65" s="112" t="str">
        <f ca="1">IFERROR(__xludf.DUMMYFUNCTION("""COMPUTED_VALUE"""),"Abril")</f>
        <v>Abril</v>
      </c>
      <c r="J65" s="112" t="str">
        <f ca="1">IFERROR(__xludf.DUMMYFUNCTION("""COMPUTED_VALUE"""),"AMH")</f>
        <v>AMH</v>
      </c>
      <c r="K65" s="63"/>
      <c r="L65" s="112" t="str">
        <f ca="1">IFERROR(__xludf.DUMMYFUNCTION("""COMPUTED_VALUE"""),"TRIMESTRE 2")</f>
        <v>TRIMESTRE 2</v>
      </c>
      <c r="M65" s="112" t="str">
        <f ca="1">IFERROR(__xludf.DUMMYFUNCTION("""COMPUTED_VALUE"""),"ADULTO MAYOR HOMBRE")</f>
        <v>ADULTO MAYOR HOMBRE</v>
      </c>
    </row>
    <row r="66" spans="1:13">
      <c r="A66" s="112" t="str">
        <f ca="1">IFERROR(__xludf.DUMMYFUNCTION("""COMPUTED_VALUE"""),"5.1.1.0")</f>
        <v>5.1.1.0</v>
      </c>
      <c r="B6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6" s="112" t="str">
        <f ca="1">IFERROR(__xludf.DUMMYFUNCTION("""COMPUTED_VALUE"""),"3. Operación")</f>
        <v>3. Operación</v>
      </c>
      <c r="D66" s="112" t="str">
        <f ca="1">IFERROR(__xludf.DUMMYFUNCTION("""COMPUTED_VALUE"""),"Guadalajara bien educada")</f>
        <v>Guadalajara bien educada</v>
      </c>
      <c r="E66" s="112" t="str">
        <f ca="1">IFERROR(__xludf.DUMMYFUNCTION("""COMPUTED_VALUE"""),"Atención en Centros de Desarrollo Infantil")</f>
        <v>Atención en Centros de Desarrollo Infantil</v>
      </c>
      <c r="F6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6" s="112" t="str">
        <f ca="1">IFERROR(__xludf.DUMMYFUNCTION("""COMPUTED_VALUE"""),"NAS MAYO")</f>
        <v>NAS MAYO</v>
      </c>
      <c r="I66" s="112" t="str">
        <f ca="1">IFERROR(__xludf.DUMMYFUNCTION("""COMPUTED_VALUE"""),"Mayo")</f>
        <v>Mayo</v>
      </c>
      <c r="J66" s="112" t="str">
        <f ca="1">IFERROR(__xludf.DUMMYFUNCTION("""COMPUTED_VALUE"""),"NAS")</f>
        <v>NAS</v>
      </c>
      <c r="K66" s="63">
        <f ca="1">IFERROR(__xludf.DUMMYFUNCTION("""COMPUTED_VALUE"""),8)</f>
        <v>8</v>
      </c>
      <c r="L66" s="112" t="str">
        <f ca="1">IFERROR(__xludf.DUMMYFUNCTION("""COMPUTED_VALUE"""),"TRIMESTRE 2")</f>
        <v>TRIMESTRE 2</v>
      </c>
      <c r="M66" s="112" t="str">
        <f ca="1">IFERROR(__xludf.DUMMYFUNCTION("""COMPUTED_VALUE"""),"NIÑAS")</f>
        <v>NIÑAS</v>
      </c>
    </row>
    <row r="67" spans="1:13">
      <c r="A67" s="112" t="str">
        <f ca="1">IFERROR(__xludf.DUMMYFUNCTION("""COMPUTED_VALUE"""),"5.1.1.0")</f>
        <v>5.1.1.0</v>
      </c>
      <c r="B6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7" s="112" t="str">
        <f ca="1">IFERROR(__xludf.DUMMYFUNCTION("""COMPUTED_VALUE"""),"3. Operación")</f>
        <v>3. Operación</v>
      </c>
      <c r="D67" s="112" t="str">
        <f ca="1">IFERROR(__xludf.DUMMYFUNCTION("""COMPUTED_VALUE"""),"Guadalajara bien educada")</f>
        <v>Guadalajara bien educada</v>
      </c>
      <c r="E67" s="112" t="str">
        <f ca="1">IFERROR(__xludf.DUMMYFUNCTION("""COMPUTED_VALUE"""),"Atención en Centros de Desarrollo Infantil")</f>
        <v>Atención en Centros de Desarrollo Infantil</v>
      </c>
      <c r="F6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7" s="112" t="str">
        <f ca="1">IFERROR(__xludf.DUMMYFUNCTION("""COMPUTED_VALUE"""),"NOS MAYO")</f>
        <v>NOS MAYO</v>
      </c>
      <c r="I67" s="112" t="str">
        <f ca="1">IFERROR(__xludf.DUMMYFUNCTION("""COMPUTED_VALUE"""),"Mayo")</f>
        <v>Mayo</v>
      </c>
      <c r="J67" s="112" t="str">
        <f ca="1">IFERROR(__xludf.DUMMYFUNCTION("""COMPUTED_VALUE"""),"NOS")</f>
        <v>NOS</v>
      </c>
      <c r="K67" s="63">
        <f ca="1">IFERROR(__xludf.DUMMYFUNCTION("""COMPUTED_VALUE"""),9)</f>
        <v>9</v>
      </c>
      <c r="L67" s="112" t="str">
        <f ca="1">IFERROR(__xludf.DUMMYFUNCTION("""COMPUTED_VALUE"""),"TRIMESTRE 2")</f>
        <v>TRIMESTRE 2</v>
      </c>
      <c r="M67" s="112" t="str">
        <f ca="1">IFERROR(__xludf.DUMMYFUNCTION("""COMPUTED_VALUE"""),"NIÑOS")</f>
        <v>NIÑOS</v>
      </c>
    </row>
    <row r="68" spans="1:13">
      <c r="A68" s="112" t="str">
        <f ca="1">IFERROR(__xludf.DUMMYFUNCTION("""COMPUTED_VALUE"""),"5.1.1.0")</f>
        <v>5.1.1.0</v>
      </c>
      <c r="B6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8" s="112" t="str">
        <f ca="1">IFERROR(__xludf.DUMMYFUNCTION("""COMPUTED_VALUE"""),"3. Operación")</f>
        <v>3. Operación</v>
      </c>
      <c r="D68" s="112" t="str">
        <f ca="1">IFERROR(__xludf.DUMMYFUNCTION("""COMPUTED_VALUE"""),"Guadalajara bien educada")</f>
        <v>Guadalajara bien educada</v>
      </c>
      <c r="E68" s="112" t="str">
        <f ca="1">IFERROR(__xludf.DUMMYFUNCTION("""COMPUTED_VALUE"""),"Atención en Centros de Desarrollo Infantil")</f>
        <v>Atención en Centros de Desarrollo Infantil</v>
      </c>
      <c r="F6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8" s="112" t="str">
        <f ca="1">IFERROR(__xludf.DUMMYFUNCTION("""COMPUTED_VALUE"""),"AM MAYO")</f>
        <v>AM MAYO</v>
      </c>
      <c r="I68" s="112" t="str">
        <f ca="1">IFERROR(__xludf.DUMMYFUNCTION("""COMPUTED_VALUE"""),"Mayo")</f>
        <v>Mayo</v>
      </c>
      <c r="J68" s="112" t="str">
        <f ca="1">IFERROR(__xludf.DUMMYFUNCTION("""COMPUTED_VALUE"""),"AM")</f>
        <v>AM</v>
      </c>
      <c r="K68" s="63"/>
      <c r="L68" s="112" t="str">
        <f ca="1">IFERROR(__xludf.DUMMYFUNCTION("""COMPUTED_VALUE"""),"TRIMESTRE 2")</f>
        <v>TRIMESTRE 2</v>
      </c>
      <c r="M68" s="112" t="str">
        <f ca="1">IFERROR(__xludf.DUMMYFUNCTION("""COMPUTED_VALUE"""),"ADOLESCENTES MUJERES")</f>
        <v>ADOLESCENTES MUJERES</v>
      </c>
    </row>
    <row r="69" spans="1:13">
      <c r="A69" s="112" t="str">
        <f ca="1">IFERROR(__xludf.DUMMYFUNCTION("""COMPUTED_VALUE"""),"5.1.1.0")</f>
        <v>5.1.1.0</v>
      </c>
      <c r="B6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9" s="112" t="str">
        <f ca="1">IFERROR(__xludf.DUMMYFUNCTION("""COMPUTED_VALUE"""),"3. Operación")</f>
        <v>3. Operación</v>
      </c>
      <c r="D69" s="112" t="str">
        <f ca="1">IFERROR(__xludf.DUMMYFUNCTION("""COMPUTED_VALUE"""),"Guadalajara bien educada")</f>
        <v>Guadalajara bien educada</v>
      </c>
      <c r="E69" s="112" t="str">
        <f ca="1">IFERROR(__xludf.DUMMYFUNCTION("""COMPUTED_VALUE"""),"Atención en Centros de Desarrollo Infantil")</f>
        <v>Atención en Centros de Desarrollo Infantil</v>
      </c>
      <c r="F6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9" s="112" t="str">
        <f ca="1">IFERROR(__xludf.DUMMYFUNCTION("""COMPUTED_VALUE"""),"AH MAYO")</f>
        <v>AH MAYO</v>
      </c>
      <c r="I69" s="112" t="str">
        <f ca="1">IFERROR(__xludf.DUMMYFUNCTION("""COMPUTED_VALUE"""),"Mayo")</f>
        <v>Mayo</v>
      </c>
      <c r="J69" s="112" t="str">
        <f ca="1">IFERROR(__xludf.DUMMYFUNCTION("""COMPUTED_VALUE"""),"AH")</f>
        <v>AH</v>
      </c>
      <c r="K69" s="63"/>
      <c r="L69" s="112" t="str">
        <f ca="1">IFERROR(__xludf.DUMMYFUNCTION("""COMPUTED_VALUE"""),"TRIMESTRE 2")</f>
        <v>TRIMESTRE 2</v>
      </c>
      <c r="M69" s="112" t="str">
        <f ca="1">IFERROR(__xludf.DUMMYFUNCTION("""COMPUTED_VALUE"""),"ADOLESCENTES HOMBRES")</f>
        <v>ADOLESCENTES HOMBRES</v>
      </c>
    </row>
    <row r="70" spans="1:13">
      <c r="A70" s="112" t="str">
        <f ca="1">IFERROR(__xludf.DUMMYFUNCTION("""COMPUTED_VALUE"""),"5.1.1.0")</f>
        <v>5.1.1.0</v>
      </c>
      <c r="B7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0" s="112" t="str">
        <f ca="1">IFERROR(__xludf.DUMMYFUNCTION("""COMPUTED_VALUE"""),"3. Operación")</f>
        <v>3. Operación</v>
      </c>
      <c r="D70" s="112" t="str">
        <f ca="1">IFERROR(__xludf.DUMMYFUNCTION("""COMPUTED_VALUE"""),"Guadalajara bien educada")</f>
        <v>Guadalajara bien educada</v>
      </c>
      <c r="E70" s="112" t="str">
        <f ca="1">IFERROR(__xludf.DUMMYFUNCTION("""COMPUTED_VALUE"""),"Atención en Centros de Desarrollo Infantil")</f>
        <v>Atención en Centros de Desarrollo Infantil</v>
      </c>
      <c r="F7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0" s="112" t="str">
        <f ca="1">IFERROR(__xludf.DUMMYFUNCTION("""COMPUTED_VALUE"""),"MUJ MAYO")</f>
        <v>MUJ MAYO</v>
      </c>
      <c r="I70" s="112" t="str">
        <f ca="1">IFERROR(__xludf.DUMMYFUNCTION("""COMPUTED_VALUE"""),"Mayo")</f>
        <v>Mayo</v>
      </c>
      <c r="J70" s="112" t="str">
        <f ca="1">IFERROR(__xludf.DUMMYFUNCTION("""COMPUTED_VALUE"""),"MUJ")</f>
        <v>MUJ</v>
      </c>
      <c r="K70" s="63"/>
      <c r="L70" s="112" t="str">
        <f ca="1">IFERROR(__xludf.DUMMYFUNCTION("""COMPUTED_VALUE"""),"TRIMESTRE 2")</f>
        <v>TRIMESTRE 2</v>
      </c>
      <c r="M70" s="112" t="str">
        <f ca="1">IFERROR(__xludf.DUMMYFUNCTION("""COMPUTED_VALUE"""),"MUJERES ADULTAS")</f>
        <v>MUJERES ADULTAS</v>
      </c>
    </row>
    <row r="71" spans="1:13">
      <c r="A71" s="112" t="str">
        <f ca="1">IFERROR(__xludf.DUMMYFUNCTION("""COMPUTED_VALUE"""),"5.1.1.0")</f>
        <v>5.1.1.0</v>
      </c>
      <c r="B7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1" s="112" t="str">
        <f ca="1">IFERROR(__xludf.DUMMYFUNCTION("""COMPUTED_VALUE"""),"3. Operación")</f>
        <v>3. Operación</v>
      </c>
      <c r="D71" s="112" t="str">
        <f ca="1">IFERROR(__xludf.DUMMYFUNCTION("""COMPUTED_VALUE"""),"Guadalajara bien educada")</f>
        <v>Guadalajara bien educada</v>
      </c>
      <c r="E71" s="112" t="str">
        <f ca="1">IFERROR(__xludf.DUMMYFUNCTION("""COMPUTED_VALUE"""),"Atención en Centros de Desarrollo Infantil")</f>
        <v>Atención en Centros de Desarrollo Infantil</v>
      </c>
      <c r="F7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1" s="112" t="str">
        <f ca="1">IFERROR(__xludf.DUMMYFUNCTION("""COMPUTED_VALUE"""),"HOM MAYO")</f>
        <v>HOM MAYO</v>
      </c>
      <c r="I71" s="112" t="str">
        <f ca="1">IFERROR(__xludf.DUMMYFUNCTION("""COMPUTED_VALUE"""),"Mayo")</f>
        <v>Mayo</v>
      </c>
      <c r="J71" s="112" t="str">
        <f ca="1">IFERROR(__xludf.DUMMYFUNCTION("""COMPUTED_VALUE"""),"HOM")</f>
        <v>HOM</v>
      </c>
      <c r="K71" s="63"/>
      <c r="L71" s="112" t="str">
        <f ca="1">IFERROR(__xludf.DUMMYFUNCTION("""COMPUTED_VALUE"""),"TRIMESTRE 2")</f>
        <v>TRIMESTRE 2</v>
      </c>
      <c r="M71" s="112" t="str">
        <f ca="1">IFERROR(__xludf.DUMMYFUNCTION("""COMPUTED_VALUE"""),"HOMBRES ADULTOS")</f>
        <v>HOMBRES ADULTOS</v>
      </c>
    </row>
    <row r="72" spans="1:13">
      <c r="A72" s="112" t="str">
        <f ca="1">IFERROR(__xludf.DUMMYFUNCTION("""COMPUTED_VALUE"""),"5.1.1.0")</f>
        <v>5.1.1.0</v>
      </c>
      <c r="B7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2" s="112" t="str">
        <f ca="1">IFERROR(__xludf.DUMMYFUNCTION("""COMPUTED_VALUE"""),"3. Operación")</f>
        <v>3. Operación</v>
      </c>
      <c r="D72" s="112" t="str">
        <f ca="1">IFERROR(__xludf.DUMMYFUNCTION("""COMPUTED_VALUE"""),"Guadalajara bien educada")</f>
        <v>Guadalajara bien educada</v>
      </c>
      <c r="E72" s="112" t="str">
        <f ca="1">IFERROR(__xludf.DUMMYFUNCTION("""COMPUTED_VALUE"""),"Atención en Centros de Desarrollo Infantil")</f>
        <v>Atención en Centros de Desarrollo Infantil</v>
      </c>
      <c r="F7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2" s="112" t="str">
        <f ca="1">IFERROR(__xludf.DUMMYFUNCTION("""COMPUTED_VALUE"""),"AMM MAYO")</f>
        <v>AMM MAYO</v>
      </c>
      <c r="I72" s="112" t="str">
        <f ca="1">IFERROR(__xludf.DUMMYFUNCTION("""COMPUTED_VALUE"""),"Mayo")</f>
        <v>Mayo</v>
      </c>
      <c r="J72" s="112" t="str">
        <f ca="1">IFERROR(__xludf.DUMMYFUNCTION("""COMPUTED_VALUE"""),"AMM")</f>
        <v>AMM</v>
      </c>
      <c r="K72" s="63"/>
      <c r="L72" s="112" t="str">
        <f ca="1">IFERROR(__xludf.DUMMYFUNCTION("""COMPUTED_VALUE"""),"TRIMESTRE 2")</f>
        <v>TRIMESTRE 2</v>
      </c>
      <c r="M72" s="112" t="str">
        <f ca="1">IFERROR(__xludf.DUMMYFUNCTION("""COMPUTED_VALUE"""),"ADULTA MAYOR MUJER")</f>
        <v>ADULTA MAYOR MUJER</v>
      </c>
    </row>
    <row r="73" spans="1:13">
      <c r="A73" s="112" t="str">
        <f ca="1">IFERROR(__xludf.DUMMYFUNCTION("""COMPUTED_VALUE"""),"5.1.1.0")</f>
        <v>5.1.1.0</v>
      </c>
      <c r="B7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3" s="112" t="str">
        <f ca="1">IFERROR(__xludf.DUMMYFUNCTION("""COMPUTED_VALUE"""),"3. Operación")</f>
        <v>3. Operación</v>
      </c>
      <c r="D73" s="112" t="str">
        <f ca="1">IFERROR(__xludf.DUMMYFUNCTION("""COMPUTED_VALUE"""),"Guadalajara bien educada")</f>
        <v>Guadalajara bien educada</v>
      </c>
      <c r="E73" s="112" t="str">
        <f ca="1">IFERROR(__xludf.DUMMYFUNCTION("""COMPUTED_VALUE"""),"Atención en Centros de Desarrollo Infantil")</f>
        <v>Atención en Centros de Desarrollo Infantil</v>
      </c>
      <c r="F7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3" s="112" t="str">
        <f ca="1">IFERROR(__xludf.DUMMYFUNCTION("""COMPUTED_VALUE"""),"AMH MAYO")</f>
        <v>AMH MAYO</v>
      </c>
      <c r="I73" s="112" t="str">
        <f ca="1">IFERROR(__xludf.DUMMYFUNCTION("""COMPUTED_VALUE"""),"Mayo")</f>
        <v>Mayo</v>
      </c>
      <c r="J73" s="112" t="str">
        <f ca="1">IFERROR(__xludf.DUMMYFUNCTION("""COMPUTED_VALUE"""),"AMH")</f>
        <v>AMH</v>
      </c>
      <c r="K73" s="63"/>
      <c r="L73" s="112" t="str">
        <f ca="1">IFERROR(__xludf.DUMMYFUNCTION("""COMPUTED_VALUE"""),"TRIMESTRE 2")</f>
        <v>TRIMESTRE 2</v>
      </c>
      <c r="M73" s="112" t="str">
        <f ca="1">IFERROR(__xludf.DUMMYFUNCTION("""COMPUTED_VALUE"""),"ADULTO MAYOR HOMBRE")</f>
        <v>ADULTO MAYOR HOMBRE</v>
      </c>
    </row>
    <row r="74" spans="1:13">
      <c r="A74" s="112" t="str">
        <f ca="1">IFERROR(__xludf.DUMMYFUNCTION("""COMPUTED_VALUE"""),"5.1.1.1")</f>
        <v>5.1.1.1</v>
      </c>
      <c r="B7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4" s="112" t="str">
        <f ca="1">IFERROR(__xludf.DUMMYFUNCTION("""COMPUTED_VALUE"""),"3. Operación")</f>
        <v>3. Operación</v>
      </c>
      <c r="D74" s="112" t="str">
        <f ca="1">IFERROR(__xludf.DUMMYFUNCTION("""COMPUTED_VALUE"""),"Guadalajara bien educada")</f>
        <v>Guadalajara bien educada</v>
      </c>
      <c r="E74" s="112" t="str">
        <f ca="1">IFERROR(__xludf.DUMMYFUNCTION("""COMPUTED_VALUE"""),"Atención en Centros de Desarrollo Infantil")</f>
        <v>Atención en Centros de Desarrollo Infantil</v>
      </c>
      <c r="F7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4" s="112" t="str">
        <f ca="1">IFERROR(__xludf.DUMMYFUNCTION("""COMPUTED_VALUE"""),"NAS MAYO")</f>
        <v>NAS MAYO</v>
      </c>
      <c r="I74" s="112" t="str">
        <f ca="1">IFERROR(__xludf.DUMMYFUNCTION("""COMPUTED_VALUE"""),"Mayo")</f>
        <v>Mayo</v>
      </c>
      <c r="J74" s="112" t="str">
        <f ca="1">IFERROR(__xludf.DUMMYFUNCTION("""COMPUTED_VALUE"""),"NAS")</f>
        <v>NAS</v>
      </c>
      <c r="K74" s="63">
        <f ca="1">IFERROR(__xludf.DUMMYFUNCTION("""COMPUTED_VALUE"""),8)</f>
        <v>8</v>
      </c>
      <c r="L74" s="112" t="str">
        <f ca="1">IFERROR(__xludf.DUMMYFUNCTION("""COMPUTED_VALUE"""),"TRIMESTRE 2")</f>
        <v>TRIMESTRE 2</v>
      </c>
      <c r="M74" s="112" t="str">
        <f ca="1">IFERROR(__xludf.DUMMYFUNCTION("""COMPUTED_VALUE"""),"NIÑAS")</f>
        <v>NIÑAS</v>
      </c>
    </row>
    <row r="75" spans="1:13">
      <c r="A75" s="112" t="str">
        <f ca="1">IFERROR(__xludf.DUMMYFUNCTION("""COMPUTED_VALUE"""),"5.1.1.1")</f>
        <v>5.1.1.1</v>
      </c>
      <c r="B7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5" s="112" t="str">
        <f ca="1">IFERROR(__xludf.DUMMYFUNCTION("""COMPUTED_VALUE"""),"3. Operación")</f>
        <v>3. Operación</v>
      </c>
      <c r="D75" s="112" t="str">
        <f ca="1">IFERROR(__xludf.DUMMYFUNCTION("""COMPUTED_VALUE"""),"Guadalajara bien educada")</f>
        <v>Guadalajara bien educada</v>
      </c>
      <c r="E75" s="112" t="str">
        <f ca="1">IFERROR(__xludf.DUMMYFUNCTION("""COMPUTED_VALUE"""),"Atención en Centros de Desarrollo Infantil")</f>
        <v>Atención en Centros de Desarrollo Infantil</v>
      </c>
      <c r="F7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5" s="112" t="str">
        <f ca="1">IFERROR(__xludf.DUMMYFUNCTION("""COMPUTED_VALUE"""),"NOS MAYO")</f>
        <v>NOS MAYO</v>
      </c>
      <c r="I75" s="112" t="str">
        <f ca="1">IFERROR(__xludf.DUMMYFUNCTION("""COMPUTED_VALUE"""),"Mayo")</f>
        <v>Mayo</v>
      </c>
      <c r="J75" s="112" t="str">
        <f ca="1">IFERROR(__xludf.DUMMYFUNCTION("""COMPUTED_VALUE"""),"NOS")</f>
        <v>NOS</v>
      </c>
      <c r="K75" s="63">
        <f ca="1">IFERROR(__xludf.DUMMYFUNCTION("""COMPUTED_VALUE"""),9)</f>
        <v>9</v>
      </c>
      <c r="L75" s="112" t="str">
        <f ca="1">IFERROR(__xludf.DUMMYFUNCTION("""COMPUTED_VALUE"""),"TRIMESTRE 2")</f>
        <v>TRIMESTRE 2</v>
      </c>
      <c r="M75" s="112" t="str">
        <f ca="1">IFERROR(__xludf.DUMMYFUNCTION("""COMPUTED_VALUE"""),"NIÑOS")</f>
        <v>NIÑOS</v>
      </c>
    </row>
    <row r="76" spans="1:13">
      <c r="A76" s="112" t="str">
        <f ca="1">IFERROR(__xludf.DUMMYFUNCTION("""COMPUTED_VALUE"""),"5.1.1.1")</f>
        <v>5.1.1.1</v>
      </c>
      <c r="B7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6" s="112" t="str">
        <f ca="1">IFERROR(__xludf.DUMMYFUNCTION("""COMPUTED_VALUE"""),"3. Operación")</f>
        <v>3. Operación</v>
      </c>
      <c r="D76" s="112" t="str">
        <f ca="1">IFERROR(__xludf.DUMMYFUNCTION("""COMPUTED_VALUE"""),"Guadalajara bien educada")</f>
        <v>Guadalajara bien educada</v>
      </c>
      <c r="E76" s="112" t="str">
        <f ca="1">IFERROR(__xludf.DUMMYFUNCTION("""COMPUTED_VALUE"""),"Atención en Centros de Desarrollo Infantil")</f>
        <v>Atención en Centros de Desarrollo Infantil</v>
      </c>
      <c r="F7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6" s="112" t="str">
        <f ca="1">IFERROR(__xludf.DUMMYFUNCTION("""COMPUTED_VALUE"""),"AM MAYO")</f>
        <v>AM MAYO</v>
      </c>
      <c r="I76" s="112" t="str">
        <f ca="1">IFERROR(__xludf.DUMMYFUNCTION("""COMPUTED_VALUE"""),"Mayo")</f>
        <v>Mayo</v>
      </c>
      <c r="J76" s="112" t="str">
        <f ca="1">IFERROR(__xludf.DUMMYFUNCTION("""COMPUTED_VALUE"""),"AM")</f>
        <v>AM</v>
      </c>
      <c r="K76" s="63"/>
      <c r="L76" s="112" t="str">
        <f ca="1">IFERROR(__xludf.DUMMYFUNCTION("""COMPUTED_VALUE"""),"TRIMESTRE 2")</f>
        <v>TRIMESTRE 2</v>
      </c>
      <c r="M76" s="112" t="str">
        <f ca="1">IFERROR(__xludf.DUMMYFUNCTION("""COMPUTED_VALUE"""),"ADOLESCENTES MUJERES")</f>
        <v>ADOLESCENTES MUJERES</v>
      </c>
    </row>
    <row r="77" spans="1:13">
      <c r="A77" s="112" t="str">
        <f ca="1">IFERROR(__xludf.DUMMYFUNCTION("""COMPUTED_VALUE"""),"5.1.1.1")</f>
        <v>5.1.1.1</v>
      </c>
      <c r="B7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7" s="112" t="str">
        <f ca="1">IFERROR(__xludf.DUMMYFUNCTION("""COMPUTED_VALUE"""),"3. Operación")</f>
        <v>3. Operación</v>
      </c>
      <c r="D77" s="112" t="str">
        <f ca="1">IFERROR(__xludf.DUMMYFUNCTION("""COMPUTED_VALUE"""),"Guadalajara bien educada")</f>
        <v>Guadalajara bien educada</v>
      </c>
      <c r="E77" s="112" t="str">
        <f ca="1">IFERROR(__xludf.DUMMYFUNCTION("""COMPUTED_VALUE"""),"Atención en Centros de Desarrollo Infantil")</f>
        <v>Atención en Centros de Desarrollo Infantil</v>
      </c>
      <c r="F7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7" s="112" t="str">
        <f ca="1">IFERROR(__xludf.DUMMYFUNCTION("""COMPUTED_VALUE"""),"AH MAYO")</f>
        <v>AH MAYO</v>
      </c>
      <c r="I77" s="112" t="str">
        <f ca="1">IFERROR(__xludf.DUMMYFUNCTION("""COMPUTED_VALUE"""),"Mayo")</f>
        <v>Mayo</v>
      </c>
      <c r="J77" s="112" t="str">
        <f ca="1">IFERROR(__xludf.DUMMYFUNCTION("""COMPUTED_VALUE"""),"AH")</f>
        <v>AH</v>
      </c>
      <c r="K77" s="63"/>
      <c r="L77" s="112" t="str">
        <f ca="1">IFERROR(__xludf.DUMMYFUNCTION("""COMPUTED_VALUE"""),"TRIMESTRE 2")</f>
        <v>TRIMESTRE 2</v>
      </c>
      <c r="M77" s="112" t="str">
        <f ca="1">IFERROR(__xludf.DUMMYFUNCTION("""COMPUTED_VALUE"""),"ADOLESCENTES HOMBRES")</f>
        <v>ADOLESCENTES HOMBRES</v>
      </c>
    </row>
    <row r="78" spans="1:13">
      <c r="A78" s="112" t="str">
        <f ca="1">IFERROR(__xludf.DUMMYFUNCTION("""COMPUTED_VALUE"""),"5.1.1.1")</f>
        <v>5.1.1.1</v>
      </c>
      <c r="B7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8" s="112" t="str">
        <f ca="1">IFERROR(__xludf.DUMMYFUNCTION("""COMPUTED_VALUE"""),"3. Operación")</f>
        <v>3. Operación</v>
      </c>
      <c r="D78" s="112" t="str">
        <f ca="1">IFERROR(__xludf.DUMMYFUNCTION("""COMPUTED_VALUE"""),"Guadalajara bien educada")</f>
        <v>Guadalajara bien educada</v>
      </c>
      <c r="E78" s="112" t="str">
        <f ca="1">IFERROR(__xludf.DUMMYFUNCTION("""COMPUTED_VALUE"""),"Atención en Centros de Desarrollo Infantil")</f>
        <v>Atención en Centros de Desarrollo Infantil</v>
      </c>
      <c r="F7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8" s="112" t="str">
        <f ca="1">IFERROR(__xludf.DUMMYFUNCTION("""COMPUTED_VALUE"""),"MUJ MAYO")</f>
        <v>MUJ MAYO</v>
      </c>
      <c r="I78" s="112" t="str">
        <f ca="1">IFERROR(__xludf.DUMMYFUNCTION("""COMPUTED_VALUE"""),"Mayo")</f>
        <v>Mayo</v>
      </c>
      <c r="J78" s="112" t="str">
        <f ca="1">IFERROR(__xludf.DUMMYFUNCTION("""COMPUTED_VALUE"""),"MUJ")</f>
        <v>MUJ</v>
      </c>
      <c r="K78" s="63"/>
      <c r="L78" s="112" t="str">
        <f ca="1">IFERROR(__xludf.DUMMYFUNCTION("""COMPUTED_VALUE"""),"TRIMESTRE 2")</f>
        <v>TRIMESTRE 2</v>
      </c>
      <c r="M78" s="112" t="str">
        <f ca="1">IFERROR(__xludf.DUMMYFUNCTION("""COMPUTED_VALUE"""),"MUJERES ADULTAS")</f>
        <v>MUJERES ADULTAS</v>
      </c>
    </row>
    <row r="79" spans="1:13">
      <c r="A79" s="112" t="str">
        <f ca="1">IFERROR(__xludf.DUMMYFUNCTION("""COMPUTED_VALUE"""),"5.1.1.1")</f>
        <v>5.1.1.1</v>
      </c>
      <c r="B7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9" s="112" t="str">
        <f ca="1">IFERROR(__xludf.DUMMYFUNCTION("""COMPUTED_VALUE"""),"3. Operación")</f>
        <v>3. Operación</v>
      </c>
      <c r="D79" s="112" t="str">
        <f ca="1">IFERROR(__xludf.DUMMYFUNCTION("""COMPUTED_VALUE"""),"Guadalajara bien educada")</f>
        <v>Guadalajara bien educada</v>
      </c>
      <c r="E79" s="112" t="str">
        <f ca="1">IFERROR(__xludf.DUMMYFUNCTION("""COMPUTED_VALUE"""),"Atención en Centros de Desarrollo Infantil")</f>
        <v>Atención en Centros de Desarrollo Infantil</v>
      </c>
      <c r="F7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9" s="112" t="str">
        <f ca="1">IFERROR(__xludf.DUMMYFUNCTION("""COMPUTED_VALUE"""),"HOM MAYO")</f>
        <v>HOM MAYO</v>
      </c>
      <c r="I79" s="112" t="str">
        <f ca="1">IFERROR(__xludf.DUMMYFUNCTION("""COMPUTED_VALUE"""),"Mayo")</f>
        <v>Mayo</v>
      </c>
      <c r="J79" s="112" t="str">
        <f ca="1">IFERROR(__xludf.DUMMYFUNCTION("""COMPUTED_VALUE"""),"HOM")</f>
        <v>HOM</v>
      </c>
      <c r="K79" s="63"/>
      <c r="L79" s="112" t="str">
        <f ca="1">IFERROR(__xludf.DUMMYFUNCTION("""COMPUTED_VALUE"""),"TRIMESTRE 2")</f>
        <v>TRIMESTRE 2</v>
      </c>
      <c r="M79" s="112" t="str">
        <f ca="1">IFERROR(__xludf.DUMMYFUNCTION("""COMPUTED_VALUE"""),"HOMBRES ADULTOS")</f>
        <v>HOMBRES ADULTOS</v>
      </c>
    </row>
    <row r="80" spans="1:13">
      <c r="A80" s="112" t="str">
        <f ca="1">IFERROR(__xludf.DUMMYFUNCTION("""COMPUTED_VALUE"""),"5.1.1.1")</f>
        <v>5.1.1.1</v>
      </c>
      <c r="B8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0" s="112" t="str">
        <f ca="1">IFERROR(__xludf.DUMMYFUNCTION("""COMPUTED_VALUE"""),"3. Operación")</f>
        <v>3. Operación</v>
      </c>
      <c r="D80" s="112" t="str">
        <f ca="1">IFERROR(__xludf.DUMMYFUNCTION("""COMPUTED_VALUE"""),"Guadalajara bien educada")</f>
        <v>Guadalajara bien educada</v>
      </c>
      <c r="E80" s="112" t="str">
        <f ca="1">IFERROR(__xludf.DUMMYFUNCTION("""COMPUTED_VALUE"""),"Atención en Centros de Desarrollo Infantil")</f>
        <v>Atención en Centros de Desarrollo Infantil</v>
      </c>
      <c r="F8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8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80" s="112" t="str">
        <f ca="1">IFERROR(__xludf.DUMMYFUNCTION("""COMPUTED_VALUE"""),"AMM MAYO")</f>
        <v>AMM MAYO</v>
      </c>
      <c r="I80" s="112" t="str">
        <f ca="1">IFERROR(__xludf.DUMMYFUNCTION("""COMPUTED_VALUE"""),"Mayo")</f>
        <v>Mayo</v>
      </c>
      <c r="J80" s="112" t="str">
        <f ca="1">IFERROR(__xludf.DUMMYFUNCTION("""COMPUTED_VALUE"""),"AMM")</f>
        <v>AMM</v>
      </c>
      <c r="K80" s="63"/>
      <c r="L80" s="112" t="str">
        <f ca="1">IFERROR(__xludf.DUMMYFUNCTION("""COMPUTED_VALUE"""),"TRIMESTRE 2")</f>
        <v>TRIMESTRE 2</v>
      </c>
      <c r="M80" s="112" t="str">
        <f ca="1">IFERROR(__xludf.DUMMYFUNCTION("""COMPUTED_VALUE"""),"ADULTA MAYOR MUJER")</f>
        <v>ADULTA MAYOR MUJER</v>
      </c>
    </row>
    <row r="81" spans="1:13">
      <c r="A81" s="112" t="str">
        <f ca="1">IFERROR(__xludf.DUMMYFUNCTION("""COMPUTED_VALUE"""),"5.1.1.1")</f>
        <v>5.1.1.1</v>
      </c>
      <c r="B8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1" s="112" t="str">
        <f ca="1">IFERROR(__xludf.DUMMYFUNCTION("""COMPUTED_VALUE"""),"3. Operación")</f>
        <v>3. Operación</v>
      </c>
      <c r="D81" s="112" t="str">
        <f ca="1">IFERROR(__xludf.DUMMYFUNCTION("""COMPUTED_VALUE"""),"Guadalajara bien educada")</f>
        <v>Guadalajara bien educada</v>
      </c>
      <c r="E81" s="112" t="str">
        <f ca="1">IFERROR(__xludf.DUMMYFUNCTION("""COMPUTED_VALUE"""),"Atención en Centros de Desarrollo Infantil")</f>
        <v>Atención en Centros de Desarrollo Infantil</v>
      </c>
      <c r="F8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8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81" s="112" t="str">
        <f ca="1">IFERROR(__xludf.DUMMYFUNCTION("""COMPUTED_VALUE"""),"AMH MAYO")</f>
        <v>AMH MAYO</v>
      </c>
      <c r="I81" s="112" t="str">
        <f ca="1">IFERROR(__xludf.DUMMYFUNCTION("""COMPUTED_VALUE"""),"Mayo")</f>
        <v>Mayo</v>
      </c>
      <c r="J81" s="112" t="str">
        <f ca="1">IFERROR(__xludf.DUMMYFUNCTION("""COMPUTED_VALUE"""),"AMH")</f>
        <v>AMH</v>
      </c>
      <c r="K81" s="63"/>
      <c r="L81" s="112" t="str">
        <f ca="1">IFERROR(__xludf.DUMMYFUNCTION("""COMPUTED_VALUE"""),"TRIMESTRE 2")</f>
        <v>TRIMESTRE 2</v>
      </c>
      <c r="M81" s="112" t="str">
        <f ca="1">IFERROR(__xludf.DUMMYFUNCTION("""COMPUTED_VALUE"""),"ADULTO MAYOR HOMBRE")</f>
        <v>ADULTO MAYOR HOMBRE</v>
      </c>
    </row>
    <row r="82" spans="1:13">
      <c r="A82" s="112" t="str">
        <f ca="1">IFERROR(__xludf.DUMMYFUNCTION("""COMPUTED_VALUE"""),"5.1.1.0")</f>
        <v>5.1.1.0</v>
      </c>
      <c r="B8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2" s="112" t="str">
        <f ca="1">IFERROR(__xludf.DUMMYFUNCTION("""COMPUTED_VALUE"""),"3. Operación")</f>
        <v>3. Operación</v>
      </c>
      <c r="D82" s="112" t="str">
        <f ca="1">IFERROR(__xludf.DUMMYFUNCTION("""COMPUTED_VALUE"""),"Guadalajara bien educada")</f>
        <v>Guadalajara bien educada</v>
      </c>
      <c r="E82" s="112" t="str">
        <f ca="1">IFERROR(__xludf.DUMMYFUNCTION("""COMPUTED_VALUE"""),"Atención en Centros de Desarrollo Infantil")</f>
        <v>Atención en Centros de Desarrollo Infantil</v>
      </c>
      <c r="F8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2" s="112" t="str">
        <f ca="1">IFERROR(__xludf.DUMMYFUNCTION("""COMPUTED_VALUE"""),"NAS JUNIO")</f>
        <v>NAS JUNIO</v>
      </c>
      <c r="I82" s="112" t="str">
        <f ca="1">IFERROR(__xludf.DUMMYFUNCTION("""COMPUTED_VALUE"""),"Junio")</f>
        <v>Junio</v>
      </c>
      <c r="J82" s="112" t="str">
        <f ca="1">IFERROR(__xludf.DUMMYFUNCTION("""COMPUTED_VALUE"""),"NAS")</f>
        <v>NAS</v>
      </c>
      <c r="K82" s="63">
        <f ca="1">IFERROR(__xludf.DUMMYFUNCTION("""COMPUTED_VALUE"""),7)</f>
        <v>7</v>
      </c>
      <c r="L82" s="112" t="str">
        <f ca="1">IFERROR(__xludf.DUMMYFUNCTION("""COMPUTED_VALUE"""),"TRIMESTRE 2")</f>
        <v>TRIMESTRE 2</v>
      </c>
      <c r="M82" s="112" t="str">
        <f ca="1">IFERROR(__xludf.DUMMYFUNCTION("""COMPUTED_VALUE"""),"NIÑAS")</f>
        <v>NIÑAS</v>
      </c>
    </row>
    <row r="83" spans="1:13">
      <c r="A83" s="112" t="str">
        <f ca="1">IFERROR(__xludf.DUMMYFUNCTION("""COMPUTED_VALUE"""),"5.1.1.0")</f>
        <v>5.1.1.0</v>
      </c>
      <c r="B8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3" s="112" t="str">
        <f ca="1">IFERROR(__xludf.DUMMYFUNCTION("""COMPUTED_VALUE"""),"3. Operación")</f>
        <v>3. Operación</v>
      </c>
      <c r="D83" s="112" t="str">
        <f ca="1">IFERROR(__xludf.DUMMYFUNCTION("""COMPUTED_VALUE"""),"Guadalajara bien educada")</f>
        <v>Guadalajara bien educada</v>
      </c>
      <c r="E83" s="112" t="str">
        <f ca="1">IFERROR(__xludf.DUMMYFUNCTION("""COMPUTED_VALUE"""),"Atención en Centros de Desarrollo Infantil")</f>
        <v>Atención en Centros de Desarrollo Infantil</v>
      </c>
      <c r="F8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3" s="112" t="str">
        <f ca="1">IFERROR(__xludf.DUMMYFUNCTION("""COMPUTED_VALUE"""),"NOS JUNIO")</f>
        <v>NOS JUNIO</v>
      </c>
      <c r="I83" s="112" t="str">
        <f ca="1">IFERROR(__xludf.DUMMYFUNCTION("""COMPUTED_VALUE"""),"Junio")</f>
        <v>Junio</v>
      </c>
      <c r="J83" s="112" t="str">
        <f ca="1">IFERROR(__xludf.DUMMYFUNCTION("""COMPUTED_VALUE"""),"NOS")</f>
        <v>NOS</v>
      </c>
      <c r="K83" s="63">
        <f ca="1">IFERROR(__xludf.DUMMYFUNCTION("""COMPUTED_VALUE"""),11)</f>
        <v>11</v>
      </c>
      <c r="L83" s="112" t="str">
        <f ca="1">IFERROR(__xludf.DUMMYFUNCTION("""COMPUTED_VALUE"""),"TRIMESTRE 2")</f>
        <v>TRIMESTRE 2</v>
      </c>
      <c r="M83" s="112" t="str">
        <f ca="1">IFERROR(__xludf.DUMMYFUNCTION("""COMPUTED_VALUE"""),"NIÑOS")</f>
        <v>NIÑOS</v>
      </c>
    </row>
    <row r="84" spans="1:13">
      <c r="A84" s="112" t="str">
        <f ca="1">IFERROR(__xludf.DUMMYFUNCTION("""COMPUTED_VALUE"""),"5.1.1.0")</f>
        <v>5.1.1.0</v>
      </c>
      <c r="B8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4" s="112" t="str">
        <f ca="1">IFERROR(__xludf.DUMMYFUNCTION("""COMPUTED_VALUE"""),"3. Operación")</f>
        <v>3. Operación</v>
      </c>
      <c r="D84" s="112" t="str">
        <f ca="1">IFERROR(__xludf.DUMMYFUNCTION("""COMPUTED_VALUE"""),"Guadalajara bien educada")</f>
        <v>Guadalajara bien educada</v>
      </c>
      <c r="E84" s="112" t="str">
        <f ca="1">IFERROR(__xludf.DUMMYFUNCTION("""COMPUTED_VALUE"""),"Atención en Centros de Desarrollo Infantil")</f>
        <v>Atención en Centros de Desarrollo Infantil</v>
      </c>
      <c r="F8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4" s="112" t="str">
        <f ca="1">IFERROR(__xludf.DUMMYFUNCTION("""COMPUTED_VALUE"""),"AM JUNIO")</f>
        <v>AM JUNIO</v>
      </c>
      <c r="I84" s="112" t="str">
        <f ca="1">IFERROR(__xludf.DUMMYFUNCTION("""COMPUTED_VALUE"""),"Junio")</f>
        <v>Junio</v>
      </c>
      <c r="J84" s="112" t="str">
        <f ca="1">IFERROR(__xludf.DUMMYFUNCTION("""COMPUTED_VALUE"""),"AM")</f>
        <v>AM</v>
      </c>
      <c r="K84" s="63"/>
      <c r="L84" s="112" t="str">
        <f ca="1">IFERROR(__xludf.DUMMYFUNCTION("""COMPUTED_VALUE"""),"TRIMESTRE 2")</f>
        <v>TRIMESTRE 2</v>
      </c>
      <c r="M84" s="112" t="str">
        <f ca="1">IFERROR(__xludf.DUMMYFUNCTION("""COMPUTED_VALUE"""),"ADOLESCENTES MUJERES")</f>
        <v>ADOLESCENTES MUJERES</v>
      </c>
    </row>
    <row r="85" spans="1:13">
      <c r="A85" s="112" t="str">
        <f ca="1">IFERROR(__xludf.DUMMYFUNCTION("""COMPUTED_VALUE"""),"5.1.1.0")</f>
        <v>5.1.1.0</v>
      </c>
      <c r="B8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5" s="112" t="str">
        <f ca="1">IFERROR(__xludf.DUMMYFUNCTION("""COMPUTED_VALUE"""),"3. Operación")</f>
        <v>3. Operación</v>
      </c>
      <c r="D85" s="112" t="str">
        <f ca="1">IFERROR(__xludf.DUMMYFUNCTION("""COMPUTED_VALUE"""),"Guadalajara bien educada")</f>
        <v>Guadalajara bien educada</v>
      </c>
      <c r="E85" s="112" t="str">
        <f ca="1">IFERROR(__xludf.DUMMYFUNCTION("""COMPUTED_VALUE"""),"Atención en Centros de Desarrollo Infantil")</f>
        <v>Atención en Centros de Desarrollo Infantil</v>
      </c>
      <c r="F8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5" s="112" t="str">
        <f ca="1">IFERROR(__xludf.DUMMYFUNCTION("""COMPUTED_VALUE"""),"AH JUNIO")</f>
        <v>AH JUNIO</v>
      </c>
      <c r="I85" s="112" t="str">
        <f ca="1">IFERROR(__xludf.DUMMYFUNCTION("""COMPUTED_VALUE"""),"Junio")</f>
        <v>Junio</v>
      </c>
      <c r="J85" s="112" t="str">
        <f ca="1">IFERROR(__xludf.DUMMYFUNCTION("""COMPUTED_VALUE"""),"AH")</f>
        <v>AH</v>
      </c>
      <c r="K85" s="63"/>
      <c r="L85" s="112" t="str">
        <f ca="1">IFERROR(__xludf.DUMMYFUNCTION("""COMPUTED_VALUE"""),"TRIMESTRE 2")</f>
        <v>TRIMESTRE 2</v>
      </c>
      <c r="M85" s="112" t="str">
        <f ca="1">IFERROR(__xludf.DUMMYFUNCTION("""COMPUTED_VALUE"""),"ADOLESCENTES HOMBRES")</f>
        <v>ADOLESCENTES HOMBRES</v>
      </c>
    </row>
    <row r="86" spans="1:13">
      <c r="A86" s="112" t="str">
        <f ca="1">IFERROR(__xludf.DUMMYFUNCTION("""COMPUTED_VALUE"""),"5.1.1.0")</f>
        <v>5.1.1.0</v>
      </c>
      <c r="B8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6" s="112" t="str">
        <f ca="1">IFERROR(__xludf.DUMMYFUNCTION("""COMPUTED_VALUE"""),"3. Operación")</f>
        <v>3. Operación</v>
      </c>
      <c r="D86" s="112" t="str">
        <f ca="1">IFERROR(__xludf.DUMMYFUNCTION("""COMPUTED_VALUE"""),"Guadalajara bien educada")</f>
        <v>Guadalajara bien educada</v>
      </c>
      <c r="E86" s="112" t="str">
        <f ca="1">IFERROR(__xludf.DUMMYFUNCTION("""COMPUTED_VALUE"""),"Atención en Centros de Desarrollo Infantil")</f>
        <v>Atención en Centros de Desarrollo Infantil</v>
      </c>
      <c r="F8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6" s="112" t="str">
        <f ca="1">IFERROR(__xludf.DUMMYFUNCTION("""COMPUTED_VALUE"""),"MUJ JUNIO")</f>
        <v>MUJ JUNIO</v>
      </c>
      <c r="I86" s="112" t="str">
        <f ca="1">IFERROR(__xludf.DUMMYFUNCTION("""COMPUTED_VALUE"""),"Junio")</f>
        <v>Junio</v>
      </c>
      <c r="J86" s="112" t="str">
        <f ca="1">IFERROR(__xludf.DUMMYFUNCTION("""COMPUTED_VALUE"""),"MUJ")</f>
        <v>MUJ</v>
      </c>
      <c r="K86" s="63"/>
      <c r="L86" s="112" t="str">
        <f ca="1">IFERROR(__xludf.DUMMYFUNCTION("""COMPUTED_VALUE"""),"TRIMESTRE 2")</f>
        <v>TRIMESTRE 2</v>
      </c>
      <c r="M86" s="112" t="str">
        <f ca="1">IFERROR(__xludf.DUMMYFUNCTION("""COMPUTED_VALUE"""),"MUJERES ADULTAS")</f>
        <v>MUJERES ADULTAS</v>
      </c>
    </row>
    <row r="87" spans="1:13">
      <c r="A87" s="112" t="str">
        <f ca="1">IFERROR(__xludf.DUMMYFUNCTION("""COMPUTED_VALUE"""),"5.1.1.0")</f>
        <v>5.1.1.0</v>
      </c>
      <c r="B8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7" s="112" t="str">
        <f ca="1">IFERROR(__xludf.DUMMYFUNCTION("""COMPUTED_VALUE"""),"3. Operación")</f>
        <v>3. Operación</v>
      </c>
      <c r="D87" s="112" t="str">
        <f ca="1">IFERROR(__xludf.DUMMYFUNCTION("""COMPUTED_VALUE"""),"Guadalajara bien educada")</f>
        <v>Guadalajara bien educada</v>
      </c>
      <c r="E87" s="112" t="str">
        <f ca="1">IFERROR(__xludf.DUMMYFUNCTION("""COMPUTED_VALUE"""),"Atención en Centros de Desarrollo Infantil")</f>
        <v>Atención en Centros de Desarrollo Infantil</v>
      </c>
      <c r="F8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7" s="112" t="str">
        <f ca="1">IFERROR(__xludf.DUMMYFUNCTION("""COMPUTED_VALUE"""),"HOM JUNIO")</f>
        <v>HOM JUNIO</v>
      </c>
      <c r="I87" s="112" t="str">
        <f ca="1">IFERROR(__xludf.DUMMYFUNCTION("""COMPUTED_VALUE"""),"Junio")</f>
        <v>Junio</v>
      </c>
      <c r="J87" s="112" t="str">
        <f ca="1">IFERROR(__xludf.DUMMYFUNCTION("""COMPUTED_VALUE"""),"HOM")</f>
        <v>HOM</v>
      </c>
      <c r="K87" s="63"/>
      <c r="L87" s="112" t="str">
        <f ca="1">IFERROR(__xludf.DUMMYFUNCTION("""COMPUTED_VALUE"""),"TRIMESTRE 2")</f>
        <v>TRIMESTRE 2</v>
      </c>
      <c r="M87" s="112" t="str">
        <f ca="1">IFERROR(__xludf.DUMMYFUNCTION("""COMPUTED_VALUE"""),"HOMBRES ADULTOS")</f>
        <v>HOMBRES ADULTOS</v>
      </c>
    </row>
    <row r="88" spans="1:13">
      <c r="A88" s="112" t="str">
        <f ca="1">IFERROR(__xludf.DUMMYFUNCTION("""COMPUTED_VALUE"""),"5.1.1.0")</f>
        <v>5.1.1.0</v>
      </c>
      <c r="B8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8" s="112" t="str">
        <f ca="1">IFERROR(__xludf.DUMMYFUNCTION("""COMPUTED_VALUE"""),"3. Operación")</f>
        <v>3. Operación</v>
      </c>
      <c r="D88" s="112" t="str">
        <f ca="1">IFERROR(__xludf.DUMMYFUNCTION("""COMPUTED_VALUE"""),"Guadalajara bien educada")</f>
        <v>Guadalajara bien educada</v>
      </c>
      <c r="E88" s="112" t="str">
        <f ca="1">IFERROR(__xludf.DUMMYFUNCTION("""COMPUTED_VALUE"""),"Atención en Centros de Desarrollo Infantil")</f>
        <v>Atención en Centros de Desarrollo Infantil</v>
      </c>
      <c r="F8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8" s="112" t="str">
        <f ca="1">IFERROR(__xludf.DUMMYFUNCTION("""COMPUTED_VALUE"""),"AMM JUNIO")</f>
        <v>AMM JUNIO</v>
      </c>
      <c r="I88" s="112" t="str">
        <f ca="1">IFERROR(__xludf.DUMMYFUNCTION("""COMPUTED_VALUE"""),"Junio")</f>
        <v>Junio</v>
      </c>
      <c r="J88" s="112" t="str">
        <f ca="1">IFERROR(__xludf.DUMMYFUNCTION("""COMPUTED_VALUE"""),"AMM")</f>
        <v>AMM</v>
      </c>
      <c r="K88" s="63"/>
      <c r="L88" s="112" t="str">
        <f ca="1">IFERROR(__xludf.DUMMYFUNCTION("""COMPUTED_VALUE"""),"TRIMESTRE 2")</f>
        <v>TRIMESTRE 2</v>
      </c>
      <c r="M88" s="112" t="str">
        <f ca="1">IFERROR(__xludf.DUMMYFUNCTION("""COMPUTED_VALUE"""),"ADULTA MAYOR MUJER")</f>
        <v>ADULTA MAYOR MUJER</v>
      </c>
    </row>
    <row r="89" spans="1:13">
      <c r="A89" s="112" t="str">
        <f ca="1">IFERROR(__xludf.DUMMYFUNCTION("""COMPUTED_VALUE"""),"5.1.1.0")</f>
        <v>5.1.1.0</v>
      </c>
      <c r="B8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9" s="112" t="str">
        <f ca="1">IFERROR(__xludf.DUMMYFUNCTION("""COMPUTED_VALUE"""),"3. Operación")</f>
        <v>3. Operación</v>
      </c>
      <c r="D89" s="112" t="str">
        <f ca="1">IFERROR(__xludf.DUMMYFUNCTION("""COMPUTED_VALUE"""),"Guadalajara bien educada")</f>
        <v>Guadalajara bien educada</v>
      </c>
      <c r="E89" s="112" t="str">
        <f ca="1">IFERROR(__xludf.DUMMYFUNCTION("""COMPUTED_VALUE"""),"Atención en Centros de Desarrollo Infantil")</f>
        <v>Atención en Centros de Desarrollo Infantil</v>
      </c>
      <c r="F8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9" s="112" t="str">
        <f ca="1">IFERROR(__xludf.DUMMYFUNCTION("""COMPUTED_VALUE"""),"AMH JUNIO")</f>
        <v>AMH JUNIO</v>
      </c>
      <c r="I89" s="112" t="str">
        <f ca="1">IFERROR(__xludf.DUMMYFUNCTION("""COMPUTED_VALUE"""),"Junio")</f>
        <v>Junio</v>
      </c>
      <c r="J89" s="112" t="str">
        <f ca="1">IFERROR(__xludf.DUMMYFUNCTION("""COMPUTED_VALUE"""),"AMH")</f>
        <v>AMH</v>
      </c>
      <c r="K89" s="63"/>
      <c r="L89" s="112" t="str">
        <f ca="1">IFERROR(__xludf.DUMMYFUNCTION("""COMPUTED_VALUE"""),"TRIMESTRE 2")</f>
        <v>TRIMESTRE 2</v>
      </c>
      <c r="M89" s="112" t="str">
        <f ca="1">IFERROR(__xludf.DUMMYFUNCTION("""COMPUTED_VALUE"""),"ADULTO MAYOR HOMBRE")</f>
        <v>ADULTO MAYOR HOMBRE</v>
      </c>
    </row>
    <row r="90" spans="1:13">
      <c r="A90" s="112" t="str">
        <f ca="1">IFERROR(__xludf.DUMMYFUNCTION("""COMPUTED_VALUE"""),"5.1.1.1")</f>
        <v>5.1.1.1</v>
      </c>
      <c r="B9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0" s="112" t="str">
        <f ca="1">IFERROR(__xludf.DUMMYFUNCTION("""COMPUTED_VALUE"""),"3. Operación")</f>
        <v>3. Operación</v>
      </c>
      <c r="D90" s="112" t="str">
        <f ca="1">IFERROR(__xludf.DUMMYFUNCTION("""COMPUTED_VALUE"""),"Guadalajara bien educada")</f>
        <v>Guadalajara bien educada</v>
      </c>
      <c r="E90" s="112" t="str">
        <f ca="1">IFERROR(__xludf.DUMMYFUNCTION("""COMPUTED_VALUE"""),"Atención en Centros de Desarrollo Infantil")</f>
        <v>Atención en Centros de Desarrollo Infantil</v>
      </c>
      <c r="F9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0" s="112" t="str">
        <f ca="1">IFERROR(__xludf.DUMMYFUNCTION("""COMPUTED_VALUE"""),"NAS JUNIO")</f>
        <v>NAS JUNIO</v>
      </c>
      <c r="I90" s="112" t="str">
        <f ca="1">IFERROR(__xludf.DUMMYFUNCTION("""COMPUTED_VALUE"""),"Junio")</f>
        <v>Junio</v>
      </c>
      <c r="J90" s="112" t="str">
        <f ca="1">IFERROR(__xludf.DUMMYFUNCTION("""COMPUTED_VALUE"""),"NAS")</f>
        <v>NAS</v>
      </c>
      <c r="K90" s="63">
        <f ca="1">IFERROR(__xludf.DUMMYFUNCTION("""COMPUTED_VALUE"""),7)</f>
        <v>7</v>
      </c>
      <c r="L90" s="112" t="str">
        <f ca="1">IFERROR(__xludf.DUMMYFUNCTION("""COMPUTED_VALUE"""),"TRIMESTRE 2")</f>
        <v>TRIMESTRE 2</v>
      </c>
      <c r="M90" s="112" t="str">
        <f ca="1">IFERROR(__xludf.DUMMYFUNCTION("""COMPUTED_VALUE"""),"NIÑAS")</f>
        <v>NIÑAS</v>
      </c>
    </row>
    <row r="91" spans="1:13">
      <c r="A91" s="112" t="str">
        <f ca="1">IFERROR(__xludf.DUMMYFUNCTION("""COMPUTED_VALUE"""),"5.1.1.1")</f>
        <v>5.1.1.1</v>
      </c>
      <c r="B9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1" s="112" t="str">
        <f ca="1">IFERROR(__xludf.DUMMYFUNCTION("""COMPUTED_VALUE"""),"3. Operación")</f>
        <v>3. Operación</v>
      </c>
      <c r="D91" s="112" t="str">
        <f ca="1">IFERROR(__xludf.DUMMYFUNCTION("""COMPUTED_VALUE"""),"Guadalajara bien educada")</f>
        <v>Guadalajara bien educada</v>
      </c>
      <c r="E91" s="112" t="str">
        <f ca="1">IFERROR(__xludf.DUMMYFUNCTION("""COMPUTED_VALUE"""),"Atención en Centros de Desarrollo Infantil")</f>
        <v>Atención en Centros de Desarrollo Infantil</v>
      </c>
      <c r="F9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1" s="112" t="str">
        <f ca="1">IFERROR(__xludf.DUMMYFUNCTION("""COMPUTED_VALUE"""),"NOS JUNIO")</f>
        <v>NOS JUNIO</v>
      </c>
      <c r="I91" s="112" t="str">
        <f ca="1">IFERROR(__xludf.DUMMYFUNCTION("""COMPUTED_VALUE"""),"Junio")</f>
        <v>Junio</v>
      </c>
      <c r="J91" s="112" t="str">
        <f ca="1">IFERROR(__xludf.DUMMYFUNCTION("""COMPUTED_VALUE"""),"NOS")</f>
        <v>NOS</v>
      </c>
      <c r="K91" s="63">
        <f ca="1">IFERROR(__xludf.DUMMYFUNCTION("""COMPUTED_VALUE"""),11)</f>
        <v>11</v>
      </c>
      <c r="L91" s="112" t="str">
        <f ca="1">IFERROR(__xludf.DUMMYFUNCTION("""COMPUTED_VALUE"""),"TRIMESTRE 2")</f>
        <v>TRIMESTRE 2</v>
      </c>
      <c r="M91" s="112" t="str">
        <f ca="1">IFERROR(__xludf.DUMMYFUNCTION("""COMPUTED_VALUE"""),"NIÑOS")</f>
        <v>NIÑOS</v>
      </c>
    </row>
    <row r="92" spans="1:13">
      <c r="A92" s="112" t="str">
        <f ca="1">IFERROR(__xludf.DUMMYFUNCTION("""COMPUTED_VALUE"""),"5.1.1.1")</f>
        <v>5.1.1.1</v>
      </c>
      <c r="B9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2" s="112" t="str">
        <f ca="1">IFERROR(__xludf.DUMMYFUNCTION("""COMPUTED_VALUE"""),"3. Operación")</f>
        <v>3. Operación</v>
      </c>
      <c r="D92" s="112" t="str">
        <f ca="1">IFERROR(__xludf.DUMMYFUNCTION("""COMPUTED_VALUE"""),"Guadalajara bien educada")</f>
        <v>Guadalajara bien educada</v>
      </c>
      <c r="E92" s="112" t="str">
        <f ca="1">IFERROR(__xludf.DUMMYFUNCTION("""COMPUTED_VALUE"""),"Atención en Centros de Desarrollo Infantil")</f>
        <v>Atención en Centros de Desarrollo Infantil</v>
      </c>
      <c r="F9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2" s="112" t="str">
        <f ca="1">IFERROR(__xludf.DUMMYFUNCTION("""COMPUTED_VALUE"""),"AM JUNIO")</f>
        <v>AM JUNIO</v>
      </c>
      <c r="I92" s="112" t="str">
        <f ca="1">IFERROR(__xludf.DUMMYFUNCTION("""COMPUTED_VALUE"""),"Junio")</f>
        <v>Junio</v>
      </c>
      <c r="J92" s="112" t="str">
        <f ca="1">IFERROR(__xludf.DUMMYFUNCTION("""COMPUTED_VALUE"""),"AM")</f>
        <v>AM</v>
      </c>
      <c r="K92" s="63"/>
      <c r="L92" s="112" t="str">
        <f ca="1">IFERROR(__xludf.DUMMYFUNCTION("""COMPUTED_VALUE"""),"TRIMESTRE 2")</f>
        <v>TRIMESTRE 2</v>
      </c>
      <c r="M92" s="112" t="str">
        <f ca="1">IFERROR(__xludf.DUMMYFUNCTION("""COMPUTED_VALUE"""),"ADOLESCENTES MUJERES")</f>
        <v>ADOLESCENTES MUJERES</v>
      </c>
    </row>
    <row r="93" spans="1:13">
      <c r="A93" s="112" t="str">
        <f ca="1">IFERROR(__xludf.DUMMYFUNCTION("""COMPUTED_VALUE"""),"5.1.1.1")</f>
        <v>5.1.1.1</v>
      </c>
      <c r="B9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3" s="112" t="str">
        <f ca="1">IFERROR(__xludf.DUMMYFUNCTION("""COMPUTED_VALUE"""),"3. Operación")</f>
        <v>3. Operación</v>
      </c>
      <c r="D93" s="112" t="str">
        <f ca="1">IFERROR(__xludf.DUMMYFUNCTION("""COMPUTED_VALUE"""),"Guadalajara bien educada")</f>
        <v>Guadalajara bien educada</v>
      </c>
      <c r="E93" s="112" t="str">
        <f ca="1">IFERROR(__xludf.DUMMYFUNCTION("""COMPUTED_VALUE"""),"Atención en Centros de Desarrollo Infantil")</f>
        <v>Atención en Centros de Desarrollo Infantil</v>
      </c>
      <c r="F9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3" s="112" t="str">
        <f ca="1">IFERROR(__xludf.DUMMYFUNCTION("""COMPUTED_VALUE"""),"AH JUNIO")</f>
        <v>AH JUNIO</v>
      </c>
      <c r="I93" s="112" t="str">
        <f ca="1">IFERROR(__xludf.DUMMYFUNCTION("""COMPUTED_VALUE"""),"Junio")</f>
        <v>Junio</v>
      </c>
      <c r="J93" s="112" t="str">
        <f ca="1">IFERROR(__xludf.DUMMYFUNCTION("""COMPUTED_VALUE"""),"AH")</f>
        <v>AH</v>
      </c>
      <c r="K93" s="63"/>
      <c r="L93" s="112" t="str">
        <f ca="1">IFERROR(__xludf.DUMMYFUNCTION("""COMPUTED_VALUE"""),"TRIMESTRE 2")</f>
        <v>TRIMESTRE 2</v>
      </c>
      <c r="M93" s="112" t="str">
        <f ca="1">IFERROR(__xludf.DUMMYFUNCTION("""COMPUTED_VALUE"""),"ADOLESCENTES HOMBRES")</f>
        <v>ADOLESCENTES HOMBRES</v>
      </c>
    </row>
    <row r="94" spans="1:13">
      <c r="A94" s="112" t="str">
        <f ca="1">IFERROR(__xludf.DUMMYFUNCTION("""COMPUTED_VALUE"""),"5.1.1.1")</f>
        <v>5.1.1.1</v>
      </c>
      <c r="B9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4" s="112" t="str">
        <f ca="1">IFERROR(__xludf.DUMMYFUNCTION("""COMPUTED_VALUE"""),"3. Operación")</f>
        <v>3. Operación</v>
      </c>
      <c r="D94" s="112" t="str">
        <f ca="1">IFERROR(__xludf.DUMMYFUNCTION("""COMPUTED_VALUE"""),"Guadalajara bien educada")</f>
        <v>Guadalajara bien educada</v>
      </c>
      <c r="E94" s="112" t="str">
        <f ca="1">IFERROR(__xludf.DUMMYFUNCTION("""COMPUTED_VALUE"""),"Atención en Centros de Desarrollo Infantil")</f>
        <v>Atención en Centros de Desarrollo Infantil</v>
      </c>
      <c r="F9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4" s="112" t="str">
        <f ca="1">IFERROR(__xludf.DUMMYFUNCTION("""COMPUTED_VALUE"""),"MUJ JUNIO")</f>
        <v>MUJ JUNIO</v>
      </c>
      <c r="I94" s="112" t="str">
        <f ca="1">IFERROR(__xludf.DUMMYFUNCTION("""COMPUTED_VALUE"""),"Junio")</f>
        <v>Junio</v>
      </c>
      <c r="J94" s="112" t="str">
        <f ca="1">IFERROR(__xludf.DUMMYFUNCTION("""COMPUTED_VALUE"""),"MUJ")</f>
        <v>MUJ</v>
      </c>
      <c r="K94" s="63"/>
      <c r="L94" s="112" t="str">
        <f ca="1">IFERROR(__xludf.DUMMYFUNCTION("""COMPUTED_VALUE"""),"TRIMESTRE 2")</f>
        <v>TRIMESTRE 2</v>
      </c>
      <c r="M94" s="112" t="str">
        <f ca="1">IFERROR(__xludf.DUMMYFUNCTION("""COMPUTED_VALUE"""),"MUJERES ADULTAS")</f>
        <v>MUJERES ADULTAS</v>
      </c>
    </row>
    <row r="95" spans="1:13">
      <c r="A95" s="112" t="str">
        <f ca="1">IFERROR(__xludf.DUMMYFUNCTION("""COMPUTED_VALUE"""),"5.1.1.1")</f>
        <v>5.1.1.1</v>
      </c>
      <c r="B9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5" s="112" t="str">
        <f ca="1">IFERROR(__xludf.DUMMYFUNCTION("""COMPUTED_VALUE"""),"3. Operación")</f>
        <v>3. Operación</v>
      </c>
      <c r="D95" s="112" t="str">
        <f ca="1">IFERROR(__xludf.DUMMYFUNCTION("""COMPUTED_VALUE"""),"Guadalajara bien educada")</f>
        <v>Guadalajara bien educada</v>
      </c>
      <c r="E95" s="112" t="str">
        <f ca="1">IFERROR(__xludf.DUMMYFUNCTION("""COMPUTED_VALUE"""),"Atención en Centros de Desarrollo Infantil")</f>
        <v>Atención en Centros de Desarrollo Infantil</v>
      </c>
      <c r="F9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5" s="112" t="str">
        <f ca="1">IFERROR(__xludf.DUMMYFUNCTION("""COMPUTED_VALUE"""),"HOM JUNIO")</f>
        <v>HOM JUNIO</v>
      </c>
      <c r="I95" s="112" t="str">
        <f ca="1">IFERROR(__xludf.DUMMYFUNCTION("""COMPUTED_VALUE"""),"Junio")</f>
        <v>Junio</v>
      </c>
      <c r="J95" s="112" t="str">
        <f ca="1">IFERROR(__xludf.DUMMYFUNCTION("""COMPUTED_VALUE"""),"HOM")</f>
        <v>HOM</v>
      </c>
      <c r="K95" s="63"/>
      <c r="L95" s="112" t="str">
        <f ca="1">IFERROR(__xludf.DUMMYFUNCTION("""COMPUTED_VALUE"""),"TRIMESTRE 2")</f>
        <v>TRIMESTRE 2</v>
      </c>
      <c r="M95" s="112" t="str">
        <f ca="1">IFERROR(__xludf.DUMMYFUNCTION("""COMPUTED_VALUE"""),"HOMBRES ADULTOS")</f>
        <v>HOMBRES ADULTOS</v>
      </c>
    </row>
    <row r="96" spans="1:13">
      <c r="A96" s="112" t="str">
        <f ca="1">IFERROR(__xludf.DUMMYFUNCTION("""COMPUTED_VALUE"""),"5.1.1.1")</f>
        <v>5.1.1.1</v>
      </c>
      <c r="B9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6" s="112" t="str">
        <f ca="1">IFERROR(__xludf.DUMMYFUNCTION("""COMPUTED_VALUE"""),"3. Operación")</f>
        <v>3. Operación</v>
      </c>
      <c r="D96" s="112" t="str">
        <f ca="1">IFERROR(__xludf.DUMMYFUNCTION("""COMPUTED_VALUE"""),"Guadalajara bien educada")</f>
        <v>Guadalajara bien educada</v>
      </c>
      <c r="E96" s="112" t="str">
        <f ca="1">IFERROR(__xludf.DUMMYFUNCTION("""COMPUTED_VALUE"""),"Atención en Centros de Desarrollo Infantil")</f>
        <v>Atención en Centros de Desarrollo Infantil</v>
      </c>
      <c r="F9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6" s="112" t="str">
        <f ca="1">IFERROR(__xludf.DUMMYFUNCTION("""COMPUTED_VALUE"""),"AMM JUNIO")</f>
        <v>AMM JUNIO</v>
      </c>
      <c r="I96" s="112" t="str">
        <f ca="1">IFERROR(__xludf.DUMMYFUNCTION("""COMPUTED_VALUE"""),"Junio")</f>
        <v>Junio</v>
      </c>
      <c r="J96" s="112" t="str">
        <f ca="1">IFERROR(__xludf.DUMMYFUNCTION("""COMPUTED_VALUE"""),"AMM")</f>
        <v>AMM</v>
      </c>
      <c r="K96" s="63"/>
      <c r="L96" s="112" t="str">
        <f ca="1">IFERROR(__xludf.DUMMYFUNCTION("""COMPUTED_VALUE"""),"TRIMESTRE 2")</f>
        <v>TRIMESTRE 2</v>
      </c>
      <c r="M96" s="112" t="str">
        <f ca="1">IFERROR(__xludf.DUMMYFUNCTION("""COMPUTED_VALUE"""),"ADULTA MAYOR MUJER")</f>
        <v>ADULTA MAYOR MUJER</v>
      </c>
    </row>
    <row r="97" spans="1:13">
      <c r="A97" s="112" t="str">
        <f ca="1">IFERROR(__xludf.DUMMYFUNCTION("""COMPUTED_VALUE"""),"5.1.1.1")</f>
        <v>5.1.1.1</v>
      </c>
      <c r="B9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7" s="112" t="str">
        <f ca="1">IFERROR(__xludf.DUMMYFUNCTION("""COMPUTED_VALUE"""),"3. Operación")</f>
        <v>3. Operación</v>
      </c>
      <c r="D97" s="112" t="str">
        <f ca="1">IFERROR(__xludf.DUMMYFUNCTION("""COMPUTED_VALUE"""),"Guadalajara bien educada")</f>
        <v>Guadalajara bien educada</v>
      </c>
      <c r="E97" s="112" t="str">
        <f ca="1">IFERROR(__xludf.DUMMYFUNCTION("""COMPUTED_VALUE"""),"Atención en Centros de Desarrollo Infantil")</f>
        <v>Atención en Centros de Desarrollo Infantil</v>
      </c>
      <c r="F9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7" s="112" t="str">
        <f ca="1">IFERROR(__xludf.DUMMYFUNCTION("""COMPUTED_VALUE"""),"AMH JUNIO")</f>
        <v>AMH JUNIO</v>
      </c>
      <c r="I97" s="112" t="str">
        <f ca="1">IFERROR(__xludf.DUMMYFUNCTION("""COMPUTED_VALUE"""),"Junio")</f>
        <v>Junio</v>
      </c>
      <c r="J97" s="112" t="str">
        <f ca="1">IFERROR(__xludf.DUMMYFUNCTION("""COMPUTED_VALUE"""),"AMH")</f>
        <v>AMH</v>
      </c>
      <c r="K97" s="63"/>
      <c r="L97" s="112" t="str">
        <f ca="1">IFERROR(__xludf.DUMMYFUNCTION("""COMPUTED_VALUE"""),"TRIMESTRE 2")</f>
        <v>TRIMESTRE 2</v>
      </c>
      <c r="M97" s="112" t="str">
        <f ca="1">IFERROR(__xludf.DUMMYFUNCTION("""COMPUTED_VALUE"""),"ADULTO MAYOR HOMBRE")</f>
        <v>ADULTO MAYOR HOMBRE</v>
      </c>
    </row>
    <row r="98" spans="1:13">
      <c r="A98" s="112" t="str">
        <f ca="1">IFERROR(__xludf.DUMMYFUNCTION("""COMPUTED_VALUE"""),"5.1.1.0")</f>
        <v>5.1.1.0</v>
      </c>
      <c r="B9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8" s="112" t="str">
        <f ca="1">IFERROR(__xludf.DUMMYFUNCTION("""COMPUTED_VALUE"""),"3. Operación")</f>
        <v>3. Operación</v>
      </c>
      <c r="D98" s="112" t="str">
        <f ca="1">IFERROR(__xludf.DUMMYFUNCTION("""COMPUTED_VALUE"""),"Guadalajara bien educada")</f>
        <v>Guadalajara bien educada</v>
      </c>
      <c r="E98" s="112" t="str">
        <f ca="1">IFERROR(__xludf.DUMMYFUNCTION("""COMPUTED_VALUE"""),"Atención en Centros de Desarrollo Infantil")</f>
        <v>Atención en Centros de Desarrollo Infantil</v>
      </c>
      <c r="F9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8" s="112" t="str">
        <f ca="1">IFERROR(__xludf.DUMMYFUNCTION("""COMPUTED_VALUE"""),"NAS JULIO")</f>
        <v>NAS JULIO</v>
      </c>
      <c r="I98" s="112" t="str">
        <f ca="1">IFERROR(__xludf.DUMMYFUNCTION("""COMPUTED_VALUE"""),"Julio")</f>
        <v>Julio</v>
      </c>
      <c r="J98" s="112" t="str">
        <f ca="1">IFERROR(__xludf.DUMMYFUNCTION("""COMPUTED_VALUE"""),"NAS")</f>
        <v>NAS</v>
      </c>
      <c r="K98" s="63">
        <f ca="1">IFERROR(__xludf.DUMMYFUNCTION("""COMPUTED_VALUE"""),4)</f>
        <v>4</v>
      </c>
      <c r="L98" s="112" t="str">
        <f ca="1">IFERROR(__xludf.DUMMYFUNCTION("""COMPUTED_VALUE"""),"TRIMESTRE 3")</f>
        <v>TRIMESTRE 3</v>
      </c>
      <c r="M98" s="112" t="str">
        <f ca="1">IFERROR(__xludf.DUMMYFUNCTION("""COMPUTED_VALUE"""),"NIÑAS")</f>
        <v>NIÑAS</v>
      </c>
    </row>
    <row r="99" spans="1:13">
      <c r="A99" s="112" t="str">
        <f ca="1">IFERROR(__xludf.DUMMYFUNCTION("""COMPUTED_VALUE"""),"5.1.1.0")</f>
        <v>5.1.1.0</v>
      </c>
      <c r="B9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9" s="112" t="str">
        <f ca="1">IFERROR(__xludf.DUMMYFUNCTION("""COMPUTED_VALUE"""),"3. Operación")</f>
        <v>3. Operación</v>
      </c>
      <c r="D99" s="112" t="str">
        <f ca="1">IFERROR(__xludf.DUMMYFUNCTION("""COMPUTED_VALUE"""),"Guadalajara bien educada")</f>
        <v>Guadalajara bien educada</v>
      </c>
      <c r="E99" s="112" t="str">
        <f ca="1">IFERROR(__xludf.DUMMYFUNCTION("""COMPUTED_VALUE"""),"Atención en Centros de Desarrollo Infantil")</f>
        <v>Atención en Centros de Desarrollo Infantil</v>
      </c>
      <c r="F9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9" s="112" t="str">
        <f ca="1">IFERROR(__xludf.DUMMYFUNCTION("""COMPUTED_VALUE"""),"NOS JULIO")</f>
        <v>NOS JULIO</v>
      </c>
      <c r="I99" s="112" t="str">
        <f ca="1">IFERROR(__xludf.DUMMYFUNCTION("""COMPUTED_VALUE"""),"Julio")</f>
        <v>Julio</v>
      </c>
      <c r="J99" s="112" t="str">
        <f ca="1">IFERROR(__xludf.DUMMYFUNCTION("""COMPUTED_VALUE"""),"NOS")</f>
        <v>NOS</v>
      </c>
      <c r="K99" s="63">
        <f ca="1">IFERROR(__xludf.DUMMYFUNCTION("""COMPUTED_VALUE"""),7)</f>
        <v>7</v>
      </c>
      <c r="L99" s="112" t="str">
        <f ca="1">IFERROR(__xludf.DUMMYFUNCTION("""COMPUTED_VALUE"""),"TRIMESTRE 3")</f>
        <v>TRIMESTRE 3</v>
      </c>
      <c r="M99" s="112" t="str">
        <f ca="1">IFERROR(__xludf.DUMMYFUNCTION("""COMPUTED_VALUE"""),"NIÑOS")</f>
        <v>NIÑOS</v>
      </c>
    </row>
    <row r="100" spans="1:13">
      <c r="A100" s="112" t="str">
        <f ca="1">IFERROR(__xludf.DUMMYFUNCTION("""COMPUTED_VALUE"""),"5.1.1.0")</f>
        <v>5.1.1.0</v>
      </c>
      <c r="B10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0" s="112" t="str">
        <f ca="1">IFERROR(__xludf.DUMMYFUNCTION("""COMPUTED_VALUE"""),"3. Operación")</f>
        <v>3. Operación</v>
      </c>
      <c r="D100" s="112" t="str">
        <f ca="1">IFERROR(__xludf.DUMMYFUNCTION("""COMPUTED_VALUE"""),"Guadalajara bien educada")</f>
        <v>Guadalajara bien educada</v>
      </c>
      <c r="E100" s="112" t="str">
        <f ca="1">IFERROR(__xludf.DUMMYFUNCTION("""COMPUTED_VALUE"""),"Atención en Centros de Desarrollo Infantil")</f>
        <v>Atención en Centros de Desarrollo Infantil</v>
      </c>
      <c r="F10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0" s="112" t="str">
        <f ca="1">IFERROR(__xludf.DUMMYFUNCTION("""COMPUTED_VALUE"""),"AM JULIO")</f>
        <v>AM JULIO</v>
      </c>
      <c r="I100" s="112" t="str">
        <f ca="1">IFERROR(__xludf.DUMMYFUNCTION("""COMPUTED_VALUE"""),"Julio")</f>
        <v>Julio</v>
      </c>
      <c r="J100" s="112" t="str">
        <f ca="1">IFERROR(__xludf.DUMMYFUNCTION("""COMPUTED_VALUE"""),"AM")</f>
        <v>AM</v>
      </c>
      <c r="K100" s="63"/>
      <c r="L100" s="112" t="str">
        <f ca="1">IFERROR(__xludf.DUMMYFUNCTION("""COMPUTED_VALUE"""),"TRIMESTRE 3")</f>
        <v>TRIMESTRE 3</v>
      </c>
      <c r="M100" s="112" t="str">
        <f ca="1">IFERROR(__xludf.DUMMYFUNCTION("""COMPUTED_VALUE"""),"ADOLESCENTES MUJERES")</f>
        <v>ADOLESCENTES MUJERES</v>
      </c>
    </row>
    <row r="101" spans="1:13">
      <c r="A101" s="112" t="str">
        <f ca="1">IFERROR(__xludf.DUMMYFUNCTION("""COMPUTED_VALUE"""),"5.1.1.0")</f>
        <v>5.1.1.0</v>
      </c>
      <c r="B10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1" s="112" t="str">
        <f ca="1">IFERROR(__xludf.DUMMYFUNCTION("""COMPUTED_VALUE"""),"3. Operación")</f>
        <v>3. Operación</v>
      </c>
      <c r="D101" s="112" t="str">
        <f ca="1">IFERROR(__xludf.DUMMYFUNCTION("""COMPUTED_VALUE"""),"Guadalajara bien educada")</f>
        <v>Guadalajara bien educada</v>
      </c>
      <c r="E101" s="112" t="str">
        <f ca="1">IFERROR(__xludf.DUMMYFUNCTION("""COMPUTED_VALUE"""),"Atención en Centros de Desarrollo Infantil")</f>
        <v>Atención en Centros de Desarrollo Infantil</v>
      </c>
      <c r="F10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1" s="112" t="str">
        <f ca="1">IFERROR(__xludf.DUMMYFUNCTION("""COMPUTED_VALUE"""),"AH JULIO")</f>
        <v>AH JULIO</v>
      </c>
      <c r="I101" s="112" t="str">
        <f ca="1">IFERROR(__xludf.DUMMYFUNCTION("""COMPUTED_VALUE"""),"Julio")</f>
        <v>Julio</v>
      </c>
      <c r="J101" s="112" t="str">
        <f ca="1">IFERROR(__xludf.DUMMYFUNCTION("""COMPUTED_VALUE"""),"AH")</f>
        <v>AH</v>
      </c>
      <c r="K101" s="63"/>
      <c r="L101" s="112" t="str">
        <f ca="1">IFERROR(__xludf.DUMMYFUNCTION("""COMPUTED_VALUE"""),"TRIMESTRE 3")</f>
        <v>TRIMESTRE 3</v>
      </c>
      <c r="M101" s="112" t="str">
        <f ca="1">IFERROR(__xludf.DUMMYFUNCTION("""COMPUTED_VALUE"""),"ADOLESCENTES HOMBRES")</f>
        <v>ADOLESCENTES HOMBRES</v>
      </c>
    </row>
    <row r="102" spans="1:13">
      <c r="A102" s="112" t="str">
        <f ca="1">IFERROR(__xludf.DUMMYFUNCTION("""COMPUTED_VALUE"""),"5.1.1.0")</f>
        <v>5.1.1.0</v>
      </c>
      <c r="B10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2" s="112" t="str">
        <f ca="1">IFERROR(__xludf.DUMMYFUNCTION("""COMPUTED_VALUE"""),"3. Operación")</f>
        <v>3. Operación</v>
      </c>
      <c r="D102" s="112" t="str">
        <f ca="1">IFERROR(__xludf.DUMMYFUNCTION("""COMPUTED_VALUE"""),"Guadalajara bien educada")</f>
        <v>Guadalajara bien educada</v>
      </c>
      <c r="E102" s="112" t="str">
        <f ca="1">IFERROR(__xludf.DUMMYFUNCTION("""COMPUTED_VALUE"""),"Atención en Centros de Desarrollo Infantil")</f>
        <v>Atención en Centros de Desarrollo Infantil</v>
      </c>
      <c r="F10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2" s="112" t="str">
        <f ca="1">IFERROR(__xludf.DUMMYFUNCTION("""COMPUTED_VALUE"""),"MUJ JULIO")</f>
        <v>MUJ JULIO</v>
      </c>
      <c r="I102" s="112" t="str">
        <f ca="1">IFERROR(__xludf.DUMMYFUNCTION("""COMPUTED_VALUE"""),"Julio")</f>
        <v>Julio</v>
      </c>
      <c r="J102" s="112" t="str">
        <f ca="1">IFERROR(__xludf.DUMMYFUNCTION("""COMPUTED_VALUE"""),"MUJ")</f>
        <v>MUJ</v>
      </c>
      <c r="K102" s="63"/>
      <c r="L102" s="112" t="str">
        <f ca="1">IFERROR(__xludf.DUMMYFUNCTION("""COMPUTED_VALUE"""),"TRIMESTRE 3")</f>
        <v>TRIMESTRE 3</v>
      </c>
      <c r="M102" s="112" t="str">
        <f ca="1">IFERROR(__xludf.DUMMYFUNCTION("""COMPUTED_VALUE"""),"MUJERES ADULTAS")</f>
        <v>MUJERES ADULTAS</v>
      </c>
    </row>
    <row r="103" spans="1:13">
      <c r="A103" s="112" t="str">
        <f ca="1">IFERROR(__xludf.DUMMYFUNCTION("""COMPUTED_VALUE"""),"5.1.1.0")</f>
        <v>5.1.1.0</v>
      </c>
      <c r="B10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3" s="112" t="str">
        <f ca="1">IFERROR(__xludf.DUMMYFUNCTION("""COMPUTED_VALUE"""),"3. Operación")</f>
        <v>3. Operación</v>
      </c>
      <c r="D103" s="112" t="str">
        <f ca="1">IFERROR(__xludf.DUMMYFUNCTION("""COMPUTED_VALUE"""),"Guadalajara bien educada")</f>
        <v>Guadalajara bien educada</v>
      </c>
      <c r="E103" s="112" t="str">
        <f ca="1">IFERROR(__xludf.DUMMYFUNCTION("""COMPUTED_VALUE"""),"Atención en Centros de Desarrollo Infantil")</f>
        <v>Atención en Centros de Desarrollo Infantil</v>
      </c>
      <c r="F10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3" s="112" t="str">
        <f ca="1">IFERROR(__xludf.DUMMYFUNCTION("""COMPUTED_VALUE"""),"HOM JULIO")</f>
        <v>HOM JULIO</v>
      </c>
      <c r="I103" s="112" t="str">
        <f ca="1">IFERROR(__xludf.DUMMYFUNCTION("""COMPUTED_VALUE"""),"Julio")</f>
        <v>Julio</v>
      </c>
      <c r="J103" s="112" t="str">
        <f ca="1">IFERROR(__xludf.DUMMYFUNCTION("""COMPUTED_VALUE"""),"HOM")</f>
        <v>HOM</v>
      </c>
      <c r="K103" s="63"/>
      <c r="L103" s="112" t="str">
        <f ca="1">IFERROR(__xludf.DUMMYFUNCTION("""COMPUTED_VALUE"""),"TRIMESTRE 3")</f>
        <v>TRIMESTRE 3</v>
      </c>
      <c r="M103" s="112" t="str">
        <f ca="1">IFERROR(__xludf.DUMMYFUNCTION("""COMPUTED_VALUE"""),"HOMBRES ADULTOS")</f>
        <v>HOMBRES ADULTOS</v>
      </c>
    </row>
    <row r="104" spans="1:13">
      <c r="A104" s="112" t="str">
        <f ca="1">IFERROR(__xludf.DUMMYFUNCTION("""COMPUTED_VALUE"""),"5.1.1.0")</f>
        <v>5.1.1.0</v>
      </c>
      <c r="B10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4" s="112" t="str">
        <f ca="1">IFERROR(__xludf.DUMMYFUNCTION("""COMPUTED_VALUE"""),"3. Operación")</f>
        <v>3. Operación</v>
      </c>
      <c r="D104" s="112" t="str">
        <f ca="1">IFERROR(__xludf.DUMMYFUNCTION("""COMPUTED_VALUE"""),"Guadalajara bien educada")</f>
        <v>Guadalajara bien educada</v>
      </c>
      <c r="E104" s="112" t="str">
        <f ca="1">IFERROR(__xludf.DUMMYFUNCTION("""COMPUTED_VALUE"""),"Atención en Centros de Desarrollo Infantil")</f>
        <v>Atención en Centros de Desarrollo Infantil</v>
      </c>
      <c r="F10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4" s="112" t="str">
        <f ca="1">IFERROR(__xludf.DUMMYFUNCTION("""COMPUTED_VALUE"""),"AMM JULIO")</f>
        <v>AMM JULIO</v>
      </c>
      <c r="I104" s="112" t="str">
        <f ca="1">IFERROR(__xludf.DUMMYFUNCTION("""COMPUTED_VALUE"""),"Julio")</f>
        <v>Julio</v>
      </c>
      <c r="J104" s="112" t="str">
        <f ca="1">IFERROR(__xludf.DUMMYFUNCTION("""COMPUTED_VALUE"""),"AMM")</f>
        <v>AMM</v>
      </c>
      <c r="K104" s="63"/>
      <c r="L104" s="112" t="str">
        <f ca="1">IFERROR(__xludf.DUMMYFUNCTION("""COMPUTED_VALUE"""),"TRIMESTRE 3")</f>
        <v>TRIMESTRE 3</v>
      </c>
      <c r="M104" s="112" t="str">
        <f ca="1">IFERROR(__xludf.DUMMYFUNCTION("""COMPUTED_VALUE"""),"ADULTA MAYOR MUJER")</f>
        <v>ADULTA MAYOR MUJER</v>
      </c>
    </row>
    <row r="105" spans="1:13">
      <c r="A105" s="112" t="str">
        <f ca="1">IFERROR(__xludf.DUMMYFUNCTION("""COMPUTED_VALUE"""),"5.1.1.0")</f>
        <v>5.1.1.0</v>
      </c>
      <c r="B10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5" s="112" t="str">
        <f ca="1">IFERROR(__xludf.DUMMYFUNCTION("""COMPUTED_VALUE"""),"3. Operación")</f>
        <v>3. Operación</v>
      </c>
      <c r="D105" s="112" t="str">
        <f ca="1">IFERROR(__xludf.DUMMYFUNCTION("""COMPUTED_VALUE"""),"Guadalajara bien educada")</f>
        <v>Guadalajara bien educada</v>
      </c>
      <c r="E105" s="112" t="str">
        <f ca="1">IFERROR(__xludf.DUMMYFUNCTION("""COMPUTED_VALUE"""),"Atención en Centros de Desarrollo Infantil")</f>
        <v>Atención en Centros de Desarrollo Infantil</v>
      </c>
      <c r="F10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5" s="112" t="str">
        <f ca="1">IFERROR(__xludf.DUMMYFUNCTION("""COMPUTED_VALUE"""),"AMH JULIO")</f>
        <v>AMH JULIO</v>
      </c>
      <c r="I105" s="112" t="str">
        <f ca="1">IFERROR(__xludf.DUMMYFUNCTION("""COMPUTED_VALUE"""),"Julio")</f>
        <v>Julio</v>
      </c>
      <c r="J105" s="112" t="str">
        <f ca="1">IFERROR(__xludf.DUMMYFUNCTION("""COMPUTED_VALUE"""),"AMH")</f>
        <v>AMH</v>
      </c>
      <c r="K105" s="63"/>
      <c r="L105" s="112" t="str">
        <f ca="1">IFERROR(__xludf.DUMMYFUNCTION("""COMPUTED_VALUE"""),"TRIMESTRE 3")</f>
        <v>TRIMESTRE 3</v>
      </c>
      <c r="M105" s="112" t="str">
        <f ca="1">IFERROR(__xludf.DUMMYFUNCTION("""COMPUTED_VALUE"""),"ADULTO MAYOR HOMBRE")</f>
        <v>ADULTO MAYOR HOMBRE</v>
      </c>
    </row>
    <row r="106" spans="1:13">
      <c r="A106" s="112" t="str">
        <f ca="1">IFERROR(__xludf.DUMMYFUNCTION("""COMPUTED_VALUE"""),"5.1.1.1")</f>
        <v>5.1.1.1</v>
      </c>
      <c r="B10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6" s="112" t="str">
        <f ca="1">IFERROR(__xludf.DUMMYFUNCTION("""COMPUTED_VALUE"""),"3. Operación")</f>
        <v>3. Operación</v>
      </c>
      <c r="D106" s="112" t="str">
        <f ca="1">IFERROR(__xludf.DUMMYFUNCTION("""COMPUTED_VALUE"""),"Guadalajara bien educada")</f>
        <v>Guadalajara bien educada</v>
      </c>
      <c r="E106" s="112" t="str">
        <f ca="1">IFERROR(__xludf.DUMMYFUNCTION("""COMPUTED_VALUE"""),"Atención en Centros de Desarrollo Infantil")</f>
        <v>Atención en Centros de Desarrollo Infantil</v>
      </c>
      <c r="F10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6" s="112" t="str">
        <f ca="1">IFERROR(__xludf.DUMMYFUNCTION("""COMPUTED_VALUE"""),"NAS JULIO")</f>
        <v>NAS JULIO</v>
      </c>
      <c r="I106" s="112" t="str">
        <f ca="1">IFERROR(__xludf.DUMMYFUNCTION("""COMPUTED_VALUE"""),"Julio")</f>
        <v>Julio</v>
      </c>
      <c r="J106" s="112" t="str">
        <f ca="1">IFERROR(__xludf.DUMMYFUNCTION("""COMPUTED_VALUE"""),"NAS")</f>
        <v>NAS</v>
      </c>
      <c r="K106" s="63">
        <f ca="1">IFERROR(__xludf.DUMMYFUNCTION("""COMPUTED_VALUE"""),4)</f>
        <v>4</v>
      </c>
      <c r="L106" s="112" t="str">
        <f ca="1">IFERROR(__xludf.DUMMYFUNCTION("""COMPUTED_VALUE"""),"TRIMESTRE 3")</f>
        <v>TRIMESTRE 3</v>
      </c>
      <c r="M106" s="112" t="str">
        <f ca="1">IFERROR(__xludf.DUMMYFUNCTION("""COMPUTED_VALUE"""),"NIÑAS")</f>
        <v>NIÑAS</v>
      </c>
    </row>
    <row r="107" spans="1:13">
      <c r="A107" s="112" t="str">
        <f ca="1">IFERROR(__xludf.DUMMYFUNCTION("""COMPUTED_VALUE"""),"5.1.1.1")</f>
        <v>5.1.1.1</v>
      </c>
      <c r="B10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7" s="112" t="str">
        <f ca="1">IFERROR(__xludf.DUMMYFUNCTION("""COMPUTED_VALUE"""),"3. Operación")</f>
        <v>3. Operación</v>
      </c>
      <c r="D107" s="112" t="str">
        <f ca="1">IFERROR(__xludf.DUMMYFUNCTION("""COMPUTED_VALUE"""),"Guadalajara bien educada")</f>
        <v>Guadalajara bien educada</v>
      </c>
      <c r="E107" s="112" t="str">
        <f ca="1">IFERROR(__xludf.DUMMYFUNCTION("""COMPUTED_VALUE"""),"Atención en Centros de Desarrollo Infantil")</f>
        <v>Atención en Centros de Desarrollo Infantil</v>
      </c>
      <c r="F10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7" s="112" t="str">
        <f ca="1">IFERROR(__xludf.DUMMYFUNCTION("""COMPUTED_VALUE"""),"NOS JULIO")</f>
        <v>NOS JULIO</v>
      </c>
      <c r="I107" s="112" t="str">
        <f ca="1">IFERROR(__xludf.DUMMYFUNCTION("""COMPUTED_VALUE"""),"Julio")</f>
        <v>Julio</v>
      </c>
      <c r="J107" s="112" t="str">
        <f ca="1">IFERROR(__xludf.DUMMYFUNCTION("""COMPUTED_VALUE"""),"NOS")</f>
        <v>NOS</v>
      </c>
      <c r="K107" s="63">
        <f ca="1">IFERROR(__xludf.DUMMYFUNCTION("""COMPUTED_VALUE"""),7)</f>
        <v>7</v>
      </c>
      <c r="L107" s="112" t="str">
        <f ca="1">IFERROR(__xludf.DUMMYFUNCTION("""COMPUTED_VALUE"""),"TRIMESTRE 3")</f>
        <v>TRIMESTRE 3</v>
      </c>
      <c r="M107" s="112" t="str">
        <f ca="1">IFERROR(__xludf.DUMMYFUNCTION("""COMPUTED_VALUE"""),"NIÑOS")</f>
        <v>NIÑOS</v>
      </c>
    </row>
    <row r="108" spans="1:13">
      <c r="A108" s="112" t="str">
        <f ca="1">IFERROR(__xludf.DUMMYFUNCTION("""COMPUTED_VALUE"""),"5.1.1.1")</f>
        <v>5.1.1.1</v>
      </c>
      <c r="B10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8" s="112" t="str">
        <f ca="1">IFERROR(__xludf.DUMMYFUNCTION("""COMPUTED_VALUE"""),"3. Operación")</f>
        <v>3. Operación</v>
      </c>
      <c r="D108" s="112" t="str">
        <f ca="1">IFERROR(__xludf.DUMMYFUNCTION("""COMPUTED_VALUE"""),"Guadalajara bien educada")</f>
        <v>Guadalajara bien educada</v>
      </c>
      <c r="E108" s="112" t="str">
        <f ca="1">IFERROR(__xludf.DUMMYFUNCTION("""COMPUTED_VALUE"""),"Atención en Centros de Desarrollo Infantil")</f>
        <v>Atención en Centros de Desarrollo Infantil</v>
      </c>
      <c r="F10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8" s="112" t="str">
        <f ca="1">IFERROR(__xludf.DUMMYFUNCTION("""COMPUTED_VALUE"""),"AM JULIO")</f>
        <v>AM JULIO</v>
      </c>
      <c r="I108" s="112" t="str">
        <f ca="1">IFERROR(__xludf.DUMMYFUNCTION("""COMPUTED_VALUE"""),"Julio")</f>
        <v>Julio</v>
      </c>
      <c r="J108" s="112" t="str">
        <f ca="1">IFERROR(__xludf.DUMMYFUNCTION("""COMPUTED_VALUE"""),"AM")</f>
        <v>AM</v>
      </c>
      <c r="K108" s="63"/>
      <c r="L108" s="112" t="str">
        <f ca="1">IFERROR(__xludf.DUMMYFUNCTION("""COMPUTED_VALUE"""),"TRIMESTRE 3")</f>
        <v>TRIMESTRE 3</v>
      </c>
      <c r="M108" s="112" t="str">
        <f ca="1">IFERROR(__xludf.DUMMYFUNCTION("""COMPUTED_VALUE"""),"ADOLESCENTES MUJERES")</f>
        <v>ADOLESCENTES MUJERES</v>
      </c>
    </row>
    <row r="109" spans="1:13">
      <c r="A109" s="112" t="str">
        <f ca="1">IFERROR(__xludf.DUMMYFUNCTION("""COMPUTED_VALUE"""),"5.1.1.1")</f>
        <v>5.1.1.1</v>
      </c>
      <c r="B10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9" s="112" t="str">
        <f ca="1">IFERROR(__xludf.DUMMYFUNCTION("""COMPUTED_VALUE"""),"3. Operación")</f>
        <v>3. Operación</v>
      </c>
      <c r="D109" s="112" t="str">
        <f ca="1">IFERROR(__xludf.DUMMYFUNCTION("""COMPUTED_VALUE"""),"Guadalajara bien educada")</f>
        <v>Guadalajara bien educada</v>
      </c>
      <c r="E109" s="112" t="str">
        <f ca="1">IFERROR(__xludf.DUMMYFUNCTION("""COMPUTED_VALUE"""),"Atención en Centros de Desarrollo Infantil")</f>
        <v>Atención en Centros de Desarrollo Infantil</v>
      </c>
      <c r="F10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9" s="112" t="str">
        <f ca="1">IFERROR(__xludf.DUMMYFUNCTION("""COMPUTED_VALUE"""),"AH JULIO")</f>
        <v>AH JULIO</v>
      </c>
      <c r="I109" s="112" t="str">
        <f ca="1">IFERROR(__xludf.DUMMYFUNCTION("""COMPUTED_VALUE"""),"Julio")</f>
        <v>Julio</v>
      </c>
      <c r="J109" s="112" t="str">
        <f ca="1">IFERROR(__xludf.DUMMYFUNCTION("""COMPUTED_VALUE"""),"AH")</f>
        <v>AH</v>
      </c>
      <c r="K109" s="63"/>
      <c r="L109" s="112" t="str">
        <f ca="1">IFERROR(__xludf.DUMMYFUNCTION("""COMPUTED_VALUE"""),"TRIMESTRE 3")</f>
        <v>TRIMESTRE 3</v>
      </c>
      <c r="M109" s="112" t="str">
        <f ca="1">IFERROR(__xludf.DUMMYFUNCTION("""COMPUTED_VALUE"""),"ADOLESCENTES HOMBRES")</f>
        <v>ADOLESCENTES HOMBRES</v>
      </c>
    </row>
    <row r="110" spans="1:13">
      <c r="A110" s="112" t="str">
        <f ca="1">IFERROR(__xludf.DUMMYFUNCTION("""COMPUTED_VALUE"""),"5.1.1.1")</f>
        <v>5.1.1.1</v>
      </c>
      <c r="B11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0" s="112" t="str">
        <f ca="1">IFERROR(__xludf.DUMMYFUNCTION("""COMPUTED_VALUE"""),"3. Operación")</f>
        <v>3. Operación</v>
      </c>
      <c r="D110" s="112" t="str">
        <f ca="1">IFERROR(__xludf.DUMMYFUNCTION("""COMPUTED_VALUE"""),"Guadalajara bien educada")</f>
        <v>Guadalajara bien educada</v>
      </c>
      <c r="E110" s="112" t="str">
        <f ca="1">IFERROR(__xludf.DUMMYFUNCTION("""COMPUTED_VALUE"""),"Atención en Centros de Desarrollo Infantil")</f>
        <v>Atención en Centros de Desarrollo Infantil</v>
      </c>
      <c r="F11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0" s="112" t="str">
        <f ca="1">IFERROR(__xludf.DUMMYFUNCTION("""COMPUTED_VALUE"""),"MUJ JULIO")</f>
        <v>MUJ JULIO</v>
      </c>
      <c r="I110" s="112" t="str">
        <f ca="1">IFERROR(__xludf.DUMMYFUNCTION("""COMPUTED_VALUE"""),"Julio")</f>
        <v>Julio</v>
      </c>
      <c r="J110" s="112" t="str">
        <f ca="1">IFERROR(__xludf.DUMMYFUNCTION("""COMPUTED_VALUE"""),"MUJ")</f>
        <v>MUJ</v>
      </c>
      <c r="K110" s="63"/>
      <c r="L110" s="112" t="str">
        <f ca="1">IFERROR(__xludf.DUMMYFUNCTION("""COMPUTED_VALUE"""),"TRIMESTRE 3")</f>
        <v>TRIMESTRE 3</v>
      </c>
      <c r="M110" s="112" t="str">
        <f ca="1">IFERROR(__xludf.DUMMYFUNCTION("""COMPUTED_VALUE"""),"MUJERES ADULTAS")</f>
        <v>MUJERES ADULTAS</v>
      </c>
    </row>
    <row r="111" spans="1:13">
      <c r="A111" s="112" t="str">
        <f ca="1">IFERROR(__xludf.DUMMYFUNCTION("""COMPUTED_VALUE"""),"5.1.1.1")</f>
        <v>5.1.1.1</v>
      </c>
      <c r="B11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1" s="112" t="str">
        <f ca="1">IFERROR(__xludf.DUMMYFUNCTION("""COMPUTED_VALUE"""),"3. Operación")</f>
        <v>3. Operación</v>
      </c>
      <c r="D111" s="112" t="str">
        <f ca="1">IFERROR(__xludf.DUMMYFUNCTION("""COMPUTED_VALUE"""),"Guadalajara bien educada")</f>
        <v>Guadalajara bien educada</v>
      </c>
      <c r="E111" s="112" t="str">
        <f ca="1">IFERROR(__xludf.DUMMYFUNCTION("""COMPUTED_VALUE"""),"Atención en Centros de Desarrollo Infantil")</f>
        <v>Atención en Centros de Desarrollo Infantil</v>
      </c>
      <c r="F11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1" s="112" t="str">
        <f ca="1">IFERROR(__xludf.DUMMYFUNCTION("""COMPUTED_VALUE"""),"HOM JULIO")</f>
        <v>HOM JULIO</v>
      </c>
      <c r="I111" s="112" t="str">
        <f ca="1">IFERROR(__xludf.DUMMYFUNCTION("""COMPUTED_VALUE"""),"Julio")</f>
        <v>Julio</v>
      </c>
      <c r="J111" s="112" t="str">
        <f ca="1">IFERROR(__xludf.DUMMYFUNCTION("""COMPUTED_VALUE"""),"HOM")</f>
        <v>HOM</v>
      </c>
      <c r="K111" s="63"/>
      <c r="L111" s="112" t="str">
        <f ca="1">IFERROR(__xludf.DUMMYFUNCTION("""COMPUTED_VALUE"""),"TRIMESTRE 3")</f>
        <v>TRIMESTRE 3</v>
      </c>
      <c r="M111" s="112" t="str">
        <f ca="1">IFERROR(__xludf.DUMMYFUNCTION("""COMPUTED_VALUE"""),"HOMBRES ADULTOS")</f>
        <v>HOMBRES ADULTOS</v>
      </c>
    </row>
    <row r="112" spans="1:13">
      <c r="A112" s="112" t="str">
        <f ca="1">IFERROR(__xludf.DUMMYFUNCTION("""COMPUTED_VALUE"""),"5.1.1.1")</f>
        <v>5.1.1.1</v>
      </c>
      <c r="B11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2" s="112" t="str">
        <f ca="1">IFERROR(__xludf.DUMMYFUNCTION("""COMPUTED_VALUE"""),"3. Operación")</f>
        <v>3. Operación</v>
      </c>
      <c r="D112" s="112" t="str">
        <f ca="1">IFERROR(__xludf.DUMMYFUNCTION("""COMPUTED_VALUE"""),"Guadalajara bien educada")</f>
        <v>Guadalajara bien educada</v>
      </c>
      <c r="E112" s="112" t="str">
        <f ca="1">IFERROR(__xludf.DUMMYFUNCTION("""COMPUTED_VALUE"""),"Atención en Centros de Desarrollo Infantil")</f>
        <v>Atención en Centros de Desarrollo Infantil</v>
      </c>
      <c r="F11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2" s="112" t="str">
        <f ca="1">IFERROR(__xludf.DUMMYFUNCTION("""COMPUTED_VALUE"""),"AMM JULIO")</f>
        <v>AMM JULIO</v>
      </c>
      <c r="I112" s="112" t="str">
        <f ca="1">IFERROR(__xludf.DUMMYFUNCTION("""COMPUTED_VALUE"""),"Julio")</f>
        <v>Julio</v>
      </c>
      <c r="J112" s="112" t="str">
        <f ca="1">IFERROR(__xludf.DUMMYFUNCTION("""COMPUTED_VALUE"""),"AMM")</f>
        <v>AMM</v>
      </c>
      <c r="K112" s="63"/>
      <c r="L112" s="112" t="str">
        <f ca="1">IFERROR(__xludf.DUMMYFUNCTION("""COMPUTED_VALUE"""),"TRIMESTRE 3")</f>
        <v>TRIMESTRE 3</v>
      </c>
      <c r="M112" s="112" t="str">
        <f ca="1">IFERROR(__xludf.DUMMYFUNCTION("""COMPUTED_VALUE"""),"ADULTA MAYOR MUJER")</f>
        <v>ADULTA MAYOR MUJER</v>
      </c>
    </row>
    <row r="113" spans="1:13">
      <c r="A113" s="112" t="str">
        <f ca="1">IFERROR(__xludf.DUMMYFUNCTION("""COMPUTED_VALUE"""),"5.1.1.1")</f>
        <v>5.1.1.1</v>
      </c>
      <c r="B11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3" s="112" t="str">
        <f ca="1">IFERROR(__xludf.DUMMYFUNCTION("""COMPUTED_VALUE"""),"3. Operación")</f>
        <v>3. Operación</v>
      </c>
      <c r="D113" s="112" t="str">
        <f ca="1">IFERROR(__xludf.DUMMYFUNCTION("""COMPUTED_VALUE"""),"Guadalajara bien educada")</f>
        <v>Guadalajara bien educada</v>
      </c>
      <c r="E113" s="112" t="str">
        <f ca="1">IFERROR(__xludf.DUMMYFUNCTION("""COMPUTED_VALUE"""),"Atención en Centros de Desarrollo Infantil")</f>
        <v>Atención en Centros de Desarrollo Infantil</v>
      </c>
      <c r="F11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3" s="112" t="str">
        <f ca="1">IFERROR(__xludf.DUMMYFUNCTION("""COMPUTED_VALUE"""),"AMH JULIO")</f>
        <v>AMH JULIO</v>
      </c>
      <c r="I113" s="112" t="str">
        <f ca="1">IFERROR(__xludf.DUMMYFUNCTION("""COMPUTED_VALUE"""),"Julio")</f>
        <v>Julio</v>
      </c>
      <c r="J113" s="112" t="str">
        <f ca="1">IFERROR(__xludf.DUMMYFUNCTION("""COMPUTED_VALUE"""),"AMH")</f>
        <v>AMH</v>
      </c>
      <c r="K113" s="63"/>
      <c r="L113" s="112" t="str">
        <f ca="1">IFERROR(__xludf.DUMMYFUNCTION("""COMPUTED_VALUE"""),"TRIMESTRE 3")</f>
        <v>TRIMESTRE 3</v>
      </c>
      <c r="M113" s="112" t="str">
        <f ca="1">IFERROR(__xludf.DUMMYFUNCTION("""COMPUTED_VALUE"""),"ADULTO MAYOR HOMBRE")</f>
        <v>ADULTO MAYOR HOMBRE</v>
      </c>
    </row>
    <row r="114" spans="1:13">
      <c r="A114" s="112" t="str">
        <f ca="1">IFERROR(__xludf.DUMMYFUNCTION("""COMPUTED_VALUE"""),"5.1.1.0")</f>
        <v>5.1.1.0</v>
      </c>
      <c r="B11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4" s="112" t="str">
        <f ca="1">IFERROR(__xludf.DUMMYFUNCTION("""COMPUTED_VALUE"""),"3. Operación")</f>
        <v>3. Operación</v>
      </c>
      <c r="D114" s="112" t="str">
        <f ca="1">IFERROR(__xludf.DUMMYFUNCTION("""COMPUTED_VALUE"""),"Guadalajara bien educada")</f>
        <v>Guadalajara bien educada</v>
      </c>
      <c r="E114" s="112" t="str">
        <f ca="1">IFERROR(__xludf.DUMMYFUNCTION("""COMPUTED_VALUE"""),"Atención en Centros de Desarrollo Infantil")</f>
        <v>Atención en Centros de Desarrollo Infantil</v>
      </c>
      <c r="F11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4" s="112" t="str">
        <f ca="1">IFERROR(__xludf.DUMMYFUNCTION("""COMPUTED_VALUE"""),"NAS AGOSTO")</f>
        <v>NAS AGOSTO</v>
      </c>
      <c r="I114" s="112" t="str">
        <f ca="1">IFERROR(__xludf.DUMMYFUNCTION("""COMPUTED_VALUE"""),"Agosto")</f>
        <v>Agosto</v>
      </c>
      <c r="J114" s="112" t="str">
        <f ca="1">IFERROR(__xludf.DUMMYFUNCTION("""COMPUTED_VALUE"""),"NAS")</f>
        <v>NAS</v>
      </c>
      <c r="K114" s="63">
        <f ca="1">IFERROR(__xludf.DUMMYFUNCTION("""COMPUTED_VALUE"""),79)</f>
        <v>79</v>
      </c>
      <c r="L114" s="112" t="str">
        <f ca="1">IFERROR(__xludf.DUMMYFUNCTION("""COMPUTED_VALUE"""),"TRIMESTRE 3")</f>
        <v>TRIMESTRE 3</v>
      </c>
      <c r="M114" s="112" t="str">
        <f ca="1">IFERROR(__xludf.DUMMYFUNCTION("""COMPUTED_VALUE"""),"NIÑAS")</f>
        <v>NIÑAS</v>
      </c>
    </row>
    <row r="115" spans="1:13">
      <c r="A115" s="112" t="str">
        <f ca="1">IFERROR(__xludf.DUMMYFUNCTION("""COMPUTED_VALUE"""),"5.1.1.0")</f>
        <v>5.1.1.0</v>
      </c>
      <c r="B11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5" s="112" t="str">
        <f ca="1">IFERROR(__xludf.DUMMYFUNCTION("""COMPUTED_VALUE"""),"3. Operación")</f>
        <v>3. Operación</v>
      </c>
      <c r="D115" s="112" t="str">
        <f ca="1">IFERROR(__xludf.DUMMYFUNCTION("""COMPUTED_VALUE"""),"Guadalajara bien educada")</f>
        <v>Guadalajara bien educada</v>
      </c>
      <c r="E115" s="112" t="str">
        <f ca="1">IFERROR(__xludf.DUMMYFUNCTION("""COMPUTED_VALUE"""),"Atención en Centros de Desarrollo Infantil")</f>
        <v>Atención en Centros de Desarrollo Infantil</v>
      </c>
      <c r="F11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5" s="112" t="str">
        <f ca="1">IFERROR(__xludf.DUMMYFUNCTION("""COMPUTED_VALUE"""),"NOS AGOSTO")</f>
        <v>NOS AGOSTO</v>
      </c>
      <c r="I115" s="112" t="str">
        <f ca="1">IFERROR(__xludf.DUMMYFUNCTION("""COMPUTED_VALUE"""),"Agosto")</f>
        <v>Agosto</v>
      </c>
      <c r="J115" s="112" t="str">
        <f ca="1">IFERROR(__xludf.DUMMYFUNCTION("""COMPUTED_VALUE"""),"NOS")</f>
        <v>NOS</v>
      </c>
      <c r="K115" s="63">
        <f ca="1">IFERROR(__xludf.DUMMYFUNCTION("""COMPUTED_VALUE"""),109)</f>
        <v>109</v>
      </c>
      <c r="L115" s="112" t="str">
        <f ca="1">IFERROR(__xludf.DUMMYFUNCTION("""COMPUTED_VALUE"""),"TRIMESTRE 3")</f>
        <v>TRIMESTRE 3</v>
      </c>
      <c r="M115" s="112" t="str">
        <f ca="1">IFERROR(__xludf.DUMMYFUNCTION("""COMPUTED_VALUE"""),"NIÑOS")</f>
        <v>NIÑOS</v>
      </c>
    </row>
    <row r="116" spans="1:13">
      <c r="A116" s="112" t="str">
        <f ca="1">IFERROR(__xludf.DUMMYFUNCTION("""COMPUTED_VALUE"""),"5.1.1.0")</f>
        <v>5.1.1.0</v>
      </c>
      <c r="B11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6" s="112" t="str">
        <f ca="1">IFERROR(__xludf.DUMMYFUNCTION("""COMPUTED_VALUE"""),"3. Operación")</f>
        <v>3. Operación</v>
      </c>
      <c r="D116" s="112" t="str">
        <f ca="1">IFERROR(__xludf.DUMMYFUNCTION("""COMPUTED_VALUE"""),"Guadalajara bien educada")</f>
        <v>Guadalajara bien educada</v>
      </c>
      <c r="E116" s="112" t="str">
        <f ca="1">IFERROR(__xludf.DUMMYFUNCTION("""COMPUTED_VALUE"""),"Atención en Centros de Desarrollo Infantil")</f>
        <v>Atención en Centros de Desarrollo Infantil</v>
      </c>
      <c r="F11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6" s="112" t="str">
        <f ca="1">IFERROR(__xludf.DUMMYFUNCTION("""COMPUTED_VALUE"""),"AM AGOSTO")</f>
        <v>AM AGOSTO</v>
      </c>
      <c r="I116" s="112" t="str">
        <f ca="1">IFERROR(__xludf.DUMMYFUNCTION("""COMPUTED_VALUE"""),"Agosto")</f>
        <v>Agosto</v>
      </c>
      <c r="J116" s="112" t="str">
        <f ca="1">IFERROR(__xludf.DUMMYFUNCTION("""COMPUTED_VALUE"""),"AM")</f>
        <v>AM</v>
      </c>
      <c r="K116" s="63"/>
      <c r="L116" s="112" t="str">
        <f ca="1">IFERROR(__xludf.DUMMYFUNCTION("""COMPUTED_VALUE"""),"TRIMESTRE 3")</f>
        <v>TRIMESTRE 3</v>
      </c>
      <c r="M116" s="112" t="str">
        <f ca="1">IFERROR(__xludf.DUMMYFUNCTION("""COMPUTED_VALUE"""),"ADOLESCENTES MUJERES")</f>
        <v>ADOLESCENTES MUJERES</v>
      </c>
    </row>
    <row r="117" spans="1:13">
      <c r="A117" s="112" t="str">
        <f ca="1">IFERROR(__xludf.DUMMYFUNCTION("""COMPUTED_VALUE"""),"5.1.1.0")</f>
        <v>5.1.1.0</v>
      </c>
      <c r="B11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7" s="112" t="str">
        <f ca="1">IFERROR(__xludf.DUMMYFUNCTION("""COMPUTED_VALUE"""),"3. Operación")</f>
        <v>3. Operación</v>
      </c>
      <c r="D117" s="112" t="str">
        <f ca="1">IFERROR(__xludf.DUMMYFUNCTION("""COMPUTED_VALUE"""),"Guadalajara bien educada")</f>
        <v>Guadalajara bien educada</v>
      </c>
      <c r="E117" s="112" t="str">
        <f ca="1">IFERROR(__xludf.DUMMYFUNCTION("""COMPUTED_VALUE"""),"Atención en Centros de Desarrollo Infantil")</f>
        <v>Atención en Centros de Desarrollo Infantil</v>
      </c>
      <c r="F11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7" s="112" t="str">
        <f ca="1">IFERROR(__xludf.DUMMYFUNCTION("""COMPUTED_VALUE"""),"AH AGOSTO")</f>
        <v>AH AGOSTO</v>
      </c>
      <c r="I117" s="112" t="str">
        <f ca="1">IFERROR(__xludf.DUMMYFUNCTION("""COMPUTED_VALUE"""),"Agosto")</f>
        <v>Agosto</v>
      </c>
      <c r="J117" s="112" t="str">
        <f ca="1">IFERROR(__xludf.DUMMYFUNCTION("""COMPUTED_VALUE"""),"AH")</f>
        <v>AH</v>
      </c>
      <c r="K117" s="63"/>
      <c r="L117" s="112" t="str">
        <f ca="1">IFERROR(__xludf.DUMMYFUNCTION("""COMPUTED_VALUE"""),"TRIMESTRE 3")</f>
        <v>TRIMESTRE 3</v>
      </c>
      <c r="M117" s="112" t="str">
        <f ca="1">IFERROR(__xludf.DUMMYFUNCTION("""COMPUTED_VALUE"""),"ADOLESCENTES HOMBRES")</f>
        <v>ADOLESCENTES HOMBRES</v>
      </c>
    </row>
    <row r="118" spans="1:13">
      <c r="A118" s="112" t="str">
        <f ca="1">IFERROR(__xludf.DUMMYFUNCTION("""COMPUTED_VALUE"""),"5.1.1.0")</f>
        <v>5.1.1.0</v>
      </c>
      <c r="B11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8" s="112" t="str">
        <f ca="1">IFERROR(__xludf.DUMMYFUNCTION("""COMPUTED_VALUE"""),"3. Operación")</f>
        <v>3. Operación</v>
      </c>
      <c r="D118" s="112" t="str">
        <f ca="1">IFERROR(__xludf.DUMMYFUNCTION("""COMPUTED_VALUE"""),"Guadalajara bien educada")</f>
        <v>Guadalajara bien educada</v>
      </c>
      <c r="E118" s="112" t="str">
        <f ca="1">IFERROR(__xludf.DUMMYFUNCTION("""COMPUTED_VALUE"""),"Atención en Centros de Desarrollo Infantil")</f>
        <v>Atención en Centros de Desarrollo Infantil</v>
      </c>
      <c r="F11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8" s="112" t="str">
        <f ca="1">IFERROR(__xludf.DUMMYFUNCTION("""COMPUTED_VALUE"""),"MUJ AGOSTO")</f>
        <v>MUJ AGOSTO</v>
      </c>
      <c r="I118" s="112" t="str">
        <f ca="1">IFERROR(__xludf.DUMMYFUNCTION("""COMPUTED_VALUE"""),"Agosto")</f>
        <v>Agosto</v>
      </c>
      <c r="J118" s="112" t="str">
        <f ca="1">IFERROR(__xludf.DUMMYFUNCTION("""COMPUTED_VALUE"""),"MUJ")</f>
        <v>MUJ</v>
      </c>
      <c r="K118" s="63"/>
      <c r="L118" s="112" t="str">
        <f ca="1">IFERROR(__xludf.DUMMYFUNCTION("""COMPUTED_VALUE"""),"TRIMESTRE 3")</f>
        <v>TRIMESTRE 3</v>
      </c>
      <c r="M118" s="112" t="str">
        <f ca="1">IFERROR(__xludf.DUMMYFUNCTION("""COMPUTED_VALUE"""),"MUJERES ADULTAS")</f>
        <v>MUJERES ADULTAS</v>
      </c>
    </row>
    <row r="119" spans="1:13">
      <c r="A119" s="112" t="str">
        <f ca="1">IFERROR(__xludf.DUMMYFUNCTION("""COMPUTED_VALUE"""),"5.1.1.0")</f>
        <v>5.1.1.0</v>
      </c>
      <c r="B11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9" s="112" t="str">
        <f ca="1">IFERROR(__xludf.DUMMYFUNCTION("""COMPUTED_VALUE"""),"3. Operación")</f>
        <v>3. Operación</v>
      </c>
      <c r="D119" s="112" t="str">
        <f ca="1">IFERROR(__xludf.DUMMYFUNCTION("""COMPUTED_VALUE"""),"Guadalajara bien educada")</f>
        <v>Guadalajara bien educada</v>
      </c>
      <c r="E119" s="112" t="str">
        <f ca="1">IFERROR(__xludf.DUMMYFUNCTION("""COMPUTED_VALUE"""),"Atención en Centros de Desarrollo Infantil")</f>
        <v>Atención en Centros de Desarrollo Infantil</v>
      </c>
      <c r="F11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9" s="112" t="str">
        <f ca="1">IFERROR(__xludf.DUMMYFUNCTION("""COMPUTED_VALUE"""),"HOM AGOSTO")</f>
        <v>HOM AGOSTO</v>
      </c>
      <c r="I119" s="112" t="str">
        <f ca="1">IFERROR(__xludf.DUMMYFUNCTION("""COMPUTED_VALUE"""),"Agosto")</f>
        <v>Agosto</v>
      </c>
      <c r="J119" s="112" t="str">
        <f ca="1">IFERROR(__xludf.DUMMYFUNCTION("""COMPUTED_VALUE"""),"HOM")</f>
        <v>HOM</v>
      </c>
      <c r="K119" s="63"/>
      <c r="L119" s="112" t="str">
        <f ca="1">IFERROR(__xludf.DUMMYFUNCTION("""COMPUTED_VALUE"""),"TRIMESTRE 3")</f>
        <v>TRIMESTRE 3</v>
      </c>
      <c r="M119" s="112" t="str">
        <f ca="1">IFERROR(__xludf.DUMMYFUNCTION("""COMPUTED_VALUE"""),"HOMBRES ADULTOS")</f>
        <v>HOMBRES ADULTOS</v>
      </c>
    </row>
    <row r="120" spans="1:13">
      <c r="A120" s="112" t="str">
        <f ca="1">IFERROR(__xludf.DUMMYFUNCTION("""COMPUTED_VALUE"""),"5.1.1.0")</f>
        <v>5.1.1.0</v>
      </c>
      <c r="B12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0" s="112" t="str">
        <f ca="1">IFERROR(__xludf.DUMMYFUNCTION("""COMPUTED_VALUE"""),"3. Operación")</f>
        <v>3. Operación</v>
      </c>
      <c r="D120" s="112" t="str">
        <f ca="1">IFERROR(__xludf.DUMMYFUNCTION("""COMPUTED_VALUE"""),"Guadalajara bien educada")</f>
        <v>Guadalajara bien educada</v>
      </c>
      <c r="E120" s="112" t="str">
        <f ca="1">IFERROR(__xludf.DUMMYFUNCTION("""COMPUTED_VALUE"""),"Atención en Centros de Desarrollo Infantil")</f>
        <v>Atención en Centros de Desarrollo Infantil</v>
      </c>
      <c r="F12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2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20" s="112" t="str">
        <f ca="1">IFERROR(__xludf.DUMMYFUNCTION("""COMPUTED_VALUE"""),"AMM AGOSTO")</f>
        <v>AMM AGOSTO</v>
      </c>
      <c r="I120" s="112" t="str">
        <f ca="1">IFERROR(__xludf.DUMMYFUNCTION("""COMPUTED_VALUE"""),"Agosto")</f>
        <v>Agosto</v>
      </c>
      <c r="J120" s="112" t="str">
        <f ca="1">IFERROR(__xludf.DUMMYFUNCTION("""COMPUTED_VALUE"""),"AMM")</f>
        <v>AMM</v>
      </c>
      <c r="K120" s="63"/>
      <c r="L120" s="112" t="str">
        <f ca="1">IFERROR(__xludf.DUMMYFUNCTION("""COMPUTED_VALUE"""),"TRIMESTRE 3")</f>
        <v>TRIMESTRE 3</v>
      </c>
      <c r="M120" s="112" t="str">
        <f ca="1">IFERROR(__xludf.DUMMYFUNCTION("""COMPUTED_VALUE"""),"ADULTA MAYOR MUJER")</f>
        <v>ADULTA MAYOR MUJER</v>
      </c>
    </row>
    <row r="121" spans="1:13">
      <c r="A121" s="112" t="str">
        <f ca="1">IFERROR(__xludf.DUMMYFUNCTION("""COMPUTED_VALUE"""),"5.1.1.0")</f>
        <v>5.1.1.0</v>
      </c>
      <c r="B12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1" s="112" t="str">
        <f ca="1">IFERROR(__xludf.DUMMYFUNCTION("""COMPUTED_VALUE"""),"3. Operación")</f>
        <v>3. Operación</v>
      </c>
      <c r="D121" s="112" t="str">
        <f ca="1">IFERROR(__xludf.DUMMYFUNCTION("""COMPUTED_VALUE"""),"Guadalajara bien educada")</f>
        <v>Guadalajara bien educada</v>
      </c>
      <c r="E121" s="112" t="str">
        <f ca="1">IFERROR(__xludf.DUMMYFUNCTION("""COMPUTED_VALUE"""),"Atención en Centros de Desarrollo Infantil")</f>
        <v>Atención en Centros de Desarrollo Infantil</v>
      </c>
      <c r="F12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2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21" s="112" t="str">
        <f ca="1">IFERROR(__xludf.DUMMYFUNCTION("""COMPUTED_VALUE"""),"AMH AGOSTO")</f>
        <v>AMH AGOSTO</v>
      </c>
      <c r="I121" s="112" t="str">
        <f ca="1">IFERROR(__xludf.DUMMYFUNCTION("""COMPUTED_VALUE"""),"Agosto")</f>
        <v>Agosto</v>
      </c>
      <c r="J121" s="112" t="str">
        <f ca="1">IFERROR(__xludf.DUMMYFUNCTION("""COMPUTED_VALUE"""),"AMH")</f>
        <v>AMH</v>
      </c>
      <c r="K121" s="63"/>
      <c r="L121" s="112" t="str">
        <f ca="1">IFERROR(__xludf.DUMMYFUNCTION("""COMPUTED_VALUE"""),"TRIMESTRE 3")</f>
        <v>TRIMESTRE 3</v>
      </c>
      <c r="M121" s="112" t="str">
        <f ca="1">IFERROR(__xludf.DUMMYFUNCTION("""COMPUTED_VALUE"""),"ADULTO MAYOR HOMBRE")</f>
        <v>ADULTO MAYOR HOMBRE</v>
      </c>
    </row>
    <row r="122" spans="1:13">
      <c r="A122" s="112" t="str">
        <f ca="1">IFERROR(__xludf.DUMMYFUNCTION("""COMPUTED_VALUE"""),"5.1.1.1")</f>
        <v>5.1.1.1</v>
      </c>
      <c r="B12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2" s="112" t="str">
        <f ca="1">IFERROR(__xludf.DUMMYFUNCTION("""COMPUTED_VALUE"""),"3. Operación")</f>
        <v>3. Operación</v>
      </c>
      <c r="D122" s="112" t="str">
        <f ca="1">IFERROR(__xludf.DUMMYFUNCTION("""COMPUTED_VALUE"""),"Guadalajara bien educada")</f>
        <v>Guadalajara bien educada</v>
      </c>
      <c r="E122" s="112" t="str">
        <f ca="1">IFERROR(__xludf.DUMMYFUNCTION("""COMPUTED_VALUE"""),"Atención en Centros de Desarrollo Infantil")</f>
        <v>Atención en Centros de Desarrollo Infantil</v>
      </c>
      <c r="F12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2" s="112" t="str">
        <f ca="1">IFERROR(__xludf.DUMMYFUNCTION("""COMPUTED_VALUE"""),"NAS AGOSTO")</f>
        <v>NAS AGOSTO</v>
      </c>
      <c r="I122" s="112" t="str">
        <f ca="1">IFERROR(__xludf.DUMMYFUNCTION("""COMPUTED_VALUE"""),"Agosto")</f>
        <v>Agosto</v>
      </c>
      <c r="J122" s="112" t="str">
        <f ca="1">IFERROR(__xludf.DUMMYFUNCTION("""COMPUTED_VALUE"""),"NAS")</f>
        <v>NAS</v>
      </c>
      <c r="K122" s="63">
        <f ca="1">IFERROR(__xludf.DUMMYFUNCTION("""COMPUTED_VALUE"""),79)</f>
        <v>79</v>
      </c>
      <c r="L122" s="112" t="str">
        <f ca="1">IFERROR(__xludf.DUMMYFUNCTION("""COMPUTED_VALUE"""),"TRIMESTRE 3")</f>
        <v>TRIMESTRE 3</v>
      </c>
      <c r="M122" s="112" t="str">
        <f ca="1">IFERROR(__xludf.DUMMYFUNCTION("""COMPUTED_VALUE"""),"NIÑAS")</f>
        <v>NIÑAS</v>
      </c>
    </row>
    <row r="123" spans="1:13">
      <c r="A123" s="112" t="str">
        <f ca="1">IFERROR(__xludf.DUMMYFUNCTION("""COMPUTED_VALUE"""),"5.1.1.1")</f>
        <v>5.1.1.1</v>
      </c>
      <c r="B12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3" s="112" t="str">
        <f ca="1">IFERROR(__xludf.DUMMYFUNCTION("""COMPUTED_VALUE"""),"3. Operación")</f>
        <v>3. Operación</v>
      </c>
      <c r="D123" s="112" t="str">
        <f ca="1">IFERROR(__xludf.DUMMYFUNCTION("""COMPUTED_VALUE"""),"Guadalajara bien educada")</f>
        <v>Guadalajara bien educada</v>
      </c>
      <c r="E123" s="112" t="str">
        <f ca="1">IFERROR(__xludf.DUMMYFUNCTION("""COMPUTED_VALUE"""),"Atención en Centros de Desarrollo Infantil")</f>
        <v>Atención en Centros de Desarrollo Infantil</v>
      </c>
      <c r="F12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3" s="112" t="str">
        <f ca="1">IFERROR(__xludf.DUMMYFUNCTION("""COMPUTED_VALUE"""),"NOS AGOSTO")</f>
        <v>NOS AGOSTO</v>
      </c>
      <c r="I123" s="112" t="str">
        <f ca="1">IFERROR(__xludf.DUMMYFUNCTION("""COMPUTED_VALUE"""),"Agosto")</f>
        <v>Agosto</v>
      </c>
      <c r="J123" s="112" t="str">
        <f ca="1">IFERROR(__xludf.DUMMYFUNCTION("""COMPUTED_VALUE"""),"NOS")</f>
        <v>NOS</v>
      </c>
      <c r="K123" s="63">
        <f ca="1">IFERROR(__xludf.DUMMYFUNCTION("""COMPUTED_VALUE"""),109)</f>
        <v>109</v>
      </c>
      <c r="L123" s="112" t="str">
        <f ca="1">IFERROR(__xludf.DUMMYFUNCTION("""COMPUTED_VALUE"""),"TRIMESTRE 3")</f>
        <v>TRIMESTRE 3</v>
      </c>
      <c r="M123" s="112" t="str">
        <f ca="1">IFERROR(__xludf.DUMMYFUNCTION("""COMPUTED_VALUE"""),"NIÑOS")</f>
        <v>NIÑOS</v>
      </c>
    </row>
    <row r="124" spans="1:13">
      <c r="A124" s="112" t="str">
        <f ca="1">IFERROR(__xludf.DUMMYFUNCTION("""COMPUTED_VALUE"""),"5.1.1.1")</f>
        <v>5.1.1.1</v>
      </c>
      <c r="B12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4" s="112" t="str">
        <f ca="1">IFERROR(__xludf.DUMMYFUNCTION("""COMPUTED_VALUE"""),"3. Operación")</f>
        <v>3. Operación</v>
      </c>
      <c r="D124" s="112" t="str">
        <f ca="1">IFERROR(__xludf.DUMMYFUNCTION("""COMPUTED_VALUE"""),"Guadalajara bien educada")</f>
        <v>Guadalajara bien educada</v>
      </c>
      <c r="E124" s="112" t="str">
        <f ca="1">IFERROR(__xludf.DUMMYFUNCTION("""COMPUTED_VALUE"""),"Atención en Centros de Desarrollo Infantil")</f>
        <v>Atención en Centros de Desarrollo Infantil</v>
      </c>
      <c r="F12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4" s="112" t="str">
        <f ca="1">IFERROR(__xludf.DUMMYFUNCTION("""COMPUTED_VALUE"""),"AM AGOSTO")</f>
        <v>AM AGOSTO</v>
      </c>
      <c r="I124" s="112" t="str">
        <f ca="1">IFERROR(__xludf.DUMMYFUNCTION("""COMPUTED_VALUE"""),"Agosto")</f>
        <v>Agosto</v>
      </c>
      <c r="J124" s="112" t="str">
        <f ca="1">IFERROR(__xludf.DUMMYFUNCTION("""COMPUTED_VALUE"""),"AM")</f>
        <v>AM</v>
      </c>
      <c r="K124" s="63"/>
      <c r="L124" s="112" t="str">
        <f ca="1">IFERROR(__xludf.DUMMYFUNCTION("""COMPUTED_VALUE"""),"TRIMESTRE 3")</f>
        <v>TRIMESTRE 3</v>
      </c>
      <c r="M124" s="112" t="str">
        <f ca="1">IFERROR(__xludf.DUMMYFUNCTION("""COMPUTED_VALUE"""),"ADOLESCENTES MUJERES")</f>
        <v>ADOLESCENTES MUJERES</v>
      </c>
    </row>
    <row r="125" spans="1:13">
      <c r="A125" s="112" t="str">
        <f ca="1">IFERROR(__xludf.DUMMYFUNCTION("""COMPUTED_VALUE"""),"5.1.1.1")</f>
        <v>5.1.1.1</v>
      </c>
      <c r="B12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5" s="112" t="str">
        <f ca="1">IFERROR(__xludf.DUMMYFUNCTION("""COMPUTED_VALUE"""),"3. Operación")</f>
        <v>3. Operación</v>
      </c>
      <c r="D125" s="112" t="str">
        <f ca="1">IFERROR(__xludf.DUMMYFUNCTION("""COMPUTED_VALUE"""),"Guadalajara bien educada")</f>
        <v>Guadalajara bien educada</v>
      </c>
      <c r="E125" s="112" t="str">
        <f ca="1">IFERROR(__xludf.DUMMYFUNCTION("""COMPUTED_VALUE"""),"Atención en Centros de Desarrollo Infantil")</f>
        <v>Atención en Centros de Desarrollo Infantil</v>
      </c>
      <c r="F12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5" s="112" t="str">
        <f ca="1">IFERROR(__xludf.DUMMYFUNCTION("""COMPUTED_VALUE"""),"AH AGOSTO")</f>
        <v>AH AGOSTO</v>
      </c>
      <c r="I125" s="112" t="str">
        <f ca="1">IFERROR(__xludf.DUMMYFUNCTION("""COMPUTED_VALUE"""),"Agosto")</f>
        <v>Agosto</v>
      </c>
      <c r="J125" s="112" t="str">
        <f ca="1">IFERROR(__xludf.DUMMYFUNCTION("""COMPUTED_VALUE"""),"AH")</f>
        <v>AH</v>
      </c>
      <c r="K125" s="63"/>
      <c r="L125" s="112" t="str">
        <f ca="1">IFERROR(__xludf.DUMMYFUNCTION("""COMPUTED_VALUE"""),"TRIMESTRE 3")</f>
        <v>TRIMESTRE 3</v>
      </c>
      <c r="M125" s="112" t="str">
        <f ca="1">IFERROR(__xludf.DUMMYFUNCTION("""COMPUTED_VALUE"""),"ADOLESCENTES HOMBRES")</f>
        <v>ADOLESCENTES HOMBRES</v>
      </c>
    </row>
    <row r="126" spans="1:13">
      <c r="A126" s="112" t="str">
        <f ca="1">IFERROR(__xludf.DUMMYFUNCTION("""COMPUTED_VALUE"""),"5.1.1.1")</f>
        <v>5.1.1.1</v>
      </c>
      <c r="B12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6" s="112" t="str">
        <f ca="1">IFERROR(__xludf.DUMMYFUNCTION("""COMPUTED_VALUE"""),"3. Operación")</f>
        <v>3. Operación</v>
      </c>
      <c r="D126" s="112" t="str">
        <f ca="1">IFERROR(__xludf.DUMMYFUNCTION("""COMPUTED_VALUE"""),"Guadalajara bien educada")</f>
        <v>Guadalajara bien educada</v>
      </c>
      <c r="E126" s="112" t="str">
        <f ca="1">IFERROR(__xludf.DUMMYFUNCTION("""COMPUTED_VALUE"""),"Atención en Centros de Desarrollo Infantil")</f>
        <v>Atención en Centros de Desarrollo Infantil</v>
      </c>
      <c r="F12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6" s="112" t="str">
        <f ca="1">IFERROR(__xludf.DUMMYFUNCTION("""COMPUTED_VALUE"""),"MUJ AGOSTO")</f>
        <v>MUJ AGOSTO</v>
      </c>
      <c r="I126" s="112" t="str">
        <f ca="1">IFERROR(__xludf.DUMMYFUNCTION("""COMPUTED_VALUE"""),"Agosto")</f>
        <v>Agosto</v>
      </c>
      <c r="J126" s="112" t="str">
        <f ca="1">IFERROR(__xludf.DUMMYFUNCTION("""COMPUTED_VALUE"""),"MUJ")</f>
        <v>MUJ</v>
      </c>
      <c r="K126" s="63"/>
      <c r="L126" s="112" t="str">
        <f ca="1">IFERROR(__xludf.DUMMYFUNCTION("""COMPUTED_VALUE"""),"TRIMESTRE 3")</f>
        <v>TRIMESTRE 3</v>
      </c>
      <c r="M126" s="112" t="str">
        <f ca="1">IFERROR(__xludf.DUMMYFUNCTION("""COMPUTED_VALUE"""),"MUJERES ADULTAS")</f>
        <v>MUJERES ADULTAS</v>
      </c>
    </row>
    <row r="127" spans="1:13">
      <c r="A127" s="112" t="str">
        <f ca="1">IFERROR(__xludf.DUMMYFUNCTION("""COMPUTED_VALUE"""),"5.1.1.1")</f>
        <v>5.1.1.1</v>
      </c>
      <c r="B12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7" s="112" t="str">
        <f ca="1">IFERROR(__xludf.DUMMYFUNCTION("""COMPUTED_VALUE"""),"3. Operación")</f>
        <v>3. Operación</v>
      </c>
      <c r="D127" s="112" t="str">
        <f ca="1">IFERROR(__xludf.DUMMYFUNCTION("""COMPUTED_VALUE"""),"Guadalajara bien educada")</f>
        <v>Guadalajara bien educada</v>
      </c>
      <c r="E127" s="112" t="str">
        <f ca="1">IFERROR(__xludf.DUMMYFUNCTION("""COMPUTED_VALUE"""),"Atención en Centros de Desarrollo Infantil")</f>
        <v>Atención en Centros de Desarrollo Infantil</v>
      </c>
      <c r="F12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7" s="112" t="str">
        <f ca="1">IFERROR(__xludf.DUMMYFUNCTION("""COMPUTED_VALUE"""),"HOM AGOSTO")</f>
        <v>HOM AGOSTO</v>
      </c>
      <c r="I127" s="112" t="str">
        <f ca="1">IFERROR(__xludf.DUMMYFUNCTION("""COMPUTED_VALUE"""),"Agosto")</f>
        <v>Agosto</v>
      </c>
      <c r="J127" s="112" t="str">
        <f ca="1">IFERROR(__xludf.DUMMYFUNCTION("""COMPUTED_VALUE"""),"HOM")</f>
        <v>HOM</v>
      </c>
      <c r="K127" s="63"/>
      <c r="L127" s="112" t="str">
        <f ca="1">IFERROR(__xludf.DUMMYFUNCTION("""COMPUTED_VALUE"""),"TRIMESTRE 3")</f>
        <v>TRIMESTRE 3</v>
      </c>
      <c r="M127" s="112" t="str">
        <f ca="1">IFERROR(__xludf.DUMMYFUNCTION("""COMPUTED_VALUE"""),"HOMBRES ADULTOS")</f>
        <v>HOMBRES ADULTOS</v>
      </c>
    </row>
    <row r="128" spans="1:13">
      <c r="A128" s="112" t="str">
        <f ca="1">IFERROR(__xludf.DUMMYFUNCTION("""COMPUTED_VALUE"""),"5.1.1.1")</f>
        <v>5.1.1.1</v>
      </c>
      <c r="B12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8" s="112" t="str">
        <f ca="1">IFERROR(__xludf.DUMMYFUNCTION("""COMPUTED_VALUE"""),"3. Operación")</f>
        <v>3. Operación</v>
      </c>
      <c r="D128" s="112" t="str">
        <f ca="1">IFERROR(__xludf.DUMMYFUNCTION("""COMPUTED_VALUE"""),"Guadalajara bien educada")</f>
        <v>Guadalajara bien educada</v>
      </c>
      <c r="E128" s="112" t="str">
        <f ca="1">IFERROR(__xludf.DUMMYFUNCTION("""COMPUTED_VALUE"""),"Atención en Centros de Desarrollo Infantil")</f>
        <v>Atención en Centros de Desarrollo Infantil</v>
      </c>
      <c r="F12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8" s="112" t="str">
        <f ca="1">IFERROR(__xludf.DUMMYFUNCTION("""COMPUTED_VALUE"""),"AMM AGOSTO")</f>
        <v>AMM AGOSTO</v>
      </c>
      <c r="I128" s="112" t="str">
        <f ca="1">IFERROR(__xludf.DUMMYFUNCTION("""COMPUTED_VALUE"""),"Agosto")</f>
        <v>Agosto</v>
      </c>
      <c r="J128" s="112" t="str">
        <f ca="1">IFERROR(__xludf.DUMMYFUNCTION("""COMPUTED_VALUE"""),"AMM")</f>
        <v>AMM</v>
      </c>
      <c r="K128" s="63"/>
      <c r="L128" s="112" t="str">
        <f ca="1">IFERROR(__xludf.DUMMYFUNCTION("""COMPUTED_VALUE"""),"TRIMESTRE 3")</f>
        <v>TRIMESTRE 3</v>
      </c>
      <c r="M128" s="112" t="str">
        <f ca="1">IFERROR(__xludf.DUMMYFUNCTION("""COMPUTED_VALUE"""),"ADULTA MAYOR MUJER")</f>
        <v>ADULTA MAYOR MUJER</v>
      </c>
    </row>
    <row r="129" spans="1:13">
      <c r="A129" s="112" t="str">
        <f ca="1">IFERROR(__xludf.DUMMYFUNCTION("""COMPUTED_VALUE"""),"5.1.1.1")</f>
        <v>5.1.1.1</v>
      </c>
      <c r="B12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9" s="112" t="str">
        <f ca="1">IFERROR(__xludf.DUMMYFUNCTION("""COMPUTED_VALUE"""),"3. Operación")</f>
        <v>3. Operación</v>
      </c>
      <c r="D129" s="112" t="str">
        <f ca="1">IFERROR(__xludf.DUMMYFUNCTION("""COMPUTED_VALUE"""),"Guadalajara bien educada")</f>
        <v>Guadalajara bien educada</v>
      </c>
      <c r="E129" s="112" t="str">
        <f ca="1">IFERROR(__xludf.DUMMYFUNCTION("""COMPUTED_VALUE"""),"Atención en Centros de Desarrollo Infantil")</f>
        <v>Atención en Centros de Desarrollo Infantil</v>
      </c>
      <c r="F12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9" s="112" t="str">
        <f ca="1">IFERROR(__xludf.DUMMYFUNCTION("""COMPUTED_VALUE"""),"AMH AGOSTO")</f>
        <v>AMH AGOSTO</v>
      </c>
      <c r="I129" s="112" t="str">
        <f ca="1">IFERROR(__xludf.DUMMYFUNCTION("""COMPUTED_VALUE"""),"Agosto")</f>
        <v>Agosto</v>
      </c>
      <c r="J129" s="112" t="str">
        <f ca="1">IFERROR(__xludf.DUMMYFUNCTION("""COMPUTED_VALUE"""),"AMH")</f>
        <v>AMH</v>
      </c>
      <c r="K129" s="63"/>
      <c r="L129" s="112" t="str">
        <f ca="1">IFERROR(__xludf.DUMMYFUNCTION("""COMPUTED_VALUE"""),"TRIMESTRE 3")</f>
        <v>TRIMESTRE 3</v>
      </c>
      <c r="M129" s="112" t="str">
        <f ca="1">IFERROR(__xludf.DUMMYFUNCTION("""COMPUTED_VALUE"""),"ADULTO MAYOR HOMBRE")</f>
        <v>ADULTO MAYOR HOMBRE</v>
      </c>
    </row>
    <row r="130" spans="1:13">
      <c r="A130" s="112" t="str">
        <f ca="1">IFERROR(__xludf.DUMMYFUNCTION("""COMPUTED_VALUE"""),"5.1.1.0")</f>
        <v>5.1.1.0</v>
      </c>
      <c r="B13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0" s="112" t="str">
        <f ca="1">IFERROR(__xludf.DUMMYFUNCTION("""COMPUTED_VALUE"""),"3. Operación")</f>
        <v>3. Operación</v>
      </c>
      <c r="D130" s="112" t="str">
        <f ca="1">IFERROR(__xludf.DUMMYFUNCTION("""COMPUTED_VALUE"""),"Guadalajara bien educada")</f>
        <v>Guadalajara bien educada</v>
      </c>
      <c r="E130" s="112" t="str">
        <f ca="1">IFERROR(__xludf.DUMMYFUNCTION("""COMPUTED_VALUE"""),"Atención en Centros de Desarrollo Infantil")</f>
        <v>Atención en Centros de Desarrollo Infantil</v>
      </c>
      <c r="F13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0" s="112" t="str">
        <f ca="1">IFERROR(__xludf.DUMMYFUNCTION("""COMPUTED_VALUE"""),"NAS SEPTIEMBRE")</f>
        <v>NAS SEPTIEMBRE</v>
      </c>
      <c r="I130" s="112" t="str">
        <f ca="1">IFERROR(__xludf.DUMMYFUNCTION("""COMPUTED_VALUE"""),"Septiembre")</f>
        <v>Septiembre</v>
      </c>
      <c r="J130" s="112" t="str">
        <f ca="1">IFERROR(__xludf.DUMMYFUNCTION("""COMPUTED_VALUE"""),"NAS")</f>
        <v>NAS</v>
      </c>
      <c r="K130" s="63">
        <f ca="1">IFERROR(__xludf.DUMMYFUNCTION("""COMPUTED_VALUE"""),25)</f>
        <v>25</v>
      </c>
      <c r="L130" s="112" t="str">
        <f ca="1">IFERROR(__xludf.DUMMYFUNCTION("""COMPUTED_VALUE"""),"TRIMESTRE 3")</f>
        <v>TRIMESTRE 3</v>
      </c>
      <c r="M130" s="112" t="str">
        <f ca="1">IFERROR(__xludf.DUMMYFUNCTION("""COMPUTED_VALUE"""),"NIÑAS")</f>
        <v>NIÑAS</v>
      </c>
    </row>
    <row r="131" spans="1:13">
      <c r="A131" s="112" t="str">
        <f ca="1">IFERROR(__xludf.DUMMYFUNCTION("""COMPUTED_VALUE"""),"5.1.1.0")</f>
        <v>5.1.1.0</v>
      </c>
      <c r="B13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1" s="112" t="str">
        <f ca="1">IFERROR(__xludf.DUMMYFUNCTION("""COMPUTED_VALUE"""),"3. Operación")</f>
        <v>3. Operación</v>
      </c>
      <c r="D131" s="112" t="str">
        <f ca="1">IFERROR(__xludf.DUMMYFUNCTION("""COMPUTED_VALUE"""),"Guadalajara bien educada")</f>
        <v>Guadalajara bien educada</v>
      </c>
      <c r="E131" s="112" t="str">
        <f ca="1">IFERROR(__xludf.DUMMYFUNCTION("""COMPUTED_VALUE"""),"Atención en Centros de Desarrollo Infantil")</f>
        <v>Atención en Centros de Desarrollo Infantil</v>
      </c>
      <c r="F13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1" s="112" t="str">
        <f ca="1">IFERROR(__xludf.DUMMYFUNCTION("""COMPUTED_VALUE"""),"NOS SEPTIEMBRE")</f>
        <v>NOS SEPTIEMBRE</v>
      </c>
      <c r="I131" s="112" t="str">
        <f ca="1">IFERROR(__xludf.DUMMYFUNCTION("""COMPUTED_VALUE"""),"Septiembre")</f>
        <v>Septiembre</v>
      </c>
      <c r="J131" s="112" t="str">
        <f ca="1">IFERROR(__xludf.DUMMYFUNCTION("""COMPUTED_VALUE"""),"NOS")</f>
        <v>NOS</v>
      </c>
      <c r="K131" s="63">
        <f ca="1">IFERROR(__xludf.DUMMYFUNCTION("""COMPUTED_VALUE"""),28)</f>
        <v>28</v>
      </c>
      <c r="L131" s="112" t="str">
        <f ca="1">IFERROR(__xludf.DUMMYFUNCTION("""COMPUTED_VALUE"""),"TRIMESTRE 3")</f>
        <v>TRIMESTRE 3</v>
      </c>
      <c r="M131" s="112" t="str">
        <f ca="1">IFERROR(__xludf.DUMMYFUNCTION("""COMPUTED_VALUE"""),"NIÑOS")</f>
        <v>NIÑOS</v>
      </c>
    </row>
    <row r="132" spans="1:13">
      <c r="A132" s="112" t="str">
        <f ca="1">IFERROR(__xludf.DUMMYFUNCTION("""COMPUTED_VALUE"""),"5.1.1.0")</f>
        <v>5.1.1.0</v>
      </c>
      <c r="B13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2" s="112" t="str">
        <f ca="1">IFERROR(__xludf.DUMMYFUNCTION("""COMPUTED_VALUE"""),"3. Operación")</f>
        <v>3. Operación</v>
      </c>
      <c r="D132" s="112" t="str">
        <f ca="1">IFERROR(__xludf.DUMMYFUNCTION("""COMPUTED_VALUE"""),"Guadalajara bien educada")</f>
        <v>Guadalajara bien educada</v>
      </c>
      <c r="E132" s="112" t="str">
        <f ca="1">IFERROR(__xludf.DUMMYFUNCTION("""COMPUTED_VALUE"""),"Atención en Centros de Desarrollo Infantil")</f>
        <v>Atención en Centros de Desarrollo Infantil</v>
      </c>
      <c r="F13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2" s="112" t="str">
        <f ca="1">IFERROR(__xludf.DUMMYFUNCTION("""COMPUTED_VALUE"""),"AM SEPTIEMBRE")</f>
        <v>AM SEPTIEMBRE</v>
      </c>
      <c r="I132" s="112" t="str">
        <f ca="1">IFERROR(__xludf.DUMMYFUNCTION("""COMPUTED_VALUE"""),"Septiembre")</f>
        <v>Septiembre</v>
      </c>
      <c r="J132" s="112" t="str">
        <f ca="1">IFERROR(__xludf.DUMMYFUNCTION("""COMPUTED_VALUE"""),"AM")</f>
        <v>AM</v>
      </c>
      <c r="K132" s="63"/>
      <c r="L132" s="112" t="str">
        <f ca="1">IFERROR(__xludf.DUMMYFUNCTION("""COMPUTED_VALUE"""),"TRIMESTRE 3")</f>
        <v>TRIMESTRE 3</v>
      </c>
      <c r="M132" s="112" t="str">
        <f ca="1">IFERROR(__xludf.DUMMYFUNCTION("""COMPUTED_VALUE"""),"ADOLESCENTES MUJERES")</f>
        <v>ADOLESCENTES MUJERES</v>
      </c>
    </row>
    <row r="133" spans="1:13">
      <c r="A133" s="112" t="str">
        <f ca="1">IFERROR(__xludf.DUMMYFUNCTION("""COMPUTED_VALUE"""),"5.1.1.0")</f>
        <v>5.1.1.0</v>
      </c>
      <c r="B13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3" s="112" t="str">
        <f ca="1">IFERROR(__xludf.DUMMYFUNCTION("""COMPUTED_VALUE"""),"3. Operación")</f>
        <v>3. Operación</v>
      </c>
      <c r="D133" s="112" t="str">
        <f ca="1">IFERROR(__xludf.DUMMYFUNCTION("""COMPUTED_VALUE"""),"Guadalajara bien educada")</f>
        <v>Guadalajara bien educada</v>
      </c>
      <c r="E133" s="112" t="str">
        <f ca="1">IFERROR(__xludf.DUMMYFUNCTION("""COMPUTED_VALUE"""),"Atención en Centros de Desarrollo Infantil")</f>
        <v>Atención en Centros de Desarrollo Infantil</v>
      </c>
      <c r="F13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3" s="112" t="str">
        <f ca="1">IFERROR(__xludf.DUMMYFUNCTION("""COMPUTED_VALUE"""),"AH SEPTIEMBRE")</f>
        <v>AH SEPTIEMBRE</v>
      </c>
      <c r="I133" s="112" t="str">
        <f ca="1">IFERROR(__xludf.DUMMYFUNCTION("""COMPUTED_VALUE"""),"Septiembre")</f>
        <v>Septiembre</v>
      </c>
      <c r="J133" s="112" t="str">
        <f ca="1">IFERROR(__xludf.DUMMYFUNCTION("""COMPUTED_VALUE"""),"AH")</f>
        <v>AH</v>
      </c>
      <c r="K133" s="63"/>
      <c r="L133" s="112" t="str">
        <f ca="1">IFERROR(__xludf.DUMMYFUNCTION("""COMPUTED_VALUE"""),"TRIMESTRE 3")</f>
        <v>TRIMESTRE 3</v>
      </c>
      <c r="M133" s="112" t="str">
        <f ca="1">IFERROR(__xludf.DUMMYFUNCTION("""COMPUTED_VALUE"""),"ADOLESCENTES HOMBRES")</f>
        <v>ADOLESCENTES HOMBRES</v>
      </c>
    </row>
    <row r="134" spans="1:13">
      <c r="A134" s="112" t="str">
        <f ca="1">IFERROR(__xludf.DUMMYFUNCTION("""COMPUTED_VALUE"""),"5.1.1.0")</f>
        <v>5.1.1.0</v>
      </c>
      <c r="B13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4" s="112" t="str">
        <f ca="1">IFERROR(__xludf.DUMMYFUNCTION("""COMPUTED_VALUE"""),"3. Operación")</f>
        <v>3. Operación</v>
      </c>
      <c r="D134" s="112" t="str">
        <f ca="1">IFERROR(__xludf.DUMMYFUNCTION("""COMPUTED_VALUE"""),"Guadalajara bien educada")</f>
        <v>Guadalajara bien educada</v>
      </c>
      <c r="E134" s="112" t="str">
        <f ca="1">IFERROR(__xludf.DUMMYFUNCTION("""COMPUTED_VALUE"""),"Atención en Centros de Desarrollo Infantil")</f>
        <v>Atención en Centros de Desarrollo Infantil</v>
      </c>
      <c r="F13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4" s="112" t="str">
        <f ca="1">IFERROR(__xludf.DUMMYFUNCTION("""COMPUTED_VALUE"""),"MUJ SEPTIEMBRE")</f>
        <v>MUJ SEPTIEMBRE</v>
      </c>
      <c r="I134" s="112" t="str">
        <f ca="1">IFERROR(__xludf.DUMMYFUNCTION("""COMPUTED_VALUE"""),"Septiembre")</f>
        <v>Septiembre</v>
      </c>
      <c r="J134" s="112" t="str">
        <f ca="1">IFERROR(__xludf.DUMMYFUNCTION("""COMPUTED_VALUE"""),"MUJ")</f>
        <v>MUJ</v>
      </c>
      <c r="K134" s="63"/>
      <c r="L134" s="112" t="str">
        <f ca="1">IFERROR(__xludf.DUMMYFUNCTION("""COMPUTED_VALUE"""),"TRIMESTRE 3")</f>
        <v>TRIMESTRE 3</v>
      </c>
      <c r="M134" s="112" t="str">
        <f ca="1">IFERROR(__xludf.DUMMYFUNCTION("""COMPUTED_VALUE"""),"MUJERES ADULTAS")</f>
        <v>MUJERES ADULTAS</v>
      </c>
    </row>
    <row r="135" spans="1:13">
      <c r="A135" s="112" t="str">
        <f ca="1">IFERROR(__xludf.DUMMYFUNCTION("""COMPUTED_VALUE"""),"5.1.1.0")</f>
        <v>5.1.1.0</v>
      </c>
      <c r="B13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5" s="112" t="str">
        <f ca="1">IFERROR(__xludf.DUMMYFUNCTION("""COMPUTED_VALUE"""),"3. Operación")</f>
        <v>3. Operación</v>
      </c>
      <c r="D135" s="112" t="str">
        <f ca="1">IFERROR(__xludf.DUMMYFUNCTION("""COMPUTED_VALUE"""),"Guadalajara bien educada")</f>
        <v>Guadalajara bien educada</v>
      </c>
      <c r="E135" s="112" t="str">
        <f ca="1">IFERROR(__xludf.DUMMYFUNCTION("""COMPUTED_VALUE"""),"Atención en Centros de Desarrollo Infantil")</f>
        <v>Atención en Centros de Desarrollo Infantil</v>
      </c>
      <c r="F13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5" s="112" t="str">
        <f ca="1">IFERROR(__xludf.DUMMYFUNCTION("""COMPUTED_VALUE"""),"HOM SEPTIEMBRE")</f>
        <v>HOM SEPTIEMBRE</v>
      </c>
      <c r="I135" s="112" t="str">
        <f ca="1">IFERROR(__xludf.DUMMYFUNCTION("""COMPUTED_VALUE"""),"Septiembre")</f>
        <v>Septiembre</v>
      </c>
      <c r="J135" s="112" t="str">
        <f ca="1">IFERROR(__xludf.DUMMYFUNCTION("""COMPUTED_VALUE"""),"HOM")</f>
        <v>HOM</v>
      </c>
      <c r="K135" s="63"/>
      <c r="L135" s="112" t="str">
        <f ca="1">IFERROR(__xludf.DUMMYFUNCTION("""COMPUTED_VALUE"""),"TRIMESTRE 3")</f>
        <v>TRIMESTRE 3</v>
      </c>
      <c r="M135" s="112" t="str">
        <f ca="1">IFERROR(__xludf.DUMMYFUNCTION("""COMPUTED_VALUE"""),"HOMBRES ADULTOS")</f>
        <v>HOMBRES ADULTOS</v>
      </c>
    </row>
    <row r="136" spans="1:13">
      <c r="A136" s="112" t="str">
        <f ca="1">IFERROR(__xludf.DUMMYFUNCTION("""COMPUTED_VALUE"""),"5.1.1.0")</f>
        <v>5.1.1.0</v>
      </c>
      <c r="B13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6" s="112" t="str">
        <f ca="1">IFERROR(__xludf.DUMMYFUNCTION("""COMPUTED_VALUE"""),"3. Operación")</f>
        <v>3. Operación</v>
      </c>
      <c r="D136" s="112" t="str">
        <f ca="1">IFERROR(__xludf.DUMMYFUNCTION("""COMPUTED_VALUE"""),"Guadalajara bien educada")</f>
        <v>Guadalajara bien educada</v>
      </c>
      <c r="E136" s="112" t="str">
        <f ca="1">IFERROR(__xludf.DUMMYFUNCTION("""COMPUTED_VALUE"""),"Atención en Centros de Desarrollo Infantil")</f>
        <v>Atención en Centros de Desarrollo Infantil</v>
      </c>
      <c r="F13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6" s="112" t="str">
        <f ca="1">IFERROR(__xludf.DUMMYFUNCTION("""COMPUTED_VALUE"""),"AMM SEPTIEMBRE")</f>
        <v>AMM SEPTIEMBRE</v>
      </c>
      <c r="I136" s="112" t="str">
        <f ca="1">IFERROR(__xludf.DUMMYFUNCTION("""COMPUTED_VALUE"""),"Septiembre")</f>
        <v>Septiembre</v>
      </c>
      <c r="J136" s="112" t="str">
        <f ca="1">IFERROR(__xludf.DUMMYFUNCTION("""COMPUTED_VALUE"""),"AMM")</f>
        <v>AMM</v>
      </c>
      <c r="K136" s="63"/>
      <c r="L136" s="112" t="str">
        <f ca="1">IFERROR(__xludf.DUMMYFUNCTION("""COMPUTED_VALUE"""),"TRIMESTRE 3")</f>
        <v>TRIMESTRE 3</v>
      </c>
      <c r="M136" s="112" t="str">
        <f ca="1">IFERROR(__xludf.DUMMYFUNCTION("""COMPUTED_VALUE"""),"ADULTA MAYOR MUJER")</f>
        <v>ADULTA MAYOR MUJER</v>
      </c>
    </row>
    <row r="137" spans="1:13">
      <c r="A137" s="112" t="str">
        <f ca="1">IFERROR(__xludf.DUMMYFUNCTION("""COMPUTED_VALUE"""),"5.1.1.0")</f>
        <v>5.1.1.0</v>
      </c>
      <c r="B13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7" s="112" t="str">
        <f ca="1">IFERROR(__xludf.DUMMYFUNCTION("""COMPUTED_VALUE"""),"3. Operación")</f>
        <v>3. Operación</v>
      </c>
      <c r="D137" s="112" t="str">
        <f ca="1">IFERROR(__xludf.DUMMYFUNCTION("""COMPUTED_VALUE"""),"Guadalajara bien educada")</f>
        <v>Guadalajara bien educada</v>
      </c>
      <c r="E137" s="112" t="str">
        <f ca="1">IFERROR(__xludf.DUMMYFUNCTION("""COMPUTED_VALUE"""),"Atención en Centros de Desarrollo Infantil")</f>
        <v>Atención en Centros de Desarrollo Infantil</v>
      </c>
      <c r="F13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7" s="112" t="str">
        <f ca="1">IFERROR(__xludf.DUMMYFUNCTION("""COMPUTED_VALUE"""),"AMH SEPTIEMBRE")</f>
        <v>AMH SEPTIEMBRE</v>
      </c>
      <c r="I137" s="112" t="str">
        <f ca="1">IFERROR(__xludf.DUMMYFUNCTION("""COMPUTED_VALUE"""),"Septiembre")</f>
        <v>Septiembre</v>
      </c>
      <c r="J137" s="112" t="str">
        <f ca="1">IFERROR(__xludf.DUMMYFUNCTION("""COMPUTED_VALUE"""),"AMH")</f>
        <v>AMH</v>
      </c>
      <c r="K137" s="63"/>
      <c r="L137" s="112" t="str">
        <f ca="1">IFERROR(__xludf.DUMMYFUNCTION("""COMPUTED_VALUE"""),"TRIMESTRE 3")</f>
        <v>TRIMESTRE 3</v>
      </c>
      <c r="M137" s="112" t="str">
        <f ca="1">IFERROR(__xludf.DUMMYFUNCTION("""COMPUTED_VALUE"""),"ADULTO MAYOR HOMBRE")</f>
        <v>ADULTO MAYOR HOMBRE</v>
      </c>
    </row>
    <row r="138" spans="1:13">
      <c r="A138" s="112" t="str">
        <f ca="1">IFERROR(__xludf.DUMMYFUNCTION("""COMPUTED_VALUE"""),"5.1.1.1")</f>
        <v>5.1.1.1</v>
      </c>
      <c r="B13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8" s="112" t="str">
        <f ca="1">IFERROR(__xludf.DUMMYFUNCTION("""COMPUTED_VALUE"""),"3. Operación")</f>
        <v>3. Operación</v>
      </c>
      <c r="D138" s="112" t="str">
        <f ca="1">IFERROR(__xludf.DUMMYFUNCTION("""COMPUTED_VALUE"""),"Guadalajara bien educada")</f>
        <v>Guadalajara bien educada</v>
      </c>
      <c r="E138" s="112" t="str">
        <f ca="1">IFERROR(__xludf.DUMMYFUNCTION("""COMPUTED_VALUE"""),"Atención en Centros de Desarrollo Infantil")</f>
        <v>Atención en Centros de Desarrollo Infantil</v>
      </c>
      <c r="F13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8" s="112" t="str">
        <f ca="1">IFERROR(__xludf.DUMMYFUNCTION("""COMPUTED_VALUE"""),"NAS SEPTIEMBRE")</f>
        <v>NAS SEPTIEMBRE</v>
      </c>
      <c r="I138" s="112" t="str">
        <f ca="1">IFERROR(__xludf.DUMMYFUNCTION("""COMPUTED_VALUE"""),"Septiembre")</f>
        <v>Septiembre</v>
      </c>
      <c r="J138" s="112" t="str">
        <f ca="1">IFERROR(__xludf.DUMMYFUNCTION("""COMPUTED_VALUE"""),"NAS")</f>
        <v>NAS</v>
      </c>
      <c r="K138" s="63">
        <f ca="1">IFERROR(__xludf.DUMMYFUNCTION("""COMPUTED_VALUE"""),25)</f>
        <v>25</v>
      </c>
      <c r="L138" s="112" t="str">
        <f ca="1">IFERROR(__xludf.DUMMYFUNCTION("""COMPUTED_VALUE"""),"TRIMESTRE 3")</f>
        <v>TRIMESTRE 3</v>
      </c>
      <c r="M138" s="112" t="str">
        <f ca="1">IFERROR(__xludf.DUMMYFUNCTION("""COMPUTED_VALUE"""),"NIÑAS")</f>
        <v>NIÑAS</v>
      </c>
    </row>
    <row r="139" spans="1:13">
      <c r="A139" s="112" t="str">
        <f ca="1">IFERROR(__xludf.DUMMYFUNCTION("""COMPUTED_VALUE"""),"5.1.1.1")</f>
        <v>5.1.1.1</v>
      </c>
      <c r="B13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9" s="112" t="str">
        <f ca="1">IFERROR(__xludf.DUMMYFUNCTION("""COMPUTED_VALUE"""),"3. Operación")</f>
        <v>3. Operación</v>
      </c>
      <c r="D139" s="112" t="str">
        <f ca="1">IFERROR(__xludf.DUMMYFUNCTION("""COMPUTED_VALUE"""),"Guadalajara bien educada")</f>
        <v>Guadalajara bien educada</v>
      </c>
      <c r="E139" s="112" t="str">
        <f ca="1">IFERROR(__xludf.DUMMYFUNCTION("""COMPUTED_VALUE"""),"Atención en Centros de Desarrollo Infantil")</f>
        <v>Atención en Centros de Desarrollo Infantil</v>
      </c>
      <c r="F13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9" s="112" t="str">
        <f ca="1">IFERROR(__xludf.DUMMYFUNCTION("""COMPUTED_VALUE"""),"NOS SEPTIEMBRE")</f>
        <v>NOS SEPTIEMBRE</v>
      </c>
      <c r="I139" s="112" t="str">
        <f ca="1">IFERROR(__xludf.DUMMYFUNCTION("""COMPUTED_VALUE"""),"Septiembre")</f>
        <v>Septiembre</v>
      </c>
      <c r="J139" s="112" t="str">
        <f ca="1">IFERROR(__xludf.DUMMYFUNCTION("""COMPUTED_VALUE"""),"NOS")</f>
        <v>NOS</v>
      </c>
      <c r="K139" s="63">
        <f ca="1">IFERROR(__xludf.DUMMYFUNCTION("""COMPUTED_VALUE"""),28)</f>
        <v>28</v>
      </c>
      <c r="L139" s="112" t="str">
        <f ca="1">IFERROR(__xludf.DUMMYFUNCTION("""COMPUTED_VALUE"""),"TRIMESTRE 3")</f>
        <v>TRIMESTRE 3</v>
      </c>
      <c r="M139" s="112" t="str">
        <f ca="1">IFERROR(__xludf.DUMMYFUNCTION("""COMPUTED_VALUE"""),"NIÑOS")</f>
        <v>NIÑOS</v>
      </c>
    </row>
    <row r="140" spans="1:13">
      <c r="A140" s="112" t="str">
        <f ca="1">IFERROR(__xludf.DUMMYFUNCTION("""COMPUTED_VALUE"""),"5.1.1.1")</f>
        <v>5.1.1.1</v>
      </c>
      <c r="B14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0" s="112" t="str">
        <f ca="1">IFERROR(__xludf.DUMMYFUNCTION("""COMPUTED_VALUE"""),"3. Operación")</f>
        <v>3. Operación</v>
      </c>
      <c r="D140" s="112" t="str">
        <f ca="1">IFERROR(__xludf.DUMMYFUNCTION("""COMPUTED_VALUE"""),"Guadalajara bien educada")</f>
        <v>Guadalajara bien educada</v>
      </c>
      <c r="E140" s="112" t="str">
        <f ca="1">IFERROR(__xludf.DUMMYFUNCTION("""COMPUTED_VALUE"""),"Atención en Centros de Desarrollo Infantil")</f>
        <v>Atención en Centros de Desarrollo Infantil</v>
      </c>
      <c r="F14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0" s="112" t="str">
        <f ca="1">IFERROR(__xludf.DUMMYFUNCTION("""COMPUTED_VALUE"""),"AM SEPTIEMBRE")</f>
        <v>AM SEPTIEMBRE</v>
      </c>
      <c r="I140" s="112" t="str">
        <f ca="1">IFERROR(__xludf.DUMMYFUNCTION("""COMPUTED_VALUE"""),"Septiembre")</f>
        <v>Septiembre</v>
      </c>
      <c r="J140" s="112" t="str">
        <f ca="1">IFERROR(__xludf.DUMMYFUNCTION("""COMPUTED_VALUE"""),"AM")</f>
        <v>AM</v>
      </c>
      <c r="K140" s="63"/>
      <c r="L140" s="112" t="str">
        <f ca="1">IFERROR(__xludf.DUMMYFUNCTION("""COMPUTED_VALUE"""),"TRIMESTRE 3")</f>
        <v>TRIMESTRE 3</v>
      </c>
      <c r="M140" s="112" t="str">
        <f ca="1">IFERROR(__xludf.DUMMYFUNCTION("""COMPUTED_VALUE"""),"ADOLESCENTES MUJERES")</f>
        <v>ADOLESCENTES MUJERES</v>
      </c>
    </row>
    <row r="141" spans="1:13">
      <c r="A141" s="112" t="str">
        <f ca="1">IFERROR(__xludf.DUMMYFUNCTION("""COMPUTED_VALUE"""),"5.1.1.1")</f>
        <v>5.1.1.1</v>
      </c>
      <c r="B14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1" s="112" t="str">
        <f ca="1">IFERROR(__xludf.DUMMYFUNCTION("""COMPUTED_VALUE"""),"3. Operación")</f>
        <v>3. Operación</v>
      </c>
      <c r="D141" s="112" t="str">
        <f ca="1">IFERROR(__xludf.DUMMYFUNCTION("""COMPUTED_VALUE"""),"Guadalajara bien educada")</f>
        <v>Guadalajara bien educada</v>
      </c>
      <c r="E141" s="112" t="str">
        <f ca="1">IFERROR(__xludf.DUMMYFUNCTION("""COMPUTED_VALUE"""),"Atención en Centros de Desarrollo Infantil")</f>
        <v>Atención en Centros de Desarrollo Infantil</v>
      </c>
      <c r="F14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1" s="112" t="str">
        <f ca="1">IFERROR(__xludf.DUMMYFUNCTION("""COMPUTED_VALUE"""),"AH SEPTIEMBRE")</f>
        <v>AH SEPTIEMBRE</v>
      </c>
      <c r="I141" s="112" t="str">
        <f ca="1">IFERROR(__xludf.DUMMYFUNCTION("""COMPUTED_VALUE"""),"Septiembre")</f>
        <v>Septiembre</v>
      </c>
      <c r="J141" s="112" t="str">
        <f ca="1">IFERROR(__xludf.DUMMYFUNCTION("""COMPUTED_VALUE"""),"AH")</f>
        <v>AH</v>
      </c>
      <c r="K141" s="63"/>
      <c r="L141" s="112" t="str">
        <f ca="1">IFERROR(__xludf.DUMMYFUNCTION("""COMPUTED_VALUE"""),"TRIMESTRE 3")</f>
        <v>TRIMESTRE 3</v>
      </c>
      <c r="M141" s="112" t="str">
        <f ca="1">IFERROR(__xludf.DUMMYFUNCTION("""COMPUTED_VALUE"""),"ADOLESCENTES HOMBRES")</f>
        <v>ADOLESCENTES HOMBRES</v>
      </c>
    </row>
    <row r="142" spans="1:13">
      <c r="A142" s="112" t="str">
        <f ca="1">IFERROR(__xludf.DUMMYFUNCTION("""COMPUTED_VALUE"""),"5.1.1.1")</f>
        <v>5.1.1.1</v>
      </c>
      <c r="B14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2" s="112" t="str">
        <f ca="1">IFERROR(__xludf.DUMMYFUNCTION("""COMPUTED_VALUE"""),"3. Operación")</f>
        <v>3. Operación</v>
      </c>
      <c r="D142" s="112" t="str">
        <f ca="1">IFERROR(__xludf.DUMMYFUNCTION("""COMPUTED_VALUE"""),"Guadalajara bien educada")</f>
        <v>Guadalajara bien educada</v>
      </c>
      <c r="E142" s="112" t="str">
        <f ca="1">IFERROR(__xludf.DUMMYFUNCTION("""COMPUTED_VALUE"""),"Atención en Centros de Desarrollo Infantil")</f>
        <v>Atención en Centros de Desarrollo Infantil</v>
      </c>
      <c r="F14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2" s="112" t="str">
        <f ca="1">IFERROR(__xludf.DUMMYFUNCTION("""COMPUTED_VALUE"""),"MUJ SEPTIEMBRE")</f>
        <v>MUJ SEPTIEMBRE</v>
      </c>
      <c r="I142" s="112" t="str">
        <f ca="1">IFERROR(__xludf.DUMMYFUNCTION("""COMPUTED_VALUE"""),"Septiembre")</f>
        <v>Septiembre</v>
      </c>
      <c r="J142" s="112" t="str">
        <f ca="1">IFERROR(__xludf.DUMMYFUNCTION("""COMPUTED_VALUE"""),"MUJ")</f>
        <v>MUJ</v>
      </c>
      <c r="K142" s="63"/>
      <c r="L142" s="112" t="str">
        <f ca="1">IFERROR(__xludf.DUMMYFUNCTION("""COMPUTED_VALUE"""),"TRIMESTRE 3")</f>
        <v>TRIMESTRE 3</v>
      </c>
      <c r="M142" s="112" t="str">
        <f ca="1">IFERROR(__xludf.DUMMYFUNCTION("""COMPUTED_VALUE"""),"MUJERES ADULTAS")</f>
        <v>MUJERES ADULTAS</v>
      </c>
    </row>
    <row r="143" spans="1:13">
      <c r="A143" s="112" t="str">
        <f ca="1">IFERROR(__xludf.DUMMYFUNCTION("""COMPUTED_VALUE"""),"5.1.1.1")</f>
        <v>5.1.1.1</v>
      </c>
      <c r="B14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3" s="112" t="str">
        <f ca="1">IFERROR(__xludf.DUMMYFUNCTION("""COMPUTED_VALUE"""),"3. Operación")</f>
        <v>3. Operación</v>
      </c>
      <c r="D143" s="112" t="str">
        <f ca="1">IFERROR(__xludf.DUMMYFUNCTION("""COMPUTED_VALUE"""),"Guadalajara bien educada")</f>
        <v>Guadalajara bien educada</v>
      </c>
      <c r="E143" s="112" t="str">
        <f ca="1">IFERROR(__xludf.DUMMYFUNCTION("""COMPUTED_VALUE"""),"Atención en Centros de Desarrollo Infantil")</f>
        <v>Atención en Centros de Desarrollo Infantil</v>
      </c>
      <c r="F14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3" s="112" t="str">
        <f ca="1">IFERROR(__xludf.DUMMYFUNCTION("""COMPUTED_VALUE"""),"HOM SEPTIEMBRE")</f>
        <v>HOM SEPTIEMBRE</v>
      </c>
      <c r="I143" s="112" t="str">
        <f ca="1">IFERROR(__xludf.DUMMYFUNCTION("""COMPUTED_VALUE"""),"Septiembre")</f>
        <v>Septiembre</v>
      </c>
      <c r="J143" s="112" t="str">
        <f ca="1">IFERROR(__xludf.DUMMYFUNCTION("""COMPUTED_VALUE"""),"HOM")</f>
        <v>HOM</v>
      </c>
      <c r="K143" s="63"/>
      <c r="L143" s="112" t="str">
        <f ca="1">IFERROR(__xludf.DUMMYFUNCTION("""COMPUTED_VALUE"""),"TRIMESTRE 3")</f>
        <v>TRIMESTRE 3</v>
      </c>
      <c r="M143" s="112" t="str">
        <f ca="1">IFERROR(__xludf.DUMMYFUNCTION("""COMPUTED_VALUE"""),"HOMBRES ADULTOS")</f>
        <v>HOMBRES ADULTOS</v>
      </c>
    </row>
    <row r="144" spans="1:13">
      <c r="A144" s="112" t="str">
        <f ca="1">IFERROR(__xludf.DUMMYFUNCTION("""COMPUTED_VALUE"""),"5.1.1.1")</f>
        <v>5.1.1.1</v>
      </c>
      <c r="B14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4" s="112" t="str">
        <f ca="1">IFERROR(__xludf.DUMMYFUNCTION("""COMPUTED_VALUE"""),"3. Operación")</f>
        <v>3. Operación</v>
      </c>
      <c r="D144" s="112" t="str">
        <f ca="1">IFERROR(__xludf.DUMMYFUNCTION("""COMPUTED_VALUE"""),"Guadalajara bien educada")</f>
        <v>Guadalajara bien educada</v>
      </c>
      <c r="E144" s="112" t="str">
        <f ca="1">IFERROR(__xludf.DUMMYFUNCTION("""COMPUTED_VALUE"""),"Atención en Centros de Desarrollo Infantil")</f>
        <v>Atención en Centros de Desarrollo Infantil</v>
      </c>
      <c r="F14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4" s="112" t="str">
        <f ca="1">IFERROR(__xludf.DUMMYFUNCTION("""COMPUTED_VALUE"""),"AMM SEPTIEMBRE")</f>
        <v>AMM SEPTIEMBRE</v>
      </c>
      <c r="I144" s="112" t="str">
        <f ca="1">IFERROR(__xludf.DUMMYFUNCTION("""COMPUTED_VALUE"""),"Septiembre")</f>
        <v>Septiembre</v>
      </c>
      <c r="J144" s="112" t="str">
        <f ca="1">IFERROR(__xludf.DUMMYFUNCTION("""COMPUTED_VALUE"""),"AMM")</f>
        <v>AMM</v>
      </c>
      <c r="K144" s="63"/>
      <c r="L144" s="112" t="str">
        <f ca="1">IFERROR(__xludf.DUMMYFUNCTION("""COMPUTED_VALUE"""),"TRIMESTRE 3")</f>
        <v>TRIMESTRE 3</v>
      </c>
      <c r="M144" s="112" t="str">
        <f ca="1">IFERROR(__xludf.DUMMYFUNCTION("""COMPUTED_VALUE"""),"ADULTA MAYOR MUJER")</f>
        <v>ADULTA MAYOR MUJER</v>
      </c>
    </row>
    <row r="145" spans="1:13">
      <c r="A145" s="112" t="str">
        <f ca="1">IFERROR(__xludf.DUMMYFUNCTION("""COMPUTED_VALUE"""),"5.1.1.1")</f>
        <v>5.1.1.1</v>
      </c>
      <c r="B14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5" s="112" t="str">
        <f ca="1">IFERROR(__xludf.DUMMYFUNCTION("""COMPUTED_VALUE"""),"3. Operación")</f>
        <v>3. Operación</v>
      </c>
      <c r="D145" s="112" t="str">
        <f ca="1">IFERROR(__xludf.DUMMYFUNCTION("""COMPUTED_VALUE"""),"Guadalajara bien educada")</f>
        <v>Guadalajara bien educada</v>
      </c>
      <c r="E145" s="112" t="str">
        <f ca="1">IFERROR(__xludf.DUMMYFUNCTION("""COMPUTED_VALUE"""),"Atención en Centros de Desarrollo Infantil")</f>
        <v>Atención en Centros de Desarrollo Infantil</v>
      </c>
      <c r="F14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5" s="112" t="str">
        <f ca="1">IFERROR(__xludf.DUMMYFUNCTION("""COMPUTED_VALUE"""),"AMH SEPTIEMBRE")</f>
        <v>AMH SEPTIEMBRE</v>
      </c>
      <c r="I145" s="112" t="str">
        <f ca="1">IFERROR(__xludf.DUMMYFUNCTION("""COMPUTED_VALUE"""),"Septiembre")</f>
        <v>Septiembre</v>
      </c>
      <c r="J145" s="112" t="str">
        <f ca="1">IFERROR(__xludf.DUMMYFUNCTION("""COMPUTED_VALUE"""),"AMH")</f>
        <v>AMH</v>
      </c>
      <c r="K145" s="63"/>
      <c r="L145" s="112" t="str">
        <f ca="1">IFERROR(__xludf.DUMMYFUNCTION("""COMPUTED_VALUE"""),"TRIMESTRE 3")</f>
        <v>TRIMESTRE 3</v>
      </c>
      <c r="M145" s="112" t="str">
        <f ca="1">IFERROR(__xludf.DUMMYFUNCTION("""COMPUTED_VALUE"""),"ADULTO MAYOR HOMBRE")</f>
        <v>ADULTO MAYOR HOMBRE</v>
      </c>
    </row>
    <row r="146" spans="1:13">
      <c r="A146" s="112" t="str">
        <f ca="1">IFERROR(__xludf.DUMMYFUNCTION("""COMPUTED_VALUE"""),"5.1.1.0")</f>
        <v>5.1.1.0</v>
      </c>
      <c r="B14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6" s="112" t="str">
        <f ca="1">IFERROR(__xludf.DUMMYFUNCTION("""COMPUTED_VALUE"""),"3. Operación")</f>
        <v>3. Operación</v>
      </c>
      <c r="D146" s="112" t="str">
        <f ca="1">IFERROR(__xludf.DUMMYFUNCTION("""COMPUTED_VALUE"""),"Guadalajara bien educada")</f>
        <v>Guadalajara bien educada</v>
      </c>
      <c r="E146" s="112" t="str">
        <f ca="1">IFERROR(__xludf.DUMMYFUNCTION("""COMPUTED_VALUE"""),"Atención en Centros de Desarrollo Infantil")</f>
        <v>Atención en Centros de Desarrollo Infantil</v>
      </c>
      <c r="F14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6" s="112" t="str">
        <f ca="1">IFERROR(__xludf.DUMMYFUNCTION("""COMPUTED_VALUE"""),"NAS OCTUBRE")</f>
        <v>NAS OCTUBRE</v>
      </c>
      <c r="I146" s="112" t="str">
        <f ca="1">IFERROR(__xludf.DUMMYFUNCTION("""COMPUTED_VALUE"""),"Octubre")</f>
        <v>Octubre</v>
      </c>
      <c r="J146" s="112" t="str">
        <f ca="1">IFERROR(__xludf.DUMMYFUNCTION("""COMPUTED_VALUE"""),"NAS")</f>
        <v>NAS</v>
      </c>
      <c r="K146" s="63">
        <f ca="1">IFERROR(__xludf.DUMMYFUNCTION("""COMPUTED_VALUE"""),21)</f>
        <v>21</v>
      </c>
      <c r="L146" s="112" t="str">
        <f ca="1">IFERROR(__xludf.DUMMYFUNCTION("""COMPUTED_VALUE"""),"TRIMESTRE 4")</f>
        <v>TRIMESTRE 4</v>
      </c>
      <c r="M146" s="112" t="str">
        <f ca="1">IFERROR(__xludf.DUMMYFUNCTION("""COMPUTED_VALUE"""),"NIÑAS")</f>
        <v>NIÑAS</v>
      </c>
    </row>
    <row r="147" spans="1:13">
      <c r="A147" s="112" t="str">
        <f ca="1">IFERROR(__xludf.DUMMYFUNCTION("""COMPUTED_VALUE"""),"5.1.1.0")</f>
        <v>5.1.1.0</v>
      </c>
      <c r="B14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7" s="112" t="str">
        <f ca="1">IFERROR(__xludf.DUMMYFUNCTION("""COMPUTED_VALUE"""),"3. Operación")</f>
        <v>3. Operación</v>
      </c>
      <c r="D147" s="112" t="str">
        <f ca="1">IFERROR(__xludf.DUMMYFUNCTION("""COMPUTED_VALUE"""),"Guadalajara bien educada")</f>
        <v>Guadalajara bien educada</v>
      </c>
      <c r="E147" s="112" t="str">
        <f ca="1">IFERROR(__xludf.DUMMYFUNCTION("""COMPUTED_VALUE"""),"Atención en Centros de Desarrollo Infantil")</f>
        <v>Atención en Centros de Desarrollo Infantil</v>
      </c>
      <c r="F14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7" s="112" t="str">
        <f ca="1">IFERROR(__xludf.DUMMYFUNCTION("""COMPUTED_VALUE"""),"NOS OCTUBRE")</f>
        <v>NOS OCTUBRE</v>
      </c>
      <c r="I147" s="112" t="str">
        <f ca="1">IFERROR(__xludf.DUMMYFUNCTION("""COMPUTED_VALUE"""),"Octubre")</f>
        <v>Octubre</v>
      </c>
      <c r="J147" s="112" t="str">
        <f ca="1">IFERROR(__xludf.DUMMYFUNCTION("""COMPUTED_VALUE"""),"NOS")</f>
        <v>NOS</v>
      </c>
      <c r="K147" s="63">
        <f ca="1">IFERROR(__xludf.DUMMYFUNCTION("""COMPUTED_VALUE"""),26)</f>
        <v>26</v>
      </c>
      <c r="L147" s="112" t="str">
        <f ca="1">IFERROR(__xludf.DUMMYFUNCTION("""COMPUTED_VALUE"""),"TRIMESTRE 4")</f>
        <v>TRIMESTRE 4</v>
      </c>
      <c r="M147" s="112" t="str">
        <f ca="1">IFERROR(__xludf.DUMMYFUNCTION("""COMPUTED_VALUE"""),"NIÑOS")</f>
        <v>NIÑOS</v>
      </c>
    </row>
    <row r="148" spans="1:13">
      <c r="A148" s="112" t="str">
        <f ca="1">IFERROR(__xludf.DUMMYFUNCTION("""COMPUTED_VALUE"""),"5.1.1.0")</f>
        <v>5.1.1.0</v>
      </c>
      <c r="B14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8" s="112" t="str">
        <f ca="1">IFERROR(__xludf.DUMMYFUNCTION("""COMPUTED_VALUE"""),"3. Operación")</f>
        <v>3. Operación</v>
      </c>
      <c r="D148" s="112" t="str">
        <f ca="1">IFERROR(__xludf.DUMMYFUNCTION("""COMPUTED_VALUE"""),"Guadalajara bien educada")</f>
        <v>Guadalajara bien educada</v>
      </c>
      <c r="E148" s="112" t="str">
        <f ca="1">IFERROR(__xludf.DUMMYFUNCTION("""COMPUTED_VALUE"""),"Atención en Centros de Desarrollo Infantil")</f>
        <v>Atención en Centros de Desarrollo Infantil</v>
      </c>
      <c r="F14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8" s="112" t="str">
        <f ca="1">IFERROR(__xludf.DUMMYFUNCTION("""COMPUTED_VALUE"""),"AM OCTUBRE")</f>
        <v>AM OCTUBRE</v>
      </c>
      <c r="I148" s="112" t="str">
        <f ca="1">IFERROR(__xludf.DUMMYFUNCTION("""COMPUTED_VALUE"""),"Octubre")</f>
        <v>Octubre</v>
      </c>
      <c r="J148" s="112" t="str">
        <f ca="1">IFERROR(__xludf.DUMMYFUNCTION("""COMPUTED_VALUE"""),"AM")</f>
        <v>AM</v>
      </c>
      <c r="K148" s="63"/>
      <c r="L148" s="112" t="str">
        <f ca="1">IFERROR(__xludf.DUMMYFUNCTION("""COMPUTED_VALUE"""),"TRIMESTRE 4")</f>
        <v>TRIMESTRE 4</v>
      </c>
      <c r="M148" s="112" t="str">
        <f ca="1">IFERROR(__xludf.DUMMYFUNCTION("""COMPUTED_VALUE"""),"ADOLESCENTES MUJERES")</f>
        <v>ADOLESCENTES MUJERES</v>
      </c>
    </row>
    <row r="149" spans="1:13">
      <c r="A149" s="112" t="str">
        <f ca="1">IFERROR(__xludf.DUMMYFUNCTION("""COMPUTED_VALUE"""),"5.1.1.0")</f>
        <v>5.1.1.0</v>
      </c>
      <c r="B14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9" s="112" t="str">
        <f ca="1">IFERROR(__xludf.DUMMYFUNCTION("""COMPUTED_VALUE"""),"3. Operación")</f>
        <v>3. Operación</v>
      </c>
      <c r="D149" s="112" t="str">
        <f ca="1">IFERROR(__xludf.DUMMYFUNCTION("""COMPUTED_VALUE"""),"Guadalajara bien educada")</f>
        <v>Guadalajara bien educada</v>
      </c>
      <c r="E149" s="112" t="str">
        <f ca="1">IFERROR(__xludf.DUMMYFUNCTION("""COMPUTED_VALUE"""),"Atención en Centros de Desarrollo Infantil")</f>
        <v>Atención en Centros de Desarrollo Infantil</v>
      </c>
      <c r="F14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9" s="112" t="str">
        <f ca="1">IFERROR(__xludf.DUMMYFUNCTION("""COMPUTED_VALUE"""),"AH OCTUBRE")</f>
        <v>AH OCTUBRE</v>
      </c>
      <c r="I149" s="112" t="str">
        <f ca="1">IFERROR(__xludf.DUMMYFUNCTION("""COMPUTED_VALUE"""),"Octubre")</f>
        <v>Octubre</v>
      </c>
      <c r="J149" s="112" t="str">
        <f ca="1">IFERROR(__xludf.DUMMYFUNCTION("""COMPUTED_VALUE"""),"AH")</f>
        <v>AH</v>
      </c>
      <c r="K149" s="63"/>
      <c r="L149" s="112" t="str">
        <f ca="1">IFERROR(__xludf.DUMMYFUNCTION("""COMPUTED_VALUE"""),"TRIMESTRE 4")</f>
        <v>TRIMESTRE 4</v>
      </c>
      <c r="M149" s="112" t="str">
        <f ca="1">IFERROR(__xludf.DUMMYFUNCTION("""COMPUTED_VALUE"""),"ADOLESCENTES HOMBRES")</f>
        <v>ADOLESCENTES HOMBRES</v>
      </c>
    </row>
    <row r="150" spans="1:13">
      <c r="A150" s="112" t="str">
        <f ca="1">IFERROR(__xludf.DUMMYFUNCTION("""COMPUTED_VALUE"""),"5.1.1.0")</f>
        <v>5.1.1.0</v>
      </c>
      <c r="B15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0" s="112" t="str">
        <f ca="1">IFERROR(__xludf.DUMMYFUNCTION("""COMPUTED_VALUE"""),"3. Operación")</f>
        <v>3. Operación</v>
      </c>
      <c r="D150" s="112" t="str">
        <f ca="1">IFERROR(__xludf.DUMMYFUNCTION("""COMPUTED_VALUE"""),"Guadalajara bien educada")</f>
        <v>Guadalajara bien educada</v>
      </c>
      <c r="E150" s="112" t="str">
        <f ca="1">IFERROR(__xludf.DUMMYFUNCTION("""COMPUTED_VALUE"""),"Atención en Centros de Desarrollo Infantil")</f>
        <v>Atención en Centros de Desarrollo Infantil</v>
      </c>
      <c r="F15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0" s="112" t="str">
        <f ca="1">IFERROR(__xludf.DUMMYFUNCTION("""COMPUTED_VALUE"""),"MUJ OCTUBRE")</f>
        <v>MUJ OCTUBRE</v>
      </c>
      <c r="I150" s="112" t="str">
        <f ca="1">IFERROR(__xludf.DUMMYFUNCTION("""COMPUTED_VALUE"""),"Octubre")</f>
        <v>Octubre</v>
      </c>
      <c r="J150" s="112" t="str">
        <f ca="1">IFERROR(__xludf.DUMMYFUNCTION("""COMPUTED_VALUE"""),"MUJ")</f>
        <v>MUJ</v>
      </c>
      <c r="K150" s="63"/>
      <c r="L150" s="112" t="str">
        <f ca="1">IFERROR(__xludf.DUMMYFUNCTION("""COMPUTED_VALUE"""),"TRIMESTRE 4")</f>
        <v>TRIMESTRE 4</v>
      </c>
      <c r="M150" s="112" t="str">
        <f ca="1">IFERROR(__xludf.DUMMYFUNCTION("""COMPUTED_VALUE"""),"MUJERES ADULTAS")</f>
        <v>MUJERES ADULTAS</v>
      </c>
    </row>
    <row r="151" spans="1:13">
      <c r="A151" s="112" t="str">
        <f ca="1">IFERROR(__xludf.DUMMYFUNCTION("""COMPUTED_VALUE"""),"5.1.1.0")</f>
        <v>5.1.1.0</v>
      </c>
      <c r="B15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1" s="112" t="str">
        <f ca="1">IFERROR(__xludf.DUMMYFUNCTION("""COMPUTED_VALUE"""),"3. Operación")</f>
        <v>3. Operación</v>
      </c>
      <c r="D151" s="112" t="str">
        <f ca="1">IFERROR(__xludf.DUMMYFUNCTION("""COMPUTED_VALUE"""),"Guadalajara bien educada")</f>
        <v>Guadalajara bien educada</v>
      </c>
      <c r="E151" s="112" t="str">
        <f ca="1">IFERROR(__xludf.DUMMYFUNCTION("""COMPUTED_VALUE"""),"Atención en Centros de Desarrollo Infantil")</f>
        <v>Atención en Centros de Desarrollo Infantil</v>
      </c>
      <c r="F15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1" s="112" t="str">
        <f ca="1">IFERROR(__xludf.DUMMYFUNCTION("""COMPUTED_VALUE"""),"HOM OCTUBRE")</f>
        <v>HOM OCTUBRE</v>
      </c>
      <c r="I151" s="112" t="str">
        <f ca="1">IFERROR(__xludf.DUMMYFUNCTION("""COMPUTED_VALUE"""),"Octubre")</f>
        <v>Octubre</v>
      </c>
      <c r="J151" s="112" t="str">
        <f ca="1">IFERROR(__xludf.DUMMYFUNCTION("""COMPUTED_VALUE"""),"HOM")</f>
        <v>HOM</v>
      </c>
      <c r="K151" s="63"/>
      <c r="L151" s="112" t="str">
        <f ca="1">IFERROR(__xludf.DUMMYFUNCTION("""COMPUTED_VALUE"""),"TRIMESTRE 4")</f>
        <v>TRIMESTRE 4</v>
      </c>
      <c r="M151" s="112" t="str">
        <f ca="1">IFERROR(__xludf.DUMMYFUNCTION("""COMPUTED_VALUE"""),"HOMBRES ADULTOS")</f>
        <v>HOMBRES ADULTOS</v>
      </c>
    </row>
    <row r="152" spans="1:13">
      <c r="A152" s="112" t="str">
        <f ca="1">IFERROR(__xludf.DUMMYFUNCTION("""COMPUTED_VALUE"""),"5.1.1.0")</f>
        <v>5.1.1.0</v>
      </c>
      <c r="B15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2" s="112" t="str">
        <f ca="1">IFERROR(__xludf.DUMMYFUNCTION("""COMPUTED_VALUE"""),"3. Operación")</f>
        <v>3. Operación</v>
      </c>
      <c r="D152" s="112" t="str">
        <f ca="1">IFERROR(__xludf.DUMMYFUNCTION("""COMPUTED_VALUE"""),"Guadalajara bien educada")</f>
        <v>Guadalajara bien educada</v>
      </c>
      <c r="E152" s="112" t="str">
        <f ca="1">IFERROR(__xludf.DUMMYFUNCTION("""COMPUTED_VALUE"""),"Atención en Centros de Desarrollo Infantil")</f>
        <v>Atención en Centros de Desarrollo Infantil</v>
      </c>
      <c r="F15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2" s="112" t="str">
        <f ca="1">IFERROR(__xludf.DUMMYFUNCTION("""COMPUTED_VALUE"""),"AMM OCTUBRE")</f>
        <v>AMM OCTUBRE</v>
      </c>
      <c r="I152" s="112" t="str">
        <f ca="1">IFERROR(__xludf.DUMMYFUNCTION("""COMPUTED_VALUE"""),"Octubre")</f>
        <v>Octubre</v>
      </c>
      <c r="J152" s="112" t="str">
        <f ca="1">IFERROR(__xludf.DUMMYFUNCTION("""COMPUTED_VALUE"""),"AMM")</f>
        <v>AMM</v>
      </c>
      <c r="K152" s="63"/>
      <c r="L152" s="112" t="str">
        <f ca="1">IFERROR(__xludf.DUMMYFUNCTION("""COMPUTED_VALUE"""),"TRIMESTRE 4")</f>
        <v>TRIMESTRE 4</v>
      </c>
      <c r="M152" s="112" t="str">
        <f ca="1">IFERROR(__xludf.DUMMYFUNCTION("""COMPUTED_VALUE"""),"ADULTA MAYOR MUJER")</f>
        <v>ADULTA MAYOR MUJER</v>
      </c>
    </row>
    <row r="153" spans="1:13">
      <c r="A153" s="112" t="str">
        <f ca="1">IFERROR(__xludf.DUMMYFUNCTION("""COMPUTED_VALUE"""),"5.1.1.0")</f>
        <v>5.1.1.0</v>
      </c>
      <c r="B15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3" s="112" t="str">
        <f ca="1">IFERROR(__xludf.DUMMYFUNCTION("""COMPUTED_VALUE"""),"3. Operación")</f>
        <v>3. Operación</v>
      </c>
      <c r="D153" s="112" t="str">
        <f ca="1">IFERROR(__xludf.DUMMYFUNCTION("""COMPUTED_VALUE"""),"Guadalajara bien educada")</f>
        <v>Guadalajara bien educada</v>
      </c>
      <c r="E153" s="112" t="str">
        <f ca="1">IFERROR(__xludf.DUMMYFUNCTION("""COMPUTED_VALUE"""),"Atención en Centros de Desarrollo Infantil")</f>
        <v>Atención en Centros de Desarrollo Infantil</v>
      </c>
      <c r="F15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3" s="112" t="str">
        <f ca="1">IFERROR(__xludf.DUMMYFUNCTION("""COMPUTED_VALUE"""),"AMH OCTUBRE")</f>
        <v>AMH OCTUBRE</v>
      </c>
      <c r="I153" s="112" t="str">
        <f ca="1">IFERROR(__xludf.DUMMYFUNCTION("""COMPUTED_VALUE"""),"Octubre")</f>
        <v>Octubre</v>
      </c>
      <c r="J153" s="112" t="str">
        <f ca="1">IFERROR(__xludf.DUMMYFUNCTION("""COMPUTED_VALUE"""),"AMH")</f>
        <v>AMH</v>
      </c>
      <c r="K153" s="63"/>
      <c r="L153" s="112" t="str">
        <f ca="1">IFERROR(__xludf.DUMMYFUNCTION("""COMPUTED_VALUE"""),"TRIMESTRE 4")</f>
        <v>TRIMESTRE 4</v>
      </c>
      <c r="M153" s="112" t="str">
        <f ca="1">IFERROR(__xludf.DUMMYFUNCTION("""COMPUTED_VALUE"""),"ADULTO MAYOR HOMBRE")</f>
        <v>ADULTO MAYOR HOMBRE</v>
      </c>
    </row>
    <row r="154" spans="1:13">
      <c r="A154" s="112" t="str">
        <f ca="1">IFERROR(__xludf.DUMMYFUNCTION("""COMPUTED_VALUE"""),"5.1.1.1")</f>
        <v>5.1.1.1</v>
      </c>
      <c r="B15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4" s="112" t="str">
        <f ca="1">IFERROR(__xludf.DUMMYFUNCTION("""COMPUTED_VALUE"""),"3. Operación")</f>
        <v>3. Operación</v>
      </c>
      <c r="D154" s="112" t="str">
        <f ca="1">IFERROR(__xludf.DUMMYFUNCTION("""COMPUTED_VALUE"""),"Guadalajara bien educada")</f>
        <v>Guadalajara bien educada</v>
      </c>
      <c r="E154" s="112" t="str">
        <f ca="1">IFERROR(__xludf.DUMMYFUNCTION("""COMPUTED_VALUE"""),"Atención en Centros de Desarrollo Infantil")</f>
        <v>Atención en Centros de Desarrollo Infantil</v>
      </c>
      <c r="F15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4" s="112" t="str">
        <f ca="1">IFERROR(__xludf.DUMMYFUNCTION("""COMPUTED_VALUE"""),"NAS OCTUBRE")</f>
        <v>NAS OCTUBRE</v>
      </c>
      <c r="I154" s="112" t="str">
        <f ca="1">IFERROR(__xludf.DUMMYFUNCTION("""COMPUTED_VALUE"""),"Octubre")</f>
        <v>Octubre</v>
      </c>
      <c r="J154" s="112" t="str">
        <f ca="1">IFERROR(__xludf.DUMMYFUNCTION("""COMPUTED_VALUE"""),"NAS")</f>
        <v>NAS</v>
      </c>
      <c r="K154" s="63">
        <f ca="1">IFERROR(__xludf.DUMMYFUNCTION("""COMPUTED_VALUE"""),21)</f>
        <v>21</v>
      </c>
      <c r="L154" s="112" t="str">
        <f ca="1">IFERROR(__xludf.DUMMYFUNCTION("""COMPUTED_VALUE"""),"TRIMESTRE 4")</f>
        <v>TRIMESTRE 4</v>
      </c>
      <c r="M154" s="112" t="str">
        <f ca="1">IFERROR(__xludf.DUMMYFUNCTION("""COMPUTED_VALUE"""),"NIÑAS")</f>
        <v>NIÑAS</v>
      </c>
    </row>
    <row r="155" spans="1:13">
      <c r="A155" s="112" t="str">
        <f ca="1">IFERROR(__xludf.DUMMYFUNCTION("""COMPUTED_VALUE"""),"5.1.1.1")</f>
        <v>5.1.1.1</v>
      </c>
      <c r="B15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5" s="112" t="str">
        <f ca="1">IFERROR(__xludf.DUMMYFUNCTION("""COMPUTED_VALUE"""),"3. Operación")</f>
        <v>3. Operación</v>
      </c>
      <c r="D155" s="112" t="str">
        <f ca="1">IFERROR(__xludf.DUMMYFUNCTION("""COMPUTED_VALUE"""),"Guadalajara bien educada")</f>
        <v>Guadalajara bien educada</v>
      </c>
      <c r="E155" s="112" t="str">
        <f ca="1">IFERROR(__xludf.DUMMYFUNCTION("""COMPUTED_VALUE"""),"Atención en Centros de Desarrollo Infantil")</f>
        <v>Atención en Centros de Desarrollo Infantil</v>
      </c>
      <c r="F15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5" s="112" t="str">
        <f ca="1">IFERROR(__xludf.DUMMYFUNCTION("""COMPUTED_VALUE"""),"NOS OCTUBRE")</f>
        <v>NOS OCTUBRE</v>
      </c>
      <c r="I155" s="112" t="str">
        <f ca="1">IFERROR(__xludf.DUMMYFUNCTION("""COMPUTED_VALUE"""),"Octubre")</f>
        <v>Octubre</v>
      </c>
      <c r="J155" s="112" t="str">
        <f ca="1">IFERROR(__xludf.DUMMYFUNCTION("""COMPUTED_VALUE"""),"NOS")</f>
        <v>NOS</v>
      </c>
      <c r="K155" s="63">
        <f ca="1">IFERROR(__xludf.DUMMYFUNCTION("""COMPUTED_VALUE"""),26)</f>
        <v>26</v>
      </c>
      <c r="L155" s="112" t="str">
        <f ca="1">IFERROR(__xludf.DUMMYFUNCTION("""COMPUTED_VALUE"""),"TRIMESTRE 4")</f>
        <v>TRIMESTRE 4</v>
      </c>
      <c r="M155" s="112" t="str">
        <f ca="1">IFERROR(__xludf.DUMMYFUNCTION("""COMPUTED_VALUE"""),"NIÑOS")</f>
        <v>NIÑOS</v>
      </c>
    </row>
    <row r="156" spans="1:13">
      <c r="A156" s="112" t="str">
        <f ca="1">IFERROR(__xludf.DUMMYFUNCTION("""COMPUTED_VALUE"""),"5.1.1.1")</f>
        <v>5.1.1.1</v>
      </c>
      <c r="B15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6" s="112" t="str">
        <f ca="1">IFERROR(__xludf.DUMMYFUNCTION("""COMPUTED_VALUE"""),"3. Operación")</f>
        <v>3. Operación</v>
      </c>
      <c r="D156" s="112" t="str">
        <f ca="1">IFERROR(__xludf.DUMMYFUNCTION("""COMPUTED_VALUE"""),"Guadalajara bien educada")</f>
        <v>Guadalajara bien educada</v>
      </c>
      <c r="E156" s="112" t="str">
        <f ca="1">IFERROR(__xludf.DUMMYFUNCTION("""COMPUTED_VALUE"""),"Atención en Centros de Desarrollo Infantil")</f>
        <v>Atención en Centros de Desarrollo Infantil</v>
      </c>
      <c r="F15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6" s="112" t="str">
        <f ca="1">IFERROR(__xludf.DUMMYFUNCTION("""COMPUTED_VALUE"""),"AM OCTUBRE")</f>
        <v>AM OCTUBRE</v>
      </c>
      <c r="I156" s="112" t="str">
        <f ca="1">IFERROR(__xludf.DUMMYFUNCTION("""COMPUTED_VALUE"""),"Octubre")</f>
        <v>Octubre</v>
      </c>
      <c r="J156" s="112" t="str">
        <f ca="1">IFERROR(__xludf.DUMMYFUNCTION("""COMPUTED_VALUE"""),"AM")</f>
        <v>AM</v>
      </c>
      <c r="K156" s="63"/>
      <c r="L156" s="112" t="str">
        <f ca="1">IFERROR(__xludf.DUMMYFUNCTION("""COMPUTED_VALUE"""),"TRIMESTRE 4")</f>
        <v>TRIMESTRE 4</v>
      </c>
      <c r="M156" s="112" t="str">
        <f ca="1">IFERROR(__xludf.DUMMYFUNCTION("""COMPUTED_VALUE"""),"ADOLESCENTES MUJERES")</f>
        <v>ADOLESCENTES MUJERES</v>
      </c>
    </row>
    <row r="157" spans="1:13">
      <c r="A157" s="112" t="str">
        <f ca="1">IFERROR(__xludf.DUMMYFUNCTION("""COMPUTED_VALUE"""),"5.1.1.1")</f>
        <v>5.1.1.1</v>
      </c>
      <c r="B15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7" s="112" t="str">
        <f ca="1">IFERROR(__xludf.DUMMYFUNCTION("""COMPUTED_VALUE"""),"3. Operación")</f>
        <v>3. Operación</v>
      </c>
      <c r="D157" s="112" t="str">
        <f ca="1">IFERROR(__xludf.DUMMYFUNCTION("""COMPUTED_VALUE"""),"Guadalajara bien educada")</f>
        <v>Guadalajara bien educada</v>
      </c>
      <c r="E157" s="112" t="str">
        <f ca="1">IFERROR(__xludf.DUMMYFUNCTION("""COMPUTED_VALUE"""),"Atención en Centros de Desarrollo Infantil")</f>
        <v>Atención en Centros de Desarrollo Infantil</v>
      </c>
      <c r="F15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7" s="112" t="str">
        <f ca="1">IFERROR(__xludf.DUMMYFUNCTION("""COMPUTED_VALUE"""),"AH OCTUBRE")</f>
        <v>AH OCTUBRE</v>
      </c>
      <c r="I157" s="112" t="str">
        <f ca="1">IFERROR(__xludf.DUMMYFUNCTION("""COMPUTED_VALUE"""),"Octubre")</f>
        <v>Octubre</v>
      </c>
      <c r="J157" s="112" t="str">
        <f ca="1">IFERROR(__xludf.DUMMYFUNCTION("""COMPUTED_VALUE"""),"AH")</f>
        <v>AH</v>
      </c>
      <c r="K157" s="63"/>
      <c r="L157" s="112" t="str">
        <f ca="1">IFERROR(__xludf.DUMMYFUNCTION("""COMPUTED_VALUE"""),"TRIMESTRE 4")</f>
        <v>TRIMESTRE 4</v>
      </c>
      <c r="M157" s="112" t="str">
        <f ca="1">IFERROR(__xludf.DUMMYFUNCTION("""COMPUTED_VALUE"""),"ADOLESCENTES HOMBRES")</f>
        <v>ADOLESCENTES HOMBRES</v>
      </c>
    </row>
    <row r="158" spans="1:13">
      <c r="A158" s="112" t="str">
        <f ca="1">IFERROR(__xludf.DUMMYFUNCTION("""COMPUTED_VALUE"""),"5.1.1.1")</f>
        <v>5.1.1.1</v>
      </c>
      <c r="B15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8" s="112" t="str">
        <f ca="1">IFERROR(__xludf.DUMMYFUNCTION("""COMPUTED_VALUE"""),"3. Operación")</f>
        <v>3. Operación</v>
      </c>
      <c r="D158" s="112" t="str">
        <f ca="1">IFERROR(__xludf.DUMMYFUNCTION("""COMPUTED_VALUE"""),"Guadalajara bien educada")</f>
        <v>Guadalajara bien educada</v>
      </c>
      <c r="E158" s="112" t="str">
        <f ca="1">IFERROR(__xludf.DUMMYFUNCTION("""COMPUTED_VALUE"""),"Atención en Centros de Desarrollo Infantil")</f>
        <v>Atención en Centros de Desarrollo Infantil</v>
      </c>
      <c r="F15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8" s="112" t="str">
        <f ca="1">IFERROR(__xludf.DUMMYFUNCTION("""COMPUTED_VALUE"""),"MUJ OCTUBRE")</f>
        <v>MUJ OCTUBRE</v>
      </c>
      <c r="I158" s="112" t="str">
        <f ca="1">IFERROR(__xludf.DUMMYFUNCTION("""COMPUTED_VALUE"""),"Octubre")</f>
        <v>Octubre</v>
      </c>
      <c r="J158" s="112" t="str">
        <f ca="1">IFERROR(__xludf.DUMMYFUNCTION("""COMPUTED_VALUE"""),"MUJ")</f>
        <v>MUJ</v>
      </c>
      <c r="K158" s="63"/>
      <c r="L158" s="112" t="str">
        <f ca="1">IFERROR(__xludf.DUMMYFUNCTION("""COMPUTED_VALUE"""),"TRIMESTRE 4")</f>
        <v>TRIMESTRE 4</v>
      </c>
      <c r="M158" s="112" t="str">
        <f ca="1">IFERROR(__xludf.DUMMYFUNCTION("""COMPUTED_VALUE"""),"MUJERES ADULTAS")</f>
        <v>MUJERES ADULTAS</v>
      </c>
    </row>
    <row r="159" spans="1:13">
      <c r="A159" s="112" t="str">
        <f ca="1">IFERROR(__xludf.DUMMYFUNCTION("""COMPUTED_VALUE"""),"5.1.1.1")</f>
        <v>5.1.1.1</v>
      </c>
      <c r="B15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9" s="112" t="str">
        <f ca="1">IFERROR(__xludf.DUMMYFUNCTION("""COMPUTED_VALUE"""),"3. Operación")</f>
        <v>3. Operación</v>
      </c>
      <c r="D159" s="112" t="str">
        <f ca="1">IFERROR(__xludf.DUMMYFUNCTION("""COMPUTED_VALUE"""),"Guadalajara bien educada")</f>
        <v>Guadalajara bien educada</v>
      </c>
      <c r="E159" s="112" t="str">
        <f ca="1">IFERROR(__xludf.DUMMYFUNCTION("""COMPUTED_VALUE"""),"Atención en Centros de Desarrollo Infantil")</f>
        <v>Atención en Centros de Desarrollo Infantil</v>
      </c>
      <c r="F15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9" s="112" t="str">
        <f ca="1">IFERROR(__xludf.DUMMYFUNCTION("""COMPUTED_VALUE"""),"HOM OCTUBRE")</f>
        <v>HOM OCTUBRE</v>
      </c>
      <c r="I159" s="112" t="str">
        <f ca="1">IFERROR(__xludf.DUMMYFUNCTION("""COMPUTED_VALUE"""),"Octubre")</f>
        <v>Octubre</v>
      </c>
      <c r="J159" s="112" t="str">
        <f ca="1">IFERROR(__xludf.DUMMYFUNCTION("""COMPUTED_VALUE"""),"HOM")</f>
        <v>HOM</v>
      </c>
      <c r="K159" s="63"/>
      <c r="L159" s="112" t="str">
        <f ca="1">IFERROR(__xludf.DUMMYFUNCTION("""COMPUTED_VALUE"""),"TRIMESTRE 4")</f>
        <v>TRIMESTRE 4</v>
      </c>
      <c r="M159" s="112" t="str">
        <f ca="1">IFERROR(__xludf.DUMMYFUNCTION("""COMPUTED_VALUE"""),"HOMBRES ADULTOS")</f>
        <v>HOMBRES ADULTOS</v>
      </c>
    </row>
    <row r="160" spans="1:13">
      <c r="A160" s="112" t="str">
        <f ca="1">IFERROR(__xludf.DUMMYFUNCTION("""COMPUTED_VALUE"""),"5.1.1.1")</f>
        <v>5.1.1.1</v>
      </c>
      <c r="B16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0" s="112" t="str">
        <f ca="1">IFERROR(__xludf.DUMMYFUNCTION("""COMPUTED_VALUE"""),"3. Operación")</f>
        <v>3. Operación</v>
      </c>
      <c r="D160" s="112" t="str">
        <f ca="1">IFERROR(__xludf.DUMMYFUNCTION("""COMPUTED_VALUE"""),"Guadalajara bien educada")</f>
        <v>Guadalajara bien educada</v>
      </c>
      <c r="E160" s="112" t="str">
        <f ca="1">IFERROR(__xludf.DUMMYFUNCTION("""COMPUTED_VALUE"""),"Atención en Centros de Desarrollo Infantil")</f>
        <v>Atención en Centros de Desarrollo Infantil</v>
      </c>
      <c r="F16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0" s="112" t="str">
        <f ca="1">IFERROR(__xludf.DUMMYFUNCTION("""COMPUTED_VALUE"""),"AMM OCTUBRE")</f>
        <v>AMM OCTUBRE</v>
      </c>
      <c r="I160" s="112" t="str">
        <f ca="1">IFERROR(__xludf.DUMMYFUNCTION("""COMPUTED_VALUE"""),"Octubre")</f>
        <v>Octubre</v>
      </c>
      <c r="J160" s="112" t="str">
        <f ca="1">IFERROR(__xludf.DUMMYFUNCTION("""COMPUTED_VALUE"""),"AMM")</f>
        <v>AMM</v>
      </c>
      <c r="K160" s="63"/>
      <c r="L160" s="112" t="str">
        <f ca="1">IFERROR(__xludf.DUMMYFUNCTION("""COMPUTED_VALUE"""),"TRIMESTRE 4")</f>
        <v>TRIMESTRE 4</v>
      </c>
      <c r="M160" s="112" t="str">
        <f ca="1">IFERROR(__xludf.DUMMYFUNCTION("""COMPUTED_VALUE"""),"ADULTA MAYOR MUJER")</f>
        <v>ADULTA MAYOR MUJER</v>
      </c>
    </row>
    <row r="161" spans="1:13">
      <c r="A161" s="112" t="str">
        <f ca="1">IFERROR(__xludf.DUMMYFUNCTION("""COMPUTED_VALUE"""),"5.1.1.1")</f>
        <v>5.1.1.1</v>
      </c>
      <c r="B16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1" s="112" t="str">
        <f ca="1">IFERROR(__xludf.DUMMYFUNCTION("""COMPUTED_VALUE"""),"3. Operación")</f>
        <v>3. Operación</v>
      </c>
      <c r="D161" s="112" t="str">
        <f ca="1">IFERROR(__xludf.DUMMYFUNCTION("""COMPUTED_VALUE"""),"Guadalajara bien educada")</f>
        <v>Guadalajara bien educada</v>
      </c>
      <c r="E161" s="112" t="str">
        <f ca="1">IFERROR(__xludf.DUMMYFUNCTION("""COMPUTED_VALUE"""),"Atención en Centros de Desarrollo Infantil")</f>
        <v>Atención en Centros de Desarrollo Infantil</v>
      </c>
      <c r="F16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1" s="112" t="str">
        <f ca="1">IFERROR(__xludf.DUMMYFUNCTION("""COMPUTED_VALUE"""),"AMH OCTUBRE")</f>
        <v>AMH OCTUBRE</v>
      </c>
      <c r="I161" s="112" t="str">
        <f ca="1">IFERROR(__xludf.DUMMYFUNCTION("""COMPUTED_VALUE"""),"Octubre")</f>
        <v>Octubre</v>
      </c>
      <c r="J161" s="112" t="str">
        <f ca="1">IFERROR(__xludf.DUMMYFUNCTION("""COMPUTED_VALUE"""),"AMH")</f>
        <v>AMH</v>
      </c>
      <c r="K161" s="63"/>
      <c r="L161" s="112" t="str">
        <f ca="1">IFERROR(__xludf.DUMMYFUNCTION("""COMPUTED_VALUE"""),"TRIMESTRE 4")</f>
        <v>TRIMESTRE 4</v>
      </c>
      <c r="M161" s="112" t="str">
        <f ca="1">IFERROR(__xludf.DUMMYFUNCTION("""COMPUTED_VALUE"""),"ADULTO MAYOR HOMBRE")</f>
        <v>ADULTO MAYOR HOMBRE</v>
      </c>
    </row>
    <row r="162" spans="1:13">
      <c r="A162" s="112" t="str">
        <f ca="1">IFERROR(__xludf.DUMMYFUNCTION("""COMPUTED_VALUE"""),"5.1.1.0")</f>
        <v>5.1.1.0</v>
      </c>
      <c r="B16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2" s="112" t="str">
        <f ca="1">IFERROR(__xludf.DUMMYFUNCTION("""COMPUTED_VALUE"""),"3. Operación")</f>
        <v>3. Operación</v>
      </c>
      <c r="D162" s="112" t="str">
        <f ca="1">IFERROR(__xludf.DUMMYFUNCTION("""COMPUTED_VALUE"""),"Guadalajara bien educada")</f>
        <v>Guadalajara bien educada</v>
      </c>
      <c r="E162" s="112" t="str">
        <f ca="1">IFERROR(__xludf.DUMMYFUNCTION("""COMPUTED_VALUE"""),"Atención en Centros de Desarrollo Infantil")</f>
        <v>Atención en Centros de Desarrollo Infantil</v>
      </c>
      <c r="F16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2" s="112" t="str">
        <f ca="1">IFERROR(__xludf.DUMMYFUNCTION("""COMPUTED_VALUE"""),"NAS NOVIEMBRE")</f>
        <v>NAS NOVIEMBRE</v>
      </c>
      <c r="I162" s="112" t="str">
        <f ca="1">IFERROR(__xludf.DUMMYFUNCTION("""COMPUTED_VALUE"""),"Noviembre")</f>
        <v>Noviembre</v>
      </c>
      <c r="J162" s="112" t="str">
        <f ca="1">IFERROR(__xludf.DUMMYFUNCTION("""COMPUTED_VALUE"""),"NAS")</f>
        <v>NAS</v>
      </c>
      <c r="K162" s="63">
        <f ca="1">IFERROR(__xludf.DUMMYFUNCTION("""COMPUTED_VALUE"""),24)</f>
        <v>24</v>
      </c>
      <c r="L162" s="112" t="str">
        <f ca="1">IFERROR(__xludf.DUMMYFUNCTION("""COMPUTED_VALUE"""),"TRIMESTRE 4")</f>
        <v>TRIMESTRE 4</v>
      </c>
      <c r="M162" s="112" t="str">
        <f ca="1">IFERROR(__xludf.DUMMYFUNCTION("""COMPUTED_VALUE"""),"NIÑAS")</f>
        <v>NIÑAS</v>
      </c>
    </row>
    <row r="163" spans="1:13">
      <c r="A163" s="112" t="str">
        <f ca="1">IFERROR(__xludf.DUMMYFUNCTION("""COMPUTED_VALUE"""),"5.1.1.0")</f>
        <v>5.1.1.0</v>
      </c>
      <c r="B16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3" s="112" t="str">
        <f ca="1">IFERROR(__xludf.DUMMYFUNCTION("""COMPUTED_VALUE"""),"3. Operación")</f>
        <v>3. Operación</v>
      </c>
      <c r="D163" s="112" t="str">
        <f ca="1">IFERROR(__xludf.DUMMYFUNCTION("""COMPUTED_VALUE"""),"Guadalajara bien educada")</f>
        <v>Guadalajara bien educada</v>
      </c>
      <c r="E163" s="112" t="str">
        <f ca="1">IFERROR(__xludf.DUMMYFUNCTION("""COMPUTED_VALUE"""),"Atención en Centros de Desarrollo Infantil")</f>
        <v>Atención en Centros de Desarrollo Infantil</v>
      </c>
      <c r="F16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3" s="112" t="str">
        <f ca="1">IFERROR(__xludf.DUMMYFUNCTION("""COMPUTED_VALUE"""),"NOS NOVIEMBRE")</f>
        <v>NOS NOVIEMBRE</v>
      </c>
      <c r="I163" s="112" t="str">
        <f ca="1">IFERROR(__xludf.DUMMYFUNCTION("""COMPUTED_VALUE"""),"Noviembre")</f>
        <v>Noviembre</v>
      </c>
      <c r="J163" s="112" t="str">
        <f ca="1">IFERROR(__xludf.DUMMYFUNCTION("""COMPUTED_VALUE"""),"NOS")</f>
        <v>NOS</v>
      </c>
      <c r="K163" s="63">
        <f ca="1">IFERROR(__xludf.DUMMYFUNCTION("""COMPUTED_VALUE"""),19)</f>
        <v>19</v>
      </c>
      <c r="L163" s="112" t="str">
        <f ca="1">IFERROR(__xludf.DUMMYFUNCTION("""COMPUTED_VALUE"""),"TRIMESTRE 4")</f>
        <v>TRIMESTRE 4</v>
      </c>
      <c r="M163" s="112" t="str">
        <f ca="1">IFERROR(__xludf.DUMMYFUNCTION("""COMPUTED_VALUE"""),"NIÑOS")</f>
        <v>NIÑOS</v>
      </c>
    </row>
    <row r="164" spans="1:13">
      <c r="A164" s="112" t="str">
        <f ca="1">IFERROR(__xludf.DUMMYFUNCTION("""COMPUTED_VALUE"""),"5.1.1.0")</f>
        <v>5.1.1.0</v>
      </c>
      <c r="B16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4" s="112" t="str">
        <f ca="1">IFERROR(__xludf.DUMMYFUNCTION("""COMPUTED_VALUE"""),"3. Operación")</f>
        <v>3. Operación</v>
      </c>
      <c r="D164" s="112" t="str">
        <f ca="1">IFERROR(__xludf.DUMMYFUNCTION("""COMPUTED_VALUE"""),"Guadalajara bien educada")</f>
        <v>Guadalajara bien educada</v>
      </c>
      <c r="E164" s="112" t="str">
        <f ca="1">IFERROR(__xludf.DUMMYFUNCTION("""COMPUTED_VALUE"""),"Atención en Centros de Desarrollo Infantil")</f>
        <v>Atención en Centros de Desarrollo Infantil</v>
      </c>
      <c r="F16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4" s="112" t="str">
        <f ca="1">IFERROR(__xludf.DUMMYFUNCTION("""COMPUTED_VALUE"""),"AM NOVIEMBRE")</f>
        <v>AM NOVIEMBRE</v>
      </c>
      <c r="I164" s="112" t="str">
        <f ca="1">IFERROR(__xludf.DUMMYFUNCTION("""COMPUTED_VALUE"""),"Noviembre")</f>
        <v>Noviembre</v>
      </c>
      <c r="J164" s="112" t="str">
        <f ca="1">IFERROR(__xludf.DUMMYFUNCTION("""COMPUTED_VALUE"""),"AM")</f>
        <v>AM</v>
      </c>
      <c r="K164" s="63"/>
      <c r="L164" s="112" t="str">
        <f ca="1">IFERROR(__xludf.DUMMYFUNCTION("""COMPUTED_VALUE"""),"TRIMESTRE 4")</f>
        <v>TRIMESTRE 4</v>
      </c>
      <c r="M164" s="112" t="str">
        <f ca="1">IFERROR(__xludf.DUMMYFUNCTION("""COMPUTED_VALUE"""),"ADOLESCENTES MUJERES")</f>
        <v>ADOLESCENTES MUJERES</v>
      </c>
    </row>
    <row r="165" spans="1:13">
      <c r="A165" s="112" t="str">
        <f ca="1">IFERROR(__xludf.DUMMYFUNCTION("""COMPUTED_VALUE"""),"5.1.1.0")</f>
        <v>5.1.1.0</v>
      </c>
      <c r="B16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5" s="112" t="str">
        <f ca="1">IFERROR(__xludf.DUMMYFUNCTION("""COMPUTED_VALUE"""),"3. Operación")</f>
        <v>3. Operación</v>
      </c>
      <c r="D165" s="112" t="str">
        <f ca="1">IFERROR(__xludf.DUMMYFUNCTION("""COMPUTED_VALUE"""),"Guadalajara bien educada")</f>
        <v>Guadalajara bien educada</v>
      </c>
      <c r="E165" s="112" t="str">
        <f ca="1">IFERROR(__xludf.DUMMYFUNCTION("""COMPUTED_VALUE"""),"Atención en Centros de Desarrollo Infantil")</f>
        <v>Atención en Centros de Desarrollo Infantil</v>
      </c>
      <c r="F16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5" s="112" t="str">
        <f ca="1">IFERROR(__xludf.DUMMYFUNCTION("""COMPUTED_VALUE"""),"AH NOVIEMBRE")</f>
        <v>AH NOVIEMBRE</v>
      </c>
      <c r="I165" s="112" t="str">
        <f ca="1">IFERROR(__xludf.DUMMYFUNCTION("""COMPUTED_VALUE"""),"Noviembre")</f>
        <v>Noviembre</v>
      </c>
      <c r="J165" s="112" t="str">
        <f ca="1">IFERROR(__xludf.DUMMYFUNCTION("""COMPUTED_VALUE"""),"AH")</f>
        <v>AH</v>
      </c>
      <c r="K165" s="63"/>
      <c r="L165" s="112" t="str">
        <f ca="1">IFERROR(__xludf.DUMMYFUNCTION("""COMPUTED_VALUE"""),"TRIMESTRE 4")</f>
        <v>TRIMESTRE 4</v>
      </c>
      <c r="M165" s="112" t="str">
        <f ca="1">IFERROR(__xludf.DUMMYFUNCTION("""COMPUTED_VALUE"""),"ADOLESCENTES HOMBRES")</f>
        <v>ADOLESCENTES HOMBRES</v>
      </c>
    </row>
    <row r="166" spans="1:13">
      <c r="A166" s="112" t="str">
        <f ca="1">IFERROR(__xludf.DUMMYFUNCTION("""COMPUTED_VALUE"""),"5.1.1.0")</f>
        <v>5.1.1.0</v>
      </c>
      <c r="B16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6" s="112" t="str">
        <f ca="1">IFERROR(__xludf.DUMMYFUNCTION("""COMPUTED_VALUE"""),"3. Operación")</f>
        <v>3. Operación</v>
      </c>
      <c r="D166" s="112" t="str">
        <f ca="1">IFERROR(__xludf.DUMMYFUNCTION("""COMPUTED_VALUE"""),"Guadalajara bien educada")</f>
        <v>Guadalajara bien educada</v>
      </c>
      <c r="E166" s="112" t="str">
        <f ca="1">IFERROR(__xludf.DUMMYFUNCTION("""COMPUTED_VALUE"""),"Atención en Centros de Desarrollo Infantil")</f>
        <v>Atención en Centros de Desarrollo Infantil</v>
      </c>
      <c r="F166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6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6" s="112" t="str">
        <f ca="1">IFERROR(__xludf.DUMMYFUNCTION("""COMPUTED_VALUE"""),"MUJ NOVIEMBRE")</f>
        <v>MUJ NOVIEMBRE</v>
      </c>
      <c r="I166" s="112" t="str">
        <f ca="1">IFERROR(__xludf.DUMMYFUNCTION("""COMPUTED_VALUE"""),"Noviembre")</f>
        <v>Noviembre</v>
      </c>
      <c r="J166" s="112" t="str">
        <f ca="1">IFERROR(__xludf.DUMMYFUNCTION("""COMPUTED_VALUE"""),"MUJ")</f>
        <v>MUJ</v>
      </c>
      <c r="K166" s="63"/>
      <c r="L166" s="112" t="str">
        <f ca="1">IFERROR(__xludf.DUMMYFUNCTION("""COMPUTED_VALUE"""),"TRIMESTRE 4")</f>
        <v>TRIMESTRE 4</v>
      </c>
      <c r="M166" s="112" t="str">
        <f ca="1">IFERROR(__xludf.DUMMYFUNCTION("""COMPUTED_VALUE"""),"MUJERES ADULTAS")</f>
        <v>MUJERES ADULTAS</v>
      </c>
    </row>
    <row r="167" spans="1:13">
      <c r="A167" s="112" t="str">
        <f ca="1">IFERROR(__xludf.DUMMYFUNCTION("""COMPUTED_VALUE"""),"5.1.1.0")</f>
        <v>5.1.1.0</v>
      </c>
      <c r="B16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7" s="112" t="str">
        <f ca="1">IFERROR(__xludf.DUMMYFUNCTION("""COMPUTED_VALUE"""),"3. Operación")</f>
        <v>3. Operación</v>
      </c>
      <c r="D167" s="112" t="str">
        <f ca="1">IFERROR(__xludf.DUMMYFUNCTION("""COMPUTED_VALUE"""),"Guadalajara bien educada")</f>
        <v>Guadalajara bien educada</v>
      </c>
      <c r="E167" s="112" t="str">
        <f ca="1">IFERROR(__xludf.DUMMYFUNCTION("""COMPUTED_VALUE"""),"Atención en Centros de Desarrollo Infantil")</f>
        <v>Atención en Centros de Desarrollo Infantil</v>
      </c>
      <c r="F167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7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7" s="112" t="str">
        <f ca="1">IFERROR(__xludf.DUMMYFUNCTION("""COMPUTED_VALUE"""),"HOM NOVIEMBRE")</f>
        <v>HOM NOVIEMBRE</v>
      </c>
      <c r="I167" s="112" t="str">
        <f ca="1">IFERROR(__xludf.DUMMYFUNCTION("""COMPUTED_VALUE"""),"Noviembre")</f>
        <v>Noviembre</v>
      </c>
      <c r="J167" s="112" t="str">
        <f ca="1">IFERROR(__xludf.DUMMYFUNCTION("""COMPUTED_VALUE"""),"HOM")</f>
        <v>HOM</v>
      </c>
      <c r="K167" s="63"/>
      <c r="L167" s="112" t="str">
        <f ca="1">IFERROR(__xludf.DUMMYFUNCTION("""COMPUTED_VALUE"""),"TRIMESTRE 4")</f>
        <v>TRIMESTRE 4</v>
      </c>
      <c r="M167" s="112" t="str">
        <f ca="1">IFERROR(__xludf.DUMMYFUNCTION("""COMPUTED_VALUE"""),"HOMBRES ADULTOS")</f>
        <v>HOMBRES ADULTOS</v>
      </c>
    </row>
    <row r="168" spans="1:13">
      <c r="A168" s="112" t="str">
        <f ca="1">IFERROR(__xludf.DUMMYFUNCTION("""COMPUTED_VALUE"""),"5.1.1.0")</f>
        <v>5.1.1.0</v>
      </c>
      <c r="B16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8" s="112" t="str">
        <f ca="1">IFERROR(__xludf.DUMMYFUNCTION("""COMPUTED_VALUE"""),"3. Operación")</f>
        <v>3. Operación</v>
      </c>
      <c r="D168" s="112" t="str">
        <f ca="1">IFERROR(__xludf.DUMMYFUNCTION("""COMPUTED_VALUE"""),"Guadalajara bien educada")</f>
        <v>Guadalajara bien educada</v>
      </c>
      <c r="E168" s="112" t="str">
        <f ca="1">IFERROR(__xludf.DUMMYFUNCTION("""COMPUTED_VALUE"""),"Atención en Centros de Desarrollo Infantil")</f>
        <v>Atención en Centros de Desarrollo Infantil</v>
      </c>
      <c r="F16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8" s="112" t="str">
        <f ca="1">IFERROR(__xludf.DUMMYFUNCTION("""COMPUTED_VALUE"""),"AMM NOVIEMBRE")</f>
        <v>AMM NOVIEMBRE</v>
      </c>
      <c r="I168" s="112" t="str">
        <f ca="1">IFERROR(__xludf.DUMMYFUNCTION("""COMPUTED_VALUE"""),"Noviembre")</f>
        <v>Noviembre</v>
      </c>
      <c r="J168" s="112" t="str">
        <f ca="1">IFERROR(__xludf.DUMMYFUNCTION("""COMPUTED_VALUE"""),"AMM")</f>
        <v>AMM</v>
      </c>
      <c r="K168" s="63"/>
      <c r="L168" s="112" t="str">
        <f ca="1">IFERROR(__xludf.DUMMYFUNCTION("""COMPUTED_VALUE"""),"TRIMESTRE 4")</f>
        <v>TRIMESTRE 4</v>
      </c>
      <c r="M168" s="112" t="str">
        <f ca="1">IFERROR(__xludf.DUMMYFUNCTION("""COMPUTED_VALUE"""),"ADULTA MAYOR MUJER")</f>
        <v>ADULTA MAYOR MUJER</v>
      </c>
    </row>
    <row r="169" spans="1:13">
      <c r="A169" s="112" t="str">
        <f ca="1">IFERROR(__xludf.DUMMYFUNCTION("""COMPUTED_VALUE"""),"5.1.1.0")</f>
        <v>5.1.1.0</v>
      </c>
      <c r="B16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9" s="112" t="str">
        <f ca="1">IFERROR(__xludf.DUMMYFUNCTION("""COMPUTED_VALUE"""),"3. Operación")</f>
        <v>3. Operación</v>
      </c>
      <c r="D169" s="112" t="str">
        <f ca="1">IFERROR(__xludf.DUMMYFUNCTION("""COMPUTED_VALUE"""),"Guadalajara bien educada")</f>
        <v>Guadalajara bien educada</v>
      </c>
      <c r="E169" s="112" t="str">
        <f ca="1">IFERROR(__xludf.DUMMYFUNCTION("""COMPUTED_VALUE"""),"Atención en Centros de Desarrollo Infantil")</f>
        <v>Atención en Centros de Desarrollo Infantil</v>
      </c>
      <c r="F16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9" s="112" t="str">
        <f ca="1">IFERROR(__xludf.DUMMYFUNCTION("""COMPUTED_VALUE"""),"AMH NOVIEMBRE")</f>
        <v>AMH NOVIEMBRE</v>
      </c>
      <c r="I169" s="112" t="str">
        <f ca="1">IFERROR(__xludf.DUMMYFUNCTION("""COMPUTED_VALUE"""),"Noviembre")</f>
        <v>Noviembre</v>
      </c>
      <c r="J169" s="112" t="str">
        <f ca="1">IFERROR(__xludf.DUMMYFUNCTION("""COMPUTED_VALUE"""),"AMH")</f>
        <v>AMH</v>
      </c>
      <c r="K169" s="63"/>
      <c r="L169" s="112" t="str">
        <f ca="1">IFERROR(__xludf.DUMMYFUNCTION("""COMPUTED_VALUE"""),"TRIMESTRE 4")</f>
        <v>TRIMESTRE 4</v>
      </c>
      <c r="M169" s="112" t="str">
        <f ca="1">IFERROR(__xludf.DUMMYFUNCTION("""COMPUTED_VALUE"""),"ADULTO MAYOR HOMBRE")</f>
        <v>ADULTO MAYOR HOMBRE</v>
      </c>
    </row>
    <row r="170" spans="1:13">
      <c r="A170" s="112" t="str">
        <f ca="1">IFERROR(__xludf.DUMMYFUNCTION("""COMPUTED_VALUE"""),"5.1.1.1")</f>
        <v>5.1.1.1</v>
      </c>
      <c r="B17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0" s="112" t="str">
        <f ca="1">IFERROR(__xludf.DUMMYFUNCTION("""COMPUTED_VALUE"""),"3. Operación")</f>
        <v>3. Operación</v>
      </c>
      <c r="D170" s="112" t="str">
        <f ca="1">IFERROR(__xludf.DUMMYFUNCTION("""COMPUTED_VALUE"""),"Guadalajara bien educada")</f>
        <v>Guadalajara bien educada</v>
      </c>
      <c r="E170" s="112" t="str">
        <f ca="1">IFERROR(__xludf.DUMMYFUNCTION("""COMPUTED_VALUE"""),"Atención en Centros de Desarrollo Infantil")</f>
        <v>Atención en Centros de Desarrollo Infantil</v>
      </c>
      <c r="F17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0" s="112" t="str">
        <f ca="1">IFERROR(__xludf.DUMMYFUNCTION("""COMPUTED_VALUE"""),"NAS NOVIEMBRE")</f>
        <v>NAS NOVIEMBRE</v>
      </c>
      <c r="I170" s="112" t="str">
        <f ca="1">IFERROR(__xludf.DUMMYFUNCTION("""COMPUTED_VALUE"""),"Noviembre")</f>
        <v>Noviembre</v>
      </c>
      <c r="J170" s="112" t="str">
        <f ca="1">IFERROR(__xludf.DUMMYFUNCTION("""COMPUTED_VALUE"""),"NAS")</f>
        <v>NAS</v>
      </c>
      <c r="K170" s="63">
        <f ca="1">IFERROR(__xludf.DUMMYFUNCTION("""COMPUTED_VALUE"""),24)</f>
        <v>24</v>
      </c>
      <c r="L170" s="112" t="str">
        <f ca="1">IFERROR(__xludf.DUMMYFUNCTION("""COMPUTED_VALUE"""),"TRIMESTRE 4")</f>
        <v>TRIMESTRE 4</v>
      </c>
      <c r="M170" s="112" t="str">
        <f ca="1">IFERROR(__xludf.DUMMYFUNCTION("""COMPUTED_VALUE"""),"NIÑAS")</f>
        <v>NIÑAS</v>
      </c>
    </row>
    <row r="171" spans="1:13">
      <c r="A171" s="112" t="str">
        <f ca="1">IFERROR(__xludf.DUMMYFUNCTION("""COMPUTED_VALUE"""),"5.1.1.1")</f>
        <v>5.1.1.1</v>
      </c>
      <c r="B17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1" s="112" t="str">
        <f ca="1">IFERROR(__xludf.DUMMYFUNCTION("""COMPUTED_VALUE"""),"3. Operación")</f>
        <v>3. Operación</v>
      </c>
      <c r="D171" s="112" t="str">
        <f ca="1">IFERROR(__xludf.DUMMYFUNCTION("""COMPUTED_VALUE"""),"Guadalajara bien educada")</f>
        <v>Guadalajara bien educada</v>
      </c>
      <c r="E171" s="112" t="str">
        <f ca="1">IFERROR(__xludf.DUMMYFUNCTION("""COMPUTED_VALUE"""),"Atención en Centros de Desarrollo Infantil")</f>
        <v>Atención en Centros de Desarrollo Infantil</v>
      </c>
      <c r="F17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1" s="112" t="str">
        <f ca="1">IFERROR(__xludf.DUMMYFUNCTION("""COMPUTED_VALUE"""),"NOS NOVIEMBRE")</f>
        <v>NOS NOVIEMBRE</v>
      </c>
      <c r="I171" s="112" t="str">
        <f ca="1">IFERROR(__xludf.DUMMYFUNCTION("""COMPUTED_VALUE"""),"Noviembre")</f>
        <v>Noviembre</v>
      </c>
      <c r="J171" s="112" t="str">
        <f ca="1">IFERROR(__xludf.DUMMYFUNCTION("""COMPUTED_VALUE"""),"NOS")</f>
        <v>NOS</v>
      </c>
      <c r="K171" s="63">
        <f ca="1">IFERROR(__xludf.DUMMYFUNCTION("""COMPUTED_VALUE"""),19)</f>
        <v>19</v>
      </c>
      <c r="L171" s="112" t="str">
        <f ca="1">IFERROR(__xludf.DUMMYFUNCTION("""COMPUTED_VALUE"""),"TRIMESTRE 4")</f>
        <v>TRIMESTRE 4</v>
      </c>
      <c r="M171" s="112" t="str">
        <f ca="1">IFERROR(__xludf.DUMMYFUNCTION("""COMPUTED_VALUE"""),"NIÑOS")</f>
        <v>NIÑOS</v>
      </c>
    </row>
    <row r="172" spans="1:13">
      <c r="A172" s="112" t="str">
        <f ca="1">IFERROR(__xludf.DUMMYFUNCTION("""COMPUTED_VALUE"""),"5.1.1.1")</f>
        <v>5.1.1.1</v>
      </c>
      <c r="B17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2" s="112" t="str">
        <f ca="1">IFERROR(__xludf.DUMMYFUNCTION("""COMPUTED_VALUE"""),"3. Operación")</f>
        <v>3. Operación</v>
      </c>
      <c r="D172" s="112" t="str">
        <f ca="1">IFERROR(__xludf.DUMMYFUNCTION("""COMPUTED_VALUE"""),"Guadalajara bien educada")</f>
        <v>Guadalajara bien educada</v>
      </c>
      <c r="E172" s="112" t="str">
        <f ca="1">IFERROR(__xludf.DUMMYFUNCTION("""COMPUTED_VALUE"""),"Atención en Centros de Desarrollo Infantil")</f>
        <v>Atención en Centros de Desarrollo Infantil</v>
      </c>
      <c r="F17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2" s="112" t="str">
        <f ca="1">IFERROR(__xludf.DUMMYFUNCTION("""COMPUTED_VALUE"""),"AM NOVIEMBRE")</f>
        <v>AM NOVIEMBRE</v>
      </c>
      <c r="I172" s="112" t="str">
        <f ca="1">IFERROR(__xludf.DUMMYFUNCTION("""COMPUTED_VALUE"""),"Noviembre")</f>
        <v>Noviembre</v>
      </c>
      <c r="J172" s="112" t="str">
        <f ca="1">IFERROR(__xludf.DUMMYFUNCTION("""COMPUTED_VALUE"""),"AM")</f>
        <v>AM</v>
      </c>
      <c r="K172" s="63"/>
      <c r="L172" s="112" t="str">
        <f ca="1">IFERROR(__xludf.DUMMYFUNCTION("""COMPUTED_VALUE"""),"TRIMESTRE 4")</f>
        <v>TRIMESTRE 4</v>
      </c>
      <c r="M172" s="112" t="str">
        <f ca="1">IFERROR(__xludf.DUMMYFUNCTION("""COMPUTED_VALUE"""),"ADOLESCENTES MUJERES")</f>
        <v>ADOLESCENTES MUJERES</v>
      </c>
    </row>
    <row r="173" spans="1:13">
      <c r="A173" s="112" t="str">
        <f ca="1">IFERROR(__xludf.DUMMYFUNCTION("""COMPUTED_VALUE"""),"5.1.1.1")</f>
        <v>5.1.1.1</v>
      </c>
      <c r="B17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3" s="112" t="str">
        <f ca="1">IFERROR(__xludf.DUMMYFUNCTION("""COMPUTED_VALUE"""),"3. Operación")</f>
        <v>3. Operación</v>
      </c>
      <c r="D173" s="112" t="str">
        <f ca="1">IFERROR(__xludf.DUMMYFUNCTION("""COMPUTED_VALUE"""),"Guadalajara bien educada")</f>
        <v>Guadalajara bien educada</v>
      </c>
      <c r="E173" s="112" t="str">
        <f ca="1">IFERROR(__xludf.DUMMYFUNCTION("""COMPUTED_VALUE"""),"Atención en Centros de Desarrollo Infantil")</f>
        <v>Atención en Centros de Desarrollo Infantil</v>
      </c>
      <c r="F17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3" s="112" t="str">
        <f ca="1">IFERROR(__xludf.DUMMYFUNCTION("""COMPUTED_VALUE"""),"AH NOVIEMBRE")</f>
        <v>AH NOVIEMBRE</v>
      </c>
      <c r="I173" s="112" t="str">
        <f ca="1">IFERROR(__xludf.DUMMYFUNCTION("""COMPUTED_VALUE"""),"Noviembre")</f>
        <v>Noviembre</v>
      </c>
      <c r="J173" s="112" t="str">
        <f ca="1">IFERROR(__xludf.DUMMYFUNCTION("""COMPUTED_VALUE"""),"AH")</f>
        <v>AH</v>
      </c>
      <c r="K173" s="63"/>
      <c r="L173" s="112" t="str">
        <f ca="1">IFERROR(__xludf.DUMMYFUNCTION("""COMPUTED_VALUE"""),"TRIMESTRE 4")</f>
        <v>TRIMESTRE 4</v>
      </c>
      <c r="M173" s="112" t="str">
        <f ca="1">IFERROR(__xludf.DUMMYFUNCTION("""COMPUTED_VALUE"""),"ADOLESCENTES HOMBRES")</f>
        <v>ADOLESCENTES HOMBRES</v>
      </c>
    </row>
    <row r="174" spans="1:13">
      <c r="A174" s="112" t="str">
        <f ca="1">IFERROR(__xludf.DUMMYFUNCTION("""COMPUTED_VALUE"""),"5.1.1.1")</f>
        <v>5.1.1.1</v>
      </c>
      <c r="B17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4" s="112" t="str">
        <f ca="1">IFERROR(__xludf.DUMMYFUNCTION("""COMPUTED_VALUE"""),"3. Operación")</f>
        <v>3. Operación</v>
      </c>
      <c r="D174" s="112" t="str">
        <f ca="1">IFERROR(__xludf.DUMMYFUNCTION("""COMPUTED_VALUE"""),"Guadalajara bien educada")</f>
        <v>Guadalajara bien educada</v>
      </c>
      <c r="E174" s="112" t="str">
        <f ca="1">IFERROR(__xludf.DUMMYFUNCTION("""COMPUTED_VALUE"""),"Atención en Centros de Desarrollo Infantil")</f>
        <v>Atención en Centros de Desarrollo Infantil</v>
      </c>
      <c r="F174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4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4" s="112" t="str">
        <f ca="1">IFERROR(__xludf.DUMMYFUNCTION("""COMPUTED_VALUE"""),"MUJ NOVIEMBRE")</f>
        <v>MUJ NOVIEMBRE</v>
      </c>
      <c r="I174" s="112" t="str">
        <f ca="1">IFERROR(__xludf.DUMMYFUNCTION("""COMPUTED_VALUE"""),"Noviembre")</f>
        <v>Noviembre</v>
      </c>
      <c r="J174" s="112" t="str">
        <f ca="1">IFERROR(__xludf.DUMMYFUNCTION("""COMPUTED_VALUE"""),"MUJ")</f>
        <v>MUJ</v>
      </c>
      <c r="K174" s="63"/>
      <c r="L174" s="112" t="str">
        <f ca="1">IFERROR(__xludf.DUMMYFUNCTION("""COMPUTED_VALUE"""),"TRIMESTRE 4")</f>
        <v>TRIMESTRE 4</v>
      </c>
      <c r="M174" s="112" t="str">
        <f ca="1">IFERROR(__xludf.DUMMYFUNCTION("""COMPUTED_VALUE"""),"MUJERES ADULTAS")</f>
        <v>MUJERES ADULTAS</v>
      </c>
    </row>
    <row r="175" spans="1:13">
      <c r="A175" s="112" t="str">
        <f ca="1">IFERROR(__xludf.DUMMYFUNCTION("""COMPUTED_VALUE"""),"5.1.1.1")</f>
        <v>5.1.1.1</v>
      </c>
      <c r="B17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5" s="112" t="str">
        <f ca="1">IFERROR(__xludf.DUMMYFUNCTION("""COMPUTED_VALUE"""),"3. Operación")</f>
        <v>3. Operación</v>
      </c>
      <c r="D175" s="112" t="str">
        <f ca="1">IFERROR(__xludf.DUMMYFUNCTION("""COMPUTED_VALUE"""),"Guadalajara bien educada")</f>
        <v>Guadalajara bien educada</v>
      </c>
      <c r="E175" s="112" t="str">
        <f ca="1">IFERROR(__xludf.DUMMYFUNCTION("""COMPUTED_VALUE"""),"Atención en Centros de Desarrollo Infantil")</f>
        <v>Atención en Centros de Desarrollo Infantil</v>
      </c>
      <c r="F175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5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5" s="112" t="str">
        <f ca="1">IFERROR(__xludf.DUMMYFUNCTION("""COMPUTED_VALUE"""),"HOM NOVIEMBRE")</f>
        <v>HOM NOVIEMBRE</v>
      </c>
      <c r="I175" s="112" t="str">
        <f ca="1">IFERROR(__xludf.DUMMYFUNCTION("""COMPUTED_VALUE"""),"Noviembre")</f>
        <v>Noviembre</v>
      </c>
      <c r="J175" s="112" t="str">
        <f ca="1">IFERROR(__xludf.DUMMYFUNCTION("""COMPUTED_VALUE"""),"HOM")</f>
        <v>HOM</v>
      </c>
      <c r="K175" s="63"/>
      <c r="L175" s="112" t="str">
        <f ca="1">IFERROR(__xludf.DUMMYFUNCTION("""COMPUTED_VALUE"""),"TRIMESTRE 4")</f>
        <v>TRIMESTRE 4</v>
      </c>
      <c r="M175" s="112" t="str">
        <f ca="1">IFERROR(__xludf.DUMMYFUNCTION("""COMPUTED_VALUE"""),"HOMBRES ADULTOS")</f>
        <v>HOMBRES ADULTOS</v>
      </c>
    </row>
    <row r="176" spans="1:13">
      <c r="A176" s="112" t="str">
        <f ca="1">IFERROR(__xludf.DUMMYFUNCTION("""COMPUTED_VALUE"""),"5.1.1.1")</f>
        <v>5.1.1.1</v>
      </c>
      <c r="B17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6" s="112" t="str">
        <f ca="1">IFERROR(__xludf.DUMMYFUNCTION("""COMPUTED_VALUE"""),"3. Operación")</f>
        <v>3. Operación</v>
      </c>
      <c r="D176" s="112" t="str">
        <f ca="1">IFERROR(__xludf.DUMMYFUNCTION("""COMPUTED_VALUE"""),"Guadalajara bien educada")</f>
        <v>Guadalajara bien educada</v>
      </c>
      <c r="E176" s="112" t="str">
        <f ca="1">IFERROR(__xludf.DUMMYFUNCTION("""COMPUTED_VALUE"""),"Atención en Centros de Desarrollo Infantil")</f>
        <v>Atención en Centros de Desarrollo Infantil</v>
      </c>
      <c r="F17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6" s="112" t="str">
        <f ca="1">IFERROR(__xludf.DUMMYFUNCTION("""COMPUTED_VALUE"""),"AMM NOVIEMBRE")</f>
        <v>AMM NOVIEMBRE</v>
      </c>
      <c r="I176" s="112" t="str">
        <f ca="1">IFERROR(__xludf.DUMMYFUNCTION("""COMPUTED_VALUE"""),"Noviembre")</f>
        <v>Noviembre</v>
      </c>
      <c r="J176" s="112" t="str">
        <f ca="1">IFERROR(__xludf.DUMMYFUNCTION("""COMPUTED_VALUE"""),"AMM")</f>
        <v>AMM</v>
      </c>
      <c r="K176" s="63"/>
      <c r="L176" s="112" t="str">
        <f ca="1">IFERROR(__xludf.DUMMYFUNCTION("""COMPUTED_VALUE"""),"TRIMESTRE 4")</f>
        <v>TRIMESTRE 4</v>
      </c>
      <c r="M176" s="112" t="str">
        <f ca="1">IFERROR(__xludf.DUMMYFUNCTION("""COMPUTED_VALUE"""),"ADULTA MAYOR MUJER")</f>
        <v>ADULTA MAYOR MUJER</v>
      </c>
    </row>
    <row r="177" spans="1:13">
      <c r="A177" s="112" t="str">
        <f ca="1">IFERROR(__xludf.DUMMYFUNCTION("""COMPUTED_VALUE"""),"5.1.1.1")</f>
        <v>5.1.1.1</v>
      </c>
      <c r="B17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7" s="112" t="str">
        <f ca="1">IFERROR(__xludf.DUMMYFUNCTION("""COMPUTED_VALUE"""),"3. Operación")</f>
        <v>3. Operación</v>
      </c>
      <c r="D177" s="112" t="str">
        <f ca="1">IFERROR(__xludf.DUMMYFUNCTION("""COMPUTED_VALUE"""),"Guadalajara bien educada")</f>
        <v>Guadalajara bien educada</v>
      </c>
      <c r="E177" s="112" t="str">
        <f ca="1">IFERROR(__xludf.DUMMYFUNCTION("""COMPUTED_VALUE"""),"Atención en Centros de Desarrollo Infantil")</f>
        <v>Atención en Centros de Desarrollo Infantil</v>
      </c>
      <c r="F17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7" s="112" t="str">
        <f ca="1">IFERROR(__xludf.DUMMYFUNCTION("""COMPUTED_VALUE"""),"AMH NOVIEMBRE")</f>
        <v>AMH NOVIEMBRE</v>
      </c>
      <c r="I177" s="112" t="str">
        <f ca="1">IFERROR(__xludf.DUMMYFUNCTION("""COMPUTED_VALUE"""),"Noviembre")</f>
        <v>Noviembre</v>
      </c>
      <c r="J177" s="112" t="str">
        <f ca="1">IFERROR(__xludf.DUMMYFUNCTION("""COMPUTED_VALUE"""),"AMH")</f>
        <v>AMH</v>
      </c>
      <c r="K177" s="63"/>
      <c r="L177" s="112" t="str">
        <f ca="1">IFERROR(__xludf.DUMMYFUNCTION("""COMPUTED_VALUE"""),"TRIMESTRE 4")</f>
        <v>TRIMESTRE 4</v>
      </c>
      <c r="M177" s="112" t="str">
        <f ca="1">IFERROR(__xludf.DUMMYFUNCTION("""COMPUTED_VALUE"""),"ADULTO MAYOR HOMBRE")</f>
        <v>ADULTO MAYOR HOMBRE</v>
      </c>
    </row>
    <row r="178" spans="1:13">
      <c r="A178" s="112" t="str">
        <f ca="1">IFERROR(__xludf.DUMMYFUNCTION("""COMPUTED_VALUE"""),"5.1.1.0")</f>
        <v>5.1.1.0</v>
      </c>
      <c r="B17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8" s="112" t="str">
        <f ca="1">IFERROR(__xludf.DUMMYFUNCTION("""COMPUTED_VALUE"""),"3. Operación")</f>
        <v>3. Operación</v>
      </c>
      <c r="D178" s="112" t="str">
        <f ca="1">IFERROR(__xludf.DUMMYFUNCTION("""COMPUTED_VALUE"""),"Guadalajara bien educada")</f>
        <v>Guadalajara bien educada</v>
      </c>
      <c r="E178" s="112" t="str">
        <f ca="1">IFERROR(__xludf.DUMMYFUNCTION("""COMPUTED_VALUE"""),"Atención en Centros de Desarrollo Infantil")</f>
        <v>Atención en Centros de Desarrollo Infantil</v>
      </c>
      <c r="F178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78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78" s="112" t="str">
        <f ca="1">IFERROR(__xludf.DUMMYFUNCTION("""COMPUTED_VALUE"""),"NAS DICIEMBRE")</f>
        <v>NAS DICIEMBRE</v>
      </c>
      <c r="I178" s="112" t="str">
        <f ca="1">IFERROR(__xludf.DUMMYFUNCTION("""COMPUTED_VALUE"""),"Diciembre")</f>
        <v>Diciembre</v>
      </c>
      <c r="J178" s="112" t="str">
        <f ca="1">IFERROR(__xludf.DUMMYFUNCTION("""COMPUTED_VALUE"""),"NAS")</f>
        <v>NAS</v>
      </c>
      <c r="K178" s="63">
        <f ca="1">IFERROR(__xludf.DUMMYFUNCTION("""COMPUTED_VALUE"""),4)</f>
        <v>4</v>
      </c>
      <c r="L178" s="112" t="str">
        <f ca="1">IFERROR(__xludf.DUMMYFUNCTION("""COMPUTED_VALUE"""),"TRIMESTRE 4")</f>
        <v>TRIMESTRE 4</v>
      </c>
      <c r="M178" s="112" t="str">
        <f ca="1">IFERROR(__xludf.DUMMYFUNCTION("""COMPUTED_VALUE"""),"NIÑAS")</f>
        <v>NIÑAS</v>
      </c>
    </row>
    <row r="179" spans="1:13">
      <c r="A179" s="112" t="str">
        <f ca="1">IFERROR(__xludf.DUMMYFUNCTION("""COMPUTED_VALUE"""),"5.1.1.0")</f>
        <v>5.1.1.0</v>
      </c>
      <c r="B17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9" s="112" t="str">
        <f ca="1">IFERROR(__xludf.DUMMYFUNCTION("""COMPUTED_VALUE"""),"3. Operación")</f>
        <v>3. Operación</v>
      </c>
      <c r="D179" s="112" t="str">
        <f ca="1">IFERROR(__xludf.DUMMYFUNCTION("""COMPUTED_VALUE"""),"Guadalajara bien educada")</f>
        <v>Guadalajara bien educada</v>
      </c>
      <c r="E179" s="112" t="str">
        <f ca="1">IFERROR(__xludf.DUMMYFUNCTION("""COMPUTED_VALUE"""),"Atención en Centros de Desarrollo Infantil")</f>
        <v>Atención en Centros de Desarrollo Infantil</v>
      </c>
      <c r="F179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79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79" s="112" t="str">
        <f ca="1">IFERROR(__xludf.DUMMYFUNCTION("""COMPUTED_VALUE"""),"NOS DICIEMBRE")</f>
        <v>NOS DICIEMBRE</v>
      </c>
      <c r="I179" s="112" t="str">
        <f ca="1">IFERROR(__xludf.DUMMYFUNCTION("""COMPUTED_VALUE"""),"Diciembre")</f>
        <v>Diciembre</v>
      </c>
      <c r="J179" s="112" t="str">
        <f ca="1">IFERROR(__xludf.DUMMYFUNCTION("""COMPUTED_VALUE"""),"NOS")</f>
        <v>NOS</v>
      </c>
      <c r="K179" s="63">
        <f ca="1">IFERROR(__xludf.DUMMYFUNCTION("""COMPUTED_VALUE"""),4)</f>
        <v>4</v>
      </c>
      <c r="L179" s="112" t="str">
        <f ca="1">IFERROR(__xludf.DUMMYFUNCTION("""COMPUTED_VALUE"""),"TRIMESTRE 4")</f>
        <v>TRIMESTRE 4</v>
      </c>
      <c r="M179" s="112" t="str">
        <f ca="1">IFERROR(__xludf.DUMMYFUNCTION("""COMPUTED_VALUE"""),"NIÑOS")</f>
        <v>NIÑOS</v>
      </c>
    </row>
    <row r="180" spans="1:13">
      <c r="A180" s="112" t="str">
        <f ca="1">IFERROR(__xludf.DUMMYFUNCTION("""COMPUTED_VALUE"""),"5.1.1.0")</f>
        <v>5.1.1.0</v>
      </c>
      <c r="B18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0" s="112" t="str">
        <f ca="1">IFERROR(__xludf.DUMMYFUNCTION("""COMPUTED_VALUE"""),"3. Operación")</f>
        <v>3. Operación</v>
      </c>
      <c r="D180" s="112" t="str">
        <f ca="1">IFERROR(__xludf.DUMMYFUNCTION("""COMPUTED_VALUE"""),"Guadalajara bien educada")</f>
        <v>Guadalajara bien educada</v>
      </c>
      <c r="E180" s="112" t="str">
        <f ca="1">IFERROR(__xludf.DUMMYFUNCTION("""COMPUTED_VALUE"""),"Atención en Centros de Desarrollo Infantil")</f>
        <v>Atención en Centros de Desarrollo Infantil</v>
      </c>
      <c r="F180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0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0" s="112" t="str">
        <f ca="1">IFERROR(__xludf.DUMMYFUNCTION("""COMPUTED_VALUE"""),"AM DICIEMBRE")</f>
        <v>AM DICIEMBRE</v>
      </c>
      <c r="I180" s="112" t="str">
        <f ca="1">IFERROR(__xludf.DUMMYFUNCTION("""COMPUTED_VALUE"""),"Diciembre")</f>
        <v>Diciembre</v>
      </c>
      <c r="J180" s="112" t="str">
        <f ca="1">IFERROR(__xludf.DUMMYFUNCTION("""COMPUTED_VALUE"""),"AM")</f>
        <v>AM</v>
      </c>
      <c r="K180" s="63"/>
      <c r="L180" s="112" t="str">
        <f ca="1">IFERROR(__xludf.DUMMYFUNCTION("""COMPUTED_VALUE"""),"TRIMESTRE 4")</f>
        <v>TRIMESTRE 4</v>
      </c>
      <c r="M180" s="112" t="str">
        <f ca="1">IFERROR(__xludf.DUMMYFUNCTION("""COMPUTED_VALUE"""),"ADOLESCENTES MUJERES")</f>
        <v>ADOLESCENTES MUJERES</v>
      </c>
    </row>
    <row r="181" spans="1:13">
      <c r="A181" s="112" t="str">
        <f ca="1">IFERROR(__xludf.DUMMYFUNCTION("""COMPUTED_VALUE"""),"5.1.1.0")</f>
        <v>5.1.1.0</v>
      </c>
      <c r="B18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1" s="112" t="str">
        <f ca="1">IFERROR(__xludf.DUMMYFUNCTION("""COMPUTED_VALUE"""),"3. Operación")</f>
        <v>3. Operación</v>
      </c>
      <c r="D181" s="112" t="str">
        <f ca="1">IFERROR(__xludf.DUMMYFUNCTION("""COMPUTED_VALUE"""),"Guadalajara bien educada")</f>
        <v>Guadalajara bien educada</v>
      </c>
      <c r="E181" s="112" t="str">
        <f ca="1">IFERROR(__xludf.DUMMYFUNCTION("""COMPUTED_VALUE"""),"Atención en Centros de Desarrollo Infantil")</f>
        <v>Atención en Centros de Desarrollo Infantil</v>
      </c>
      <c r="F181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1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1" s="112" t="str">
        <f ca="1">IFERROR(__xludf.DUMMYFUNCTION("""COMPUTED_VALUE"""),"AH DICIEMBRE")</f>
        <v>AH DICIEMBRE</v>
      </c>
      <c r="I181" s="112" t="str">
        <f ca="1">IFERROR(__xludf.DUMMYFUNCTION("""COMPUTED_VALUE"""),"Diciembre")</f>
        <v>Diciembre</v>
      </c>
      <c r="J181" s="112" t="str">
        <f ca="1">IFERROR(__xludf.DUMMYFUNCTION("""COMPUTED_VALUE"""),"AH")</f>
        <v>AH</v>
      </c>
      <c r="K181" s="63"/>
      <c r="L181" s="112" t="str">
        <f ca="1">IFERROR(__xludf.DUMMYFUNCTION("""COMPUTED_VALUE"""),"TRIMESTRE 4")</f>
        <v>TRIMESTRE 4</v>
      </c>
      <c r="M181" s="112" t="str">
        <f ca="1">IFERROR(__xludf.DUMMYFUNCTION("""COMPUTED_VALUE"""),"ADOLESCENTES HOMBRES")</f>
        <v>ADOLESCENTES HOMBRES</v>
      </c>
    </row>
    <row r="182" spans="1:13">
      <c r="A182" s="112" t="str">
        <f ca="1">IFERROR(__xludf.DUMMYFUNCTION("""COMPUTED_VALUE"""),"5.1.1.0")</f>
        <v>5.1.1.0</v>
      </c>
      <c r="B18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2" s="112" t="str">
        <f ca="1">IFERROR(__xludf.DUMMYFUNCTION("""COMPUTED_VALUE"""),"3. Operación")</f>
        <v>3. Operación</v>
      </c>
      <c r="D182" s="112" t="str">
        <f ca="1">IFERROR(__xludf.DUMMYFUNCTION("""COMPUTED_VALUE"""),"Guadalajara bien educada")</f>
        <v>Guadalajara bien educada</v>
      </c>
      <c r="E182" s="112" t="str">
        <f ca="1">IFERROR(__xludf.DUMMYFUNCTION("""COMPUTED_VALUE"""),"Atención en Centros de Desarrollo Infantil")</f>
        <v>Atención en Centros de Desarrollo Infantil</v>
      </c>
      <c r="F182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2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2" s="112" t="str">
        <f ca="1">IFERROR(__xludf.DUMMYFUNCTION("""COMPUTED_VALUE"""),"MUJ DICIEMBRE")</f>
        <v>MUJ DICIEMBRE</v>
      </c>
      <c r="I182" s="112" t="str">
        <f ca="1">IFERROR(__xludf.DUMMYFUNCTION("""COMPUTED_VALUE"""),"Diciembre")</f>
        <v>Diciembre</v>
      </c>
      <c r="J182" s="112" t="str">
        <f ca="1">IFERROR(__xludf.DUMMYFUNCTION("""COMPUTED_VALUE"""),"MUJ")</f>
        <v>MUJ</v>
      </c>
      <c r="K182" s="63"/>
      <c r="L182" s="112" t="str">
        <f ca="1">IFERROR(__xludf.DUMMYFUNCTION("""COMPUTED_VALUE"""),"TRIMESTRE 4")</f>
        <v>TRIMESTRE 4</v>
      </c>
      <c r="M182" s="112" t="str">
        <f ca="1">IFERROR(__xludf.DUMMYFUNCTION("""COMPUTED_VALUE"""),"MUJERES ADULTAS")</f>
        <v>MUJERES ADULTAS</v>
      </c>
    </row>
    <row r="183" spans="1:13">
      <c r="A183" s="112" t="str">
        <f ca="1">IFERROR(__xludf.DUMMYFUNCTION("""COMPUTED_VALUE"""),"5.1.1.0")</f>
        <v>5.1.1.0</v>
      </c>
      <c r="B18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3" s="112" t="str">
        <f ca="1">IFERROR(__xludf.DUMMYFUNCTION("""COMPUTED_VALUE"""),"3. Operación")</f>
        <v>3. Operación</v>
      </c>
      <c r="D183" s="112" t="str">
        <f ca="1">IFERROR(__xludf.DUMMYFUNCTION("""COMPUTED_VALUE"""),"Guadalajara bien educada")</f>
        <v>Guadalajara bien educada</v>
      </c>
      <c r="E183" s="112" t="str">
        <f ca="1">IFERROR(__xludf.DUMMYFUNCTION("""COMPUTED_VALUE"""),"Atención en Centros de Desarrollo Infantil")</f>
        <v>Atención en Centros de Desarrollo Infantil</v>
      </c>
      <c r="F183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3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3" s="112" t="str">
        <f ca="1">IFERROR(__xludf.DUMMYFUNCTION("""COMPUTED_VALUE"""),"HOM DICIEMBRE")</f>
        <v>HOM DICIEMBRE</v>
      </c>
      <c r="I183" s="112" t="str">
        <f ca="1">IFERROR(__xludf.DUMMYFUNCTION("""COMPUTED_VALUE"""),"Diciembre")</f>
        <v>Diciembre</v>
      </c>
      <c r="J183" s="112" t="str">
        <f ca="1">IFERROR(__xludf.DUMMYFUNCTION("""COMPUTED_VALUE"""),"HOM")</f>
        <v>HOM</v>
      </c>
      <c r="K183" s="63"/>
      <c r="L183" s="112" t="str">
        <f ca="1">IFERROR(__xludf.DUMMYFUNCTION("""COMPUTED_VALUE"""),"TRIMESTRE 4")</f>
        <v>TRIMESTRE 4</v>
      </c>
      <c r="M183" s="112" t="str">
        <f ca="1">IFERROR(__xludf.DUMMYFUNCTION("""COMPUTED_VALUE"""),"HOMBRES ADULTOS")</f>
        <v>HOMBRES ADULTOS</v>
      </c>
    </row>
    <row r="184" spans="1:13">
      <c r="A184" s="112" t="str">
        <f ca="1">IFERROR(__xludf.DUMMYFUNCTION("""COMPUTED_VALUE"""),"5.1.1.0")</f>
        <v>5.1.1.0</v>
      </c>
      <c r="B18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4" s="112" t="str">
        <f ca="1">IFERROR(__xludf.DUMMYFUNCTION("""COMPUTED_VALUE"""),"3. Operación")</f>
        <v>3. Operación</v>
      </c>
      <c r="D184" s="112" t="str">
        <f ca="1">IFERROR(__xludf.DUMMYFUNCTION("""COMPUTED_VALUE"""),"Guadalajara bien educada")</f>
        <v>Guadalajara bien educada</v>
      </c>
      <c r="E184" s="112" t="str">
        <f ca="1">IFERROR(__xludf.DUMMYFUNCTION("""COMPUTED_VALUE"""),"Atención en Centros de Desarrollo Infantil")</f>
        <v>Atención en Centros de Desarrollo Infantil</v>
      </c>
      <c r="F184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4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4" s="112" t="str">
        <f ca="1">IFERROR(__xludf.DUMMYFUNCTION("""COMPUTED_VALUE"""),"AMM DICIEMBRE")</f>
        <v>AMM DICIEMBRE</v>
      </c>
      <c r="I184" s="112" t="str">
        <f ca="1">IFERROR(__xludf.DUMMYFUNCTION("""COMPUTED_VALUE"""),"Diciembre")</f>
        <v>Diciembre</v>
      </c>
      <c r="J184" s="112" t="str">
        <f ca="1">IFERROR(__xludf.DUMMYFUNCTION("""COMPUTED_VALUE"""),"AMM")</f>
        <v>AMM</v>
      </c>
      <c r="K184" s="63"/>
      <c r="L184" s="112" t="str">
        <f ca="1">IFERROR(__xludf.DUMMYFUNCTION("""COMPUTED_VALUE"""),"TRIMESTRE 4")</f>
        <v>TRIMESTRE 4</v>
      </c>
      <c r="M184" s="112" t="str">
        <f ca="1">IFERROR(__xludf.DUMMYFUNCTION("""COMPUTED_VALUE"""),"ADULTA MAYOR MUJER")</f>
        <v>ADULTA MAYOR MUJER</v>
      </c>
    </row>
    <row r="185" spans="1:13">
      <c r="A185" s="112" t="str">
        <f ca="1">IFERROR(__xludf.DUMMYFUNCTION("""COMPUTED_VALUE"""),"5.1.1.0")</f>
        <v>5.1.1.0</v>
      </c>
      <c r="B18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5" s="112" t="str">
        <f ca="1">IFERROR(__xludf.DUMMYFUNCTION("""COMPUTED_VALUE"""),"3. Operación")</f>
        <v>3. Operación</v>
      </c>
      <c r="D185" s="112" t="str">
        <f ca="1">IFERROR(__xludf.DUMMYFUNCTION("""COMPUTED_VALUE"""),"Guadalajara bien educada")</f>
        <v>Guadalajara bien educada</v>
      </c>
      <c r="E185" s="112" t="str">
        <f ca="1">IFERROR(__xludf.DUMMYFUNCTION("""COMPUTED_VALUE"""),"Atención en Centros de Desarrollo Infantil")</f>
        <v>Atención en Centros de Desarrollo Infantil</v>
      </c>
      <c r="F185" s="11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5" s="11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5" s="112" t="str">
        <f ca="1">IFERROR(__xludf.DUMMYFUNCTION("""COMPUTED_VALUE"""),"AMH DICIEMBRE")</f>
        <v>AMH DICIEMBRE</v>
      </c>
      <c r="I185" s="112" t="str">
        <f ca="1">IFERROR(__xludf.DUMMYFUNCTION("""COMPUTED_VALUE"""),"Diciembre")</f>
        <v>Diciembre</v>
      </c>
      <c r="J185" s="112" t="str">
        <f ca="1">IFERROR(__xludf.DUMMYFUNCTION("""COMPUTED_VALUE"""),"AMH")</f>
        <v>AMH</v>
      </c>
      <c r="K185" s="63"/>
      <c r="L185" s="112" t="str">
        <f ca="1">IFERROR(__xludf.DUMMYFUNCTION("""COMPUTED_VALUE"""),"TRIMESTRE 4")</f>
        <v>TRIMESTRE 4</v>
      </c>
      <c r="M185" s="112" t="str">
        <f ca="1">IFERROR(__xludf.DUMMYFUNCTION("""COMPUTED_VALUE"""),"ADULTO MAYOR HOMBRE")</f>
        <v>ADULTO MAYOR HOMBRE</v>
      </c>
    </row>
    <row r="186" spans="1:13">
      <c r="A186" s="112" t="str">
        <f ca="1">IFERROR(__xludf.DUMMYFUNCTION("""COMPUTED_VALUE"""),"5.1.1.1")</f>
        <v>5.1.1.1</v>
      </c>
      <c r="B18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6" s="112" t="str">
        <f ca="1">IFERROR(__xludf.DUMMYFUNCTION("""COMPUTED_VALUE"""),"3. Operación")</f>
        <v>3. Operación</v>
      </c>
      <c r="D186" s="112" t="str">
        <f ca="1">IFERROR(__xludf.DUMMYFUNCTION("""COMPUTED_VALUE"""),"Guadalajara bien educada")</f>
        <v>Guadalajara bien educada</v>
      </c>
      <c r="E186" s="112" t="str">
        <f ca="1">IFERROR(__xludf.DUMMYFUNCTION("""COMPUTED_VALUE"""),"Atención en Centros de Desarrollo Infantil")</f>
        <v>Atención en Centros de Desarrollo Infantil</v>
      </c>
      <c r="F186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6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6" s="112" t="str">
        <f ca="1">IFERROR(__xludf.DUMMYFUNCTION("""COMPUTED_VALUE"""),"NAS DICIEMBRE")</f>
        <v>NAS DICIEMBRE</v>
      </c>
      <c r="I186" s="112" t="str">
        <f ca="1">IFERROR(__xludf.DUMMYFUNCTION("""COMPUTED_VALUE"""),"Diciembre")</f>
        <v>Diciembre</v>
      </c>
      <c r="J186" s="112" t="str">
        <f ca="1">IFERROR(__xludf.DUMMYFUNCTION("""COMPUTED_VALUE"""),"NAS")</f>
        <v>NAS</v>
      </c>
      <c r="K186" s="63">
        <f ca="1">IFERROR(__xludf.DUMMYFUNCTION("""COMPUTED_VALUE"""),4)</f>
        <v>4</v>
      </c>
      <c r="L186" s="112" t="str">
        <f ca="1">IFERROR(__xludf.DUMMYFUNCTION("""COMPUTED_VALUE"""),"TRIMESTRE 4")</f>
        <v>TRIMESTRE 4</v>
      </c>
      <c r="M186" s="112" t="str">
        <f ca="1">IFERROR(__xludf.DUMMYFUNCTION("""COMPUTED_VALUE"""),"NIÑAS")</f>
        <v>NIÑAS</v>
      </c>
    </row>
    <row r="187" spans="1:13">
      <c r="A187" s="112" t="str">
        <f ca="1">IFERROR(__xludf.DUMMYFUNCTION("""COMPUTED_VALUE"""),"5.1.1.1")</f>
        <v>5.1.1.1</v>
      </c>
      <c r="B18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7" s="112" t="str">
        <f ca="1">IFERROR(__xludf.DUMMYFUNCTION("""COMPUTED_VALUE"""),"3. Operación")</f>
        <v>3. Operación</v>
      </c>
      <c r="D187" s="112" t="str">
        <f ca="1">IFERROR(__xludf.DUMMYFUNCTION("""COMPUTED_VALUE"""),"Guadalajara bien educada")</f>
        <v>Guadalajara bien educada</v>
      </c>
      <c r="E187" s="112" t="str">
        <f ca="1">IFERROR(__xludf.DUMMYFUNCTION("""COMPUTED_VALUE"""),"Atención en Centros de Desarrollo Infantil")</f>
        <v>Atención en Centros de Desarrollo Infantil</v>
      </c>
      <c r="F187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7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7" s="112" t="str">
        <f ca="1">IFERROR(__xludf.DUMMYFUNCTION("""COMPUTED_VALUE"""),"NOS DICIEMBRE")</f>
        <v>NOS DICIEMBRE</v>
      </c>
      <c r="I187" s="112" t="str">
        <f ca="1">IFERROR(__xludf.DUMMYFUNCTION("""COMPUTED_VALUE"""),"Diciembre")</f>
        <v>Diciembre</v>
      </c>
      <c r="J187" s="112" t="str">
        <f ca="1">IFERROR(__xludf.DUMMYFUNCTION("""COMPUTED_VALUE"""),"NOS")</f>
        <v>NOS</v>
      </c>
      <c r="K187" s="63">
        <f ca="1">IFERROR(__xludf.DUMMYFUNCTION("""COMPUTED_VALUE"""),4)</f>
        <v>4</v>
      </c>
      <c r="L187" s="112" t="str">
        <f ca="1">IFERROR(__xludf.DUMMYFUNCTION("""COMPUTED_VALUE"""),"TRIMESTRE 4")</f>
        <v>TRIMESTRE 4</v>
      </c>
      <c r="M187" s="112" t="str">
        <f ca="1">IFERROR(__xludf.DUMMYFUNCTION("""COMPUTED_VALUE"""),"NIÑOS")</f>
        <v>NIÑOS</v>
      </c>
    </row>
    <row r="188" spans="1:13">
      <c r="A188" s="112" t="str">
        <f ca="1">IFERROR(__xludf.DUMMYFUNCTION("""COMPUTED_VALUE"""),"5.1.1.1")</f>
        <v>5.1.1.1</v>
      </c>
      <c r="B18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8" s="112" t="str">
        <f ca="1">IFERROR(__xludf.DUMMYFUNCTION("""COMPUTED_VALUE"""),"3. Operación")</f>
        <v>3. Operación</v>
      </c>
      <c r="D188" s="112" t="str">
        <f ca="1">IFERROR(__xludf.DUMMYFUNCTION("""COMPUTED_VALUE"""),"Guadalajara bien educada")</f>
        <v>Guadalajara bien educada</v>
      </c>
      <c r="E188" s="112" t="str">
        <f ca="1">IFERROR(__xludf.DUMMYFUNCTION("""COMPUTED_VALUE"""),"Atención en Centros de Desarrollo Infantil")</f>
        <v>Atención en Centros de Desarrollo Infantil</v>
      </c>
      <c r="F188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8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8" s="112" t="str">
        <f ca="1">IFERROR(__xludf.DUMMYFUNCTION("""COMPUTED_VALUE"""),"AM DICIEMBRE")</f>
        <v>AM DICIEMBRE</v>
      </c>
      <c r="I188" s="112" t="str">
        <f ca="1">IFERROR(__xludf.DUMMYFUNCTION("""COMPUTED_VALUE"""),"Diciembre")</f>
        <v>Diciembre</v>
      </c>
      <c r="J188" s="112" t="str">
        <f ca="1">IFERROR(__xludf.DUMMYFUNCTION("""COMPUTED_VALUE"""),"AM")</f>
        <v>AM</v>
      </c>
      <c r="K188" s="63"/>
      <c r="L188" s="112" t="str">
        <f ca="1">IFERROR(__xludf.DUMMYFUNCTION("""COMPUTED_VALUE"""),"TRIMESTRE 4")</f>
        <v>TRIMESTRE 4</v>
      </c>
      <c r="M188" s="112" t="str">
        <f ca="1">IFERROR(__xludf.DUMMYFUNCTION("""COMPUTED_VALUE"""),"ADOLESCENTES MUJERES")</f>
        <v>ADOLESCENTES MUJERES</v>
      </c>
    </row>
    <row r="189" spans="1:13">
      <c r="A189" s="112" t="str">
        <f ca="1">IFERROR(__xludf.DUMMYFUNCTION("""COMPUTED_VALUE"""),"5.1.1.1")</f>
        <v>5.1.1.1</v>
      </c>
      <c r="B18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9" s="112" t="str">
        <f ca="1">IFERROR(__xludf.DUMMYFUNCTION("""COMPUTED_VALUE"""),"3. Operación")</f>
        <v>3. Operación</v>
      </c>
      <c r="D189" s="112" t="str">
        <f ca="1">IFERROR(__xludf.DUMMYFUNCTION("""COMPUTED_VALUE"""),"Guadalajara bien educada")</f>
        <v>Guadalajara bien educada</v>
      </c>
      <c r="E189" s="112" t="str">
        <f ca="1">IFERROR(__xludf.DUMMYFUNCTION("""COMPUTED_VALUE"""),"Atención en Centros de Desarrollo Infantil")</f>
        <v>Atención en Centros de Desarrollo Infantil</v>
      </c>
      <c r="F189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9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9" s="112" t="str">
        <f ca="1">IFERROR(__xludf.DUMMYFUNCTION("""COMPUTED_VALUE"""),"AH DICIEMBRE")</f>
        <v>AH DICIEMBRE</v>
      </c>
      <c r="I189" s="112" t="str">
        <f ca="1">IFERROR(__xludf.DUMMYFUNCTION("""COMPUTED_VALUE"""),"Diciembre")</f>
        <v>Diciembre</v>
      </c>
      <c r="J189" s="112" t="str">
        <f ca="1">IFERROR(__xludf.DUMMYFUNCTION("""COMPUTED_VALUE"""),"AH")</f>
        <v>AH</v>
      </c>
      <c r="K189" s="63"/>
      <c r="L189" s="112" t="str">
        <f ca="1">IFERROR(__xludf.DUMMYFUNCTION("""COMPUTED_VALUE"""),"TRIMESTRE 4")</f>
        <v>TRIMESTRE 4</v>
      </c>
      <c r="M189" s="112" t="str">
        <f ca="1">IFERROR(__xludf.DUMMYFUNCTION("""COMPUTED_VALUE"""),"ADOLESCENTES HOMBRES")</f>
        <v>ADOLESCENTES HOMBRES</v>
      </c>
    </row>
    <row r="190" spans="1:13">
      <c r="A190" s="112" t="str">
        <f ca="1">IFERROR(__xludf.DUMMYFUNCTION("""COMPUTED_VALUE"""),"5.1.1.1")</f>
        <v>5.1.1.1</v>
      </c>
      <c r="B19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0" s="112" t="str">
        <f ca="1">IFERROR(__xludf.DUMMYFUNCTION("""COMPUTED_VALUE"""),"3. Operación")</f>
        <v>3. Operación</v>
      </c>
      <c r="D190" s="112" t="str">
        <f ca="1">IFERROR(__xludf.DUMMYFUNCTION("""COMPUTED_VALUE"""),"Guadalajara bien educada")</f>
        <v>Guadalajara bien educada</v>
      </c>
      <c r="E190" s="112" t="str">
        <f ca="1">IFERROR(__xludf.DUMMYFUNCTION("""COMPUTED_VALUE"""),"Atención en Centros de Desarrollo Infantil")</f>
        <v>Atención en Centros de Desarrollo Infantil</v>
      </c>
      <c r="F190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0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0" s="112" t="str">
        <f ca="1">IFERROR(__xludf.DUMMYFUNCTION("""COMPUTED_VALUE"""),"MUJ DICIEMBRE")</f>
        <v>MUJ DICIEMBRE</v>
      </c>
      <c r="I190" s="112" t="str">
        <f ca="1">IFERROR(__xludf.DUMMYFUNCTION("""COMPUTED_VALUE"""),"Diciembre")</f>
        <v>Diciembre</v>
      </c>
      <c r="J190" s="112" t="str">
        <f ca="1">IFERROR(__xludf.DUMMYFUNCTION("""COMPUTED_VALUE"""),"MUJ")</f>
        <v>MUJ</v>
      </c>
      <c r="K190" s="63"/>
      <c r="L190" s="112" t="str">
        <f ca="1">IFERROR(__xludf.DUMMYFUNCTION("""COMPUTED_VALUE"""),"TRIMESTRE 4")</f>
        <v>TRIMESTRE 4</v>
      </c>
      <c r="M190" s="112" t="str">
        <f ca="1">IFERROR(__xludf.DUMMYFUNCTION("""COMPUTED_VALUE"""),"MUJERES ADULTAS")</f>
        <v>MUJERES ADULTAS</v>
      </c>
    </row>
    <row r="191" spans="1:13">
      <c r="A191" s="112" t="str">
        <f ca="1">IFERROR(__xludf.DUMMYFUNCTION("""COMPUTED_VALUE"""),"5.1.1.1")</f>
        <v>5.1.1.1</v>
      </c>
      <c r="B19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1" s="112" t="str">
        <f ca="1">IFERROR(__xludf.DUMMYFUNCTION("""COMPUTED_VALUE"""),"3. Operación")</f>
        <v>3. Operación</v>
      </c>
      <c r="D191" s="112" t="str">
        <f ca="1">IFERROR(__xludf.DUMMYFUNCTION("""COMPUTED_VALUE"""),"Guadalajara bien educada")</f>
        <v>Guadalajara bien educada</v>
      </c>
      <c r="E191" s="112" t="str">
        <f ca="1">IFERROR(__xludf.DUMMYFUNCTION("""COMPUTED_VALUE"""),"Atención en Centros de Desarrollo Infantil")</f>
        <v>Atención en Centros de Desarrollo Infantil</v>
      </c>
      <c r="F191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1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1" s="112" t="str">
        <f ca="1">IFERROR(__xludf.DUMMYFUNCTION("""COMPUTED_VALUE"""),"HOM DICIEMBRE")</f>
        <v>HOM DICIEMBRE</v>
      </c>
      <c r="I191" s="112" t="str">
        <f ca="1">IFERROR(__xludf.DUMMYFUNCTION("""COMPUTED_VALUE"""),"Diciembre")</f>
        <v>Diciembre</v>
      </c>
      <c r="J191" s="112" t="str">
        <f ca="1">IFERROR(__xludf.DUMMYFUNCTION("""COMPUTED_VALUE"""),"HOM")</f>
        <v>HOM</v>
      </c>
      <c r="K191" s="63"/>
      <c r="L191" s="112" t="str">
        <f ca="1">IFERROR(__xludf.DUMMYFUNCTION("""COMPUTED_VALUE"""),"TRIMESTRE 4")</f>
        <v>TRIMESTRE 4</v>
      </c>
      <c r="M191" s="112" t="str">
        <f ca="1">IFERROR(__xludf.DUMMYFUNCTION("""COMPUTED_VALUE"""),"HOMBRES ADULTOS")</f>
        <v>HOMBRES ADULTOS</v>
      </c>
    </row>
    <row r="192" spans="1:13">
      <c r="A192" s="112" t="str">
        <f ca="1">IFERROR(__xludf.DUMMYFUNCTION("""COMPUTED_VALUE"""),"5.1.1.1")</f>
        <v>5.1.1.1</v>
      </c>
      <c r="B19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2" s="112" t="str">
        <f ca="1">IFERROR(__xludf.DUMMYFUNCTION("""COMPUTED_VALUE"""),"3. Operación")</f>
        <v>3. Operación</v>
      </c>
      <c r="D192" s="112" t="str">
        <f ca="1">IFERROR(__xludf.DUMMYFUNCTION("""COMPUTED_VALUE"""),"Guadalajara bien educada")</f>
        <v>Guadalajara bien educada</v>
      </c>
      <c r="E192" s="112" t="str">
        <f ca="1">IFERROR(__xludf.DUMMYFUNCTION("""COMPUTED_VALUE"""),"Atención en Centros de Desarrollo Infantil")</f>
        <v>Atención en Centros de Desarrollo Infantil</v>
      </c>
      <c r="F192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2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2" s="112" t="str">
        <f ca="1">IFERROR(__xludf.DUMMYFUNCTION("""COMPUTED_VALUE"""),"AMM DICIEMBRE")</f>
        <v>AMM DICIEMBRE</v>
      </c>
      <c r="I192" s="112" t="str">
        <f ca="1">IFERROR(__xludf.DUMMYFUNCTION("""COMPUTED_VALUE"""),"Diciembre")</f>
        <v>Diciembre</v>
      </c>
      <c r="J192" s="112" t="str">
        <f ca="1">IFERROR(__xludf.DUMMYFUNCTION("""COMPUTED_VALUE"""),"AMM")</f>
        <v>AMM</v>
      </c>
      <c r="K192" s="63"/>
      <c r="L192" s="112" t="str">
        <f ca="1">IFERROR(__xludf.DUMMYFUNCTION("""COMPUTED_VALUE"""),"TRIMESTRE 4")</f>
        <v>TRIMESTRE 4</v>
      </c>
      <c r="M192" s="112" t="str">
        <f ca="1">IFERROR(__xludf.DUMMYFUNCTION("""COMPUTED_VALUE"""),"ADULTA MAYOR MUJER")</f>
        <v>ADULTA MAYOR MUJER</v>
      </c>
    </row>
    <row r="193" spans="1:13">
      <c r="A193" s="112" t="str">
        <f ca="1">IFERROR(__xludf.DUMMYFUNCTION("""COMPUTED_VALUE"""),"5.1.1.1")</f>
        <v>5.1.1.1</v>
      </c>
      <c r="B19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3" s="112" t="str">
        <f ca="1">IFERROR(__xludf.DUMMYFUNCTION("""COMPUTED_VALUE"""),"3. Operación")</f>
        <v>3. Operación</v>
      </c>
      <c r="D193" s="112" t="str">
        <f ca="1">IFERROR(__xludf.DUMMYFUNCTION("""COMPUTED_VALUE"""),"Guadalajara bien educada")</f>
        <v>Guadalajara bien educada</v>
      </c>
      <c r="E193" s="112" t="str">
        <f ca="1">IFERROR(__xludf.DUMMYFUNCTION("""COMPUTED_VALUE"""),"Atención en Centros de Desarrollo Infantil")</f>
        <v>Atención en Centros de Desarrollo Infantil</v>
      </c>
      <c r="F193" s="11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3" s="11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3" s="112" t="str">
        <f ca="1">IFERROR(__xludf.DUMMYFUNCTION("""COMPUTED_VALUE"""),"AMH DICIEMBRE")</f>
        <v>AMH DICIEMBRE</v>
      </c>
      <c r="I193" s="112" t="str">
        <f ca="1">IFERROR(__xludf.DUMMYFUNCTION("""COMPUTED_VALUE"""),"Diciembre")</f>
        <v>Diciembre</v>
      </c>
      <c r="J193" s="112" t="str">
        <f ca="1">IFERROR(__xludf.DUMMYFUNCTION("""COMPUTED_VALUE"""),"AMH")</f>
        <v>AMH</v>
      </c>
      <c r="K193" s="63"/>
      <c r="L193" s="112" t="str">
        <f ca="1">IFERROR(__xludf.DUMMYFUNCTION("""COMPUTED_VALUE"""),"TRIMESTRE 4")</f>
        <v>TRIMESTRE 4</v>
      </c>
      <c r="M193" s="112" t="str">
        <f ca="1">IFERROR(__xludf.DUMMYFUNCTION("""COMPUTED_VALUE"""),"ADULTO MAYOR HOMBRE")</f>
        <v>ADULTO MAYOR HOMBRE</v>
      </c>
    </row>
    <row r="194" spans="1:13">
      <c r="A194" s="112" t="str">
        <f ca="1">IFERROR(__xludf.DUMMYFUNCTION("""COMPUTED_VALUE"""),"5.1.2.0")</f>
        <v>5.1.2.0</v>
      </c>
      <c r="B19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4" s="112" t="str">
        <f ca="1">IFERROR(__xludf.DUMMYFUNCTION("""COMPUTED_VALUE"""),"3. Operación")</f>
        <v>3. Operación</v>
      </c>
      <c r="D194" s="112" t="str">
        <f ca="1">IFERROR(__xludf.DUMMYFUNCTION("""COMPUTED_VALUE"""),"Guadalajara bien educada")</f>
        <v>Guadalajara bien educada</v>
      </c>
      <c r="E194" s="112" t="str">
        <f ca="1">IFERROR(__xludf.DUMMYFUNCTION("""COMPUTED_VALUE"""),"Atención Psicopedagógica Infantil")</f>
        <v>Atención Psicopedagógica Infantil</v>
      </c>
      <c r="F19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4" s="112" t="str">
        <f ca="1">IFERROR(__xludf.DUMMYFUNCTION("""COMPUTED_VALUE"""),"NAS enero")</f>
        <v>NAS enero</v>
      </c>
      <c r="I194" s="112" t="str">
        <f ca="1">IFERROR(__xludf.DUMMYFUNCTION("""COMPUTED_VALUE"""),"enero")</f>
        <v>enero</v>
      </c>
      <c r="J194" s="112" t="str">
        <f ca="1">IFERROR(__xludf.DUMMYFUNCTION("""COMPUTED_VALUE"""),"NAS")</f>
        <v>NAS</v>
      </c>
      <c r="K194" s="63">
        <f ca="1">IFERROR(__xludf.DUMMYFUNCTION("""COMPUTED_VALUE"""),55)</f>
        <v>55</v>
      </c>
      <c r="L194" s="112" t="str">
        <f ca="1">IFERROR(__xludf.DUMMYFUNCTION("""COMPUTED_VALUE"""),"TRIMESTRE 1")</f>
        <v>TRIMESTRE 1</v>
      </c>
      <c r="M194" s="112" t="str">
        <f ca="1">IFERROR(__xludf.DUMMYFUNCTION("""COMPUTED_VALUE"""),"NIÑAS")</f>
        <v>NIÑAS</v>
      </c>
    </row>
    <row r="195" spans="1:13">
      <c r="A195" s="112" t="str">
        <f ca="1">IFERROR(__xludf.DUMMYFUNCTION("""COMPUTED_VALUE"""),"5.1.2.0")</f>
        <v>5.1.2.0</v>
      </c>
      <c r="B19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5" s="112" t="str">
        <f ca="1">IFERROR(__xludf.DUMMYFUNCTION("""COMPUTED_VALUE"""),"3. Operación")</f>
        <v>3. Operación</v>
      </c>
      <c r="D195" s="112" t="str">
        <f ca="1">IFERROR(__xludf.DUMMYFUNCTION("""COMPUTED_VALUE"""),"Guadalajara bien educada")</f>
        <v>Guadalajara bien educada</v>
      </c>
      <c r="E195" s="112" t="str">
        <f ca="1">IFERROR(__xludf.DUMMYFUNCTION("""COMPUTED_VALUE"""),"Atención Psicopedagógica Infantil")</f>
        <v>Atención Psicopedagógica Infantil</v>
      </c>
      <c r="F19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5" s="112" t="str">
        <f ca="1">IFERROR(__xludf.DUMMYFUNCTION("""COMPUTED_VALUE"""),"NOS enero")</f>
        <v>NOS enero</v>
      </c>
      <c r="I195" s="112" t="str">
        <f ca="1">IFERROR(__xludf.DUMMYFUNCTION("""COMPUTED_VALUE"""),"enero")</f>
        <v>enero</v>
      </c>
      <c r="J195" s="112" t="str">
        <f ca="1">IFERROR(__xludf.DUMMYFUNCTION("""COMPUTED_VALUE"""),"NOS")</f>
        <v>NOS</v>
      </c>
      <c r="K195" s="63">
        <f ca="1">IFERROR(__xludf.DUMMYFUNCTION("""COMPUTED_VALUE"""),106)</f>
        <v>106</v>
      </c>
      <c r="L195" s="112" t="str">
        <f ca="1">IFERROR(__xludf.DUMMYFUNCTION("""COMPUTED_VALUE"""),"TRIMESTRE 1")</f>
        <v>TRIMESTRE 1</v>
      </c>
      <c r="M195" s="112" t="str">
        <f ca="1">IFERROR(__xludf.DUMMYFUNCTION("""COMPUTED_VALUE"""),"NIÑOS")</f>
        <v>NIÑOS</v>
      </c>
    </row>
    <row r="196" spans="1:13">
      <c r="A196" s="112" t="str">
        <f ca="1">IFERROR(__xludf.DUMMYFUNCTION("""COMPUTED_VALUE"""),"5.1.2.0")</f>
        <v>5.1.2.0</v>
      </c>
      <c r="B19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6" s="112" t="str">
        <f ca="1">IFERROR(__xludf.DUMMYFUNCTION("""COMPUTED_VALUE"""),"3. Operación")</f>
        <v>3. Operación</v>
      </c>
      <c r="D196" s="112" t="str">
        <f ca="1">IFERROR(__xludf.DUMMYFUNCTION("""COMPUTED_VALUE"""),"Guadalajara bien educada")</f>
        <v>Guadalajara bien educada</v>
      </c>
      <c r="E196" s="112" t="str">
        <f ca="1">IFERROR(__xludf.DUMMYFUNCTION("""COMPUTED_VALUE"""),"Atención Psicopedagógica Infantil")</f>
        <v>Atención Psicopedagógica Infantil</v>
      </c>
      <c r="F19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6" s="112" t="str">
        <f ca="1">IFERROR(__xludf.DUMMYFUNCTION("""COMPUTED_VALUE"""),"AM enero")</f>
        <v>AM enero</v>
      </c>
      <c r="I196" s="112" t="str">
        <f ca="1">IFERROR(__xludf.DUMMYFUNCTION("""COMPUTED_VALUE"""),"enero")</f>
        <v>enero</v>
      </c>
      <c r="J196" s="112" t="str">
        <f ca="1">IFERROR(__xludf.DUMMYFUNCTION("""COMPUTED_VALUE"""),"AM")</f>
        <v>AM</v>
      </c>
      <c r="K196" s="63">
        <f ca="1">IFERROR(__xludf.DUMMYFUNCTION("""COMPUTED_VALUE"""),0)</f>
        <v>0</v>
      </c>
      <c r="L196" s="112" t="str">
        <f ca="1">IFERROR(__xludf.DUMMYFUNCTION("""COMPUTED_VALUE"""),"TRIMESTRE 1")</f>
        <v>TRIMESTRE 1</v>
      </c>
      <c r="M196" s="112" t="str">
        <f ca="1">IFERROR(__xludf.DUMMYFUNCTION("""COMPUTED_VALUE"""),"ADOLESCENTES MUJERES")</f>
        <v>ADOLESCENTES MUJERES</v>
      </c>
    </row>
    <row r="197" spans="1:13">
      <c r="A197" s="112" t="str">
        <f ca="1">IFERROR(__xludf.DUMMYFUNCTION("""COMPUTED_VALUE"""),"5.1.2.0")</f>
        <v>5.1.2.0</v>
      </c>
      <c r="B19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7" s="112" t="str">
        <f ca="1">IFERROR(__xludf.DUMMYFUNCTION("""COMPUTED_VALUE"""),"3. Operación")</f>
        <v>3. Operación</v>
      </c>
      <c r="D197" s="112" t="str">
        <f ca="1">IFERROR(__xludf.DUMMYFUNCTION("""COMPUTED_VALUE"""),"Guadalajara bien educada")</f>
        <v>Guadalajara bien educada</v>
      </c>
      <c r="E197" s="112" t="str">
        <f ca="1">IFERROR(__xludf.DUMMYFUNCTION("""COMPUTED_VALUE"""),"Atención Psicopedagógica Infantil")</f>
        <v>Atención Psicopedagógica Infantil</v>
      </c>
      <c r="F19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7" s="112" t="str">
        <f ca="1">IFERROR(__xludf.DUMMYFUNCTION("""COMPUTED_VALUE"""),"AH enero")</f>
        <v>AH enero</v>
      </c>
      <c r="I197" s="112" t="str">
        <f ca="1">IFERROR(__xludf.DUMMYFUNCTION("""COMPUTED_VALUE"""),"enero")</f>
        <v>enero</v>
      </c>
      <c r="J197" s="112" t="str">
        <f ca="1">IFERROR(__xludf.DUMMYFUNCTION("""COMPUTED_VALUE"""),"AH")</f>
        <v>AH</v>
      </c>
      <c r="K197" s="63">
        <f ca="1">IFERROR(__xludf.DUMMYFUNCTION("""COMPUTED_VALUE"""),0)</f>
        <v>0</v>
      </c>
      <c r="L197" s="112" t="str">
        <f ca="1">IFERROR(__xludf.DUMMYFUNCTION("""COMPUTED_VALUE"""),"TRIMESTRE 1")</f>
        <v>TRIMESTRE 1</v>
      </c>
      <c r="M197" s="112" t="str">
        <f ca="1">IFERROR(__xludf.DUMMYFUNCTION("""COMPUTED_VALUE"""),"ADOLESCENTES HOMBRES")</f>
        <v>ADOLESCENTES HOMBRES</v>
      </c>
    </row>
    <row r="198" spans="1:13">
      <c r="A198" s="112" t="str">
        <f ca="1">IFERROR(__xludf.DUMMYFUNCTION("""COMPUTED_VALUE"""),"5.1.2.0")</f>
        <v>5.1.2.0</v>
      </c>
      <c r="B19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8" s="112" t="str">
        <f ca="1">IFERROR(__xludf.DUMMYFUNCTION("""COMPUTED_VALUE"""),"3. Operación")</f>
        <v>3. Operación</v>
      </c>
      <c r="D198" s="112" t="str">
        <f ca="1">IFERROR(__xludf.DUMMYFUNCTION("""COMPUTED_VALUE"""),"Guadalajara bien educada")</f>
        <v>Guadalajara bien educada</v>
      </c>
      <c r="E198" s="112" t="str">
        <f ca="1">IFERROR(__xludf.DUMMYFUNCTION("""COMPUTED_VALUE"""),"Atención Psicopedagógica Infantil")</f>
        <v>Atención Psicopedagógica Infantil</v>
      </c>
      <c r="F19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8" s="112" t="str">
        <f ca="1">IFERROR(__xludf.DUMMYFUNCTION("""COMPUTED_VALUE"""),"MUJ enero")</f>
        <v>MUJ enero</v>
      </c>
      <c r="I198" s="112" t="str">
        <f ca="1">IFERROR(__xludf.DUMMYFUNCTION("""COMPUTED_VALUE"""),"enero")</f>
        <v>enero</v>
      </c>
      <c r="J198" s="112" t="str">
        <f ca="1">IFERROR(__xludf.DUMMYFUNCTION("""COMPUTED_VALUE"""),"MUJ")</f>
        <v>MUJ</v>
      </c>
      <c r="K198" s="63"/>
      <c r="L198" s="112" t="str">
        <f ca="1">IFERROR(__xludf.DUMMYFUNCTION("""COMPUTED_VALUE"""),"TRIMESTRE 1")</f>
        <v>TRIMESTRE 1</v>
      </c>
      <c r="M198" s="112" t="str">
        <f ca="1">IFERROR(__xludf.DUMMYFUNCTION("""COMPUTED_VALUE"""),"MUJERES ADULTAS")</f>
        <v>MUJERES ADULTAS</v>
      </c>
    </row>
    <row r="199" spans="1:13">
      <c r="A199" s="112" t="str">
        <f ca="1">IFERROR(__xludf.DUMMYFUNCTION("""COMPUTED_VALUE"""),"5.1.2.0")</f>
        <v>5.1.2.0</v>
      </c>
      <c r="B19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9" s="112" t="str">
        <f ca="1">IFERROR(__xludf.DUMMYFUNCTION("""COMPUTED_VALUE"""),"3. Operación")</f>
        <v>3. Operación</v>
      </c>
      <c r="D199" s="112" t="str">
        <f ca="1">IFERROR(__xludf.DUMMYFUNCTION("""COMPUTED_VALUE"""),"Guadalajara bien educada")</f>
        <v>Guadalajara bien educada</v>
      </c>
      <c r="E199" s="112" t="str">
        <f ca="1">IFERROR(__xludf.DUMMYFUNCTION("""COMPUTED_VALUE"""),"Atención Psicopedagógica Infantil")</f>
        <v>Atención Psicopedagógica Infantil</v>
      </c>
      <c r="F19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9" s="112" t="str">
        <f ca="1">IFERROR(__xludf.DUMMYFUNCTION("""COMPUTED_VALUE"""),"HOM enero")</f>
        <v>HOM enero</v>
      </c>
      <c r="I199" s="112" t="str">
        <f ca="1">IFERROR(__xludf.DUMMYFUNCTION("""COMPUTED_VALUE"""),"enero")</f>
        <v>enero</v>
      </c>
      <c r="J199" s="112" t="str">
        <f ca="1">IFERROR(__xludf.DUMMYFUNCTION("""COMPUTED_VALUE"""),"HOM")</f>
        <v>HOM</v>
      </c>
      <c r="K199" s="63"/>
      <c r="L199" s="112" t="str">
        <f ca="1">IFERROR(__xludf.DUMMYFUNCTION("""COMPUTED_VALUE"""),"TRIMESTRE 1")</f>
        <v>TRIMESTRE 1</v>
      </c>
      <c r="M199" s="112" t="str">
        <f ca="1">IFERROR(__xludf.DUMMYFUNCTION("""COMPUTED_VALUE"""),"HOMBRES ADULTOS")</f>
        <v>HOMBRES ADULTOS</v>
      </c>
    </row>
    <row r="200" spans="1:13">
      <c r="A200" s="112" t="str">
        <f ca="1">IFERROR(__xludf.DUMMYFUNCTION("""COMPUTED_VALUE"""),"5.1.2.0")</f>
        <v>5.1.2.0</v>
      </c>
      <c r="B20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00" s="112" t="str">
        <f ca="1">IFERROR(__xludf.DUMMYFUNCTION("""COMPUTED_VALUE"""),"3. Operación")</f>
        <v>3. Operación</v>
      </c>
      <c r="D200" s="112" t="str">
        <f ca="1">IFERROR(__xludf.DUMMYFUNCTION("""COMPUTED_VALUE"""),"Guadalajara bien educada")</f>
        <v>Guadalajara bien educada</v>
      </c>
      <c r="E200" s="112" t="str">
        <f ca="1">IFERROR(__xludf.DUMMYFUNCTION("""COMPUTED_VALUE"""),"Atención Psicopedagógica Infantil")</f>
        <v>Atención Psicopedagógica Infantil</v>
      </c>
      <c r="F20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0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00" s="112" t="str">
        <f ca="1">IFERROR(__xludf.DUMMYFUNCTION("""COMPUTED_VALUE"""),"AMM enero")</f>
        <v>AMM enero</v>
      </c>
      <c r="I200" s="112" t="str">
        <f ca="1">IFERROR(__xludf.DUMMYFUNCTION("""COMPUTED_VALUE"""),"enero")</f>
        <v>enero</v>
      </c>
      <c r="J200" s="112" t="str">
        <f ca="1">IFERROR(__xludf.DUMMYFUNCTION("""COMPUTED_VALUE"""),"AMM")</f>
        <v>AMM</v>
      </c>
      <c r="K200" s="63"/>
      <c r="L200" s="112" t="str">
        <f ca="1">IFERROR(__xludf.DUMMYFUNCTION("""COMPUTED_VALUE"""),"TRIMESTRE 1")</f>
        <v>TRIMESTRE 1</v>
      </c>
      <c r="M200" s="112" t="str">
        <f ca="1">IFERROR(__xludf.DUMMYFUNCTION("""COMPUTED_VALUE"""),"ADULTA MAYOR MUJER")</f>
        <v>ADULTA MAYOR MUJER</v>
      </c>
    </row>
    <row r="201" spans="1:13">
      <c r="A201" s="112" t="str">
        <f ca="1">IFERROR(__xludf.DUMMYFUNCTION("""COMPUTED_VALUE"""),"5.1.2.0")</f>
        <v>5.1.2.0</v>
      </c>
      <c r="B20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01" s="112" t="str">
        <f ca="1">IFERROR(__xludf.DUMMYFUNCTION("""COMPUTED_VALUE"""),"3. Operación")</f>
        <v>3. Operación</v>
      </c>
      <c r="D201" s="112" t="str">
        <f ca="1">IFERROR(__xludf.DUMMYFUNCTION("""COMPUTED_VALUE"""),"Guadalajara bien educada")</f>
        <v>Guadalajara bien educada</v>
      </c>
      <c r="E201" s="112" t="str">
        <f ca="1">IFERROR(__xludf.DUMMYFUNCTION("""COMPUTED_VALUE"""),"Atención Psicopedagógica Infantil")</f>
        <v>Atención Psicopedagógica Infantil</v>
      </c>
      <c r="F20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0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01" s="112" t="str">
        <f ca="1">IFERROR(__xludf.DUMMYFUNCTION("""COMPUTED_VALUE"""),"AMH enero")</f>
        <v>AMH enero</v>
      </c>
      <c r="I201" s="112" t="str">
        <f ca="1">IFERROR(__xludf.DUMMYFUNCTION("""COMPUTED_VALUE"""),"enero")</f>
        <v>enero</v>
      </c>
      <c r="J201" s="112" t="str">
        <f ca="1">IFERROR(__xludf.DUMMYFUNCTION("""COMPUTED_VALUE"""),"AMH")</f>
        <v>AMH</v>
      </c>
      <c r="K201" s="63"/>
      <c r="L201" s="112" t="str">
        <f ca="1">IFERROR(__xludf.DUMMYFUNCTION("""COMPUTED_VALUE"""),"TRIMESTRE 1")</f>
        <v>TRIMESTRE 1</v>
      </c>
      <c r="M201" s="112" t="str">
        <f ca="1">IFERROR(__xludf.DUMMYFUNCTION("""COMPUTED_VALUE"""),"ADULTO MAYOR HOMBRE")</f>
        <v>ADULTO MAYOR HOMBRE</v>
      </c>
    </row>
    <row r="202" spans="1:13">
      <c r="A202" s="112" t="str">
        <f ca="1">IFERROR(__xludf.DUMMYFUNCTION("""COMPUTED_VALUE"""),"5.1.2.1")</f>
        <v>5.1.2.1</v>
      </c>
      <c r="B20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2" s="112" t="str">
        <f ca="1">IFERROR(__xludf.DUMMYFUNCTION("""COMPUTED_VALUE"""),"5. Inclusión")</f>
        <v>5. Inclusión</v>
      </c>
      <c r="D202" s="112" t="str">
        <f ca="1">IFERROR(__xludf.DUMMYFUNCTION("""COMPUTED_VALUE"""),"Guadalajara bien educada")</f>
        <v>Guadalajara bien educada</v>
      </c>
      <c r="E202" s="112" t="str">
        <f ca="1">IFERROR(__xludf.DUMMYFUNCTION("""COMPUTED_VALUE"""),"Atención Psicopedagógica Infantil")</f>
        <v>Atención Psicopedagógica Infantil</v>
      </c>
      <c r="F20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2" s="112" t="str">
        <f ca="1">IFERROR(__xludf.DUMMYFUNCTION("""COMPUTED_VALUE"""),"NAS enero")</f>
        <v>NAS enero</v>
      </c>
      <c r="I202" s="112" t="str">
        <f ca="1">IFERROR(__xludf.DUMMYFUNCTION("""COMPUTED_VALUE"""),"enero")</f>
        <v>enero</v>
      </c>
      <c r="J202" s="112" t="str">
        <f ca="1">IFERROR(__xludf.DUMMYFUNCTION("""COMPUTED_VALUE"""),"NAS")</f>
        <v>NAS</v>
      </c>
      <c r="K202" s="63">
        <f ca="1">IFERROR(__xludf.DUMMYFUNCTION("""COMPUTED_VALUE"""),4)</f>
        <v>4</v>
      </c>
      <c r="L202" s="112" t="str">
        <f ca="1">IFERROR(__xludf.DUMMYFUNCTION("""COMPUTED_VALUE"""),"TRIMESTRE 1")</f>
        <v>TRIMESTRE 1</v>
      </c>
      <c r="M202" s="112" t="str">
        <f ca="1">IFERROR(__xludf.DUMMYFUNCTION("""COMPUTED_VALUE"""),"NIÑAS")</f>
        <v>NIÑAS</v>
      </c>
    </row>
    <row r="203" spans="1:13">
      <c r="A203" s="112" t="str">
        <f ca="1">IFERROR(__xludf.DUMMYFUNCTION("""COMPUTED_VALUE"""),"5.1.2.1")</f>
        <v>5.1.2.1</v>
      </c>
      <c r="B20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3" s="112" t="str">
        <f ca="1">IFERROR(__xludf.DUMMYFUNCTION("""COMPUTED_VALUE"""),"5. Inclusión")</f>
        <v>5. Inclusión</v>
      </c>
      <c r="D203" s="112" t="str">
        <f ca="1">IFERROR(__xludf.DUMMYFUNCTION("""COMPUTED_VALUE"""),"Guadalajara bien educada")</f>
        <v>Guadalajara bien educada</v>
      </c>
      <c r="E203" s="112" t="str">
        <f ca="1">IFERROR(__xludf.DUMMYFUNCTION("""COMPUTED_VALUE"""),"Atención Psicopedagógica Infantil")</f>
        <v>Atención Psicopedagógica Infantil</v>
      </c>
      <c r="F20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3" s="112" t="str">
        <f ca="1">IFERROR(__xludf.DUMMYFUNCTION("""COMPUTED_VALUE"""),"NOS enero")</f>
        <v>NOS enero</v>
      </c>
      <c r="I203" s="112" t="str">
        <f ca="1">IFERROR(__xludf.DUMMYFUNCTION("""COMPUTED_VALUE"""),"enero")</f>
        <v>enero</v>
      </c>
      <c r="J203" s="112" t="str">
        <f ca="1">IFERROR(__xludf.DUMMYFUNCTION("""COMPUTED_VALUE"""),"NOS")</f>
        <v>NOS</v>
      </c>
      <c r="K203" s="63">
        <f ca="1">IFERROR(__xludf.DUMMYFUNCTION("""COMPUTED_VALUE"""),6)</f>
        <v>6</v>
      </c>
      <c r="L203" s="112" t="str">
        <f ca="1">IFERROR(__xludf.DUMMYFUNCTION("""COMPUTED_VALUE"""),"TRIMESTRE 1")</f>
        <v>TRIMESTRE 1</v>
      </c>
      <c r="M203" s="112" t="str">
        <f ca="1">IFERROR(__xludf.DUMMYFUNCTION("""COMPUTED_VALUE"""),"NIÑOS")</f>
        <v>NIÑOS</v>
      </c>
    </row>
    <row r="204" spans="1:13">
      <c r="A204" s="112" t="str">
        <f ca="1">IFERROR(__xludf.DUMMYFUNCTION("""COMPUTED_VALUE"""),"5.1.2.1")</f>
        <v>5.1.2.1</v>
      </c>
      <c r="B20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4" s="112" t="str">
        <f ca="1">IFERROR(__xludf.DUMMYFUNCTION("""COMPUTED_VALUE"""),"5. Inclusión")</f>
        <v>5. Inclusión</v>
      </c>
      <c r="D204" s="112" t="str">
        <f ca="1">IFERROR(__xludf.DUMMYFUNCTION("""COMPUTED_VALUE"""),"Guadalajara bien educada")</f>
        <v>Guadalajara bien educada</v>
      </c>
      <c r="E204" s="112" t="str">
        <f ca="1">IFERROR(__xludf.DUMMYFUNCTION("""COMPUTED_VALUE"""),"Atención Psicopedagógica Infantil")</f>
        <v>Atención Psicopedagógica Infantil</v>
      </c>
      <c r="F20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4" s="112" t="str">
        <f ca="1">IFERROR(__xludf.DUMMYFUNCTION("""COMPUTED_VALUE"""),"AM enero")</f>
        <v>AM enero</v>
      </c>
      <c r="I204" s="112" t="str">
        <f ca="1">IFERROR(__xludf.DUMMYFUNCTION("""COMPUTED_VALUE"""),"enero")</f>
        <v>enero</v>
      </c>
      <c r="J204" s="112" t="str">
        <f ca="1">IFERROR(__xludf.DUMMYFUNCTION("""COMPUTED_VALUE"""),"AM")</f>
        <v>AM</v>
      </c>
      <c r="K204" s="63">
        <f ca="1">IFERROR(__xludf.DUMMYFUNCTION("""COMPUTED_VALUE"""),0)</f>
        <v>0</v>
      </c>
      <c r="L204" s="112" t="str">
        <f ca="1">IFERROR(__xludf.DUMMYFUNCTION("""COMPUTED_VALUE"""),"TRIMESTRE 1")</f>
        <v>TRIMESTRE 1</v>
      </c>
      <c r="M204" s="112" t="str">
        <f ca="1">IFERROR(__xludf.DUMMYFUNCTION("""COMPUTED_VALUE"""),"ADOLESCENTES MUJERES")</f>
        <v>ADOLESCENTES MUJERES</v>
      </c>
    </row>
    <row r="205" spans="1:13">
      <c r="A205" s="112" t="str">
        <f ca="1">IFERROR(__xludf.DUMMYFUNCTION("""COMPUTED_VALUE"""),"5.1.2.1")</f>
        <v>5.1.2.1</v>
      </c>
      <c r="B20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5" s="112" t="str">
        <f ca="1">IFERROR(__xludf.DUMMYFUNCTION("""COMPUTED_VALUE"""),"5. Inclusión")</f>
        <v>5. Inclusión</v>
      </c>
      <c r="D205" s="112" t="str">
        <f ca="1">IFERROR(__xludf.DUMMYFUNCTION("""COMPUTED_VALUE"""),"Guadalajara bien educada")</f>
        <v>Guadalajara bien educada</v>
      </c>
      <c r="E205" s="112" t="str">
        <f ca="1">IFERROR(__xludf.DUMMYFUNCTION("""COMPUTED_VALUE"""),"Atención Psicopedagógica Infantil")</f>
        <v>Atención Psicopedagógica Infantil</v>
      </c>
      <c r="F20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5" s="112" t="str">
        <f ca="1">IFERROR(__xludf.DUMMYFUNCTION("""COMPUTED_VALUE"""),"AH enero")</f>
        <v>AH enero</v>
      </c>
      <c r="I205" s="112" t="str">
        <f ca="1">IFERROR(__xludf.DUMMYFUNCTION("""COMPUTED_VALUE"""),"enero")</f>
        <v>enero</v>
      </c>
      <c r="J205" s="112" t="str">
        <f ca="1">IFERROR(__xludf.DUMMYFUNCTION("""COMPUTED_VALUE"""),"AH")</f>
        <v>AH</v>
      </c>
      <c r="K205" s="63">
        <f ca="1">IFERROR(__xludf.DUMMYFUNCTION("""COMPUTED_VALUE"""),0)</f>
        <v>0</v>
      </c>
      <c r="L205" s="112" t="str">
        <f ca="1">IFERROR(__xludf.DUMMYFUNCTION("""COMPUTED_VALUE"""),"TRIMESTRE 1")</f>
        <v>TRIMESTRE 1</v>
      </c>
      <c r="M205" s="112" t="str">
        <f ca="1">IFERROR(__xludf.DUMMYFUNCTION("""COMPUTED_VALUE"""),"ADOLESCENTES HOMBRES")</f>
        <v>ADOLESCENTES HOMBRES</v>
      </c>
    </row>
    <row r="206" spans="1:13">
      <c r="A206" s="112" t="str">
        <f ca="1">IFERROR(__xludf.DUMMYFUNCTION("""COMPUTED_VALUE"""),"5.1.2.1")</f>
        <v>5.1.2.1</v>
      </c>
      <c r="B20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6" s="112" t="str">
        <f ca="1">IFERROR(__xludf.DUMMYFUNCTION("""COMPUTED_VALUE"""),"5. Inclusión")</f>
        <v>5. Inclusión</v>
      </c>
      <c r="D206" s="112" t="str">
        <f ca="1">IFERROR(__xludf.DUMMYFUNCTION("""COMPUTED_VALUE"""),"Guadalajara bien educada")</f>
        <v>Guadalajara bien educada</v>
      </c>
      <c r="E206" s="112" t="str">
        <f ca="1">IFERROR(__xludf.DUMMYFUNCTION("""COMPUTED_VALUE"""),"Atención Psicopedagógica Infantil")</f>
        <v>Atención Psicopedagógica Infantil</v>
      </c>
      <c r="F20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6" s="112" t="str">
        <f ca="1">IFERROR(__xludf.DUMMYFUNCTION("""COMPUTED_VALUE"""),"MUJ enero")</f>
        <v>MUJ enero</v>
      </c>
      <c r="I206" s="112" t="str">
        <f ca="1">IFERROR(__xludf.DUMMYFUNCTION("""COMPUTED_VALUE"""),"enero")</f>
        <v>enero</v>
      </c>
      <c r="J206" s="112" t="str">
        <f ca="1">IFERROR(__xludf.DUMMYFUNCTION("""COMPUTED_VALUE"""),"MUJ")</f>
        <v>MUJ</v>
      </c>
      <c r="K206" s="63"/>
      <c r="L206" s="112" t="str">
        <f ca="1">IFERROR(__xludf.DUMMYFUNCTION("""COMPUTED_VALUE"""),"TRIMESTRE 1")</f>
        <v>TRIMESTRE 1</v>
      </c>
      <c r="M206" s="112" t="str">
        <f ca="1">IFERROR(__xludf.DUMMYFUNCTION("""COMPUTED_VALUE"""),"MUJERES ADULTAS")</f>
        <v>MUJERES ADULTAS</v>
      </c>
    </row>
    <row r="207" spans="1:13">
      <c r="A207" s="112" t="str">
        <f ca="1">IFERROR(__xludf.DUMMYFUNCTION("""COMPUTED_VALUE"""),"5.1.2.1")</f>
        <v>5.1.2.1</v>
      </c>
      <c r="B20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7" s="112" t="str">
        <f ca="1">IFERROR(__xludf.DUMMYFUNCTION("""COMPUTED_VALUE"""),"5. Inclusión")</f>
        <v>5. Inclusión</v>
      </c>
      <c r="D207" s="112" t="str">
        <f ca="1">IFERROR(__xludf.DUMMYFUNCTION("""COMPUTED_VALUE"""),"Guadalajara bien educada")</f>
        <v>Guadalajara bien educada</v>
      </c>
      <c r="E207" s="112" t="str">
        <f ca="1">IFERROR(__xludf.DUMMYFUNCTION("""COMPUTED_VALUE"""),"Atención Psicopedagógica Infantil")</f>
        <v>Atención Psicopedagógica Infantil</v>
      </c>
      <c r="F20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7" s="112" t="str">
        <f ca="1">IFERROR(__xludf.DUMMYFUNCTION("""COMPUTED_VALUE"""),"HOM enero")</f>
        <v>HOM enero</v>
      </c>
      <c r="I207" s="112" t="str">
        <f ca="1">IFERROR(__xludf.DUMMYFUNCTION("""COMPUTED_VALUE"""),"enero")</f>
        <v>enero</v>
      </c>
      <c r="J207" s="112" t="str">
        <f ca="1">IFERROR(__xludf.DUMMYFUNCTION("""COMPUTED_VALUE"""),"HOM")</f>
        <v>HOM</v>
      </c>
      <c r="K207" s="63"/>
      <c r="L207" s="112" t="str">
        <f ca="1">IFERROR(__xludf.DUMMYFUNCTION("""COMPUTED_VALUE"""),"TRIMESTRE 1")</f>
        <v>TRIMESTRE 1</v>
      </c>
      <c r="M207" s="112" t="str">
        <f ca="1">IFERROR(__xludf.DUMMYFUNCTION("""COMPUTED_VALUE"""),"HOMBRES ADULTOS")</f>
        <v>HOMBRES ADULTOS</v>
      </c>
    </row>
    <row r="208" spans="1:13">
      <c r="A208" s="112" t="str">
        <f ca="1">IFERROR(__xludf.DUMMYFUNCTION("""COMPUTED_VALUE"""),"5.1.2.1")</f>
        <v>5.1.2.1</v>
      </c>
      <c r="B20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8" s="112" t="str">
        <f ca="1">IFERROR(__xludf.DUMMYFUNCTION("""COMPUTED_VALUE"""),"5. Inclusión")</f>
        <v>5. Inclusión</v>
      </c>
      <c r="D208" s="112" t="str">
        <f ca="1">IFERROR(__xludf.DUMMYFUNCTION("""COMPUTED_VALUE"""),"Guadalajara bien educada")</f>
        <v>Guadalajara bien educada</v>
      </c>
      <c r="E208" s="112" t="str">
        <f ca="1">IFERROR(__xludf.DUMMYFUNCTION("""COMPUTED_VALUE"""),"Atención Psicopedagógica Infantil")</f>
        <v>Atención Psicopedagógica Infantil</v>
      </c>
      <c r="F20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8" s="112" t="str">
        <f ca="1">IFERROR(__xludf.DUMMYFUNCTION("""COMPUTED_VALUE"""),"AMM enero")</f>
        <v>AMM enero</v>
      </c>
      <c r="I208" s="112" t="str">
        <f ca="1">IFERROR(__xludf.DUMMYFUNCTION("""COMPUTED_VALUE"""),"enero")</f>
        <v>enero</v>
      </c>
      <c r="J208" s="112" t="str">
        <f ca="1">IFERROR(__xludf.DUMMYFUNCTION("""COMPUTED_VALUE"""),"AMM")</f>
        <v>AMM</v>
      </c>
      <c r="K208" s="63"/>
      <c r="L208" s="112" t="str">
        <f ca="1">IFERROR(__xludf.DUMMYFUNCTION("""COMPUTED_VALUE"""),"TRIMESTRE 1")</f>
        <v>TRIMESTRE 1</v>
      </c>
      <c r="M208" s="112" t="str">
        <f ca="1">IFERROR(__xludf.DUMMYFUNCTION("""COMPUTED_VALUE"""),"ADULTA MAYOR MUJER")</f>
        <v>ADULTA MAYOR MUJER</v>
      </c>
    </row>
    <row r="209" spans="1:13">
      <c r="A209" s="112" t="str">
        <f ca="1">IFERROR(__xludf.DUMMYFUNCTION("""COMPUTED_VALUE"""),"5.1.2.1")</f>
        <v>5.1.2.1</v>
      </c>
      <c r="B20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9" s="112" t="str">
        <f ca="1">IFERROR(__xludf.DUMMYFUNCTION("""COMPUTED_VALUE"""),"5. Inclusión")</f>
        <v>5. Inclusión</v>
      </c>
      <c r="D209" s="112" t="str">
        <f ca="1">IFERROR(__xludf.DUMMYFUNCTION("""COMPUTED_VALUE"""),"Guadalajara bien educada")</f>
        <v>Guadalajara bien educada</v>
      </c>
      <c r="E209" s="112" t="str">
        <f ca="1">IFERROR(__xludf.DUMMYFUNCTION("""COMPUTED_VALUE"""),"Atención Psicopedagógica Infantil")</f>
        <v>Atención Psicopedagógica Infantil</v>
      </c>
      <c r="F20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9" s="112" t="str">
        <f ca="1">IFERROR(__xludf.DUMMYFUNCTION("""COMPUTED_VALUE"""),"AMH enero")</f>
        <v>AMH enero</v>
      </c>
      <c r="I209" s="112" t="str">
        <f ca="1">IFERROR(__xludf.DUMMYFUNCTION("""COMPUTED_VALUE"""),"enero")</f>
        <v>enero</v>
      </c>
      <c r="J209" s="112" t="str">
        <f ca="1">IFERROR(__xludf.DUMMYFUNCTION("""COMPUTED_VALUE"""),"AMH")</f>
        <v>AMH</v>
      </c>
      <c r="K209" s="63"/>
      <c r="L209" s="112" t="str">
        <f ca="1">IFERROR(__xludf.DUMMYFUNCTION("""COMPUTED_VALUE"""),"TRIMESTRE 1")</f>
        <v>TRIMESTRE 1</v>
      </c>
      <c r="M209" s="112" t="str">
        <f ca="1">IFERROR(__xludf.DUMMYFUNCTION("""COMPUTED_VALUE"""),"ADULTO MAYOR HOMBRE")</f>
        <v>ADULTO MAYOR HOMBRE</v>
      </c>
    </row>
    <row r="210" spans="1:13">
      <c r="A210" s="112" t="str">
        <f ca="1">IFERROR(__xludf.DUMMYFUNCTION("""COMPUTED_VALUE"""),"5.1.2.0")</f>
        <v>5.1.2.0</v>
      </c>
      <c r="B21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0" s="112" t="str">
        <f ca="1">IFERROR(__xludf.DUMMYFUNCTION("""COMPUTED_VALUE"""),"3. Operación")</f>
        <v>3. Operación</v>
      </c>
      <c r="D210" s="112" t="str">
        <f ca="1">IFERROR(__xludf.DUMMYFUNCTION("""COMPUTED_VALUE"""),"Guadalajara bien educada")</f>
        <v>Guadalajara bien educada</v>
      </c>
      <c r="E210" s="112" t="str">
        <f ca="1">IFERROR(__xludf.DUMMYFUNCTION("""COMPUTED_VALUE"""),"Atención Psicopedagógica Infantil")</f>
        <v>Atención Psicopedagógica Infantil</v>
      </c>
      <c r="F21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0" s="112" t="str">
        <f ca="1">IFERROR(__xludf.DUMMYFUNCTION("""COMPUTED_VALUE"""),"NAS febrero")</f>
        <v>NAS febrero</v>
      </c>
      <c r="I210" s="112" t="str">
        <f ca="1">IFERROR(__xludf.DUMMYFUNCTION("""COMPUTED_VALUE"""),"febrero")</f>
        <v>febrero</v>
      </c>
      <c r="J210" s="112" t="str">
        <f ca="1">IFERROR(__xludf.DUMMYFUNCTION("""COMPUTED_VALUE"""),"NAS")</f>
        <v>NAS</v>
      </c>
      <c r="K210" s="63">
        <f ca="1">IFERROR(__xludf.DUMMYFUNCTION("""COMPUTED_VALUE"""),55)</f>
        <v>55</v>
      </c>
      <c r="L210" s="112" t="str">
        <f ca="1">IFERROR(__xludf.DUMMYFUNCTION("""COMPUTED_VALUE"""),"TRIMESTRE 1")</f>
        <v>TRIMESTRE 1</v>
      </c>
      <c r="M210" s="112" t="str">
        <f ca="1">IFERROR(__xludf.DUMMYFUNCTION("""COMPUTED_VALUE"""),"NIÑAS")</f>
        <v>NIÑAS</v>
      </c>
    </row>
    <row r="211" spans="1:13">
      <c r="A211" s="112" t="str">
        <f ca="1">IFERROR(__xludf.DUMMYFUNCTION("""COMPUTED_VALUE"""),"5.1.2.0")</f>
        <v>5.1.2.0</v>
      </c>
      <c r="B21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1" s="112" t="str">
        <f ca="1">IFERROR(__xludf.DUMMYFUNCTION("""COMPUTED_VALUE"""),"3. Operación")</f>
        <v>3. Operación</v>
      </c>
      <c r="D211" s="112" t="str">
        <f ca="1">IFERROR(__xludf.DUMMYFUNCTION("""COMPUTED_VALUE"""),"Guadalajara bien educada")</f>
        <v>Guadalajara bien educada</v>
      </c>
      <c r="E211" s="112" t="str">
        <f ca="1">IFERROR(__xludf.DUMMYFUNCTION("""COMPUTED_VALUE"""),"Atención Psicopedagógica Infantil")</f>
        <v>Atención Psicopedagógica Infantil</v>
      </c>
      <c r="F21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1" s="112" t="str">
        <f ca="1">IFERROR(__xludf.DUMMYFUNCTION("""COMPUTED_VALUE"""),"NOS febrero")</f>
        <v>NOS febrero</v>
      </c>
      <c r="I211" s="112" t="str">
        <f ca="1">IFERROR(__xludf.DUMMYFUNCTION("""COMPUTED_VALUE"""),"febrero")</f>
        <v>febrero</v>
      </c>
      <c r="J211" s="112" t="str">
        <f ca="1">IFERROR(__xludf.DUMMYFUNCTION("""COMPUTED_VALUE"""),"NOS")</f>
        <v>NOS</v>
      </c>
      <c r="K211" s="63">
        <f ca="1">IFERROR(__xludf.DUMMYFUNCTION("""COMPUTED_VALUE"""),107)</f>
        <v>107</v>
      </c>
      <c r="L211" s="112" t="str">
        <f ca="1">IFERROR(__xludf.DUMMYFUNCTION("""COMPUTED_VALUE"""),"TRIMESTRE 1")</f>
        <v>TRIMESTRE 1</v>
      </c>
      <c r="M211" s="112" t="str">
        <f ca="1">IFERROR(__xludf.DUMMYFUNCTION("""COMPUTED_VALUE"""),"NIÑOS")</f>
        <v>NIÑOS</v>
      </c>
    </row>
    <row r="212" spans="1:13">
      <c r="A212" s="112" t="str">
        <f ca="1">IFERROR(__xludf.DUMMYFUNCTION("""COMPUTED_VALUE"""),"5.1.2.0")</f>
        <v>5.1.2.0</v>
      </c>
      <c r="B21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2" s="112" t="str">
        <f ca="1">IFERROR(__xludf.DUMMYFUNCTION("""COMPUTED_VALUE"""),"3. Operación")</f>
        <v>3. Operación</v>
      </c>
      <c r="D212" s="112" t="str">
        <f ca="1">IFERROR(__xludf.DUMMYFUNCTION("""COMPUTED_VALUE"""),"Guadalajara bien educada")</f>
        <v>Guadalajara bien educada</v>
      </c>
      <c r="E212" s="112" t="str">
        <f ca="1">IFERROR(__xludf.DUMMYFUNCTION("""COMPUTED_VALUE"""),"Atención Psicopedagógica Infantil")</f>
        <v>Atención Psicopedagógica Infantil</v>
      </c>
      <c r="F21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2" s="112" t="str">
        <f ca="1">IFERROR(__xludf.DUMMYFUNCTION("""COMPUTED_VALUE"""),"AM febrero")</f>
        <v>AM febrero</v>
      </c>
      <c r="I212" s="112" t="str">
        <f ca="1">IFERROR(__xludf.DUMMYFUNCTION("""COMPUTED_VALUE"""),"febrero")</f>
        <v>febrero</v>
      </c>
      <c r="J212" s="112" t="str">
        <f ca="1">IFERROR(__xludf.DUMMYFUNCTION("""COMPUTED_VALUE"""),"AM")</f>
        <v>AM</v>
      </c>
      <c r="K212" s="63">
        <f ca="1">IFERROR(__xludf.DUMMYFUNCTION("""COMPUTED_VALUE"""),0)</f>
        <v>0</v>
      </c>
      <c r="L212" s="112" t="str">
        <f ca="1">IFERROR(__xludf.DUMMYFUNCTION("""COMPUTED_VALUE"""),"TRIMESTRE 1")</f>
        <v>TRIMESTRE 1</v>
      </c>
      <c r="M212" s="112" t="str">
        <f ca="1">IFERROR(__xludf.DUMMYFUNCTION("""COMPUTED_VALUE"""),"ADOLESCENTES MUJERES")</f>
        <v>ADOLESCENTES MUJERES</v>
      </c>
    </row>
    <row r="213" spans="1:13">
      <c r="A213" s="112" t="str">
        <f ca="1">IFERROR(__xludf.DUMMYFUNCTION("""COMPUTED_VALUE"""),"5.1.2.0")</f>
        <v>5.1.2.0</v>
      </c>
      <c r="B21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3" s="112" t="str">
        <f ca="1">IFERROR(__xludf.DUMMYFUNCTION("""COMPUTED_VALUE"""),"3. Operación")</f>
        <v>3. Operación</v>
      </c>
      <c r="D213" s="112" t="str">
        <f ca="1">IFERROR(__xludf.DUMMYFUNCTION("""COMPUTED_VALUE"""),"Guadalajara bien educada")</f>
        <v>Guadalajara bien educada</v>
      </c>
      <c r="E213" s="112" t="str">
        <f ca="1">IFERROR(__xludf.DUMMYFUNCTION("""COMPUTED_VALUE"""),"Atención Psicopedagógica Infantil")</f>
        <v>Atención Psicopedagógica Infantil</v>
      </c>
      <c r="F21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3" s="112" t="str">
        <f ca="1">IFERROR(__xludf.DUMMYFUNCTION("""COMPUTED_VALUE"""),"AH febrero")</f>
        <v>AH febrero</v>
      </c>
      <c r="I213" s="112" t="str">
        <f ca="1">IFERROR(__xludf.DUMMYFUNCTION("""COMPUTED_VALUE"""),"febrero")</f>
        <v>febrero</v>
      </c>
      <c r="J213" s="112" t="str">
        <f ca="1">IFERROR(__xludf.DUMMYFUNCTION("""COMPUTED_VALUE"""),"AH")</f>
        <v>AH</v>
      </c>
      <c r="K213" s="63">
        <f ca="1">IFERROR(__xludf.DUMMYFUNCTION("""COMPUTED_VALUE"""),0)</f>
        <v>0</v>
      </c>
      <c r="L213" s="112" t="str">
        <f ca="1">IFERROR(__xludf.DUMMYFUNCTION("""COMPUTED_VALUE"""),"TRIMESTRE 1")</f>
        <v>TRIMESTRE 1</v>
      </c>
      <c r="M213" s="112" t="str">
        <f ca="1">IFERROR(__xludf.DUMMYFUNCTION("""COMPUTED_VALUE"""),"ADOLESCENTES HOMBRES")</f>
        <v>ADOLESCENTES HOMBRES</v>
      </c>
    </row>
    <row r="214" spans="1:13">
      <c r="A214" s="112" t="str">
        <f ca="1">IFERROR(__xludf.DUMMYFUNCTION("""COMPUTED_VALUE"""),"5.1.2.0")</f>
        <v>5.1.2.0</v>
      </c>
      <c r="B21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4" s="112" t="str">
        <f ca="1">IFERROR(__xludf.DUMMYFUNCTION("""COMPUTED_VALUE"""),"3. Operación")</f>
        <v>3. Operación</v>
      </c>
      <c r="D214" s="112" t="str">
        <f ca="1">IFERROR(__xludf.DUMMYFUNCTION("""COMPUTED_VALUE"""),"Guadalajara bien educada")</f>
        <v>Guadalajara bien educada</v>
      </c>
      <c r="E214" s="112" t="str">
        <f ca="1">IFERROR(__xludf.DUMMYFUNCTION("""COMPUTED_VALUE"""),"Atención Psicopedagógica Infantil")</f>
        <v>Atención Psicopedagógica Infantil</v>
      </c>
      <c r="F21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4" s="112" t="str">
        <f ca="1">IFERROR(__xludf.DUMMYFUNCTION("""COMPUTED_VALUE"""),"MUJ febrero")</f>
        <v>MUJ febrero</v>
      </c>
      <c r="I214" s="112" t="str">
        <f ca="1">IFERROR(__xludf.DUMMYFUNCTION("""COMPUTED_VALUE"""),"febrero")</f>
        <v>febrero</v>
      </c>
      <c r="J214" s="112" t="str">
        <f ca="1">IFERROR(__xludf.DUMMYFUNCTION("""COMPUTED_VALUE"""),"MUJ")</f>
        <v>MUJ</v>
      </c>
      <c r="K214" s="63"/>
      <c r="L214" s="112" t="str">
        <f ca="1">IFERROR(__xludf.DUMMYFUNCTION("""COMPUTED_VALUE"""),"TRIMESTRE 1")</f>
        <v>TRIMESTRE 1</v>
      </c>
      <c r="M214" s="112" t="str">
        <f ca="1">IFERROR(__xludf.DUMMYFUNCTION("""COMPUTED_VALUE"""),"MUJERES ADULTAS")</f>
        <v>MUJERES ADULTAS</v>
      </c>
    </row>
    <row r="215" spans="1:13">
      <c r="A215" s="112" t="str">
        <f ca="1">IFERROR(__xludf.DUMMYFUNCTION("""COMPUTED_VALUE"""),"5.1.2.0")</f>
        <v>5.1.2.0</v>
      </c>
      <c r="B21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5" s="112" t="str">
        <f ca="1">IFERROR(__xludf.DUMMYFUNCTION("""COMPUTED_VALUE"""),"3. Operación")</f>
        <v>3. Operación</v>
      </c>
      <c r="D215" s="112" t="str">
        <f ca="1">IFERROR(__xludf.DUMMYFUNCTION("""COMPUTED_VALUE"""),"Guadalajara bien educada")</f>
        <v>Guadalajara bien educada</v>
      </c>
      <c r="E215" s="112" t="str">
        <f ca="1">IFERROR(__xludf.DUMMYFUNCTION("""COMPUTED_VALUE"""),"Atención Psicopedagógica Infantil")</f>
        <v>Atención Psicopedagógica Infantil</v>
      </c>
      <c r="F21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5" s="112" t="str">
        <f ca="1">IFERROR(__xludf.DUMMYFUNCTION("""COMPUTED_VALUE"""),"HOM febrero")</f>
        <v>HOM febrero</v>
      </c>
      <c r="I215" s="112" t="str">
        <f ca="1">IFERROR(__xludf.DUMMYFUNCTION("""COMPUTED_VALUE"""),"febrero")</f>
        <v>febrero</v>
      </c>
      <c r="J215" s="112" t="str">
        <f ca="1">IFERROR(__xludf.DUMMYFUNCTION("""COMPUTED_VALUE"""),"HOM")</f>
        <v>HOM</v>
      </c>
      <c r="K215" s="63"/>
      <c r="L215" s="112" t="str">
        <f ca="1">IFERROR(__xludf.DUMMYFUNCTION("""COMPUTED_VALUE"""),"TRIMESTRE 1")</f>
        <v>TRIMESTRE 1</v>
      </c>
      <c r="M215" s="112" t="str">
        <f ca="1">IFERROR(__xludf.DUMMYFUNCTION("""COMPUTED_VALUE"""),"HOMBRES ADULTOS")</f>
        <v>HOMBRES ADULTOS</v>
      </c>
    </row>
    <row r="216" spans="1:13">
      <c r="A216" s="112" t="str">
        <f ca="1">IFERROR(__xludf.DUMMYFUNCTION("""COMPUTED_VALUE"""),"5.1.2.0")</f>
        <v>5.1.2.0</v>
      </c>
      <c r="B21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6" s="112" t="str">
        <f ca="1">IFERROR(__xludf.DUMMYFUNCTION("""COMPUTED_VALUE"""),"3. Operación")</f>
        <v>3. Operación</v>
      </c>
      <c r="D216" s="112" t="str">
        <f ca="1">IFERROR(__xludf.DUMMYFUNCTION("""COMPUTED_VALUE"""),"Guadalajara bien educada")</f>
        <v>Guadalajara bien educada</v>
      </c>
      <c r="E216" s="112" t="str">
        <f ca="1">IFERROR(__xludf.DUMMYFUNCTION("""COMPUTED_VALUE"""),"Atención Psicopedagógica Infantil")</f>
        <v>Atención Psicopedagógica Infantil</v>
      </c>
      <c r="F21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6" s="112" t="str">
        <f ca="1">IFERROR(__xludf.DUMMYFUNCTION("""COMPUTED_VALUE"""),"AMM febrero")</f>
        <v>AMM febrero</v>
      </c>
      <c r="I216" s="112" t="str">
        <f ca="1">IFERROR(__xludf.DUMMYFUNCTION("""COMPUTED_VALUE"""),"febrero")</f>
        <v>febrero</v>
      </c>
      <c r="J216" s="112" t="str">
        <f ca="1">IFERROR(__xludf.DUMMYFUNCTION("""COMPUTED_VALUE"""),"AMM")</f>
        <v>AMM</v>
      </c>
      <c r="K216" s="63"/>
      <c r="L216" s="112" t="str">
        <f ca="1">IFERROR(__xludf.DUMMYFUNCTION("""COMPUTED_VALUE"""),"TRIMESTRE 1")</f>
        <v>TRIMESTRE 1</v>
      </c>
      <c r="M216" s="112" t="str">
        <f ca="1">IFERROR(__xludf.DUMMYFUNCTION("""COMPUTED_VALUE"""),"ADULTA MAYOR MUJER")</f>
        <v>ADULTA MAYOR MUJER</v>
      </c>
    </row>
    <row r="217" spans="1:13">
      <c r="A217" s="112" t="str">
        <f ca="1">IFERROR(__xludf.DUMMYFUNCTION("""COMPUTED_VALUE"""),"5.1.2.0")</f>
        <v>5.1.2.0</v>
      </c>
      <c r="B21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7" s="112" t="str">
        <f ca="1">IFERROR(__xludf.DUMMYFUNCTION("""COMPUTED_VALUE"""),"3. Operación")</f>
        <v>3. Operación</v>
      </c>
      <c r="D217" s="112" t="str">
        <f ca="1">IFERROR(__xludf.DUMMYFUNCTION("""COMPUTED_VALUE"""),"Guadalajara bien educada")</f>
        <v>Guadalajara bien educada</v>
      </c>
      <c r="E217" s="112" t="str">
        <f ca="1">IFERROR(__xludf.DUMMYFUNCTION("""COMPUTED_VALUE"""),"Atención Psicopedagógica Infantil")</f>
        <v>Atención Psicopedagógica Infantil</v>
      </c>
      <c r="F21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7" s="112" t="str">
        <f ca="1">IFERROR(__xludf.DUMMYFUNCTION("""COMPUTED_VALUE"""),"AMH febrero")</f>
        <v>AMH febrero</v>
      </c>
      <c r="I217" s="112" t="str">
        <f ca="1">IFERROR(__xludf.DUMMYFUNCTION("""COMPUTED_VALUE"""),"febrero")</f>
        <v>febrero</v>
      </c>
      <c r="J217" s="112" t="str">
        <f ca="1">IFERROR(__xludf.DUMMYFUNCTION("""COMPUTED_VALUE"""),"AMH")</f>
        <v>AMH</v>
      </c>
      <c r="K217" s="63"/>
      <c r="L217" s="112" t="str">
        <f ca="1">IFERROR(__xludf.DUMMYFUNCTION("""COMPUTED_VALUE"""),"TRIMESTRE 1")</f>
        <v>TRIMESTRE 1</v>
      </c>
      <c r="M217" s="112" t="str">
        <f ca="1">IFERROR(__xludf.DUMMYFUNCTION("""COMPUTED_VALUE"""),"ADULTO MAYOR HOMBRE")</f>
        <v>ADULTO MAYOR HOMBRE</v>
      </c>
    </row>
    <row r="218" spans="1:13">
      <c r="A218" s="112" t="str">
        <f ca="1">IFERROR(__xludf.DUMMYFUNCTION("""COMPUTED_VALUE"""),"5.1.2.1")</f>
        <v>5.1.2.1</v>
      </c>
      <c r="B21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18" s="112" t="str">
        <f ca="1">IFERROR(__xludf.DUMMYFUNCTION("""COMPUTED_VALUE"""),"5. Inclusión")</f>
        <v>5. Inclusión</v>
      </c>
      <c r="D218" s="112" t="str">
        <f ca="1">IFERROR(__xludf.DUMMYFUNCTION("""COMPUTED_VALUE"""),"Guadalajara bien educada")</f>
        <v>Guadalajara bien educada</v>
      </c>
      <c r="E218" s="112" t="str">
        <f ca="1">IFERROR(__xludf.DUMMYFUNCTION("""COMPUTED_VALUE"""),"Atención Psicopedagógica Infantil")</f>
        <v>Atención Psicopedagógica Infantil</v>
      </c>
      <c r="F21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1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18" s="112" t="str">
        <f ca="1">IFERROR(__xludf.DUMMYFUNCTION("""COMPUTED_VALUE"""),"NAS febrero")</f>
        <v>NAS febrero</v>
      </c>
      <c r="I218" s="112" t="str">
        <f ca="1">IFERROR(__xludf.DUMMYFUNCTION("""COMPUTED_VALUE"""),"febrero")</f>
        <v>febrero</v>
      </c>
      <c r="J218" s="112" t="str">
        <f ca="1">IFERROR(__xludf.DUMMYFUNCTION("""COMPUTED_VALUE"""),"NAS")</f>
        <v>NAS</v>
      </c>
      <c r="K218" s="63">
        <f ca="1">IFERROR(__xludf.DUMMYFUNCTION("""COMPUTED_VALUE"""),5)</f>
        <v>5</v>
      </c>
      <c r="L218" s="112" t="str">
        <f ca="1">IFERROR(__xludf.DUMMYFUNCTION("""COMPUTED_VALUE"""),"TRIMESTRE 1")</f>
        <v>TRIMESTRE 1</v>
      </c>
      <c r="M218" s="112" t="str">
        <f ca="1">IFERROR(__xludf.DUMMYFUNCTION("""COMPUTED_VALUE"""),"NIÑAS")</f>
        <v>NIÑAS</v>
      </c>
    </row>
    <row r="219" spans="1:13">
      <c r="A219" s="112" t="str">
        <f ca="1">IFERROR(__xludf.DUMMYFUNCTION("""COMPUTED_VALUE"""),"5.1.2.1")</f>
        <v>5.1.2.1</v>
      </c>
      <c r="B21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19" s="112" t="str">
        <f ca="1">IFERROR(__xludf.DUMMYFUNCTION("""COMPUTED_VALUE"""),"5. Inclusión")</f>
        <v>5. Inclusión</v>
      </c>
      <c r="D219" s="112" t="str">
        <f ca="1">IFERROR(__xludf.DUMMYFUNCTION("""COMPUTED_VALUE"""),"Guadalajara bien educada")</f>
        <v>Guadalajara bien educada</v>
      </c>
      <c r="E219" s="112" t="str">
        <f ca="1">IFERROR(__xludf.DUMMYFUNCTION("""COMPUTED_VALUE"""),"Atención Psicopedagógica Infantil")</f>
        <v>Atención Psicopedagógica Infantil</v>
      </c>
      <c r="F21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1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19" s="112" t="str">
        <f ca="1">IFERROR(__xludf.DUMMYFUNCTION("""COMPUTED_VALUE"""),"NOS febrero")</f>
        <v>NOS febrero</v>
      </c>
      <c r="I219" s="112" t="str">
        <f ca="1">IFERROR(__xludf.DUMMYFUNCTION("""COMPUTED_VALUE"""),"febrero")</f>
        <v>febrero</v>
      </c>
      <c r="J219" s="112" t="str">
        <f ca="1">IFERROR(__xludf.DUMMYFUNCTION("""COMPUTED_VALUE"""),"NOS")</f>
        <v>NOS</v>
      </c>
      <c r="K219" s="63">
        <f ca="1">IFERROR(__xludf.DUMMYFUNCTION("""COMPUTED_VALUE"""),8)</f>
        <v>8</v>
      </c>
      <c r="L219" s="112" t="str">
        <f ca="1">IFERROR(__xludf.DUMMYFUNCTION("""COMPUTED_VALUE"""),"TRIMESTRE 1")</f>
        <v>TRIMESTRE 1</v>
      </c>
      <c r="M219" s="112" t="str">
        <f ca="1">IFERROR(__xludf.DUMMYFUNCTION("""COMPUTED_VALUE"""),"NIÑOS")</f>
        <v>NIÑOS</v>
      </c>
    </row>
    <row r="220" spans="1:13">
      <c r="A220" s="112" t="str">
        <f ca="1">IFERROR(__xludf.DUMMYFUNCTION("""COMPUTED_VALUE"""),"5.1.2.1")</f>
        <v>5.1.2.1</v>
      </c>
      <c r="B22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0" s="112" t="str">
        <f ca="1">IFERROR(__xludf.DUMMYFUNCTION("""COMPUTED_VALUE"""),"5. Inclusión")</f>
        <v>5. Inclusión</v>
      </c>
      <c r="D220" s="112" t="str">
        <f ca="1">IFERROR(__xludf.DUMMYFUNCTION("""COMPUTED_VALUE"""),"Guadalajara bien educada")</f>
        <v>Guadalajara bien educada</v>
      </c>
      <c r="E220" s="112" t="str">
        <f ca="1">IFERROR(__xludf.DUMMYFUNCTION("""COMPUTED_VALUE"""),"Atención Psicopedagógica Infantil")</f>
        <v>Atención Psicopedagógica Infantil</v>
      </c>
      <c r="F22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0" s="112" t="str">
        <f ca="1">IFERROR(__xludf.DUMMYFUNCTION("""COMPUTED_VALUE"""),"AM febrero")</f>
        <v>AM febrero</v>
      </c>
      <c r="I220" s="112" t="str">
        <f ca="1">IFERROR(__xludf.DUMMYFUNCTION("""COMPUTED_VALUE"""),"febrero")</f>
        <v>febrero</v>
      </c>
      <c r="J220" s="112" t="str">
        <f ca="1">IFERROR(__xludf.DUMMYFUNCTION("""COMPUTED_VALUE"""),"AM")</f>
        <v>AM</v>
      </c>
      <c r="K220" s="63">
        <f ca="1">IFERROR(__xludf.DUMMYFUNCTION("""COMPUTED_VALUE"""),0)</f>
        <v>0</v>
      </c>
      <c r="L220" s="112" t="str">
        <f ca="1">IFERROR(__xludf.DUMMYFUNCTION("""COMPUTED_VALUE"""),"TRIMESTRE 1")</f>
        <v>TRIMESTRE 1</v>
      </c>
      <c r="M220" s="112" t="str">
        <f ca="1">IFERROR(__xludf.DUMMYFUNCTION("""COMPUTED_VALUE"""),"ADOLESCENTES MUJERES")</f>
        <v>ADOLESCENTES MUJERES</v>
      </c>
    </row>
    <row r="221" spans="1:13">
      <c r="A221" s="112" t="str">
        <f ca="1">IFERROR(__xludf.DUMMYFUNCTION("""COMPUTED_VALUE"""),"5.1.2.1")</f>
        <v>5.1.2.1</v>
      </c>
      <c r="B22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1" s="112" t="str">
        <f ca="1">IFERROR(__xludf.DUMMYFUNCTION("""COMPUTED_VALUE"""),"5. Inclusión")</f>
        <v>5. Inclusión</v>
      </c>
      <c r="D221" s="112" t="str">
        <f ca="1">IFERROR(__xludf.DUMMYFUNCTION("""COMPUTED_VALUE"""),"Guadalajara bien educada")</f>
        <v>Guadalajara bien educada</v>
      </c>
      <c r="E221" s="112" t="str">
        <f ca="1">IFERROR(__xludf.DUMMYFUNCTION("""COMPUTED_VALUE"""),"Atención Psicopedagógica Infantil")</f>
        <v>Atención Psicopedagógica Infantil</v>
      </c>
      <c r="F22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1" s="112" t="str">
        <f ca="1">IFERROR(__xludf.DUMMYFUNCTION("""COMPUTED_VALUE"""),"AH febrero")</f>
        <v>AH febrero</v>
      </c>
      <c r="I221" s="112" t="str">
        <f ca="1">IFERROR(__xludf.DUMMYFUNCTION("""COMPUTED_VALUE"""),"febrero")</f>
        <v>febrero</v>
      </c>
      <c r="J221" s="112" t="str">
        <f ca="1">IFERROR(__xludf.DUMMYFUNCTION("""COMPUTED_VALUE"""),"AH")</f>
        <v>AH</v>
      </c>
      <c r="K221" s="63">
        <f ca="1">IFERROR(__xludf.DUMMYFUNCTION("""COMPUTED_VALUE"""),0)</f>
        <v>0</v>
      </c>
      <c r="L221" s="112" t="str">
        <f ca="1">IFERROR(__xludf.DUMMYFUNCTION("""COMPUTED_VALUE"""),"TRIMESTRE 1")</f>
        <v>TRIMESTRE 1</v>
      </c>
      <c r="M221" s="112" t="str">
        <f ca="1">IFERROR(__xludf.DUMMYFUNCTION("""COMPUTED_VALUE"""),"ADOLESCENTES HOMBRES")</f>
        <v>ADOLESCENTES HOMBRES</v>
      </c>
    </row>
    <row r="222" spans="1:13">
      <c r="A222" s="112" t="str">
        <f ca="1">IFERROR(__xludf.DUMMYFUNCTION("""COMPUTED_VALUE"""),"5.1.2.1")</f>
        <v>5.1.2.1</v>
      </c>
      <c r="B22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2" s="112" t="str">
        <f ca="1">IFERROR(__xludf.DUMMYFUNCTION("""COMPUTED_VALUE"""),"5. Inclusión")</f>
        <v>5. Inclusión</v>
      </c>
      <c r="D222" s="112" t="str">
        <f ca="1">IFERROR(__xludf.DUMMYFUNCTION("""COMPUTED_VALUE"""),"Guadalajara bien educada")</f>
        <v>Guadalajara bien educada</v>
      </c>
      <c r="E222" s="112" t="str">
        <f ca="1">IFERROR(__xludf.DUMMYFUNCTION("""COMPUTED_VALUE"""),"Atención Psicopedagógica Infantil")</f>
        <v>Atención Psicopedagógica Infantil</v>
      </c>
      <c r="F22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2" s="112" t="str">
        <f ca="1">IFERROR(__xludf.DUMMYFUNCTION("""COMPUTED_VALUE"""),"MUJ febrero")</f>
        <v>MUJ febrero</v>
      </c>
      <c r="I222" s="112" t="str">
        <f ca="1">IFERROR(__xludf.DUMMYFUNCTION("""COMPUTED_VALUE"""),"febrero")</f>
        <v>febrero</v>
      </c>
      <c r="J222" s="112" t="str">
        <f ca="1">IFERROR(__xludf.DUMMYFUNCTION("""COMPUTED_VALUE"""),"MUJ")</f>
        <v>MUJ</v>
      </c>
      <c r="K222" s="63"/>
      <c r="L222" s="112" t="str">
        <f ca="1">IFERROR(__xludf.DUMMYFUNCTION("""COMPUTED_VALUE"""),"TRIMESTRE 1")</f>
        <v>TRIMESTRE 1</v>
      </c>
      <c r="M222" s="112" t="str">
        <f ca="1">IFERROR(__xludf.DUMMYFUNCTION("""COMPUTED_VALUE"""),"MUJERES ADULTAS")</f>
        <v>MUJERES ADULTAS</v>
      </c>
    </row>
    <row r="223" spans="1:13">
      <c r="A223" s="112" t="str">
        <f ca="1">IFERROR(__xludf.DUMMYFUNCTION("""COMPUTED_VALUE"""),"5.1.2.1")</f>
        <v>5.1.2.1</v>
      </c>
      <c r="B22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3" s="112" t="str">
        <f ca="1">IFERROR(__xludf.DUMMYFUNCTION("""COMPUTED_VALUE"""),"5. Inclusión")</f>
        <v>5. Inclusión</v>
      </c>
      <c r="D223" s="112" t="str">
        <f ca="1">IFERROR(__xludf.DUMMYFUNCTION("""COMPUTED_VALUE"""),"Guadalajara bien educada")</f>
        <v>Guadalajara bien educada</v>
      </c>
      <c r="E223" s="112" t="str">
        <f ca="1">IFERROR(__xludf.DUMMYFUNCTION("""COMPUTED_VALUE"""),"Atención Psicopedagógica Infantil")</f>
        <v>Atención Psicopedagógica Infantil</v>
      </c>
      <c r="F22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3" s="112" t="str">
        <f ca="1">IFERROR(__xludf.DUMMYFUNCTION("""COMPUTED_VALUE"""),"HOM febrero")</f>
        <v>HOM febrero</v>
      </c>
      <c r="I223" s="112" t="str">
        <f ca="1">IFERROR(__xludf.DUMMYFUNCTION("""COMPUTED_VALUE"""),"febrero")</f>
        <v>febrero</v>
      </c>
      <c r="J223" s="112" t="str">
        <f ca="1">IFERROR(__xludf.DUMMYFUNCTION("""COMPUTED_VALUE"""),"HOM")</f>
        <v>HOM</v>
      </c>
      <c r="K223" s="63"/>
      <c r="L223" s="112" t="str">
        <f ca="1">IFERROR(__xludf.DUMMYFUNCTION("""COMPUTED_VALUE"""),"TRIMESTRE 1")</f>
        <v>TRIMESTRE 1</v>
      </c>
      <c r="M223" s="112" t="str">
        <f ca="1">IFERROR(__xludf.DUMMYFUNCTION("""COMPUTED_VALUE"""),"HOMBRES ADULTOS")</f>
        <v>HOMBRES ADULTOS</v>
      </c>
    </row>
    <row r="224" spans="1:13">
      <c r="A224" s="112" t="str">
        <f ca="1">IFERROR(__xludf.DUMMYFUNCTION("""COMPUTED_VALUE"""),"5.1.2.1")</f>
        <v>5.1.2.1</v>
      </c>
      <c r="B22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4" s="112" t="str">
        <f ca="1">IFERROR(__xludf.DUMMYFUNCTION("""COMPUTED_VALUE"""),"5. Inclusión")</f>
        <v>5. Inclusión</v>
      </c>
      <c r="D224" s="112" t="str">
        <f ca="1">IFERROR(__xludf.DUMMYFUNCTION("""COMPUTED_VALUE"""),"Guadalajara bien educada")</f>
        <v>Guadalajara bien educada</v>
      </c>
      <c r="E224" s="112" t="str">
        <f ca="1">IFERROR(__xludf.DUMMYFUNCTION("""COMPUTED_VALUE"""),"Atención Psicopedagógica Infantil")</f>
        <v>Atención Psicopedagógica Infantil</v>
      </c>
      <c r="F22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4" s="112" t="str">
        <f ca="1">IFERROR(__xludf.DUMMYFUNCTION("""COMPUTED_VALUE"""),"AMM febrero")</f>
        <v>AMM febrero</v>
      </c>
      <c r="I224" s="112" t="str">
        <f ca="1">IFERROR(__xludf.DUMMYFUNCTION("""COMPUTED_VALUE"""),"febrero")</f>
        <v>febrero</v>
      </c>
      <c r="J224" s="112" t="str">
        <f ca="1">IFERROR(__xludf.DUMMYFUNCTION("""COMPUTED_VALUE"""),"AMM")</f>
        <v>AMM</v>
      </c>
      <c r="K224" s="63"/>
      <c r="L224" s="112" t="str">
        <f ca="1">IFERROR(__xludf.DUMMYFUNCTION("""COMPUTED_VALUE"""),"TRIMESTRE 1")</f>
        <v>TRIMESTRE 1</v>
      </c>
      <c r="M224" s="112" t="str">
        <f ca="1">IFERROR(__xludf.DUMMYFUNCTION("""COMPUTED_VALUE"""),"ADULTA MAYOR MUJER")</f>
        <v>ADULTA MAYOR MUJER</v>
      </c>
    </row>
    <row r="225" spans="1:13">
      <c r="A225" s="112" t="str">
        <f ca="1">IFERROR(__xludf.DUMMYFUNCTION("""COMPUTED_VALUE"""),"5.1.2.1")</f>
        <v>5.1.2.1</v>
      </c>
      <c r="B22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5" s="112" t="str">
        <f ca="1">IFERROR(__xludf.DUMMYFUNCTION("""COMPUTED_VALUE"""),"5. Inclusión")</f>
        <v>5. Inclusión</v>
      </c>
      <c r="D225" s="112" t="str">
        <f ca="1">IFERROR(__xludf.DUMMYFUNCTION("""COMPUTED_VALUE"""),"Guadalajara bien educada")</f>
        <v>Guadalajara bien educada</v>
      </c>
      <c r="E225" s="112" t="str">
        <f ca="1">IFERROR(__xludf.DUMMYFUNCTION("""COMPUTED_VALUE"""),"Atención Psicopedagógica Infantil")</f>
        <v>Atención Psicopedagógica Infantil</v>
      </c>
      <c r="F22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5" s="112" t="str">
        <f ca="1">IFERROR(__xludf.DUMMYFUNCTION("""COMPUTED_VALUE"""),"AMH febrero")</f>
        <v>AMH febrero</v>
      </c>
      <c r="I225" s="112" t="str">
        <f ca="1">IFERROR(__xludf.DUMMYFUNCTION("""COMPUTED_VALUE"""),"febrero")</f>
        <v>febrero</v>
      </c>
      <c r="J225" s="112" t="str">
        <f ca="1">IFERROR(__xludf.DUMMYFUNCTION("""COMPUTED_VALUE"""),"AMH")</f>
        <v>AMH</v>
      </c>
      <c r="K225" s="63"/>
      <c r="L225" s="112" t="str">
        <f ca="1">IFERROR(__xludf.DUMMYFUNCTION("""COMPUTED_VALUE"""),"TRIMESTRE 1")</f>
        <v>TRIMESTRE 1</v>
      </c>
      <c r="M225" s="112" t="str">
        <f ca="1">IFERROR(__xludf.DUMMYFUNCTION("""COMPUTED_VALUE"""),"ADULTO MAYOR HOMBRE")</f>
        <v>ADULTO MAYOR HOMBRE</v>
      </c>
    </row>
    <row r="226" spans="1:13">
      <c r="A226" s="112" t="str">
        <f ca="1">IFERROR(__xludf.DUMMYFUNCTION("""COMPUTED_VALUE"""),"5.1.2.0")</f>
        <v>5.1.2.0</v>
      </c>
      <c r="B22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6" s="112" t="str">
        <f ca="1">IFERROR(__xludf.DUMMYFUNCTION("""COMPUTED_VALUE"""),"3. Operación")</f>
        <v>3. Operación</v>
      </c>
      <c r="D226" s="112" t="str">
        <f ca="1">IFERROR(__xludf.DUMMYFUNCTION("""COMPUTED_VALUE"""),"Guadalajara bien educada")</f>
        <v>Guadalajara bien educada</v>
      </c>
      <c r="E226" s="112" t="str">
        <f ca="1">IFERROR(__xludf.DUMMYFUNCTION("""COMPUTED_VALUE"""),"Atención Psicopedagógica Infantil")</f>
        <v>Atención Psicopedagógica Infantil</v>
      </c>
      <c r="F22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6" s="112" t="str">
        <f ca="1">IFERROR(__xludf.DUMMYFUNCTION("""COMPUTED_VALUE"""),"NAS marzo")</f>
        <v>NAS marzo</v>
      </c>
      <c r="I226" s="112" t="str">
        <f ca="1">IFERROR(__xludf.DUMMYFUNCTION("""COMPUTED_VALUE"""),"marzo")</f>
        <v>marzo</v>
      </c>
      <c r="J226" s="112" t="str">
        <f ca="1">IFERROR(__xludf.DUMMYFUNCTION("""COMPUTED_VALUE"""),"NAS")</f>
        <v>NAS</v>
      </c>
      <c r="K226" s="63">
        <f ca="1">IFERROR(__xludf.DUMMYFUNCTION("""COMPUTED_VALUE"""),59)</f>
        <v>59</v>
      </c>
      <c r="L226" s="112" t="str">
        <f ca="1">IFERROR(__xludf.DUMMYFUNCTION("""COMPUTED_VALUE"""),"TRIMESTRE 1")</f>
        <v>TRIMESTRE 1</v>
      </c>
      <c r="M226" s="112" t="str">
        <f ca="1">IFERROR(__xludf.DUMMYFUNCTION("""COMPUTED_VALUE"""),"NIÑAS")</f>
        <v>NIÑAS</v>
      </c>
    </row>
    <row r="227" spans="1:13">
      <c r="A227" s="112" t="str">
        <f ca="1">IFERROR(__xludf.DUMMYFUNCTION("""COMPUTED_VALUE"""),"5.1.2.0")</f>
        <v>5.1.2.0</v>
      </c>
      <c r="B22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7" s="112" t="str">
        <f ca="1">IFERROR(__xludf.DUMMYFUNCTION("""COMPUTED_VALUE"""),"3. Operación")</f>
        <v>3. Operación</v>
      </c>
      <c r="D227" s="112" t="str">
        <f ca="1">IFERROR(__xludf.DUMMYFUNCTION("""COMPUTED_VALUE"""),"Guadalajara bien educada")</f>
        <v>Guadalajara bien educada</v>
      </c>
      <c r="E227" s="112" t="str">
        <f ca="1">IFERROR(__xludf.DUMMYFUNCTION("""COMPUTED_VALUE"""),"Atención Psicopedagógica Infantil")</f>
        <v>Atención Psicopedagógica Infantil</v>
      </c>
      <c r="F22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7" s="112" t="str">
        <f ca="1">IFERROR(__xludf.DUMMYFUNCTION("""COMPUTED_VALUE"""),"NOS marzo")</f>
        <v>NOS marzo</v>
      </c>
      <c r="I227" s="112" t="str">
        <f ca="1">IFERROR(__xludf.DUMMYFUNCTION("""COMPUTED_VALUE"""),"marzo")</f>
        <v>marzo</v>
      </c>
      <c r="J227" s="112" t="str">
        <f ca="1">IFERROR(__xludf.DUMMYFUNCTION("""COMPUTED_VALUE"""),"NOS")</f>
        <v>NOS</v>
      </c>
      <c r="K227" s="63">
        <f ca="1">IFERROR(__xludf.DUMMYFUNCTION("""COMPUTED_VALUE"""),109)</f>
        <v>109</v>
      </c>
      <c r="L227" s="112" t="str">
        <f ca="1">IFERROR(__xludf.DUMMYFUNCTION("""COMPUTED_VALUE"""),"TRIMESTRE 1")</f>
        <v>TRIMESTRE 1</v>
      </c>
      <c r="M227" s="112" t="str">
        <f ca="1">IFERROR(__xludf.DUMMYFUNCTION("""COMPUTED_VALUE"""),"NIÑOS")</f>
        <v>NIÑOS</v>
      </c>
    </row>
    <row r="228" spans="1:13">
      <c r="A228" s="112" t="str">
        <f ca="1">IFERROR(__xludf.DUMMYFUNCTION("""COMPUTED_VALUE"""),"5.1.2.0")</f>
        <v>5.1.2.0</v>
      </c>
      <c r="B22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8" s="112" t="str">
        <f ca="1">IFERROR(__xludf.DUMMYFUNCTION("""COMPUTED_VALUE"""),"3. Operación")</f>
        <v>3. Operación</v>
      </c>
      <c r="D228" s="112" t="str">
        <f ca="1">IFERROR(__xludf.DUMMYFUNCTION("""COMPUTED_VALUE"""),"Guadalajara bien educada")</f>
        <v>Guadalajara bien educada</v>
      </c>
      <c r="E228" s="112" t="str">
        <f ca="1">IFERROR(__xludf.DUMMYFUNCTION("""COMPUTED_VALUE"""),"Atención Psicopedagógica Infantil")</f>
        <v>Atención Psicopedagógica Infantil</v>
      </c>
      <c r="F22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8" s="112" t="str">
        <f ca="1">IFERROR(__xludf.DUMMYFUNCTION("""COMPUTED_VALUE"""),"AM marzo")</f>
        <v>AM marzo</v>
      </c>
      <c r="I228" s="112" t="str">
        <f ca="1">IFERROR(__xludf.DUMMYFUNCTION("""COMPUTED_VALUE"""),"marzo")</f>
        <v>marzo</v>
      </c>
      <c r="J228" s="112" t="str">
        <f ca="1">IFERROR(__xludf.DUMMYFUNCTION("""COMPUTED_VALUE"""),"AM")</f>
        <v>AM</v>
      </c>
      <c r="K228" s="63">
        <f ca="1">IFERROR(__xludf.DUMMYFUNCTION("""COMPUTED_VALUE"""),0)</f>
        <v>0</v>
      </c>
      <c r="L228" s="112" t="str">
        <f ca="1">IFERROR(__xludf.DUMMYFUNCTION("""COMPUTED_VALUE"""),"TRIMESTRE 1")</f>
        <v>TRIMESTRE 1</v>
      </c>
      <c r="M228" s="112" t="str">
        <f ca="1">IFERROR(__xludf.DUMMYFUNCTION("""COMPUTED_VALUE"""),"ADOLESCENTES MUJERES")</f>
        <v>ADOLESCENTES MUJERES</v>
      </c>
    </row>
    <row r="229" spans="1:13">
      <c r="A229" s="112" t="str">
        <f ca="1">IFERROR(__xludf.DUMMYFUNCTION("""COMPUTED_VALUE"""),"5.1.2.0")</f>
        <v>5.1.2.0</v>
      </c>
      <c r="B22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9" s="112" t="str">
        <f ca="1">IFERROR(__xludf.DUMMYFUNCTION("""COMPUTED_VALUE"""),"3. Operación")</f>
        <v>3. Operación</v>
      </c>
      <c r="D229" s="112" t="str">
        <f ca="1">IFERROR(__xludf.DUMMYFUNCTION("""COMPUTED_VALUE"""),"Guadalajara bien educada")</f>
        <v>Guadalajara bien educada</v>
      </c>
      <c r="E229" s="112" t="str">
        <f ca="1">IFERROR(__xludf.DUMMYFUNCTION("""COMPUTED_VALUE"""),"Atención Psicopedagógica Infantil")</f>
        <v>Atención Psicopedagógica Infantil</v>
      </c>
      <c r="F22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9" s="112" t="str">
        <f ca="1">IFERROR(__xludf.DUMMYFUNCTION("""COMPUTED_VALUE"""),"AH marzo")</f>
        <v>AH marzo</v>
      </c>
      <c r="I229" s="112" t="str">
        <f ca="1">IFERROR(__xludf.DUMMYFUNCTION("""COMPUTED_VALUE"""),"marzo")</f>
        <v>marzo</v>
      </c>
      <c r="J229" s="112" t="str">
        <f ca="1">IFERROR(__xludf.DUMMYFUNCTION("""COMPUTED_VALUE"""),"AH")</f>
        <v>AH</v>
      </c>
      <c r="K229" s="63">
        <f ca="1">IFERROR(__xludf.DUMMYFUNCTION("""COMPUTED_VALUE"""),0)</f>
        <v>0</v>
      </c>
      <c r="L229" s="112" t="str">
        <f ca="1">IFERROR(__xludf.DUMMYFUNCTION("""COMPUTED_VALUE"""),"TRIMESTRE 1")</f>
        <v>TRIMESTRE 1</v>
      </c>
      <c r="M229" s="112" t="str">
        <f ca="1">IFERROR(__xludf.DUMMYFUNCTION("""COMPUTED_VALUE"""),"ADOLESCENTES HOMBRES")</f>
        <v>ADOLESCENTES HOMBRES</v>
      </c>
    </row>
    <row r="230" spans="1:13">
      <c r="A230" s="112" t="str">
        <f ca="1">IFERROR(__xludf.DUMMYFUNCTION("""COMPUTED_VALUE"""),"5.1.2.0")</f>
        <v>5.1.2.0</v>
      </c>
      <c r="B23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0" s="112" t="str">
        <f ca="1">IFERROR(__xludf.DUMMYFUNCTION("""COMPUTED_VALUE"""),"3. Operación")</f>
        <v>3. Operación</v>
      </c>
      <c r="D230" s="112" t="str">
        <f ca="1">IFERROR(__xludf.DUMMYFUNCTION("""COMPUTED_VALUE"""),"Guadalajara bien educada")</f>
        <v>Guadalajara bien educada</v>
      </c>
      <c r="E230" s="112" t="str">
        <f ca="1">IFERROR(__xludf.DUMMYFUNCTION("""COMPUTED_VALUE"""),"Atención Psicopedagógica Infantil")</f>
        <v>Atención Psicopedagógica Infantil</v>
      </c>
      <c r="F23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0" s="112" t="str">
        <f ca="1">IFERROR(__xludf.DUMMYFUNCTION("""COMPUTED_VALUE"""),"MUJ marzo")</f>
        <v>MUJ marzo</v>
      </c>
      <c r="I230" s="112" t="str">
        <f ca="1">IFERROR(__xludf.DUMMYFUNCTION("""COMPUTED_VALUE"""),"marzo")</f>
        <v>marzo</v>
      </c>
      <c r="J230" s="112" t="str">
        <f ca="1">IFERROR(__xludf.DUMMYFUNCTION("""COMPUTED_VALUE"""),"MUJ")</f>
        <v>MUJ</v>
      </c>
      <c r="K230" s="63"/>
      <c r="L230" s="112" t="str">
        <f ca="1">IFERROR(__xludf.DUMMYFUNCTION("""COMPUTED_VALUE"""),"TRIMESTRE 1")</f>
        <v>TRIMESTRE 1</v>
      </c>
      <c r="M230" s="112" t="str">
        <f ca="1">IFERROR(__xludf.DUMMYFUNCTION("""COMPUTED_VALUE"""),"MUJERES ADULTAS")</f>
        <v>MUJERES ADULTAS</v>
      </c>
    </row>
    <row r="231" spans="1:13">
      <c r="A231" s="112" t="str">
        <f ca="1">IFERROR(__xludf.DUMMYFUNCTION("""COMPUTED_VALUE"""),"5.1.2.0")</f>
        <v>5.1.2.0</v>
      </c>
      <c r="B23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1" s="112" t="str">
        <f ca="1">IFERROR(__xludf.DUMMYFUNCTION("""COMPUTED_VALUE"""),"3. Operación")</f>
        <v>3. Operación</v>
      </c>
      <c r="D231" s="112" t="str">
        <f ca="1">IFERROR(__xludf.DUMMYFUNCTION("""COMPUTED_VALUE"""),"Guadalajara bien educada")</f>
        <v>Guadalajara bien educada</v>
      </c>
      <c r="E231" s="112" t="str">
        <f ca="1">IFERROR(__xludf.DUMMYFUNCTION("""COMPUTED_VALUE"""),"Atención Psicopedagógica Infantil")</f>
        <v>Atención Psicopedagógica Infantil</v>
      </c>
      <c r="F23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1" s="112" t="str">
        <f ca="1">IFERROR(__xludf.DUMMYFUNCTION("""COMPUTED_VALUE"""),"HOM marzo")</f>
        <v>HOM marzo</v>
      </c>
      <c r="I231" s="112" t="str">
        <f ca="1">IFERROR(__xludf.DUMMYFUNCTION("""COMPUTED_VALUE"""),"marzo")</f>
        <v>marzo</v>
      </c>
      <c r="J231" s="112" t="str">
        <f ca="1">IFERROR(__xludf.DUMMYFUNCTION("""COMPUTED_VALUE"""),"HOM")</f>
        <v>HOM</v>
      </c>
      <c r="K231" s="63"/>
      <c r="L231" s="112" t="str">
        <f ca="1">IFERROR(__xludf.DUMMYFUNCTION("""COMPUTED_VALUE"""),"TRIMESTRE 1")</f>
        <v>TRIMESTRE 1</v>
      </c>
      <c r="M231" s="112" t="str">
        <f ca="1">IFERROR(__xludf.DUMMYFUNCTION("""COMPUTED_VALUE"""),"HOMBRES ADULTOS")</f>
        <v>HOMBRES ADULTOS</v>
      </c>
    </row>
    <row r="232" spans="1:13">
      <c r="A232" s="112" t="str">
        <f ca="1">IFERROR(__xludf.DUMMYFUNCTION("""COMPUTED_VALUE"""),"5.1.2.0")</f>
        <v>5.1.2.0</v>
      </c>
      <c r="B23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2" s="112" t="str">
        <f ca="1">IFERROR(__xludf.DUMMYFUNCTION("""COMPUTED_VALUE"""),"3. Operación")</f>
        <v>3. Operación</v>
      </c>
      <c r="D232" s="112" t="str">
        <f ca="1">IFERROR(__xludf.DUMMYFUNCTION("""COMPUTED_VALUE"""),"Guadalajara bien educada")</f>
        <v>Guadalajara bien educada</v>
      </c>
      <c r="E232" s="112" t="str">
        <f ca="1">IFERROR(__xludf.DUMMYFUNCTION("""COMPUTED_VALUE"""),"Atención Psicopedagógica Infantil")</f>
        <v>Atención Psicopedagógica Infantil</v>
      </c>
      <c r="F23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2" s="112" t="str">
        <f ca="1">IFERROR(__xludf.DUMMYFUNCTION("""COMPUTED_VALUE"""),"AMM marzo")</f>
        <v>AMM marzo</v>
      </c>
      <c r="I232" s="112" t="str">
        <f ca="1">IFERROR(__xludf.DUMMYFUNCTION("""COMPUTED_VALUE"""),"marzo")</f>
        <v>marzo</v>
      </c>
      <c r="J232" s="112" t="str">
        <f ca="1">IFERROR(__xludf.DUMMYFUNCTION("""COMPUTED_VALUE"""),"AMM")</f>
        <v>AMM</v>
      </c>
      <c r="K232" s="63"/>
      <c r="L232" s="112" t="str">
        <f ca="1">IFERROR(__xludf.DUMMYFUNCTION("""COMPUTED_VALUE"""),"TRIMESTRE 1")</f>
        <v>TRIMESTRE 1</v>
      </c>
      <c r="M232" s="112" t="str">
        <f ca="1">IFERROR(__xludf.DUMMYFUNCTION("""COMPUTED_VALUE"""),"ADULTA MAYOR MUJER")</f>
        <v>ADULTA MAYOR MUJER</v>
      </c>
    </row>
    <row r="233" spans="1:13">
      <c r="A233" s="112" t="str">
        <f ca="1">IFERROR(__xludf.DUMMYFUNCTION("""COMPUTED_VALUE"""),"5.1.2.0")</f>
        <v>5.1.2.0</v>
      </c>
      <c r="B23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3" s="112" t="str">
        <f ca="1">IFERROR(__xludf.DUMMYFUNCTION("""COMPUTED_VALUE"""),"3. Operación")</f>
        <v>3. Operación</v>
      </c>
      <c r="D233" s="112" t="str">
        <f ca="1">IFERROR(__xludf.DUMMYFUNCTION("""COMPUTED_VALUE"""),"Guadalajara bien educada")</f>
        <v>Guadalajara bien educada</v>
      </c>
      <c r="E233" s="112" t="str">
        <f ca="1">IFERROR(__xludf.DUMMYFUNCTION("""COMPUTED_VALUE"""),"Atención Psicopedagógica Infantil")</f>
        <v>Atención Psicopedagógica Infantil</v>
      </c>
      <c r="F23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3" s="112" t="str">
        <f ca="1">IFERROR(__xludf.DUMMYFUNCTION("""COMPUTED_VALUE"""),"AMH marzo")</f>
        <v>AMH marzo</v>
      </c>
      <c r="I233" s="112" t="str">
        <f ca="1">IFERROR(__xludf.DUMMYFUNCTION("""COMPUTED_VALUE"""),"marzo")</f>
        <v>marzo</v>
      </c>
      <c r="J233" s="112" t="str">
        <f ca="1">IFERROR(__xludf.DUMMYFUNCTION("""COMPUTED_VALUE"""),"AMH")</f>
        <v>AMH</v>
      </c>
      <c r="K233" s="63"/>
      <c r="L233" s="112" t="str">
        <f ca="1">IFERROR(__xludf.DUMMYFUNCTION("""COMPUTED_VALUE"""),"TRIMESTRE 1")</f>
        <v>TRIMESTRE 1</v>
      </c>
      <c r="M233" s="112" t="str">
        <f ca="1">IFERROR(__xludf.DUMMYFUNCTION("""COMPUTED_VALUE"""),"ADULTO MAYOR HOMBRE")</f>
        <v>ADULTO MAYOR HOMBRE</v>
      </c>
    </row>
    <row r="234" spans="1:13">
      <c r="A234" s="112" t="str">
        <f ca="1">IFERROR(__xludf.DUMMYFUNCTION("""COMPUTED_VALUE"""),"5.1.2.1")</f>
        <v>5.1.2.1</v>
      </c>
      <c r="B23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4" s="112" t="str">
        <f ca="1">IFERROR(__xludf.DUMMYFUNCTION("""COMPUTED_VALUE"""),"5. Inclusión")</f>
        <v>5. Inclusión</v>
      </c>
      <c r="D234" s="112" t="str">
        <f ca="1">IFERROR(__xludf.DUMMYFUNCTION("""COMPUTED_VALUE"""),"Guadalajara bien educada")</f>
        <v>Guadalajara bien educada</v>
      </c>
      <c r="E234" s="112" t="str">
        <f ca="1">IFERROR(__xludf.DUMMYFUNCTION("""COMPUTED_VALUE"""),"Atención Psicopedagógica Infantil")</f>
        <v>Atención Psicopedagógica Infantil</v>
      </c>
      <c r="F23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4" s="112" t="str">
        <f ca="1">IFERROR(__xludf.DUMMYFUNCTION("""COMPUTED_VALUE"""),"NAS marzo")</f>
        <v>NAS marzo</v>
      </c>
      <c r="I234" s="112" t="str">
        <f ca="1">IFERROR(__xludf.DUMMYFUNCTION("""COMPUTED_VALUE"""),"marzo")</f>
        <v>marzo</v>
      </c>
      <c r="J234" s="112" t="str">
        <f ca="1">IFERROR(__xludf.DUMMYFUNCTION("""COMPUTED_VALUE"""),"NAS")</f>
        <v>NAS</v>
      </c>
      <c r="K234" s="63">
        <f ca="1">IFERROR(__xludf.DUMMYFUNCTION("""COMPUTED_VALUE"""),6)</f>
        <v>6</v>
      </c>
      <c r="L234" s="112" t="str">
        <f ca="1">IFERROR(__xludf.DUMMYFUNCTION("""COMPUTED_VALUE"""),"TRIMESTRE 1")</f>
        <v>TRIMESTRE 1</v>
      </c>
      <c r="M234" s="112" t="str">
        <f ca="1">IFERROR(__xludf.DUMMYFUNCTION("""COMPUTED_VALUE"""),"NIÑAS")</f>
        <v>NIÑAS</v>
      </c>
    </row>
    <row r="235" spans="1:13">
      <c r="A235" s="112" t="str">
        <f ca="1">IFERROR(__xludf.DUMMYFUNCTION("""COMPUTED_VALUE"""),"5.1.2.1")</f>
        <v>5.1.2.1</v>
      </c>
      <c r="B23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5" s="112" t="str">
        <f ca="1">IFERROR(__xludf.DUMMYFUNCTION("""COMPUTED_VALUE"""),"5. Inclusión")</f>
        <v>5. Inclusión</v>
      </c>
      <c r="D235" s="112" t="str">
        <f ca="1">IFERROR(__xludf.DUMMYFUNCTION("""COMPUTED_VALUE"""),"Guadalajara bien educada")</f>
        <v>Guadalajara bien educada</v>
      </c>
      <c r="E235" s="112" t="str">
        <f ca="1">IFERROR(__xludf.DUMMYFUNCTION("""COMPUTED_VALUE"""),"Atención Psicopedagógica Infantil")</f>
        <v>Atención Psicopedagógica Infantil</v>
      </c>
      <c r="F23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5" s="112" t="str">
        <f ca="1">IFERROR(__xludf.DUMMYFUNCTION("""COMPUTED_VALUE"""),"NOS marzo")</f>
        <v>NOS marzo</v>
      </c>
      <c r="I235" s="112" t="str">
        <f ca="1">IFERROR(__xludf.DUMMYFUNCTION("""COMPUTED_VALUE"""),"marzo")</f>
        <v>marzo</v>
      </c>
      <c r="J235" s="112" t="str">
        <f ca="1">IFERROR(__xludf.DUMMYFUNCTION("""COMPUTED_VALUE"""),"NOS")</f>
        <v>NOS</v>
      </c>
      <c r="K235" s="63">
        <f ca="1">IFERROR(__xludf.DUMMYFUNCTION("""COMPUTED_VALUE"""),3)</f>
        <v>3</v>
      </c>
      <c r="L235" s="112" t="str">
        <f ca="1">IFERROR(__xludf.DUMMYFUNCTION("""COMPUTED_VALUE"""),"TRIMESTRE 1")</f>
        <v>TRIMESTRE 1</v>
      </c>
      <c r="M235" s="112" t="str">
        <f ca="1">IFERROR(__xludf.DUMMYFUNCTION("""COMPUTED_VALUE"""),"NIÑOS")</f>
        <v>NIÑOS</v>
      </c>
    </row>
    <row r="236" spans="1:13">
      <c r="A236" s="112" t="str">
        <f ca="1">IFERROR(__xludf.DUMMYFUNCTION("""COMPUTED_VALUE"""),"5.1.2.1")</f>
        <v>5.1.2.1</v>
      </c>
      <c r="B23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6" s="112" t="str">
        <f ca="1">IFERROR(__xludf.DUMMYFUNCTION("""COMPUTED_VALUE"""),"5. Inclusión")</f>
        <v>5. Inclusión</v>
      </c>
      <c r="D236" s="112" t="str">
        <f ca="1">IFERROR(__xludf.DUMMYFUNCTION("""COMPUTED_VALUE"""),"Guadalajara bien educada")</f>
        <v>Guadalajara bien educada</v>
      </c>
      <c r="E236" s="112" t="str">
        <f ca="1">IFERROR(__xludf.DUMMYFUNCTION("""COMPUTED_VALUE"""),"Atención Psicopedagógica Infantil")</f>
        <v>Atención Psicopedagógica Infantil</v>
      </c>
      <c r="F23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6" s="112" t="str">
        <f ca="1">IFERROR(__xludf.DUMMYFUNCTION("""COMPUTED_VALUE"""),"AM marzo")</f>
        <v>AM marzo</v>
      </c>
      <c r="I236" s="112" t="str">
        <f ca="1">IFERROR(__xludf.DUMMYFUNCTION("""COMPUTED_VALUE"""),"marzo")</f>
        <v>marzo</v>
      </c>
      <c r="J236" s="112" t="str">
        <f ca="1">IFERROR(__xludf.DUMMYFUNCTION("""COMPUTED_VALUE"""),"AM")</f>
        <v>AM</v>
      </c>
      <c r="K236" s="63">
        <f ca="1">IFERROR(__xludf.DUMMYFUNCTION("""COMPUTED_VALUE"""),0)</f>
        <v>0</v>
      </c>
      <c r="L236" s="112" t="str">
        <f ca="1">IFERROR(__xludf.DUMMYFUNCTION("""COMPUTED_VALUE"""),"TRIMESTRE 1")</f>
        <v>TRIMESTRE 1</v>
      </c>
      <c r="M236" s="112" t="str">
        <f ca="1">IFERROR(__xludf.DUMMYFUNCTION("""COMPUTED_VALUE"""),"ADOLESCENTES MUJERES")</f>
        <v>ADOLESCENTES MUJERES</v>
      </c>
    </row>
    <row r="237" spans="1:13">
      <c r="A237" s="112" t="str">
        <f ca="1">IFERROR(__xludf.DUMMYFUNCTION("""COMPUTED_VALUE"""),"5.1.2.1")</f>
        <v>5.1.2.1</v>
      </c>
      <c r="B23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7" s="112" t="str">
        <f ca="1">IFERROR(__xludf.DUMMYFUNCTION("""COMPUTED_VALUE"""),"5. Inclusión")</f>
        <v>5. Inclusión</v>
      </c>
      <c r="D237" s="112" t="str">
        <f ca="1">IFERROR(__xludf.DUMMYFUNCTION("""COMPUTED_VALUE"""),"Guadalajara bien educada")</f>
        <v>Guadalajara bien educada</v>
      </c>
      <c r="E237" s="112" t="str">
        <f ca="1">IFERROR(__xludf.DUMMYFUNCTION("""COMPUTED_VALUE"""),"Atención Psicopedagógica Infantil")</f>
        <v>Atención Psicopedagógica Infantil</v>
      </c>
      <c r="F23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7" s="112" t="str">
        <f ca="1">IFERROR(__xludf.DUMMYFUNCTION("""COMPUTED_VALUE"""),"AH marzo")</f>
        <v>AH marzo</v>
      </c>
      <c r="I237" s="112" t="str">
        <f ca="1">IFERROR(__xludf.DUMMYFUNCTION("""COMPUTED_VALUE"""),"marzo")</f>
        <v>marzo</v>
      </c>
      <c r="J237" s="112" t="str">
        <f ca="1">IFERROR(__xludf.DUMMYFUNCTION("""COMPUTED_VALUE"""),"AH")</f>
        <v>AH</v>
      </c>
      <c r="K237" s="63">
        <f ca="1">IFERROR(__xludf.DUMMYFUNCTION("""COMPUTED_VALUE"""),0)</f>
        <v>0</v>
      </c>
      <c r="L237" s="112" t="str">
        <f ca="1">IFERROR(__xludf.DUMMYFUNCTION("""COMPUTED_VALUE"""),"TRIMESTRE 1")</f>
        <v>TRIMESTRE 1</v>
      </c>
      <c r="M237" s="112" t="str">
        <f ca="1">IFERROR(__xludf.DUMMYFUNCTION("""COMPUTED_VALUE"""),"ADOLESCENTES HOMBRES")</f>
        <v>ADOLESCENTES HOMBRES</v>
      </c>
    </row>
    <row r="238" spans="1:13">
      <c r="A238" s="112" t="str">
        <f ca="1">IFERROR(__xludf.DUMMYFUNCTION("""COMPUTED_VALUE"""),"5.1.2.1")</f>
        <v>5.1.2.1</v>
      </c>
      <c r="B23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8" s="112" t="str">
        <f ca="1">IFERROR(__xludf.DUMMYFUNCTION("""COMPUTED_VALUE"""),"5. Inclusión")</f>
        <v>5. Inclusión</v>
      </c>
      <c r="D238" s="112" t="str">
        <f ca="1">IFERROR(__xludf.DUMMYFUNCTION("""COMPUTED_VALUE"""),"Guadalajara bien educada")</f>
        <v>Guadalajara bien educada</v>
      </c>
      <c r="E238" s="112" t="str">
        <f ca="1">IFERROR(__xludf.DUMMYFUNCTION("""COMPUTED_VALUE"""),"Atención Psicopedagógica Infantil")</f>
        <v>Atención Psicopedagógica Infantil</v>
      </c>
      <c r="F23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8" s="112" t="str">
        <f ca="1">IFERROR(__xludf.DUMMYFUNCTION("""COMPUTED_VALUE"""),"MUJ marzo")</f>
        <v>MUJ marzo</v>
      </c>
      <c r="I238" s="112" t="str">
        <f ca="1">IFERROR(__xludf.DUMMYFUNCTION("""COMPUTED_VALUE"""),"marzo")</f>
        <v>marzo</v>
      </c>
      <c r="J238" s="112" t="str">
        <f ca="1">IFERROR(__xludf.DUMMYFUNCTION("""COMPUTED_VALUE"""),"MUJ")</f>
        <v>MUJ</v>
      </c>
      <c r="K238" s="63"/>
      <c r="L238" s="112" t="str">
        <f ca="1">IFERROR(__xludf.DUMMYFUNCTION("""COMPUTED_VALUE"""),"TRIMESTRE 1")</f>
        <v>TRIMESTRE 1</v>
      </c>
      <c r="M238" s="112" t="str">
        <f ca="1">IFERROR(__xludf.DUMMYFUNCTION("""COMPUTED_VALUE"""),"MUJERES ADULTAS")</f>
        <v>MUJERES ADULTAS</v>
      </c>
    </row>
    <row r="239" spans="1:13">
      <c r="A239" s="112" t="str">
        <f ca="1">IFERROR(__xludf.DUMMYFUNCTION("""COMPUTED_VALUE"""),"5.1.2.1")</f>
        <v>5.1.2.1</v>
      </c>
      <c r="B23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9" s="112" t="str">
        <f ca="1">IFERROR(__xludf.DUMMYFUNCTION("""COMPUTED_VALUE"""),"5. Inclusión")</f>
        <v>5. Inclusión</v>
      </c>
      <c r="D239" s="112" t="str">
        <f ca="1">IFERROR(__xludf.DUMMYFUNCTION("""COMPUTED_VALUE"""),"Guadalajara bien educada")</f>
        <v>Guadalajara bien educada</v>
      </c>
      <c r="E239" s="112" t="str">
        <f ca="1">IFERROR(__xludf.DUMMYFUNCTION("""COMPUTED_VALUE"""),"Atención Psicopedagógica Infantil")</f>
        <v>Atención Psicopedagógica Infantil</v>
      </c>
      <c r="F23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9" s="112" t="str">
        <f ca="1">IFERROR(__xludf.DUMMYFUNCTION("""COMPUTED_VALUE"""),"HOM marzo")</f>
        <v>HOM marzo</v>
      </c>
      <c r="I239" s="112" t="str">
        <f ca="1">IFERROR(__xludf.DUMMYFUNCTION("""COMPUTED_VALUE"""),"marzo")</f>
        <v>marzo</v>
      </c>
      <c r="J239" s="112" t="str">
        <f ca="1">IFERROR(__xludf.DUMMYFUNCTION("""COMPUTED_VALUE"""),"HOM")</f>
        <v>HOM</v>
      </c>
      <c r="K239" s="63"/>
      <c r="L239" s="112" t="str">
        <f ca="1">IFERROR(__xludf.DUMMYFUNCTION("""COMPUTED_VALUE"""),"TRIMESTRE 1")</f>
        <v>TRIMESTRE 1</v>
      </c>
      <c r="M239" s="112" t="str">
        <f ca="1">IFERROR(__xludf.DUMMYFUNCTION("""COMPUTED_VALUE"""),"HOMBRES ADULTOS")</f>
        <v>HOMBRES ADULTOS</v>
      </c>
    </row>
    <row r="240" spans="1:13">
      <c r="A240" s="112" t="str">
        <f ca="1">IFERROR(__xludf.DUMMYFUNCTION("""COMPUTED_VALUE"""),"5.1.2.1")</f>
        <v>5.1.2.1</v>
      </c>
      <c r="B24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40" s="112" t="str">
        <f ca="1">IFERROR(__xludf.DUMMYFUNCTION("""COMPUTED_VALUE"""),"5. Inclusión")</f>
        <v>5. Inclusión</v>
      </c>
      <c r="D240" s="112" t="str">
        <f ca="1">IFERROR(__xludf.DUMMYFUNCTION("""COMPUTED_VALUE"""),"Guadalajara bien educada")</f>
        <v>Guadalajara bien educada</v>
      </c>
      <c r="E240" s="112" t="str">
        <f ca="1">IFERROR(__xludf.DUMMYFUNCTION("""COMPUTED_VALUE"""),"Atención Psicopedagógica Infantil")</f>
        <v>Atención Psicopedagógica Infantil</v>
      </c>
      <c r="F24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4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40" s="112" t="str">
        <f ca="1">IFERROR(__xludf.DUMMYFUNCTION("""COMPUTED_VALUE"""),"AMM marzo")</f>
        <v>AMM marzo</v>
      </c>
      <c r="I240" s="112" t="str">
        <f ca="1">IFERROR(__xludf.DUMMYFUNCTION("""COMPUTED_VALUE"""),"marzo")</f>
        <v>marzo</v>
      </c>
      <c r="J240" s="112" t="str">
        <f ca="1">IFERROR(__xludf.DUMMYFUNCTION("""COMPUTED_VALUE"""),"AMM")</f>
        <v>AMM</v>
      </c>
      <c r="K240" s="63"/>
      <c r="L240" s="112" t="str">
        <f ca="1">IFERROR(__xludf.DUMMYFUNCTION("""COMPUTED_VALUE"""),"TRIMESTRE 1")</f>
        <v>TRIMESTRE 1</v>
      </c>
      <c r="M240" s="112" t="str">
        <f ca="1">IFERROR(__xludf.DUMMYFUNCTION("""COMPUTED_VALUE"""),"ADULTA MAYOR MUJER")</f>
        <v>ADULTA MAYOR MUJER</v>
      </c>
    </row>
    <row r="241" spans="1:13">
      <c r="A241" s="112" t="str">
        <f ca="1">IFERROR(__xludf.DUMMYFUNCTION("""COMPUTED_VALUE"""),"5.1.2.1")</f>
        <v>5.1.2.1</v>
      </c>
      <c r="B24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41" s="112" t="str">
        <f ca="1">IFERROR(__xludf.DUMMYFUNCTION("""COMPUTED_VALUE"""),"5. Inclusión")</f>
        <v>5. Inclusión</v>
      </c>
      <c r="D241" s="112" t="str">
        <f ca="1">IFERROR(__xludf.DUMMYFUNCTION("""COMPUTED_VALUE"""),"Guadalajara bien educada")</f>
        <v>Guadalajara bien educada</v>
      </c>
      <c r="E241" s="112" t="str">
        <f ca="1">IFERROR(__xludf.DUMMYFUNCTION("""COMPUTED_VALUE"""),"Atención Psicopedagógica Infantil")</f>
        <v>Atención Psicopedagógica Infantil</v>
      </c>
      <c r="F24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4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41" s="112" t="str">
        <f ca="1">IFERROR(__xludf.DUMMYFUNCTION("""COMPUTED_VALUE"""),"AMH marzo")</f>
        <v>AMH marzo</v>
      </c>
      <c r="I241" s="112" t="str">
        <f ca="1">IFERROR(__xludf.DUMMYFUNCTION("""COMPUTED_VALUE"""),"marzo")</f>
        <v>marzo</v>
      </c>
      <c r="J241" s="112" t="str">
        <f ca="1">IFERROR(__xludf.DUMMYFUNCTION("""COMPUTED_VALUE"""),"AMH")</f>
        <v>AMH</v>
      </c>
      <c r="K241" s="63"/>
      <c r="L241" s="112" t="str">
        <f ca="1">IFERROR(__xludf.DUMMYFUNCTION("""COMPUTED_VALUE"""),"TRIMESTRE 1")</f>
        <v>TRIMESTRE 1</v>
      </c>
      <c r="M241" s="112" t="str">
        <f ca="1">IFERROR(__xludf.DUMMYFUNCTION("""COMPUTED_VALUE"""),"ADULTO MAYOR HOMBRE")</f>
        <v>ADULTO MAYOR HOMBRE</v>
      </c>
    </row>
    <row r="242" spans="1:13">
      <c r="A242" s="112" t="str">
        <f ca="1">IFERROR(__xludf.DUMMYFUNCTION("""COMPUTED_VALUE"""),"5.1.2.0")</f>
        <v>5.1.2.0</v>
      </c>
      <c r="B24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2" s="112" t="str">
        <f ca="1">IFERROR(__xludf.DUMMYFUNCTION("""COMPUTED_VALUE"""),"3. Operación")</f>
        <v>3. Operación</v>
      </c>
      <c r="D242" s="112" t="str">
        <f ca="1">IFERROR(__xludf.DUMMYFUNCTION("""COMPUTED_VALUE"""),"Guadalajara bien educada")</f>
        <v>Guadalajara bien educada</v>
      </c>
      <c r="E242" s="112" t="str">
        <f ca="1">IFERROR(__xludf.DUMMYFUNCTION("""COMPUTED_VALUE"""),"Atención Psicopedagógica Infantil")</f>
        <v>Atención Psicopedagógica Infantil</v>
      </c>
      <c r="F24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2" s="112" t="str">
        <f ca="1">IFERROR(__xludf.DUMMYFUNCTION("""COMPUTED_VALUE"""),"NAS abril")</f>
        <v>NAS abril</v>
      </c>
      <c r="I242" s="112" t="str">
        <f ca="1">IFERROR(__xludf.DUMMYFUNCTION("""COMPUTED_VALUE"""),"abril")</f>
        <v>abril</v>
      </c>
      <c r="J242" s="112" t="str">
        <f ca="1">IFERROR(__xludf.DUMMYFUNCTION("""COMPUTED_VALUE"""),"NAS")</f>
        <v>NAS</v>
      </c>
      <c r="K242" s="63">
        <f ca="1">IFERROR(__xludf.DUMMYFUNCTION("""COMPUTED_VALUE"""),57)</f>
        <v>57</v>
      </c>
      <c r="L242" s="112" t="str">
        <f ca="1">IFERROR(__xludf.DUMMYFUNCTION("""COMPUTED_VALUE"""),"TRIMESTRE 2")</f>
        <v>TRIMESTRE 2</v>
      </c>
      <c r="M242" s="112" t="str">
        <f ca="1">IFERROR(__xludf.DUMMYFUNCTION("""COMPUTED_VALUE"""),"NIÑAS")</f>
        <v>NIÑAS</v>
      </c>
    </row>
    <row r="243" spans="1:13">
      <c r="A243" s="112" t="str">
        <f ca="1">IFERROR(__xludf.DUMMYFUNCTION("""COMPUTED_VALUE"""),"5.1.2.0")</f>
        <v>5.1.2.0</v>
      </c>
      <c r="B24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3" s="112" t="str">
        <f ca="1">IFERROR(__xludf.DUMMYFUNCTION("""COMPUTED_VALUE"""),"3. Operación")</f>
        <v>3. Operación</v>
      </c>
      <c r="D243" s="112" t="str">
        <f ca="1">IFERROR(__xludf.DUMMYFUNCTION("""COMPUTED_VALUE"""),"Guadalajara bien educada")</f>
        <v>Guadalajara bien educada</v>
      </c>
      <c r="E243" s="112" t="str">
        <f ca="1">IFERROR(__xludf.DUMMYFUNCTION("""COMPUTED_VALUE"""),"Atención Psicopedagógica Infantil")</f>
        <v>Atención Psicopedagógica Infantil</v>
      </c>
      <c r="F24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3" s="112" t="str">
        <f ca="1">IFERROR(__xludf.DUMMYFUNCTION("""COMPUTED_VALUE"""),"NOS abril")</f>
        <v>NOS abril</v>
      </c>
      <c r="I243" s="112" t="str">
        <f ca="1">IFERROR(__xludf.DUMMYFUNCTION("""COMPUTED_VALUE"""),"abril")</f>
        <v>abril</v>
      </c>
      <c r="J243" s="112" t="str">
        <f ca="1">IFERROR(__xludf.DUMMYFUNCTION("""COMPUTED_VALUE"""),"NOS")</f>
        <v>NOS</v>
      </c>
      <c r="K243" s="63">
        <f ca="1">IFERROR(__xludf.DUMMYFUNCTION("""COMPUTED_VALUE"""),110)</f>
        <v>110</v>
      </c>
      <c r="L243" s="112" t="str">
        <f ca="1">IFERROR(__xludf.DUMMYFUNCTION("""COMPUTED_VALUE"""),"TRIMESTRE 2")</f>
        <v>TRIMESTRE 2</v>
      </c>
      <c r="M243" s="112" t="str">
        <f ca="1">IFERROR(__xludf.DUMMYFUNCTION("""COMPUTED_VALUE"""),"NIÑOS")</f>
        <v>NIÑOS</v>
      </c>
    </row>
    <row r="244" spans="1:13">
      <c r="A244" s="112" t="str">
        <f ca="1">IFERROR(__xludf.DUMMYFUNCTION("""COMPUTED_VALUE"""),"5.1.2.0")</f>
        <v>5.1.2.0</v>
      </c>
      <c r="B24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4" s="112" t="str">
        <f ca="1">IFERROR(__xludf.DUMMYFUNCTION("""COMPUTED_VALUE"""),"3. Operación")</f>
        <v>3. Operación</v>
      </c>
      <c r="D244" s="112" t="str">
        <f ca="1">IFERROR(__xludf.DUMMYFUNCTION("""COMPUTED_VALUE"""),"Guadalajara bien educada")</f>
        <v>Guadalajara bien educada</v>
      </c>
      <c r="E244" s="112" t="str">
        <f ca="1">IFERROR(__xludf.DUMMYFUNCTION("""COMPUTED_VALUE"""),"Atención Psicopedagógica Infantil")</f>
        <v>Atención Psicopedagógica Infantil</v>
      </c>
      <c r="F24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4" s="112" t="str">
        <f ca="1">IFERROR(__xludf.DUMMYFUNCTION("""COMPUTED_VALUE"""),"AM abril")</f>
        <v>AM abril</v>
      </c>
      <c r="I244" s="112" t="str">
        <f ca="1">IFERROR(__xludf.DUMMYFUNCTION("""COMPUTED_VALUE"""),"abril")</f>
        <v>abril</v>
      </c>
      <c r="J244" s="112" t="str">
        <f ca="1">IFERROR(__xludf.DUMMYFUNCTION("""COMPUTED_VALUE"""),"AM")</f>
        <v>AM</v>
      </c>
      <c r="K244" s="63">
        <f ca="1">IFERROR(__xludf.DUMMYFUNCTION("""COMPUTED_VALUE"""),0)</f>
        <v>0</v>
      </c>
      <c r="L244" s="112" t="str">
        <f ca="1">IFERROR(__xludf.DUMMYFUNCTION("""COMPUTED_VALUE"""),"TRIMESTRE 2")</f>
        <v>TRIMESTRE 2</v>
      </c>
      <c r="M244" s="112" t="str">
        <f ca="1">IFERROR(__xludf.DUMMYFUNCTION("""COMPUTED_VALUE"""),"ADOLESCENTES MUJERES")</f>
        <v>ADOLESCENTES MUJERES</v>
      </c>
    </row>
    <row r="245" spans="1:13">
      <c r="A245" s="112" t="str">
        <f ca="1">IFERROR(__xludf.DUMMYFUNCTION("""COMPUTED_VALUE"""),"5.1.2.0")</f>
        <v>5.1.2.0</v>
      </c>
      <c r="B24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5" s="112" t="str">
        <f ca="1">IFERROR(__xludf.DUMMYFUNCTION("""COMPUTED_VALUE"""),"3. Operación")</f>
        <v>3. Operación</v>
      </c>
      <c r="D245" s="112" t="str">
        <f ca="1">IFERROR(__xludf.DUMMYFUNCTION("""COMPUTED_VALUE"""),"Guadalajara bien educada")</f>
        <v>Guadalajara bien educada</v>
      </c>
      <c r="E245" s="112" t="str">
        <f ca="1">IFERROR(__xludf.DUMMYFUNCTION("""COMPUTED_VALUE"""),"Atención Psicopedagógica Infantil")</f>
        <v>Atención Psicopedagógica Infantil</v>
      </c>
      <c r="F24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5" s="112" t="str">
        <f ca="1">IFERROR(__xludf.DUMMYFUNCTION("""COMPUTED_VALUE"""),"AH abril")</f>
        <v>AH abril</v>
      </c>
      <c r="I245" s="112" t="str">
        <f ca="1">IFERROR(__xludf.DUMMYFUNCTION("""COMPUTED_VALUE"""),"abril")</f>
        <v>abril</v>
      </c>
      <c r="J245" s="112" t="str">
        <f ca="1">IFERROR(__xludf.DUMMYFUNCTION("""COMPUTED_VALUE"""),"AH")</f>
        <v>AH</v>
      </c>
      <c r="K245" s="63">
        <f ca="1">IFERROR(__xludf.DUMMYFUNCTION("""COMPUTED_VALUE"""),0)</f>
        <v>0</v>
      </c>
      <c r="L245" s="112" t="str">
        <f ca="1">IFERROR(__xludf.DUMMYFUNCTION("""COMPUTED_VALUE"""),"TRIMESTRE 2")</f>
        <v>TRIMESTRE 2</v>
      </c>
      <c r="M245" s="112" t="str">
        <f ca="1">IFERROR(__xludf.DUMMYFUNCTION("""COMPUTED_VALUE"""),"ADOLESCENTES HOMBRES")</f>
        <v>ADOLESCENTES HOMBRES</v>
      </c>
    </row>
    <row r="246" spans="1:13">
      <c r="A246" s="112" t="str">
        <f ca="1">IFERROR(__xludf.DUMMYFUNCTION("""COMPUTED_VALUE"""),"5.1.2.0")</f>
        <v>5.1.2.0</v>
      </c>
      <c r="B24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6" s="112" t="str">
        <f ca="1">IFERROR(__xludf.DUMMYFUNCTION("""COMPUTED_VALUE"""),"3. Operación")</f>
        <v>3. Operación</v>
      </c>
      <c r="D246" s="112" t="str">
        <f ca="1">IFERROR(__xludf.DUMMYFUNCTION("""COMPUTED_VALUE"""),"Guadalajara bien educada")</f>
        <v>Guadalajara bien educada</v>
      </c>
      <c r="E246" s="112" t="str">
        <f ca="1">IFERROR(__xludf.DUMMYFUNCTION("""COMPUTED_VALUE"""),"Atención Psicopedagógica Infantil")</f>
        <v>Atención Psicopedagógica Infantil</v>
      </c>
      <c r="F24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6" s="112" t="str">
        <f ca="1">IFERROR(__xludf.DUMMYFUNCTION("""COMPUTED_VALUE"""),"MUJ abril")</f>
        <v>MUJ abril</v>
      </c>
      <c r="I246" s="112" t="str">
        <f ca="1">IFERROR(__xludf.DUMMYFUNCTION("""COMPUTED_VALUE"""),"abril")</f>
        <v>abril</v>
      </c>
      <c r="J246" s="112" t="str">
        <f ca="1">IFERROR(__xludf.DUMMYFUNCTION("""COMPUTED_VALUE"""),"MUJ")</f>
        <v>MUJ</v>
      </c>
      <c r="K246" s="63"/>
      <c r="L246" s="112" t="str">
        <f ca="1">IFERROR(__xludf.DUMMYFUNCTION("""COMPUTED_VALUE"""),"TRIMESTRE 2")</f>
        <v>TRIMESTRE 2</v>
      </c>
      <c r="M246" s="112" t="str">
        <f ca="1">IFERROR(__xludf.DUMMYFUNCTION("""COMPUTED_VALUE"""),"MUJERES ADULTAS")</f>
        <v>MUJERES ADULTAS</v>
      </c>
    </row>
    <row r="247" spans="1:13">
      <c r="A247" s="112" t="str">
        <f ca="1">IFERROR(__xludf.DUMMYFUNCTION("""COMPUTED_VALUE"""),"5.1.2.0")</f>
        <v>5.1.2.0</v>
      </c>
      <c r="B24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7" s="112" t="str">
        <f ca="1">IFERROR(__xludf.DUMMYFUNCTION("""COMPUTED_VALUE"""),"3. Operación")</f>
        <v>3. Operación</v>
      </c>
      <c r="D247" s="112" t="str">
        <f ca="1">IFERROR(__xludf.DUMMYFUNCTION("""COMPUTED_VALUE"""),"Guadalajara bien educada")</f>
        <v>Guadalajara bien educada</v>
      </c>
      <c r="E247" s="112" t="str">
        <f ca="1">IFERROR(__xludf.DUMMYFUNCTION("""COMPUTED_VALUE"""),"Atención Psicopedagógica Infantil")</f>
        <v>Atención Psicopedagógica Infantil</v>
      </c>
      <c r="F24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7" s="112" t="str">
        <f ca="1">IFERROR(__xludf.DUMMYFUNCTION("""COMPUTED_VALUE"""),"HOM abril")</f>
        <v>HOM abril</v>
      </c>
      <c r="I247" s="112" t="str">
        <f ca="1">IFERROR(__xludf.DUMMYFUNCTION("""COMPUTED_VALUE"""),"abril")</f>
        <v>abril</v>
      </c>
      <c r="J247" s="112" t="str">
        <f ca="1">IFERROR(__xludf.DUMMYFUNCTION("""COMPUTED_VALUE"""),"HOM")</f>
        <v>HOM</v>
      </c>
      <c r="K247" s="63"/>
      <c r="L247" s="112" t="str">
        <f ca="1">IFERROR(__xludf.DUMMYFUNCTION("""COMPUTED_VALUE"""),"TRIMESTRE 2")</f>
        <v>TRIMESTRE 2</v>
      </c>
      <c r="M247" s="112" t="str">
        <f ca="1">IFERROR(__xludf.DUMMYFUNCTION("""COMPUTED_VALUE"""),"HOMBRES ADULTOS")</f>
        <v>HOMBRES ADULTOS</v>
      </c>
    </row>
    <row r="248" spans="1:13">
      <c r="A248" s="112" t="str">
        <f ca="1">IFERROR(__xludf.DUMMYFUNCTION("""COMPUTED_VALUE"""),"5.1.2.0")</f>
        <v>5.1.2.0</v>
      </c>
      <c r="B24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8" s="112" t="str">
        <f ca="1">IFERROR(__xludf.DUMMYFUNCTION("""COMPUTED_VALUE"""),"3. Operación")</f>
        <v>3. Operación</v>
      </c>
      <c r="D248" s="112" t="str">
        <f ca="1">IFERROR(__xludf.DUMMYFUNCTION("""COMPUTED_VALUE"""),"Guadalajara bien educada")</f>
        <v>Guadalajara bien educada</v>
      </c>
      <c r="E248" s="112" t="str">
        <f ca="1">IFERROR(__xludf.DUMMYFUNCTION("""COMPUTED_VALUE"""),"Atención Psicopedagógica Infantil")</f>
        <v>Atención Psicopedagógica Infantil</v>
      </c>
      <c r="F24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8" s="112" t="str">
        <f ca="1">IFERROR(__xludf.DUMMYFUNCTION("""COMPUTED_VALUE"""),"AMM abril")</f>
        <v>AMM abril</v>
      </c>
      <c r="I248" s="112" t="str">
        <f ca="1">IFERROR(__xludf.DUMMYFUNCTION("""COMPUTED_VALUE"""),"abril")</f>
        <v>abril</v>
      </c>
      <c r="J248" s="112" t="str">
        <f ca="1">IFERROR(__xludf.DUMMYFUNCTION("""COMPUTED_VALUE"""),"AMM")</f>
        <v>AMM</v>
      </c>
      <c r="K248" s="63"/>
      <c r="L248" s="112" t="str">
        <f ca="1">IFERROR(__xludf.DUMMYFUNCTION("""COMPUTED_VALUE"""),"TRIMESTRE 2")</f>
        <v>TRIMESTRE 2</v>
      </c>
      <c r="M248" s="112" t="str">
        <f ca="1">IFERROR(__xludf.DUMMYFUNCTION("""COMPUTED_VALUE"""),"ADULTA MAYOR MUJER")</f>
        <v>ADULTA MAYOR MUJER</v>
      </c>
    </row>
    <row r="249" spans="1:13">
      <c r="A249" s="112" t="str">
        <f ca="1">IFERROR(__xludf.DUMMYFUNCTION("""COMPUTED_VALUE"""),"5.1.2.0")</f>
        <v>5.1.2.0</v>
      </c>
      <c r="B24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9" s="112" t="str">
        <f ca="1">IFERROR(__xludf.DUMMYFUNCTION("""COMPUTED_VALUE"""),"3. Operación")</f>
        <v>3. Operación</v>
      </c>
      <c r="D249" s="112" t="str">
        <f ca="1">IFERROR(__xludf.DUMMYFUNCTION("""COMPUTED_VALUE"""),"Guadalajara bien educada")</f>
        <v>Guadalajara bien educada</v>
      </c>
      <c r="E249" s="112" t="str">
        <f ca="1">IFERROR(__xludf.DUMMYFUNCTION("""COMPUTED_VALUE"""),"Atención Psicopedagógica Infantil")</f>
        <v>Atención Psicopedagógica Infantil</v>
      </c>
      <c r="F24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9" s="112" t="str">
        <f ca="1">IFERROR(__xludf.DUMMYFUNCTION("""COMPUTED_VALUE"""),"AMH abril")</f>
        <v>AMH abril</v>
      </c>
      <c r="I249" s="112" t="str">
        <f ca="1">IFERROR(__xludf.DUMMYFUNCTION("""COMPUTED_VALUE"""),"abril")</f>
        <v>abril</v>
      </c>
      <c r="J249" s="112" t="str">
        <f ca="1">IFERROR(__xludf.DUMMYFUNCTION("""COMPUTED_VALUE"""),"AMH")</f>
        <v>AMH</v>
      </c>
      <c r="K249" s="63"/>
      <c r="L249" s="112" t="str">
        <f ca="1">IFERROR(__xludf.DUMMYFUNCTION("""COMPUTED_VALUE"""),"TRIMESTRE 2")</f>
        <v>TRIMESTRE 2</v>
      </c>
      <c r="M249" s="112" t="str">
        <f ca="1">IFERROR(__xludf.DUMMYFUNCTION("""COMPUTED_VALUE"""),"ADULTO MAYOR HOMBRE")</f>
        <v>ADULTO MAYOR HOMBRE</v>
      </c>
    </row>
    <row r="250" spans="1:13">
      <c r="A250" s="112" t="str">
        <f ca="1">IFERROR(__xludf.DUMMYFUNCTION("""COMPUTED_VALUE"""),"5.1.2.1")</f>
        <v>5.1.2.1</v>
      </c>
      <c r="B25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0" s="112" t="str">
        <f ca="1">IFERROR(__xludf.DUMMYFUNCTION("""COMPUTED_VALUE"""),"5. Inclusión")</f>
        <v>5. Inclusión</v>
      </c>
      <c r="D250" s="112" t="str">
        <f ca="1">IFERROR(__xludf.DUMMYFUNCTION("""COMPUTED_VALUE"""),"Guadalajara bien educada")</f>
        <v>Guadalajara bien educada</v>
      </c>
      <c r="E250" s="112" t="str">
        <f ca="1">IFERROR(__xludf.DUMMYFUNCTION("""COMPUTED_VALUE"""),"Atención Psicopedagógica Infantil")</f>
        <v>Atención Psicopedagógica Infantil</v>
      </c>
      <c r="F25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0" s="112" t="str">
        <f ca="1">IFERROR(__xludf.DUMMYFUNCTION("""COMPUTED_VALUE"""),"NAS abril")</f>
        <v>NAS abril</v>
      </c>
      <c r="I250" s="112" t="str">
        <f ca="1">IFERROR(__xludf.DUMMYFUNCTION("""COMPUTED_VALUE"""),"abril")</f>
        <v>abril</v>
      </c>
      <c r="J250" s="112" t="str">
        <f ca="1">IFERROR(__xludf.DUMMYFUNCTION("""COMPUTED_VALUE"""),"NAS")</f>
        <v>NAS</v>
      </c>
      <c r="K250" s="63">
        <f ca="1">IFERROR(__xludf.DUMMYFUNCTION("""COMPUTED_VALUE"""),1)</f>
        <v>1</v>
      </c>
      <c r="L250" s="112" t="str">
        <f ca="1">IFERROR(__xludf.DUMMYFUNCTION("""COMPUTED_VALUE"""),"TRIMESTRE 2")</f>
        <v>TRIMESTRE 2</v>
      </c>
      <c r="M250" s="112" t="str">
        <f ca="1">IFERROR(__xludf.DUMMYFUNCTION("""COMPUTED_VALUE"""),"NIÑAS")</f>
        <v>NIÑAS</v>
      </c>
    </row>
    <row r="251" spans="1:13">
      <c r="A251" s="112" t="str">
        <f ca="1">IFERROR(__xludf.DUMMYFUNCTION("""COMPUTED_VALUE"""),"5.1.2.1")</f>
        <v>5.1.2.1</v>
      </c>
      <c r="B25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1" s="112" t="str">
        <f ca="1">IFERROR(__xludf.DUMMYFUNCTION("""COMPUTED_VALUE"""),"5. Inclusión")</f>
        <v>5. Inclusión</v>
      </c>
      <c r="D251" s="112" t="str">
        <f ca="1">IFERROR(__xludf.DUMMYFUNCTION("""COMPUTED_VALUE"""),"Guadalajara bien educada")</f>
        <v>Guadalajara bien educada</v>
      </c>
      <c r="E251" s="112" t="str">
        <f ca="1">IFERROR(__xludf.DUMMYFUNCTION("""COMPUTED_VALUE"""),"Atención Psicopedagógica Infantil")</f>
        <v>Atención Psicopedagógica Infantil</v>
      </c>
      <c r="F25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1" s="112" t="str">
        <f ca="1">IFERROR(__xludf.DUMMYFUNCTION("""COMPUTED_VALUE"""),"NOS abril")</f>
        <v>NOS abril</v>
      </c>
      <c r="I251" s="112" t="str">
        <f ca="1">IFERROR(__xludf.DUMMYFUNCTION("""COMPUTED_VALUE"""),"abril")</f>
        <v>abril</v>
      </c>
      <c r="J251" s="112" t="str">
        <f ca="1">IFERROR(__xludf.DUMMYFUNCTION("""COMPUTED_VALUE"""),"NOS")</f>
        <v>NOS</v>
      </c>
      <c r="K251" s="63">
        <f ca="1">IFERROR(__xludf.DUMMYFUNCTION("""COMPUTED_VALUE"""),4)</f>
        <v>4</v>
      </c>
      <c r="L251" s="112" t="str">
        <f ca="1">IFERROR(__xludf.DUMMYFUNCTION("""COMPUTED_VALUE"""),"TRIMESTRE 2")</f>
        <v>TRIMESTRE 2</v>
      </c>
      <c r="M251" s="112" t="str">
        <f ca="1">IFERROR(__xludf.DUMMYFUNCTION("""COMPUTED_VALUE"""),"NIÑOS")</f>
        <v>NIÑOS</v>
      </c>
    </row>
    <row r="252" spans="1:13">
      <c r="A252" s="112" t="str">
        <f ca="1">IFERROR(__xludf.DUMMYFUNCTION("""COMPUTED_VALUE"""),"5.1.2.1")</f>
        <v>5.1.2.1</v>
      </c>
      <c r="B25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2" s="112" t="str">
        <f ca="1">IFERROR(__xludf.DUMMYFUNCTION("""COMPUTED_VALUE"""),"5. Inclusión")</f>
        <v>5. Inclusión</v>
      </c>
      <c r="D252" s="112" t="str">
        <f ca="1">IFERROR(__xludf.DUMMYFUNCTION("""COMPUTED_VALUE"""),"Guadalajara bien educada")</f>
        <v>Guadalajara bien educada</v>
      </c>
      <c r="E252" s="112" t="str">
        <f ca="1">IFERROR(__xludf.DUMMYFUNCTION("""COMPUTED_VALUE"""),"Atención Psicopedagógica Infantil")</f>
        <v>Atención Psicopedagógica Infantil</v>
      </c>
      <c r="F25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2" s="112" t="str">
        <f ca="1">IFERROR(__xludf.DUMMYFUNCTION("""COMPUTED_VALUE"""),"AM abril")</f>
        <v>AM abril</v>
      </c>
      <c r="I252" s="112" t="str">
        <f ca="1">IFERROR(__xludf.DUMMYFUNCTION("""COMPUTED_VALUE"""),"abril")</f>
        <v>abril</v>
      </c>
      <c r="J252" s="112" t="str">
        <f ca="1">IFERROR(__xludf.DUMMYFUNCTION("""COMPUTED_VALUE"""),"AM")</f>
        <v>AM</v>
      </c>
      <c r="K252" s="63">
        <f ca="1">IFERROR(__xludf.DUMMYFUNCTION("""COMPUTED_VALUE"""),0)</f>
        <v>0</v>
      </c>
      <c r="L252" s="112" t="str">
        <f ca="1">IFERROR(__xludf.DUMMYFUNCTION("""COMPUTED_VALUE"""),"TRIMESTRE 2")</f>
        <v>TRIMESTRE 2</v>
      </c>
      <c r="M252" s="112" t="str">
        <f ca="1">IFERROR(__xludf.DUMMYFUNCTION("""COMPUTED_VALUE"""),"ADOLESCENTES MUJERES")</f>
        <v>ADOLESCENTES MUJERES</v>
      </c>
    </row>
    <row r="253" spans="1:13">
      <c r="A253" s="112" t="str">
        <f ca="1">IFERROR(__xludf.DUMMYFUNCTION("""COMPUTED_VALUE"""),"5.1.2.1")</f>
        <v>5.1.2.1</v>
      </c>
      <c r="B25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3" s="112" t="str">
        <f ca="1">IFERROR(__xludf.DUMMYFUNCTION("""COMPUTED_VALUE"""),"5. Inclusión")</f>
        <v>5. Inclusión</v>
      </c>
      <c r="D253" s="112" t="str">
        <f ca="1">IFERROR(__xludf.DUMMYFUNCTION("""COMPUTED_VALUE"""),"Guadalajara bien educada")</f>
        <v>Guadalajara bien educada</v>
      </c>
      <c r="E253" s="112" t="str">
        <f ca="1">IFERROR(__xludf.DUMMYFUNCTION("""COMPUTED_VALUE"""),"Atención Psicopedagógica Infantil")</f>
        <v>Atención Psicopedagógica Infantil</v>
      </c>
      <c r="F25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3" s="112" t="str">
        <f ca="1">IFERROR(__xludf.DUMMYFUNCTION("""COMPUTED_VALUE"""),"AH abril")</f>
        <v>AH abril</v>
      </c>
      <c r="I253" s="112" t="str">
        <f ca="1">IFERROR(__xludf.DUMMYFUNCTION("""COMPUTED_VALUE"""),"abril")</f>
        <v>abril</v>
      </c>
      <c r="J253" s="112" t="str">
        <f ca="1">IFERROR(__xludf.DUMMYFUNCTION("""COMPUTED_VALUE"""),"AH")</f>
        <v>AH</v>
      </c>
      <c r="K253" s="63">
        <f ca="1">IFERROR(__xludf.DUMMYFUNCTION("""COMPUTED_VALUE"""),0)</f>
        <v>0</v>
      </c>
      <c r="L253" s="112" t="str">
        <f ca="1">IFERROR(__xludf.DUMMYFUNCTION("""COMPUTED_VALUE"""),"TRIMESTRE 2")</f>
        <v>TRIMESTRE 2</v>
      </c>
      <c r="M253" s="112" t="str">
        <f ca="1">IFERROR(__xludf.DUMMYFUNCTION("""COMPUTED_VALUE"""),"ADOLESCENTES HOMBRES")</f>
        <v>ADOLESCENTES HOMBRES</v>
      </c>
    </row>
    <row r="254" spans="1:13">
      <c r="A254" s="112" t="str">
        <f ca="1">IFERROR(__xludf.DUMMYFUNCTION("""COMPUTED_VALUE"""),"5.1.2.1")</f>
        <v>5.1.2.1</v>
      </c>
      <c r="B25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4" s="112" t="str">
        <f ca="1">IFERROR(__xludf.DUMMYFUNCTION("""COMPUTED_VALUE"""),"5. Inclusión")</f>
        <v>5. Inclusión</v>
      </c>
      <c r="D254" s="112" t="str">
        <f ca="1">IFERROR(__xludf.DUMMYFUNCTION("""COMPUTED_VALUE"""),"Guadalajara bien educada")</f>
        <v>Guadalajara bien educada</v>
      </c>
      <c r="E254" s="112" t="str">
        <f ca="1">IFERROR(__xludf.DUMMYFUNCTION("""COMPUTED_VALUE"""),"Atención Psicopedagógica Infantil")</f>
        <v>Atención Psicopedagógica Infantil</v>
      </c>
      <c r="F25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4" s="112" t="str">
        <f ca="1">IFERROR(__xludf.DUMMYFUNCTION("""COMPUTED_VALUE"""),"MUJ abril")</f>
        <v>MUJ abril</v>
      </c>
      <c r="I254" s="112" t="str">
        <f ca="1">IFERROR(__xludf.DUMMYFUNCTION("""COMPUTED_VALUE"""),"abril")</f>
        <v>abril</v>
      </c>
      <c r="J254" s="112" t="str">
        <f ca="1">IFERROR(__xludf.DUMMYFUNCTION("""COMPUTED_VALUE"""),"MUJ")</f>
        <v>MUJ</v>
      </c>
      <c r="K254" s="63"/>
      <c r="L254" s="112" t="str">
        <f ca="1">IFERROR(__xludf.DUMMYFUNCTION("""COMPUTED_VALUE"""),"TRIMESTRE 2")</f>
        <v>TRIMESTRE 2</v>
      </c>
      <c r="M254" s="112" t="str">
        <f ca="1">IFERROR(__xludf.DUMMYFUNCTION("""COMPUTED_VALUE"""),"MUJERES ADULTAS")</f>
        <v>MUJERES ADULTAS</v>
      </c>
    </row>
    <row r="255" spans="1:13">
      <c r="A255" s="112" t="str">
        <f ca="1">IFERROR(__xludf.DUMMYFUNCTION("""COMPUTED_VALUE"""),"5.1.2.1")</f>
        <v>5.1.2.1</v>
      </c>
      <c r="B25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5" s="112" t="str">
        <f ca="1">IFERROR(__xludf.DUMMYFUNCTION("""COMPUTED_VALUE"""),"5. Inclusión")</f>
        <v>5. Inclusión</v>
      </c>
      <c r="D255" s="112" t="str">
        <f ca="1">IFERROR(__xludf.DUMMYFUNCTION("""COMPUTED_VALUE"""),"Guadalajara bien educada")</f>
        <v>Guadalajara bien educada</v>
      </c>
      <c r="E255" s="112" t="str">
        <f ca="1">IFERROR(__xludf.DUMMYFUNCTION("""COMPUTED_VALUE"""),"Atención Psicopedagógica Infantil")</f>
        <v>Atención Psicopedagógica Infantil</v>
      </c>
      <c r="F25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5" s="112" t="str">
        <f ca="1">IFERROR(__xludf.DUMMYFUNCTION("""COMPUTED_VALUE"""),"HOM abril")</f>
        <v>HOM abril</v>
      </c>
      <c r="I255" s="112" t="str">
        <f ca="1">IFERROR(__xludf.DUMMYFUNCTION("""COMPUTED_VALUE"""),"abril")</f>
        <v>abril</v>
      </c>
      <c r="J255" s="112" t="str">
        <f ca="1">IFERROR(__xludf.DUMMYFUNCTION("""COMPUTED_VALUE"""),"HOM")</f>
        <v>HOM</v>
      </c>
      <c r="K255" s="63"/>
      <c r="L255" s="112" t="str">
        <f ca="1">IFERROR(__xludf.DUMMYFUNCTION("""COMPUTED_VALUE"""),"TRIMESTRE 2")</f>
        <v>TRIMESTRE 2</v>
      </c>
      <c r="M255" s="112" t="str">
        <f ca="1">IFERROR(__xludf.DUMMYFUNCTION("""COMPUTED_VALUE"""),"HOMBRES ADULTOS")</f>
        <v>HOMBRES ADULTOS</v>
      </c>
    </row>
    <row r="256" spans="1:13">
      <c r="A256" s="112" t="str">
        <f ca="1">IFERROR(__xludf.DUMMYFUNCTION("""COMPUTED_VALUE"""),"5.1.2.1")</f>
        <v>5.1.2.1</v>
      </c>
      <c r="B25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6" s="112" t="str">
        <f ca="1">IFERROR(__xludf.DUMMYFUNCTION("""COMPUTED_VALUE"""),"5. Inclusión")</f>
        <v>5. Inclusión</v>
      </c>
      <c r="D256" s="112" t="str">
        <f ca="1">IFERROR(__xludf.DUMMYFUNCTION("""COMPUTED_VALUE"""),"Guadalajara bien educada")</f>
        <v>Guadalajara bien educada</v>
      </c>
      <c r="E256" s="112" t="str">
        <f ca="1">IFERROR(__xludf.DUMMYFUNCTION("""COMPUTED_VALUE"""),"Atención Psicopedagógica Infantil")</f>
        <v>Atención Psicopedagógica Infantil</v>
      </c>
      <c r="F25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6" s="112" t="str">
        <f ca="1">IFERROR(__xludf.DUMMYFUNCTION("""COMPUTED_VALUE"""),"AMM abril")</f>
        <v>AMM abril</v>
      </c>
      <c r="I256" s="112" t="str">
        <f ca="1">IFERROR(__xludf.DUMMYFUNCTION("""COMPUTED_VALUE"""),"abril")</f>
        <v>abril</v>
      </c>
      <c r="J256" s="112" t="str">
        <f ca="1">IFERROR(__xludf.DUMMYFUNCTION("""COMPUTED_VALUE"""),"AMM")</f>
        <v>AMM</v>
      </c>
      <c r="K256" s="63"/>
      <c r="L256" s="112" t="str">
        <f ca="1">IFERROR(__xludf.DUMMYFUNCTION("""COMPUTED_VALUE"""),"TRIMESTRE 2")</f>
        <v>TRIMESTRE 2</v>
      </c>
      <c r="M256" s="112" t="str">
        <f ca="1">IFERROR(__xludf.DUMMYFUNCTION("""COMPUTED_VALUE"""),"ADULTA MAYOR MUJER")</f>
        <v>ADULTA MAYOR MUJER</v>
      </c>
    </row>
    <row r="257" spans="1:13">
      <c r="A257" s="112" t="str">
        <f ca="1">IFERROR(__xludf.DUMMYFUNCTION("""COMPUTED_VALUE"""),"5.1.2.1")</f>
        <v>5.1.2.1</v>
      </c>
      <c r="B25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7" s="112" t="str">
        <f ca="1">IFERROR(__xludf.DUMMYFUNCTION("""COMPUTED_VALUE"""),"5. Inclusión")</f>
        <v>5. Inclusión</v>
      </c>
      <c r="D257" s="112" t="str">
        <f ca="1">IFERROR(__xludf.DUMMYFUNCTION("""COMPUTED_VALUE"""),"Guadalajara bien educada")</f>
        <v>Guadalajara bien educada</v>
      </c>
      <c r="E257" s="112" t="str">
        <f ca="1">IFERROR(__xludf.DUMMYFUNCTION("""COMPUTED_VALUE"""),"Atención Psicopedagógica Infantil")</f>
        <v>Atención Psicopedagógica Infantil</v>
      </c>
      <c r="F25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7" s="112" t="str">
        <f ca="1">IFERROR(__xludf.DUMMYFUNCTION("""COMPUTED_VALUE"""),"AMH abril")</f>
        <v>AMH abril</v>
      </c>
      <c r="I257" s="112" t="str">
        <f ca="1">IFERROR(__xludf.DUMMYFUNCTION("""COMPUTED_VALUE"""),"abril")</f>
        <v>abril</v>
      </c>
      <c r="J257" s="112" t="str">
        <f ca="1">IFERROR(__xludf.DUMMYFUNCTION("""COMPUTED_VALUE"""),"AMH")</f>
        <v>AMH</v>
      </c>
      <c r="K257" s="63"/>
      <c r="L257" s="112" t="str">
        <f ca="1">IFERROR(__xludf.DUMMYFUNCTION("""COMPUTED_VALUE"""),"TRIMESTRE 2")</f>
        <v>TRIMESTRE 2</v>
      </c>
      <c r="M257" s="112" t="str">
        <f ca="1">IFERROR(__xludf.DUMMYFUNCTION("""COMPUTED_VALUE"""),"ADULTO MAYOR HOMBRE")</f>
        <v>ADULTO MAYOR HOMBRE</v>
      </c>
    </row>
    <row r="258" spans="1:13">
      <c r="A258" s="112" t="str">
        <f ca="1">IFERROR(__xludf.DUMMYFUNCTION("""COMPUTED_VALUE"""),"5.1.2.0")</f>
        <v>5.1.2.0</v>
      </c>
      <c r="B25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58" s="112" t="str">
        <f ca="1">IFERROR(__xludf.DUMMYFUNCTION("""COMPUTED_VALUE"""),"3. Operación")</f>
        <v>3. Operación</v>
      </c>
      <c r="D258" s="112" t="str">
        <f ca="1">IFERROR(__xludf.DUMMYFUNCTION("""COMPUTED_VALUE"""),"Guadalajara bien educada")</f>
        <v>Guadalajara bien educada</v>
      </c>
      <c r="E258" s="112" t="str">
        <f ca="1">IFERROR(__xludf.DUMMYFUNCTION("""COMPUTED_VALUE"""),"Atención Psicopedagógica Infantil")</f>
        <v>Atención Psicopedagógica Infantil</v>
      </c>
      <c r="F25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5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58" s="112" t="str">
        <f ca="1">IFERROR(__xludf.DUMMYFUNCTION("""COMPUTED_VALUE"""),"NAS mayo")</f>
        <v>NAS mayo</v>
      </c>
      <c r="I258" s="112" t="str">
        <f ca="1">IFERROR(__xludf.DUMMYFUNCTION("""COMPUTED_VALUE"""),"mayo")</f>
        <v>mayo</v>
      </c>
      <c r="J258" s="112" t="str">
        <f ca="1">IFERROR(__xludf.DUMMYFUNCTION("""COMPUTED_VALUE"""),"NAS")</f>
        <v>NAS</v>
      </c>
      <c r="K258" s="63">
        <f ca="1">IFERROR(__xludf.DUMMYFUNCTION("""COMPUTED_VALUE"""),60)</f>
        <v>60</v>
      </c>
      <c r="L258" s="112" t="str">
        <f ca="1">IFERROR(__xludf.DUMMYFUNCTION("""COMPUTED_VALUE"""),"TRIMESTRE 2")</f>
        <v>TRIMESTRE 2</v>
      </c>
      <c r="M258" s="112" t="str">
        <f ca="1">IFERROR(__xludf.DUMMYFUNCTION("""COMPUTED_VALUE"""),"NIÑAS")</f>
        <v>NIÑAS</v>
      </c>
    </row>
    <row r="259" spans="1:13">
      <c r="A259" s="112" t="str">
        <f ca="1">IFERROR(__xludf.DUMMYFUNCTION("""COMPUTED_VALUE"""),"5.1.2.0")</f>
        <v>5.1.2.0</v>
      </c>
      <c r="B25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59" s="112" t="str">
        <f ca="1">IFERROR(__xludf.DUMMYFUNCTION("""COMPUTED_VALUE"""),"3. Operación")</f>
        <v>3. Operación</v>
      </c>
      <c r="D259" s="112" t="str">
        <f ca="1">IFERROR(__xludf.DUMMYFUNCTION("""COMPUTED_VALUE"""),"Guadalajara bien educada")</f>
        <v>Guadalajara bien educada</v>
      </c>
      <c r="E259" s="112" t="str">
        <f ca="1">IFERROR(__xludf.DUMMYFUNCTION("""COMPUTED_VALUE"""),"Atención Psicopedagógica Infantil")</f>
        <v>Atención Psicopedagógica Infantil</v>
      </c>
      <c r="F25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5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59" s="112" t="str">
        <f ca="1">IFERROR(__xludf.DUMMYFUNCTION("""COMPUTED_VALUE"""),"NOS mayo")</f>
        <v>NOS mayo</v>
      </c>
      <c r="I259" s="112" t="str">
        <f ca="1">IFERROR(__xludf.DUMMYFUNCTION("""COMPUTED_VALUE"""),"mayo")</f>
        <v>mayo</v>
      </c>
      <c r="J259" s="112" t="str">
        <f ca="1">IFERROR(__xludf.DUMMYFUNCTION("""COMPUTED_VALUE"""),"NOS")</f>
        <v>NOS</v>
      </c>
      <c r="K259" s="63">
        <f ca="1">IFERROR(__xludf.DUMMYFUNCTION("""COMPUTED_VALUE"""),113)</f>
        <v>113</v>
      </c>
      <c r="L259" s="112" t="str">
        <f ca="1">IFERROR(__xludf.DUMMYFUNCTION("""COMPUTED_VALUE"""),"TRIMESTRE 2")</f>
        <v>TRIMESTRE 2</v>
      </c>
      <c r="M259" s="112" t="str">
        <f ca="1">IFERROR(__xludf.DUMMYFUNCTION("""COMPUTED_VALUE"""),"NIÑOS")</f>
        <v>NIÑOS</v>
      </c>
    </row>
    <row r="260" spans="1:13">
      <c r="A260" s="112" t="str">
        <f ca="1">IFERROR(__xludf.DUMMYFUNCTION("""COMPUTED_VALUE"""),"5.1.2.0")</f>
        <v>5.1.2.0</v>
      </c>
      <c r="B26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0" s="112" t="str">
        <f ca="1">IFERROR(__xludf.DUMMYFUNCTION("""COMPUTED_VALUE"""),"3. Operación")</f>
        <v>3. Operación</v>
      </c>
      <c r="D260" s="112" t="str">
        <f ca="1">IFERROR(__xludf.DUMMYFUNCTION("""COMPUTED_VALUE"""),"Guadalajara bien educada")</f>
        <v>Guadalajara bien educada</v>
      </c>
      <c r="E260" s="112" t="str">
        <f ca="1">IFERROR(__xludf.DUMMYFUNCTION("""COMPUTED_VALUE"""),"Atención Psicopedagógica Infantil")</f>
        <v>Atención Psicopedagógica Infantil</v>
      </c>
      <c r="F26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0" s="112" t="str">
        <f ca="1">IFERROR(__xludf.DUMMYFUNCTION("""COMPUTED_VALUE"""),"AM mayo")</f>
        <v>AM mayo</v>
      </c>
      <c r="I260" s="112" t="str">
        <f ca="1">IFERROR(__xludf.DUMMYFUNCTION("""COMPUTED_VALUE"""),"mayo")</f>
        <v>mayo</v>
      </c>
      <c r="J260" s="112" t="str">
        <f ca="1">IFERROR(__xludf.DUMMYFUNCTION("""COMPUTED_VALUE"""),"AM")</f>
        <v>AM</v>
      </c>
      <c r="K260" s="63">
        <f ca="1">IFERROR(__xludf.DUMMYFUNCTION("""COMPUTED_VALUE"""),0)</f>
        <v>0</v>
      </c>
      <c r="L260" s="112" t="str">
        <f ca="1">IFERROR(__xludf.DUMMYFUNCTION("""COMPUTED_VALUE"""),"TRIMESTRE 2")</f>
        <v>TRIMESTRE 2</v>
      </c>
      <c r="M260" s="112" t="str">
        <f ca="1">IFERROR(__xludf.DUMMYFUNCTION("""COMPUTED_VALUE"""),"ADOLESCENTES MUJERES")</f>
        <v>ADOLESCENTES MUJERES</v>
      </c>
    </row>
    <row r="261" spans="1:13">
      <c r="A261" s="112" t="str">
        <f ca="1">IFERROR(__xludf.DUMMYFUNCTION("""COMPUTED_VALUE"""),"5.1.2.0")</f>
        <v>5.1.2.0</v>
      </c>
      <c r="B26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1" s="112" t="str">
        <f ca="1">IFERROR(__xludf.DUMMYFUNCTION("""COMPUTED_VALUE"""),"3. Operación")</f>
        <v>3. Operación</v>
      </c>
      <c r="D261" s="112" t="str">
        <f ca="1">IFERROR(__xludf.DUMMYFUNCTION("""COMPUTED_VALUE"""),"Guadalajara bien educada")</f>
        <v>Guadalajara bien educada</v>
      </c>
      <c r="E261" s="112" t="str">
        <f ca="1">IFERROR(__xludf.DUMMYFUNCTION("""COMPUTED_VALUE"""),"Atención Psicopedagógica Infantil")</f>
        <v>Atención Psicopedagógica Infantil</v>
      </c>
      <c r="F26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1" s="112" t="str">
        <f ca="1">IFERROR(__xludf.DUMMYFUNCTION("""COMPUTED_VALUE"""),"AH mayo")</f>
        <v>AH mayo</v>
      </c>
      <c r="I261" s="112" t="str">
        <f ca="1">IFERROR(__xludf.DUMMYFUNCTION("""COMPUTED_VALUE"""),"mayo")</f>
        <v>mayo</v>
      </c>
      <c r="J261" s="112" t="str">
        <f ca="1">IFERROR(__xludf.DUMMYFUNCTION("""COMPUTED_VALUE"""),"AH")</f>
        <v>AH</v>
      </c>
      <c r="K261" s="63">
        <f ca="1">IFERROR(__xludf.DUMMYFUNCTION("""COMPUTED_VALUE"""),0)</f>
        <v>0</v>
      </c>
      <c r="L261" s="112" t="str">
        <f ca="1">IFERROR(__xludf.DUMMYFUNCTION("""COMPUTED_VALUE"""),"TRIMESTRE 2")</f>
        <v>TRIMESTRE 2</v>
      </c>
      <c r="M261" s="112" t="str">
        <f ca="1">IFERROR(__xludf.DUMMYFUNCTION("""COMPUTED_VALUE"""),"ADOLESCENTES HOMBRES")</f>
        <v>ADOLESCENTES HOMBRES</v>
      </c>
    </row>
    <row r="262" spans="1:13">
      <c r="A262" s="112" t="str">
        <f ca="1">IFERROR(__xludf.DUMMYFUNCTION("""COMPUTED_VALUE"""),"5.1.2.0")</f>
        <v>5.1.2.0</v>
      </c>
      <c r="B26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2" s="112" t="str">
        <f ca="1">IFERROR(__xludf.DUMMYFUNCTION("""COMPUTED_VALUE"""),"3. Operación")</f>
        <v>3. Operación</v>
      </c>
      <c r="D262" s="112" t="str">
        <f ca="1">IFERROR(__xludf.DUMMYFUNCTION("""COMPUTED_VALUE"""),"Guadalajara bien educada")</f>
        <v>Guadalajara bien educada</v>
      </c>
      <c r="E262" s="112" t="str">
        <f ca="1">IFERROR(__xludf.DUMMYFUNCTION("""COMPUTED_VALUE"""),"Atención Psicopedagógica Infantil")</f>
        <v>Atención Psicopedagógica Infantil</v>
      </c>
      <c r="F26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2" s="112" t="str">
        <f ca="1">IFERROR(__xludf.DUMMYFUNCTION("""COMPUTED_VALUE"""),"MUJ mayo")</f>
        <v>MUJ mayo</v>
      </c>
      <c r="I262" s="112" t="str">
        <f ca="1">IFERROR(__xludf.DUMMYFUNCTION("""COMPUTED_VALUE"""),"mayo")</f>
        <v>mayo</v>
      </c>
      <c r="J262" s="112" t="str">
        <f ca="1">IFERROR(__xludf.DUMMYFUNCTION("""COMPUTED_VALUE"""),"MUJ")</f>
        <v>MUJ</v>
      </c>
      <c r="K262" s="63"/>
      <c r="L262" s="112" t="str">
        <f ca="1">IFERROR(__xludf.DUMMYFUNCTION("""COMPUTED_VALUE"""),"TRIMESTRE 2")</f>
        <v>TRIMESTRE 2</v>
      </c>
      <c r="M262" s="112" t="str">
        <f ca="1">IFERROR(__xludf.DUMMYFUNCTION("""COMPUTED_VALUE"""),"MUJERES ADULTAS")</f>
        <v>MUJERES ADULTAS</v>
      </c>
    </row>
    <row r="263" spans="1:13">
      <c r="A263" s="112" t="str">
        <f ca="1">IFERROR(__xludf.DUMMYFUNCTION("""COMPUTED_VALUE"""),"5.1.2.0")</f>
        <v>5.1.2.0</v>
      </c>
      <c r="B26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3" s="112" t="str">
        <f ca="1">IFERROR(__xludf.DUMMYFUNCTION("""COMPUTED_VALUE"""),"3. Operación")</f>
        <v>3. Operación</v>
      </c>
      <c r="D263" s="112" t="str">
        <f ca="1">IFERROR(__xludf.DUMMYFUNCTION("""COMPUTED_VALUE"""),"Guadalajara bien educada")</f>
        <v>Guadalajara bien educada</v>
      </c>
      <c r="E263" s="112" t="str">
        <f ca="1">IFERROR(__xludf.DUMMYFUNCTION("""COMPUTED_VALUE"""),"Atención Psicopedagógica Infantil")</f>
        <v>Atención Psicopedagógica Infantil</v>
      </c>
      <c r="F26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3" s="112" t="str">
        <f ca="1">IFERROR(__xludf.DUMMYFUNCTION("""COMPUTED_VALUE"""),"HOM mayo")</f>
        <v>HOM mayo</v>
      </c>
      <c r="I263" s="112" t="str">
        <f ca="1">IFERROR(__xludf.DUMMYFUNCTION("""COMPUTED_VALUE"""),"mayo")</f>
        <v>mayo</v>
      </c>
      <c r="J263" s="112" t="str">
        <f ca="1">IFERROR(__xludf.DUMMYFUNCTION("""COMPUTED_VALUE"""),"HOM")</f>
        <v>HOM</v>
      </c>
      <c r="K263" s="63"/>
      <c r="L263" s="112" t="str">
        <f ca="1">IFERROR(__xludf.DUMMYFUNCTION("""COMPUTED_VALUE"""),"TRIMESTRE 2")</f>
        <v>TRIMESTRE 2</v>
      </c>
      <c r="M263" s="112" t="str">
        <f ca="1">IFERROR(__xludf.DUMMYFUNCTION("""COMPUTED_VALUE"""),"HOMBRES ADULTOS")</f>
        <v>HOMBRES ADULTOS</v>
      </c>
    </row>
    <row r="264" spans="1:13">
      <c r="A264" s="112" t="str">
        <f ca="1">IFERROR(__xludf.DUMMYFUNCTION("""COMPUTED_VALUE"""),"5.1.2.0")</f>
        <v>5.1.2.0</v>
      </c>
      <c r="B26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4" s="112" t="str">
        <f ca="1">IFERROR(__xludf.DUMMYFUNCTION("""COMPUTED_VALUE"""),"3. Operación")</f>
        <v>3. Operación</v>
      </c>
      <c r="D264" s="112" t="str">
        <f ca="1">IFERROR(__xludf.DUMMYFUNCTION("""COMPUTED_VALUE"""),"Guadalajara bien educada")</f>
        <v>Guadalajara bien educada</v>
      </c>
      <c r="E264" s="112" t="str">
        <f ca="1">IFERROR(__xludf.DUMMYFUNCTION("""COMPUTED_VALUE"""),"Atención Psicopedagógica Infantil")</f>
        <v>Atención Psicopedagógica Infantil</v>
      </c>
      <c r="F26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4" s="112" t="str">
        <f ca="1">IFERROR(__xludf.DUMMYFUNCTION("""COMPUTED_VALUE"""),"AMM mayo")</f>
        <v>AMM mayo</v>
      </c>
      <c r="I264" s="112" t="str">
        <f ca="1">IFERROR(__xludf.DUMMYFUNCTION("""COMPUTED_VALUE"""),"mayo")</f>
        <v>mayo</v>
      </c>
      <c r="J264" s="112" t="str">
        <f ca="1">IFERROR(__xludf.DUMMYFUNCTION("""COMPUTED_VALUE"""),"AMM")</f>
        <v>AMM</v>
      </c>
      <c r="K264" s="63"/>
      <c r="L264" s="112" t="str">
        <f ca="1">IFERROR(__xludf.DUMMYFUNCTION("""COMPUTED_VALUE"""),"TRIMESTRE 2")</f>
        <v>TRIMESTRE 2</v>
      </c>
      <c r="M264" s="112" t="str">
        <f ca="1">IFERROR(__xludf.DUMMYFUNCTION("""COMPUTED_VALUE"""),"ADULTA MAYOR MUJER")</f>
        <v>ADULTA MAYOR MUJER</v>
      </c>
    </row>
    <row r="265" spans="1:13">
      <c r="A265" s="112" t="str">
        <f ca="1">IFERROR(__xludf.DUMMYFUNCTION("""COMPUTED_VALUE"""),"5.1.2.0")</f>
        <v>5.1.2.0</v>
      </c>
      <c r="B26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5" s="112" t="str">
        <f ca="1">IFERROR(__xludf.DUMMYFUNCTION("""COMPUTED_VALUE"""),"3. Operación")</f>
        <v>3. Operación</v>
      </c>
      <c r="D265" s="112" t="str">
        <f ca="1">IFERROR(__xludf.DUMMYFUNCTION("""COMPUTED_VALUE"""),"Guadalajara bien educada")</f>
        <v>Guadalajara bien educada</v>
      </c>
      <c r="E265" s="112" t="str">
        <f ca="1">IFERROR(__xludf.DUMMYFUNCTION("""COMPUTED_VALUE"""),"Atención Psicopedagógica Infantil")</f>
        <v>Atención Psicopedagógica Infantil</v>
      </c>
      <c r="F26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5" s="112" t="str">
        <f ca="1">IFERROR(__xludf.DUMMYFUNCTION("""COMPUTED_VALUE"""),"AMH mayo")</f>
        <v>AMH mayo</v>
      </c>
      <c r="I265" s="112" t="str">
        <f ca="1">IFERROR(__xludf.DUMMYFUNCTION("""COMPUTED_VALUE"""),"mayo")</f>
        <v>mayo</v>
      </c>
      <c r="J265" s="112" t="str">
        <f ca="1">IFERROR(__xludf.DUMMYFUNCTION("""COMPUTED_VALUE"""),"AMH")</f>
        <v>AMH</v>
      </c>
      <c r="K265" s="63"/>
      <c r="L265" s="112" t="str">
        <f ca="1">IFERROR(__xludf.DUMMYFUNCTION("""COMPUTED_VALUE"""),"TRIMESTRE 2")</f>
        <v>TRIMESTRE 2</v>
      </c>
      <c r="M265" s="112" t="str">
        <f ca="1">IFERROR(__xludf.DUMMYFUNCTION("""COMPUTED_VALUE"""),"ADULTO MAYOR HOMBRE")</f>
        <v>ADULTO MAYOR HOMBRE</v>
      </c>
    </row>
    <row r="266" spans="1:13">
      <c r="A266" s="112" t="str">
        <f ca="1">IFERROR(__xludf.DUMMYFUNCTION("""COMPUTED_VALUE"""),"5.1.2.1")</f>
        <v>5.1.2.1</v>
      </c>
      <c r="B26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6" s="112" t="str">
        <f ca="1">IFERROR(__xludf.DUMMYFUNCTION("""COMPUTED_VALUE"""),"5. Inclusión")</f>
        <v>5. Inclusión</v>
      </c>
      <c r="D266" s="112" t="str">
        <f ca="1">IFERROR(__xludf.DUMMYFUNCTION("""COMPUTED_VALUE"""),"Guadalajara bien educada")</f>
        <v>Guadalajara bien educada</v>
      </c>
      <c r="E266" s="112" t="str">
        <f ca="1">IFERROR(__xludf.DUMMYFUNCTION("""COMPUTED_VALUE"""),"Atención Psicopedagógica Infantil")</f>
        <v>Atención Psicopedagógica Infantil</v>
      </c>
      <c r="F26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6" s="112" t="str">
        <f ca="1">IFERROR(__xludf.DUMMYFUNCTION("""COMPUTED_VALUE"""),"NAS mayo")</f>
        <v>NAS mayo</v>
      </c>
      <c r="I266" s="112" t="str">
        <f ca="1">IFERROR(__xludf.DUMMYFUNCTION("""COMPUTED_VALUE"""),"mayo")</f>
        <v>mayo</v>
      </c>
      <c r="J266" s="112" t="str">
        <f ca="1">IFERROR(__xludf.DUMMYFUNCTION("""COMPUTED_VALUE"""),"NAS")</f>
        <v>NAS</v>
      </c>
      <c r="K266" s="63">
        <f ca="1">IFERROR(__xludf.DUMMYFUNCTION("""COMPUTED_VALUE"""),4)</f>
        <v>4</v>
      </c>
      <c r="L266" s="112" t="str">
        <f ca="1">IFERROR(__xludf.DUMMYFUNCTION("""COMPUTED_VALUE"""),"TRIMESTRE 2")</f>
        <v>TRIMESTRE 2</v>
      </c>
      <c r="M266" s="112" t="str">
        <f ca="1">IFERROR(__xludf.DUMMYFUNCTION("""COMPUTED_VALUE"""),"NIÑAS")</f>
        <v>NIÑAS</v>
      </c>
    </row>
    <row r="267" spans="1:13">
      <c r="A267" s="112" t="str">
        <f ca="1">IFERROR(__xludf.DUMMYFUNCTION("""COMPUTED_VALUE"""),"5.1.2.1")</f>
        <v>5.1.2.1</v>
      </c>
      <c r="B26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7" s="112" t="str">
        <f ca="1">IFERROR(__xludf.DUMMYFUNCTION("""COMPUTED_VALUE"""),"5. Inclusión")</f>
        <v>5. Inclusión</v>
      </c>
      <c r="D267" s="112" t="str">
        <f ca="1">IFERROR(__xludf.DUMMYFUNCTION("""COMPUTED_VALUE"""),"Guadalajara bien educada")</f>
        <v>Guadalajara bien educada</v>
      </c>
      <c r="E267" s="112" t="str">
        <f ca="1">IFERROR(__xludf.DUMMYFUNCTION("""COMPUTED_VALUE"""),"Atención Psicopedagógica Infantil")</f>
        <v>Atención Psicopedagógica Infantil</v>
      </c>
      <c r="F26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7" s="112" t="str">
        <f ca="1">IFERROR(__xludf.DUMMYFUNCTION("""COMPUTED_VALUE"""),"NOS mayo")</f>
        <v>NOS mayo</v>
      </c>
      <c r="I267" s="112" t="str">
        <f ca="1">IFERROR(__xludf.DUMMYFUNCTION("""COMPUTED_VALUE"""),"mayo")</f>
        <v>mayo</v>
      </c>
      <c r="J267" s="112" t="str">
        <f ca="1">IFERROR(__xludf.DUMMYFUNCTION("""COMPUTED_VALUE"""),"NOS")</f>
        <v>NOS</v>
      </c>
      <c r="K267" s="63">
        <f ca="1">IFERROR(__xludf.DUMMYFUNCTION("""COMPUTED_VALUE"""),6)</f>
        <v>6</v>
      </c>
      <c r="L267" s="112" t="str">
        <f ca="1">IFERROR(__xludf.DUMMYFUNCTION("""COMPUTED_VALUE"""),"TRIMESTRE 2")</f>
        <v>TRIMESTRE 2</v>
      </c>
      <c r="M267" s="112" t="str">
        <f ca="1">IFERROR(__xludf.DUMMYFUNCTION("""COMPUTED_VALUE"""),"NIÑOS")</f>
        <v>NIÑOS</v>
      </c>
    </row>
    <row r="268" spans="1:13">
      <c r="A268" s="112" t="str">
        <f ca="1">IFERROR(__xludf.DUMMYFUNCTION("""COMPUTED_VALUE"""),"5.1.2.1")</f>
        <v>5.1.2.1</v>
      </c>
      <c r="B26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8" s="112" t="str">
        <f ca="1">IFERROR(__xludf.DUMMYFUNCTION("""COMPUTED_VALUE"""),"5. Inclusión")</f>
        <v>5. Inclusión</v>
      </c>
      <c r="D268" s="112" t="str">
        <f ca="1">IFERROR(__xludf.DUMMYFUNCTION("""COMPUTED_VALUE"""),"Guadalajara bien educada")</f>
        <v>Guadalajara bien educada</v>
      </c>
      <c r="E268" s="112" t="str">
        <f ca="1">IFERROR(__xludf.DUMMYFUNCTION("""COMPUTED_VALUE"""),"Atención Psicopedagógica Infantil")</f>
        <v>Atención Psicopedagógica Infantil</v>
      </c>
      <c r="F26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8" s="112" t="str">
        <f ca="1">IFERROR(__xludf.DUMMYFUNCTION("""COMPUTED_VALUE"""),"AM mayo")</f>
        <v>AM mayo</v>
      </c>
      <c r="I268" s="112" t="str">
        <f ca="1">IFERROR(__xludf.DUMMYFUNCTION("""COMPUTED_VALUE"""),"mayo")</f>
        <v>mayo</v>
      </c>
      <c r="J268" s="112" t="str">
        <f ca="1">IFERROR(__xludf.DUMMYFUNCTION("""COMPUTED_VALUE"""),"AM")</f>
        <v>AM</v>
      </c>
      <c r="K268" s="63">
        <f ca="1">IFERROR(__xludf.DUMMYFUNCTION("""COMPUTED_VALUE"""),0)</f>
        <v>0</v>
      </c>
      <c r="L268" s="112" t="str">
        <f ca="1">IFERROR(__xludf.DUMMYFUNCTION("""COMPUTED_VALUE"""),"TRIMESTRE 2")</f>
        <v>TRIMESTRE 2</v>
      </c>
      <c r="M268" s="112" t="str">
        <f ca="1">IFERROR(__xludf.DUMMYFUNCTION("""COMPUTED_VALUE"""),"ADOLESCENTES MUJERES")</f>
        <v>ADOLESCENTES MUJERES</v>
      </c>
    </row>
    <row r="269" spans="1:13">
      <c r="A269" s="112" t="str">
        <f ca="1">IFERROR(__xludf.DUMMYFUNCTION("""COMPUTED_VALUE"""),"5.1.2.1")</f>
        <v>5.1.2.1</v>
      </c>
      <c r="B26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9" s="112" t="str">
        <f ca="1">IFERROR(__xludf.DUMMYFUNCTION("""COMPUTED_VALUE"""),"5. Inclusión")</f>
        <v>5. Inclusión</v>
      </c>
      <c r="D269" s="112" t="str">
        <f ca="1">IFERROR(__xludf.DUMMYFUNCTION("""COMPUTED_VALUE"""),"Guadalajara bien educada")</f>
        <v>Guadalajara bien educada</v>
      </c>
      <c r="E269" s="112" t="str">
        <f ca="1">IFERROR(__xludf.DUMMYFUNCTION("""COMPUTED_VALUE"""),"Atención Psicopedagógica Infantil")</f>
        <v>Atención Psicopedagógica Infantil</v>
      </c>
      <c r="F26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9" s="112" t="str">
        <f ca="1">IFERROR(__xludf.DUMMYFUNCTION("""COMPUTED_VALUE"""),"AH mayo")</f>
        <v>AH mayo</v>
      </c>
      <c r="I269" s="112" t="str">
        <f ca="1">IFERROR(__xludf.DUMMYFUNCTION("""COMPUTED_VALUE"""),"mayo")</f>
        <v>mayo</v>
      </c>
      <c r="J269" s="112" t="str">
        <f ca="1">IFERROR(__xludf.DUMMYFUNCTION("""COMPUTED_VALUE"""),"AH")</f>
        <v>AH</v>
      </c>
      <c r="K269" s="63">
        <f ca="1">IFERROR(__xludf.DUMMYFUNCTION("""COMPUTED_VALUE"""),0)</f>
        <v>0</v>
      </c>
      <c r="L269" s="112" t="str">
        <f ca="1">IFERROR(__xludf.DUMMYFUNCTION("""COMPUTED_VALUE"""),"TRIMESTRE 2")</f>
        <v>TRIMESTRE 2</v>
      </c>
      <c r="M269" s="112" t="str">
        <f ca="1">IFERROR(__xludf.DUMMYFUNCTION("""COMPUTED_VALUE"""),"ADOLESCENTES HOMBRES")</f>
        <v>ADOLESCENTES HOMBRES</v>
      </c>
    </row>
    <row r="270" spans="1:13">
      <c r="A270" s="112" t="str">
        <f ca="1">IFERROR(__xludf.DUMMYFUNCTION("""COMPUTED_VALUE"""),"5.1.2.1")</f>
        <v>5.1.2.1</v>
      </c>
      <c r="B27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0" s="112" t="str">
        <f ca="1">IFERROR(__xludf.DUMMYFUNCTION("""COMPUTED_VALUE"""),"5. Inclusión")</f>
        <v>5. Inclusión</v>
      </c>
      <c r="D270" s="112" t="str">
        <f ca="1">IFERROR(__xludf.DUMMYFUNCTION("""COMPUTED_VALUE"""),"Guadalajara bien educada")</f>
        <v>Guadalajara bien educada</v>
      </c>
      <c r="E270" s="112" t="str">
        <f ca="1">IFERROR(__xludf.DUMMYFUNCTION("""COMPUTED_VALUE"""),"Atención Psicopedagógica Infantil")</f>
        <v>Atención Psicopedagógica Infantil</v>
      </c>
      <c r="F27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0" s="112" t="str">
        <f ca="1">IFERROR(__xludf.DUMMYFUNCTION("""COMPUTED_VALUE"""),"MUJ mayo")</f>
        <v>MUJ mayo</v>
      </c>
      <c r="I270" s="112" t="str">
        <f ca="1">IFERROR(__xludf.DUMMYFUNCTION("""COMPUTED_VALUE"""),"mayo")</f>
        <v>mayo</v>
      </c>
      <c r="J270" s="112" t="str">
        <f ca="1">IFERROR(__xludf.DUMMYFUNCTION("""COMPUTED_VALUE"""),"MUJ")</f>
        <v>MUJ</v>
      </c>
      <c r="K270" s="63"/>
      <c r="L270" s="112" t="str">
        <f ca="1">IFERROR(__xludf.DUMMYFUNCTION("""COMPUTED_VALUE"""),"TRIMESTRE 2")</f>
        <v>TRIMESTRE 2</v>
      </c>
      <c r="M270" s="112" t="str">
        <f ca="1">IFERROR(__xludf.DUMMYFUNCTION("""COMPUTED_VALUE"""),"MUJERES ADULTAS")</f>
        <v>MUJERES ADULTAS</v>
      </c>
    </row>
    <row r="271" spans="1:13">
      <c r="A271" s="112" t="str">
        <f ca="1">IFERROR(__xludf.DUMMYFUNCTION("""COMPUTED_VALUE"""),"5.1.2.1")</f>
        <v>5.1.2.1</v>
      </c>
      <c r="B27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1" s="112" t="str">
        <f ca="1">IFERROR(__xludf.DUMMYFUNCTION("""COMPUTED_VALUE"""),"5. Inclusión")</f>
        <v>5. Inclusión</v>
      </c>
      <c r="D271" s="112" t="str">
        <f ca="1">IFERROR(__xludf.DUMMYFUNCTION("""COMPUTED_VALUE"""),"Guadalajara bien educada")</f>
        <v>Guadalajara bien educada</v>
      </c>
      <c r="E271" s="112" t="str">
        <f ca="1">IFERROR(__xludf.DUMMYFUNCTION("""COMPUTED_VALUE"""),"Atención Psicopedagógica Infantil")</f>
        <v>Atención Psicopedagógica Infantil</v>
      </c>
      <c r="F27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1" s="112" t="str">
        <f ca="1">IFERROR(__xludf.DUMMYFUNCTION("""COMPUTED_VALUE"""),"HOM mayo")</f>
        <v>HOM mayo</v>
      </c>
      <c r="I271" s="112" t="str">
        <f ca="1">IFERROR(__xludf.DUMMYFUNCTION("""COMPUTED_VALUE"""),"mayo")</f>
        <v>mayo</v>
      </c>
      <c r="J271" s="112" t="str">
        <f ca="1">IFERROR(__xludf.DUMMYFUNCTION("""COMPUTED_VALUE"""),"HOM")</f>
        <v>HOM</v>
      </c>
      <c r="K271" s="63"/>
      <c r="L271" s="112" t="str">
        <f ca="1">IFERROR(__xludf.DUMMYFUNCTION("""COMPUTED_VALUE"""),"TRIMESTRE 2")</f>
        <v>TRIMESTRE 2</v>
      </c>
      <c r="M271" s="112" t="str">
        <f ca="1">IFERROR(__xludf.DUMMYFUNCTION("""COMPUTED_VALUE"""),"HOMBRES ADULTOS")</f>
        <v>HOMBRES ADULTOS</v>
      </c>
    </row>
    <row r="272" spans="1:13">
      <c r="A272" s="112" t="str">
        <f ca="1">IFERROR(__xludf.DUMMYFUNCTION("""COMPUTED_VALUE"""),"5.1.2.1")</f>
        <v>5.1.2.1</v>
      </c>
      <c r="B27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2" s="112" t="str">
        <f ca="1">IFERROR(__xludf.DUMMYFUNCTION("""COMPUTED_VALUE"""),"5. Inclusión")</f>
        <v>5. Inclusión</v>
      </c>
      <c r="D272" s="112" t="str">
        <f ca="1">IFERROR(__xludf.DUMMYFUNCTION("""COMPUTED_VALUE"""),"Guadalajara bien educada")</f>
        <v>Guadalajara bien educada</v>
      </c>
      <c r="E272" s="112" t="str">
        <f ca="1">IFERROR(__xludf.DUMMYFUNCTION("""COMPUTED_VALUE"""),"Atención Psicopedagógica Infantil")</f>
        <v>Atención Psicopedagógica Infantil</v>
      </c>
      <c r="F27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2" s="112" t="str">
        <f ca="1">IFERROR(__xludf.DUMMYFUNCTION("""COMPUTED_VALUE"""),"AMM mayo")</f>
        <v>AMM mayo</v>
      </c>
      <c r="I272" s="112" t="str">
        <f ca="1">IFERROR(__xludf.DUMMYFUNCTION("""COMPUTED_VALUE"""),"mayo")</f>
        <v>mayo</v>
      </c>
      <c r="J272" s="112" t="str">
        <f ca="1">IFERROR(__xludf.DUMMYFUNCTION("""COMPUTED_VALUE"""),"AMM")</f>
        <v>AMM</v>
      </c>
      <c r="K272" s="63"/>
      <c r="L272" s="112" t="str">
        <f ca="1">IFERROR(__xludf.DUMMYFUNCTION("""COMPUTED_VALUE"""),"TRIMESTRE 2")</f>
        <v>TRIMESTRE 2</v>
      </c>
      <c r="M272" s="112" t="str">
        <f ca="1">IFERROR(__xludf.DUMMYFUNCTION("""COMPUTED_VALUE"""),"ADULTA MAYOR MUJER")</f>
        <v>ADULTA MAYOR MUJER</v>
      </c>
    </row>
    <row r="273" spans="1:13">
      <c r="A273" s="112" t="str">
        <f ca="1">IFERROR(__xludf.DUMMYFUNCTION("""COMPUTED_VALUE"""),"5.1.2.1")</f>
        <v>5.1.2.1</v>
      </c>
      <c r="B27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3" s="112" t="str">
        <f ca="1">IFERROR(__xludf.DUMMYFUNCTION("""COMPUTED_VALUE"""),"5. Inclusión")</f>
        <v>5. Inclusión</v>
      </c>
      <c r="D273" s="112" t="str">
        <f ca="1">IFERROR(__xludf.DUMMYFUNCTION("""COMPUTED_VALUE"""),"Guadalajara bien educada")</f>
        <v>Guadalajara bien educada</v>
      </c>
      <c r="E273" s="112" t="str">
        <f ca="1">IFERROR(__xludf.DUMMYFUNCTION("""COMPUTED_VALUE"""),"Atención Psicopedagógica Infantil")</f>
        <v>Atención Psicopedagógica Infantil</v>
      </c>
      <c r="F27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3" s="112" t="str">
        <f ca="1">IFERROR(__xludf.DUMMYFUNCTION("""COMPUTED_VALUE"""),"AMH mayo")</f>
        <v>AMH mayo</v>
      </c>
      <c r="I273" s="112" t="str">
        <f ca="1">IFERROR(__xludf.DUMMYFUNCTION("""COMPUTED_VALUE"""),"mayo")</f>
        <v>mayo</v>
      </c>
      <c r="J273" s="112" t="str">
        <f ca="1">IFERROR(__xludf.DUMMYFUNCTION("""COMPUTED_VALUE"""),"AMH")</f>
        <v>AMH</v>
      </c>
      <c r="K273" s="63"/>
      <c r="L273" s="112" t="str">
        <f ca="1">IFERROR(__xludf.DUMMYFUNCTION("""COMPUTED_VALUE"""),"TRIMESTRE 2")</f>
        <v>TRIMESTRE 2</v>
      </c>
      <c r="M273" s="112" t="str">
        <f ca="1">IFERROR(__xludf.DUMMYFUNCTION("""COMPUTED_VALUE"""),"ADULTO MAYOR HOMBRE")</f>
        <v>ADULTO MAYOR HOMBRE</v>
      </c>
    </row>
    <row r="274" spans="1:13">
      <c r="A274" s="112" t="str">
        <f ca="1">IFERROR(__xludf.DUMMYFUNCTION("""COMPUTED_VALUE"""),"5.1.2.0")</f>
        <v>5.1.2.0</v>
      </c>
      <c r="B27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4" s="112" t="str">
        <f ca="1">IFERROR(__xludf.DUMMYFUNCTION("""COMPUTED_VALUE"""),"3. Operación")</f>
        <v>3. Operación</v>
      </c>
      <c r="D274" s="112" t="str">
        <f ca="1">IFERROR(__xludf.DUMMYFUNCTION("""COMPUTED_VALUE"""),"Guadalajara bien educada")</f>
        <v>Guadalajara bien educada</v>
      </c>
      <c r="E274" s="112" t="str">
        <f ca="1">IFERROR(__xludf.DUMMYFUNCTION("""COMPUTED_VALUE"""),"Atención Psicopedagógica Infantil")</f>
        <v>Atención Psicopedagógica Infantil</v>
      </c>
      <c r="F27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4" s="112" t="str">
        <f ca="1">IFERROR(__xludf.DUMMYFUNCTION("""COMPUTED_VALUE"""),"NAS junio")</f>
        <v>NAS junio</v>
      </c>
      <c r="I274" s="112" t="str">
        <f ca="1">IFERROR(__xludf.DUMMYFUNCTION("""COMPUTED_VALUE"""),"junio")</f>
        <v>junio</v>
      </c>
      <c r="J274" s="112" t="str">
        <f ca="1">IFERROR(__xludf.DUMMYFUNCTION("""COMPUTED_VALUE"""),"NAS")</f>
        <v>NAS</v>
      </c>
      <c r="K274" s="63">
        <f ca="1">IFERROR(__xludf.DUMMYFUNCTION("""COMPUTED_VALUE"""),61)</f>
        <v>61</v>
      </c>
      <c r="L274" s="112" t="str">
        <f ca="1">IFERROR(__xludf.DUMMYFUNCTION("""COMPUTED_VALUE"""),"TRIMESTRE 2")</f>
        <v>TRIMESTRE 2</v>
      </c>
      <c r="M274" s="112" t="str">
        <f ca="1">IFERROR(__xludf.DUMMYFUNCTION("""COMPUTED_VALUE"""),"NIÑAS")</f>
        <v>NIÑAS</v>
      </c>
    </row>
    <row r="275" spans="1:13">
      <c r="A275" s="112" t="str">
        <f ca="1">IFERROR(__xludf.DUMMYFUNCTION("""COMPUTED_VALUE"""),"5.1.2.0")</f>
        <v>5.1.2.0</v>
      </c>
      <c r="B27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5" s="112" t="str">
        <f ca="1">IFERROR(__xludf.DUMMYFUNCTION("""COMPUTED_VALUE"""),"3. Operación")</f>
        <v>3. Operación</v>
      </c>
      <c r="D275" s="112" t="str">
        <f ca="1">IFERROR(__xludf.DUMMYFUNCTION("""COMPUTED_VALUE"""),"Guadalajara bien educada")</f>
        <v>Guadalajara bien educada</v>
      </c>
      <c r="E275" s="112" t="str">
        <f ca="1">IFERROR(__xludf.DUMMYFUNCTION("""COMPUTED_VALUE"""),"Atención Psicopedagógica Infantil")</f>
        <v>Atención Psicopedagógica Infantil</v>
      </c>
      <c r="F27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5" s="112" t="str">
        <f ca="1">IFERROR(__xludf.DUMMYFUNCTION("""COMPUTED_VALUE"""),"NOS junio")</f>
        <v>NOS junio</v>
      </c>
      <c r="I275" s="112" t="str">
        <f ca="1">IFERROR(__xludf.DUMMYFUNCTION("""COMPUTED_VALUE"""),"junio")</f>
        <v>junio</v>
      </c>
      <c r="J275" s="112" t="str">
        <f ca="1">IFERROR(__xludf.DUMMYFUNCTION("""COMPUTED_VALUE"""),"NOS")</f>
        <v>NOS</v>
      </c>
      <c r="K275" s="63">
        <f ca="1">IFERROR(__xludf.DUMMYFUNCTION("""COMPUTED_VALUE"""),109)</f>
        <v>109</v>
      </c>
      <c r="L275" s="112" t="str">
        <f ca="1">IFERROR(__xludf.DUMMYFUNCTION("""COMPUTED_VALUE"""),"TRIMESTRE 2")</f>
        <v>TRIMESTRE 2</v>
      </c>
      <c r="M275" s="112" t="str">
        <f ca="1">IFERROR(__xludf.DUMMYFUNCTION("""COMPUTED_VALUE"""),"NIÑOS")</f>
        <v>NIÑOS</v>
      </c>
    </row>
    <row r="276" spans="1:13">
      <c r="A276" s="112" t="str">
        <f ca="1">IFERROR(__xludf.DUMMYFUNCTION("""COMPUTED_VALUE"""),"5.1.2.0")</f>
        <v>5.1.2.0</v>
      </c>
      <c r="B27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6" s="112" t="str">
        <f ca="1">IFERROR(__xludf.DUMMYFUNCTION("""COMPUTED_VALUE"""),"3. Operación")</f>
        <v>3. Operación</v>
      </c>
      <c r="D276" s="112" t="str">
        <f ca="1">IFERROR(__xludf.DUMMYFUNCTION("""COMPUTED_VALUE"""),"Guadalajara bien educada")</f>
        <v>Guadalajara bien educada</v>
      </c>
      <c r="E276" s="112" t="str">
        <f ca="1">IFERROR(__xludf.DUMMYFUNCTION("""COMPUTED_VALUE"""),"Atención Psicopedagógica Infantil")</f>
        <v>Atención Psicopedagógica Infantil</v>
      </c>
      <c r="F27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6" s="112" t="str">
        <f ca="1">IFERROR(__xludf.DUMMYFUNCTION("""COMPUTED_VALUE"""),"AM junio")</f>
        <v>AM junio</v>
      </c>
      <c r="I276" s="112" t="str">
        <f ca="1">IFERROR(__xludf.DUMMYFUNCTION("""COMPUTED_VALUE"""),"junio")</f>
        <v>junio</v>
      </c>
      <c r="J276" s="112" t="str">
        <f ca="1">IFERROR(__xludf.DUMMYFUNCTION("""COMPUTED_VALUE"""),"AM")</f>
        <v>AM</v>
      </c>
      <c r="K276" s="63">
        <f ca="1">IFERROR(__xludf.DUMMYFUNCTION("""COMPUTED_VALUE"""),0)</f>
        <v>0</v>
      </c>
      <c r="L276" s="112" t="str">
        <f ca="1">IFERROR(__xludf.DUMMYFUNCTION("""COMPUTED_VALUE"""),"TRIMESTRE 2")</f>
        <v>TRIMESTRE 2</v>
      </c>
      <c r="M276" s="112" t="str">
        <f ca="1">IFERROR(__xludf.DUMMYFUNCTION("""COMPUTED_VALUE"""),"ADOLESCENTES MUJERES")</f>
        <v>ADOLESCENTES MUJERES</v>
      </c>
    </row>
    <row r="277" spans="1:13">
      <c r="A277" s="112" t="str">
        <f ca="1">IFERROR(__xludf.DUMMYFUNCTION("""COMPUTED_VALUE"""),"5.1.2.0")</f>
        <v>5.1.2.0</v>
      </c>
      <c r="B27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7" s="112" t="str">
        <f ca="1">IFERROR(__xludf.DUMMYFUNCTION("""COMPUTED_VALUE"""),"3. Operación")</f>
        <v>3. Operación</v>
      </c>
      <c r="D277" s="112" t="str">
        <f ca="1">IFERROR(__xludf.DUMMYFUNCTION("""COMPUTED_VALUE"""),"Guadalajara bien educada")</f>
        <v>Guadalajara bien educada</v>
      </c>
      <c r="E277" s="112" t="str">
        <f ca="1">IFERROR(__xludf.DUMMYFUNCTION("""COMPUTED_VALUE"""),"Atención Psicopedagógica Infantil")</f>
        <v>Atención Psicopedagógica Infantil</v>
      </c>
      <c r="F27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7" s="112" t="str">
        <f ca="1">IFERROR(__xludf.DUMMYFUNCTION("""COMPUTED_VALUE"""),"AM junio")</f>
        <v>AM junio</v>
      </c>
      <c r="I277" s="112" t="str">
        <f ca="1">IFERROR(__xludf.DUMMYFUNCTION("""COMPUTED_VALUE"""),"junio")</f>
        <v>junio</v>
      </c>
      <c r="J277" s="112" t="str">
        <f ca="1">IFERROR(__xludf.DUMMYFUNCTION("""COMPUTED_VALUE"""),"AH")</f>
        <v>AH</v>
      </c>
      <c r="K277" s="63">
        <f ca="1">IFERROR(__xludf.DUMMYFUNCTION("""COMPUTED_VALUE"""),0)</f>
        <v>0</v>
      </c>
      <c r="L277" s="112" t="str">
        <f ca="1">IFERROR(__xludf.DUMMYFUNCTION("""COMPUTED_VALUE"""),"TRIMESTRE 2")</f>
        <v>TRIMESTRE 2</v>
      </c>
      <c r="M277" s="112" t="str">
        <f ca="1">IFERROR(__xludf.DUMMYFUNCTION("""COMPUTED_VALUE"""),"ADOLESCENTES HOMBRES")</f>
        <v>ADOLESCENTES HOMBRES</v>
      </c>
    </row>
    <row r="278" spans="1:13">
      <c r="A278" s="112" t="str">
        <f ca="1">IFERROR(__xludf.DUMMYFUNCTION("""COMPUTED_VALUE"""),"5.1.2.0")</f>
        <v>5.1.2.0</v>
      </c>
      <c r="B27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8" s="112" t="str">
        <f ca="1">IFERROR(__xludf.DUMMYFUNCTION("""COMPUTED_VALUE"""),"3. Operación")</f>
        <v>3. Operación</v>
      </c>
      <c r="D278" s="112" t="str">
        <f ca="1">IFERROR(__xludf.DUMMYFUNCTION("""COMPUTED_VALUE"""),"Guadalajara bien educada")</f>
        <v>Guadalajara bien educada</v>
      </c>
      <c r="E278" s="112" t="str">
        <f ca="1">IFERROR(__xludf.DUMMYFUNCTION("""COMPUTED_VALUE"""),"Atención Psicopedagógica Infantil")</f>
        <v>Atención Psicopedagógica Infantil</v>
      </c>
      <c r="F27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8" s="112" t="str">
        <f ca="1">IFERROR(__xludf.DUMMYFUNCTION("""COMPUTED_VALUE"""),"MUJ junio")</f>
        <v>MUJ junio</v>
      </c>
      <c r="I278" s="112" t="str">
        <f ca="1">IFERROR(__xludf.DUMMYFUNCTION("""COMPUTED_VALUE"""),"junio")</f>
        <v>junio</v>
      </c>
      <c r="J278" s="112" t="str">
        <f ca="1">IFERROR(__xludf.DUMMYFUNCTION("""COMPUTED_VALUE"""),"MUJ")</f>
        <v>MUJ</v>
      </c>
      <c r="K278" s="63"/>
      <c r="L278" s="112" t="str">
        <f ca="1">IFERROR(__xludf.DUMMYFUNCTION("""COMPUTED_VALUE"""),"TRIMESTRE 2")</f>
        <v>TRIMESTRE 2</v>
      </c>
      <c r="M278" s="112" t="str">
        <f ca="1">IFERROR(__xludf.DUMMYFUNCTION("""COMPUTED_VALUE"""),"MUJERES ADULTAS")</f>
        <v>MUJERES ADULTAS</v>
      </c>
    </row>
    <row r="279" spans="1:13">
      <c r="A279" s="112" t="str">
        <f ca="1">IFERROR(__xludf.DUMMYFUNCTION("""COMPUTED_VALUE"""),"5.1.2.0")</f>
        <v>5.1.2.0</v>
      </c>
      <c r="B27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9" s="112" t="str">
        <f ca="1">IFERROR(__xludf.DUMMYFUNCTION("""COMPUTED_VALUE"""),"3. Operación")</f>
        <v>3. Operación</v>
      </c>
      <c r="D279" s="112" t="str">
        <f ca="1">IFERROR(__xludf.DUMMYFUNCTION("""COMPUTED_VALUE"""),"Guadalajara bien educada")</f>
        <v>Guadalajara bien educada</v>
      </c>
      <c r="E279" s="112" t="str">
        <f ca="1">IFERROR(__xludf.DUMMYFUNCTION("""COMPUTED_VALUE"""),"Atención Psicopedagógica Infantil")</f>
        <v>Atención Psicopedagógica Infantil</v>
      </c>
      <c r="F27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9" s="112" t="str">
        <f ca="1">IFERROR(__xludf.DUMMYFUNCTION("""COMPUTED_VALUE"""),"HOM junio")</f>
        <v>HOM junio</v>
      </c>
      <c r="I279" s="112" t="str">
        <f ca="1">IFERROR(__xludf.DUMMYFUNCTION("""COMPUTED_VALUE"""),"junio")</f>
        <v>junio</v>
      </c>
      <c r="J279" s="112" t="str">
        <f ca="1">IFERROR(__xludf.DUMMYFUNCTION("""COMPUTED_VALUE"""),"HOM")</f>
        <v>HOM</v>
      </c>
      <c r="K279" s="63"/>
      <c r="L279" s="112" t="str">
        <f ca="1">IFERROR(__xludf.DUMMYFUNCTION("""COMPUTED_VALUE"""),"TRIMESTRE 2")</f>
        <v>TRIMESTRE 2</v>
      </c>
      <c r="M279" s="112" t="str">
        <f ca="1">IFERROR(__xludf.DUMMYFUNCTION("""COMPUTED_VALUE"""),"HOMBRES ADULTOS")</f>
        <v>HOMBRES ADULTOS</v>
      </c>
    </row>
    <row r="280" spans="1:13">
      <c r="A280" s="112" t="str">
        <f ca="1">IFERROR(__xludf.DUMMYFUNCTION("""COMPUTED_VALUE"""),"5.1.2.0")</f>
        <v>5.1.2.0</v>
      </c>
      <c r="B28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80" s="112" t="str">
        <f ca="1">IFERROR(__xludf.DUMMYFUNCTION("""COMPUTED_VALUE"""),"3. Operación")</f>
        <v>3. Operación</v>
      </c>
      <c r="D280" s="112" t="str">
        <f ca="1">IFERROR(__xludf.DUMMYFUNCTION("""COMPUTED_VALUE"""),"Guadalajara bien educada")</f>
        <v>Guadalajara bien educada</v>
      </c>
      <c r="E280" s="112" t="str">
        <f ca="1">IFERROR(__xludf.DUMMYFUNCTION("""COMPUTED_VALUE"""),"Atención Psicopedagógica Infantil")</f>
        <v>Atención Psicopedagógica Infantil</v>
      </c>
      <c r="F28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8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80" s="112" t="str">
        <f ca="1">IFERROR(__xludf.DUMMYFUNCTION("""COMPUTED_VALUE"""),"AMM junio")</f>
        <v>AMM junio</v>
      </c>
      <c r="I280" s="112" t="str">
        <f ca="1">IFERROR(__xludf.DUMMYFUNCTION("""COMPUTED_VALUE"""),"junio")</f>
        <v>junio</v>
      </c>
      <c r="J280" s="112" t="str">
        <f ca="1">IFERROR(__xludf.DUMMYFUNCTION("""COMPUTED_VALUE"""),"AMM")</f>
        <v>AMM</v>
      </c>
      <c r="K280" s="63"/>
      <c r="L280" s="112" t="str">
        <f ca="1">IFERROR(__xludf.DUMMYFUNCTION("""COMPUTED_VALUE"""),"TRIMESTRE 2")</f>
        <v>TRIMESTRE 2</v>
      </c>
      <c r="M280" s="112" t="str">
        <f ca="1">IFERROR(__xludf.DUMMYFUNCTION("""COMPUTED_VALUE"""),"ADULTA MAYOR MUJER")</f>
        <v>ADULTA MAYOR MUJER</v>
      </c>
    </row>
    <row r="281" spans="1:13">
      <c r="A281" s="112" t="str">
        <f ca="1">IFERROR(__xludf.DUMMYFUNCTION("""COMPUTED_VALUE"""),"5.1.2.0")</f>
        <v>5.1.2.0</v>
      </c>
      <c r="B28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81" s="112" t="str">
        <f ca="1">IFERROR(__xludf.DUMMYFUNCTION("""COMPUTED_VALUE"""),"3. Operación")</f>
        <v>3. Operación</v>
      </c>
      <c r="D281" s="112" t="str">
        <f ca="1">IFERROR(__xludf.DUMMYFUNCTION("""COMPUTED_VALUE"""),"Guadalajara bien educada")</f>
        <v>Guadalajara bien educada</v>
      </c>
      <c r="E281" s="112" t="str">
        <f ca="1">IFERROR(__xludf.DUMMYFUNCTION("""COMPUTED_VALUE"""),"Atención Psicopedagógica Infantil")</f>
        <v>Atención Psicopedagógica Infantil</v>
      </c>
      <c r="F28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8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81" s="112" t="str">
        <f ca="1">IFERROR(__xludf.DUMMYFUNCTION("""COMPUTED_VALUE"""),"AMH junio")</f>
        <v>AMH junio</v>
      </c>
      <c r="I281" s="112" t="str">
        <f ca="1">IFERROR(__xludf.DUMMYFUNCTION("""COMPUTED_VALUE"""),"junio")</f>
        <v>junio</v>
      </c>
      <c r="J281" s="112" t="str">
        <f ca="1">IFERROR(__xludf.DUMMYFUNCTION("""COMPUTED_VALUE"""),"AMH")</f>
        <v>AMH</v>
      </c>
      <c r="K281" s="63"/>
      <c r="L281" s="112" t="str">
        <f ca="1">IFERROR(__xludf.DUMMYFUNCTION("""COMPUTED_VALUE"""),"TRIMESTRE 2")</f>
        <v>TRIMESTRE 2</v>
      </c>
      <c r="M281" s="112" t="str">
        <f ca="1">IFERROR(__xludf.DUMMYFUNCTION("""COMPUTED_VALUE"""),"ADULTO MAYOR HOMBRE")</f>
        <v>ADULTO MAYOR HOMBRE</v>
      </c>
    </row>
    <row r="282" spans="1:13">
      <c r="A282" s="112" t="str">
        <f ca="1">IFERROR(__xludf.DUMMYFUNCTION("""COMPUTED_VALUE"""),"5.1.2.1")</f>
        <v>5.1.2.1</v>
      </c>
      <c r="B28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2" s="112" t="str">
        <f ca="1">IFERROR(__xludf.DUMMYFUNCTION("""COMPUTED_VALUE"""),"5. Inclusión")</f>
        <v>5. Inclusión</v>
      </c>
      <c r="D282" s="112" t="str">
        <f ca="1">IFERROR(__xludf.DUMMYFUNCTION("""COMPUTED_VALUE"""),"Guadalajara bien educada")</f>
        <v>Guadalajara bien educada</v>
      </c>
      <c r="E282" s="112" t="str">
        <f ca="1">IFERROR(__xludf.DUMMYFUNCTION("""COMPUTED_VALUE"""),"Atención Psicopedagógica Infantil")</f>
        <v>Atención Psicopedagógica Infantil</v>
      </c>
      <c r="F28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2" s="112" t="str">
        <f ca="1">IFERROR(__xludf.DUMMYFUNCTION("""COMPUTED_VALUE"""),"NAS junio")</f>
        <v>NAS junio</v>
      </c>
      <c r="I282" s="112" t="str">
        <f ca="1">IFERROR(__xludf.DUMMYFUNCTION("""COMPUTED_VALUE"""),"junio")</f>
        <v>junio</v>
      </c>
      <c r="J282" s="112" t="str">
        <f ca="1">IFERROR(__xludf.DUMMYFUNCTION("""COMPUTED_VALUE"""),"NAS")</f>
        <v>NAS</v>
      </c>
      <c r="K282" s="63">
        <f ca="1">IFERROR(__xludf.DUMMYFUNCTION("""COMPUTED_VALUE"""),4)</f>
        <v>4</v>
      </c>
      <c r="L282" s="112" t="str">
        <f ca="1">IFERROR(__xludf.DUMMYFUNCTION("""COMPUTED_VALUE"""),"TRIMESTRE 2")</f>
        <v>TRIMESTRE 2</v>
      </c>
      <c r="M282" s="112" t="str">
        <f ca="1">IFERROR(__xludf.DUMMYFUNCTION("""COMPUTED_VALUE"""),"NIÑAS")</f>
        <v>NIÑAS</v>
      </c>
    </row>
    <row r="283" spans="1:13">
      <c r="A283" s="112" t="str">
        <f ca="1">IFERROR(__xludf.DUMMYFUNCTION("""COMPUTED_VALUE"""),"5.1.2.1")</f>
        <v>5.1.2.1</v>
      </c>
      <c r="B28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3" s="112" t="str">
        <f ca="1">IFERROR(__xludf.DUMMYFUNCTION("""COMPUTED_VALUE"""),"5. Inclusión")</f>
        <v>5. Inclusión</v>
      </c>
      <c r="D283" s="112" t="str">
        <f ca="1">IFERROR(__xludf.DUMMYFUNCTION("""COMPUTED_VALUE"""),"Guadalajara bien educada")</f>
        <v>Guadalajara bien educada</v>
      </c>
      <c r="E283" s="112" t="str">
        <f ca="1">IFERROR(__xludf.DUMMYFUNCTION("""COMPUTED_VALUE"""),"Atención Psicopedagógica Infantil")</f>
        <v>Atención Psicopedagógica Infantil</v>
      </c>
      <c r="F28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3" s="112" t="str">
        <f ca="1">IFERROR(__xludf.DUMMYFUNCTION("""COMPUTED_VALUE"""),"NOS junio")</f>
        <v>NOS junio</v>
      </c>
      <c r="I283" s="112" t="str">
        <f ca="1">IFERROR(__xludf.DUMMYFUNCTION("""COMPUTED_VALUE"""),"junio")</f>
        <v>junio</v>
      </c>
      <c r="J283" s="112" t="str">
        <f ca="1">IFERROR(__xludf.DUMMYFUNCTION("""COMPUTED_VALUE"""),"NOS")</f>
        <v>NOS</v>
      </c>
      <c r="K283" s="63">
        <f ca="1">IFERROR(__xludf.DUMMYFUNCTION("""COMPUTED_VALUE"""),4)</f>
        <v>4</v>
      </c>
      <c r="L283" s="112" t="str">
        <f ca="1">IFERROR(__xludf.DUMMYFUNCTION("""COMPUTED_VALUE"""),"TRIMESTRE 2")</f>
        <v>TRIMESTRE 2</v>
      </c>
      <c r="M283" s="112" t="str">
        <f ca="1">IFERROR(__xludf.DUMMYFUNCTION("""COMPUTED_VALUE"""),"NIÑOS")</f>
        <v>NIÑOS</v>
      </c>
    </row>
    <row r="284" spans="1:13">
      <c r="A284" s="112" t="str">
        <f ca="1">IFERROR(__xludf.DUMMYFUNCTION("""COMPUTED_VALUE"""),"5.1.2.1")</f>
        <v>5.1.2.1</v>
      </c>
      <c r="B28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4" s="112" t="str">
        <f ca="1">IFERROR(__xludf.DUMMYFUNCTION("""COMPUTED_VALUE"""),"5. Inclusión")</f>
        <v>5. Inclusión</v>
      </c>
      <c r="D284" s="112" t="str">
        <f ca="1">IFERROR(__xludf.DUMMYFUNCTION("""COMPUTED_VALUE"""),"Guadalajara bien educada")</f>
        <v>Guadalajara bien educada</v>
      </c>
      <c r="E284" s="112" t="str">
        <f ca="1">IFERROR(__xludf.DUMMYFUNCTION("""COMPUTED_VALUE"""),"Atención Psicopedagógica Infantil")</f>
        <v>Atención Psicopedagógica Infantil</v>
      </c>
      <c r="F28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4" s="112" t="str">
        <f ca="1">IFERROR(__xludf.DUMMYFUNCTION("""COMPUTED_VALUE"""),"AM junio")</f>
        <v>AM junio</v>
      </c>
      <c r="I284" s="112" t="str">
        <f ca="1">IFERROR(__xludf.DUMMYFUNCTION("""COMPUTED_VALUE"""),"junio")</f>
        <v>junio</v>
      </c>
      <c r="J284" s="112" t="str">
        <f ca="1">IFERROR(__xludf.DUMMYFUNCTION("""COMPUTED_VALUE"""),"AM")</f>
        <v>AM</v>
      </c>
      <c r="K284" s="63">
        <f ca="1">IFERROR(__xludf.DUMMYFUNCTION("""COMPUTED_VALUE"""),0)</f>
        <v>0</v>
      </c>
      <c r="L284" s="112" t="str">
        <f ca="1">IFERROR(__xludf.DUMMYFUNCTION("""COMPUTED_VALUE"""),"TRIMESTRE 2")</f>
        <v>TRIMESTRE 2</v>
      </c>
      <c r="M284" s="112" t="str">
        <f ca="1">IFERROR(__xludf.DUMMYFUNCTION("""COMPUTED_VALUE"""),"ADOLESCENTES MUJERES")</f>
        <v>ADOLESCENTES MUJERES</v>
      </c>
    </row>
    <row r="285" spans="1:13">
      <c r="A285" s="112" t="str">
        <f ca="1">IFERROR(__xludf.DUMMYFUNCTION("""COMPUTED_VALUE"""),"5.1.2.1")</f>
        <v>5.1.2.1</v>
      </c>
      <c r="B28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5" s="112" t="str">
        <f ca="1">IFERROR(__xludf.DUMMYFUNCTION("""COMPUTED_VALUE"""),"5. Inclusión")</f>
        <v>5. Inclusión</v>
      </c>
      <c r="D285" s="112" t="str">
        <f ca="1">IFERROR(__xludf.DUMMYFUNCTION("""COMPUTED_VALUE"""),"Guadalajara bien educada")</f>
        <v>Guadalajara bien educada</v>
      </c>
      <c r="E285" s="112" t="str">
        <f ca="1">IFERROR(__xludf.DUMMYFUNCTION("""COMPUTED_VALUE"""),"Atención Psicopedagógica Infantil")</f>
        <v>Atención Psicopedagógica Infantil</v>
      </c>
      <c r="F28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5" s="112" t="str">
        <f ca="1">IFERROR(__xludf.DUMMYFUNCTION("""COMPUTED_VALUE"""),"AM junio")</f>
        <v>AM junio</v>
      </c>
      <c r="I285" s="112" t="str">
        <f ca="1">IFERROR(__xludf.DUMMYFUNCTION("""COMPUTED_VALUE"""),"junio")</f>
        <v>junio</v>
      </c>
      <c r="J285" s="112" t="str">
        <f ca="1">IFERROR(__xludf.DUMMYFUNCTION("""COMPUTED_VALUE"""),"AH")</f>
        <v>AH</v>
      </c>
      <c r="K285" s="63">
        <f ca="1">IFERROR(__xludf.DUMMYFUNCTION("""COMPUTED_VALUE"""),0)</f>
        <v>0</v>
      </c>
      <c r="L285" s="112" t="str">
        <f ca="1">IFERROR(__xludf.DUMMYFUNCTION("""COMPUTED_VALUE"""),"TRIMESTRE 2")</f>
        <v>TRIMESTRE 2</v>
      </c>
      <c r="M285" s="112" t="str">
        <f ca="1">IFERROR(__xludf.DUMMYFUNCTION("""COMPUTED_VALUE"""),"ADOLESCENTES HOMBRES")</f>
        <v>ADOLESCENTES HOMBRES</v>
      </c>
    </row>
    <row r="286" spans="1:13">
      <c r="A286" s="112" t="str">
        <f ca="1">IFERROR(__xludf.DUMMYFUNCTION("""COMPUTED_VALUE"""),"5.1.2.1")</f>
        <v>5.1.2.1</v>
      </c>
      <c r="B28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6" s="112" t="str">
        <f ca="1">IFERROR(__xludf.DUMMYFUNCTION("""COMPUTED_VALUE"""),"5. Inclusión")</f>
        <v>5. Inclusión</v>
      </c>
      <c r="D286" s="112" t="str">
        <f ca="1">IFERROR(__xludf.DUMMYFUNCTION("""COMPUTED_VALUE"""),"Guadalajara bien educada")</f>
        <v>Guadalajara bien educada</v>
      </c>
      <c r="E286" s="112" t="str">
        <f ca="1">IFERROR(__xludf.DUMMYFUNCTION("""COMPUTED_VALUE"""),"Atención Psicopedagógica Infantil")</f>
        <v>Atención Psicopedagógica Infantil</v>
      </c>
      <c r="F28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6" s="112" t="str">
        <f ca="1">IFERROR(__xludf.DUMMYFUNCTION("""COMPUTED_VALUE"""),"MUJ junio")</f>
        <v>MUJ junio</v>
      </c>
      <c r="I286" s="112" t="str">
        <f ca="1">IFERROR(__xludf.DUMMYFUNCTION("""COMPUTED_VALUE"""),"junio")</f>
        <v>junio</v>
      </c>
      <c r="J286" s="112" t="str">
        <f ca="1">IFERROR(__xludf.DUMMYFUNCTION("""COMPUTED_VALUE"""),"MUJ")</f>
        <v>MUJ</v>
      </c>
      <c r="K286" s="63"/>
      <c r="L286" s="112" t="str">
        <f ca="1">IFERROR(__xludf.DUMMYFUNCTION("""COMPUTED_VALUE"""),"TRIMESTRE 2")</f>
        <v>TRIMESTRE 2</v>
      </c>
      <c r="M286" s="112" t="str">
        <f ca="1">IFERROR(__xludf.DUMMYFUNCTION("""COMPUTED_VALUE"""),"MUJERES ADULTAS")</f>
        <v>MUJERES ADULTAS</v>
      </c>
    </row>
    <row r="287" spans="1:13">
      <c r="A287" s="112" t="str">
        <f ca="1">IFERROR(__xludf.DUMMYFUNCTION("""COMPUTED_VALUE"""),"5.1.2.1")</f>
        <v>5.1.2.1</v>
      </c>
      <c r="B28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7" s="112" t="str">
        <f ca="1">IFERROR(__xludf.DUMMYFUNCTION("""COMPUTED_VALUE"""),"5. Inclusión")</f>
        <v>5. Inclusión</v>
      </c>
      <c r="D287" s="112" t="str">
        <f ca="1">IFERROR(__xludf.DUMMYFUNCTION("""COMPUTED_VALUE"""),"Guadalajara bien educada")</f>
        <v>Guadalajara bien educada</v>
      </c>
      <c r="E287" s="112" t="str">
        <f ca="1">IFERROR(__xludf.DUMMYFUNCTION("""COMPUTED_VALUE"""),"Atención Psicopedagógica Infantil")</f>
        <v>Atención Psicopedagógica Infantil</v>
      </c>
      <c r="F28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7" s="112" t="str">
        <f ca="1">IFERROR(__xludf.DUMMYFUNCTION("""COMPUTED_VALUE"""),"HOM junio")</f>
        <v>HOM junio</v>
      </c>
      <c r="I287" s="112" t="str">
        <f ca="1">IFERROR(__xludf.DUMMYFUNCTION("""COMPUTED_VALUE"""),"junio")</f>
        <v>junio</v>
      </c>
      <c r="J287" s="112" t="str">
        <f ca="1">IFERROR(__xludf.DUMMYFUNCTION("""COMPUTED_VALUE"""),"HOM")</f>
        <v>HOM</v>
      </c>
      <c r="K287" s="63"/>
      <c r="L287" s="112" t="str">
        <f ca="1">IFERROR(__xludf.DUMMYFUNCTION("""COMPUTED_VALUE"""),"TRIMESTRE 2")</f>
        <v>TRIMESTRE 2</v>
      </c>
      <c r="M287" s="112" t="str">
        <f ca="1">IFERROR(__xludf.DUMMYFUNCTION("""COMPUTED_VALUE"""),"HOMBRES ADULTOS")</f>
        <v>HOMBRES ADULTOS</v>
      </c>
    </row>
    <row r="288" spans="1:13">
      <c r="A288" s="112" t="str">
        <f ca="1">IFERROR(__xludf.DUMMYFUNCTION("""COMPUTED_VALUE"""),"5.1.2.1")</f>
        <v>5.1.2.1</v>
      </c>
      <c r="B28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8" s="112" t="str">
        <f ca="1">IFERROR(__xludf.DUMMYFUNCTION("""COMPUTED_VALUE"""),"5. Inclusión")</f>
        <v>5. Inclusión</v>
      </c>
      <c r="D288" s="112" t="str">
        <f ca="1">IFERROR(__xludf.DUMMYFUNCTION("""COMPUTED_VALUE"""),"Guadalajara bien educada")</f>
        <v>Guadalajara bien educada</v>
      </c>
      <c r="E288" s="112" t="str">
        <f ca="1">IFERROR(__xludf.DUMMYFUNCTION("""COMPUTED_VALUE"""),"Atención Psicopedagógica Infantil")</f>
        <v>Atención Psicopedagógica Infantil</v>
      </c>
      <c r="F28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8" s="112" t="str">
        <f ca="1">IFERROR(__xludf.DUMMYFUNCTION("""COMPUTED_VALUE"""),"AMM junio")</f>
        <v>AMM junio</v>
      </c>
      <c r="I288" s="112" t="str">
        <f ca="1">IFERROR(__xludf.DUMMYFUNCTION("""COMPUTED_VALUE"""),"junio")</f>
        <v>junio</v>
      </c>
      <c r="J288" s="112" t="str">
        <f ca="1">IFERROR(__xludf.DUMMYFUNCTION("""COMPUTED_VALUE"""),"AMM")</f>
        <v>AMM</v>
      </c>
      <c r="K288" s="63"/>
      <c r="L288" s="112" t="str">
        <f ca="1">IFERROR(__xludf.DUMMYFUNCTION("""COMPUTED_VALUE"""),"TRIMESTRE 2")</f>
        <v>TRIMESTRE 2</v>
      </c>
      <c r="M288" s="112" t="str">
        <f ca="1">IFERROR(__xludf.DUMMYFUNCTION("""COMPUTED_VALUE"""),"ADULTA MAYOR MUJER")</f>
        <v>ADULTA MAYOR MUJER</v>
      </c>
    </row>
    <row r="289" spans="1:13">
      <c r="A289" s="112" t="str">
        <f ca="1">IFERROR(__xludf.DUMMYFUNCTION("""COMPUTED_VALUE"""),"5.1.2.1")</f>
        <v>5.1.2.1</v>
      </c>
      <c r="B28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9" s="112" t="str">
        <f ca="1">IFERROR(__xludf.DUMMYFUNCTION("""COMPUTED_VALUE"""),"5. Inclusión")</f>
        <v>5. Inclusión</v>
      </c>
      <c r="D289" s="112" t="str">
        <f ca="1">IFERROR(__xludf.DUMMYFUNCTION("""COMPUTED_VALUE"""),"Guadalajara bien educada")</f>
        <v>Guadalajara bien educada</v>
      </c>
      <c r="E289" s="112" t="str">
        <f ca="1">IFERROR(__xludf.DUMMYFUNCTION("""COMPUTED_VALUE"""),"Atención Psicopedagógica Infantil")</f>
        <v>Atención Psicopedagógica Infantil</v>
      </c>
      <c r="F28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9" s="112" t="str">
        <f ca="1">IFERROR(__xludf.DUMMYFUNCTION("""COMPUTED_VALUE"""),"AMH junio")</f>
        <v>AMH junio</v>
      </c>
      <c r="I289" s="112" t="str">
        <f ca="1">IFERROR(__xludf.DUMMYFUNCTION("""COMPUTED_VALUE"""),"junio")</f>
        <v>junio</v>
      </c>
      <c r="J289" s="112" t="str">
        <f ca="1">IFERROR(__xludf.DUMMYFUNCTION("""COMPUTED_VALUE"""),"AMH")</f>
        <v>AMH</v>
      </c>
      <c r="K289" s="63"/>
      <c r="L289" s="112" t="str">
        <f ca="1">IFERROR(__xludf.DUMMYFUNCTION("""COMPUTED_VALUE"""),"TRIMESTRE 2")</f>
        <v>TRIMESTRE 2</v>
      </c>
      <c r="M289" s="112" t="str">
        <f ca="1">IFERROR(__xludf.DUMMYFUNCTION("""COMPUTED_VALUE"""),"ADULTO MAYOR HOMBRE")</f>
        <v>ADULTO MAYOR HOMBRE</v>
      </c>
    </row>
    <row r="290" spans="1:13">
      <c r="A290" s="112" t="str">
        <f ca="1">IFERROR(__xludf.DUMMYFUNCTION("""COMPUTED_VALUE"""),"5.1.2.0")</f>
        <v>5.1.2.0</v>
      </c>
      <c r="B29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0" s="112" t="str">
        <f ca="1">IFERROR(__xludf.DUMMYFUNCTION("""COMPUTED_VALUE"""),"3. Operación")</f>
        <v>3. Operación</v>
      </c>
      <c r="D290" s="112" t="str">
        <f ca="1">IFERROR(__xludf.DUMMYFUNCTION("""COMPUTED_VALUE"""),"Guadalajara bien educada")</f>
        <v>Guadalajara bien educada</v>
      </c>
      <c r="E290" s="112" t="str">
        <f ca="1">IFERROR(__xludf.DUMMYFUNCTION("""COMPUTED_VALUE"""),"Atención Psicopedagógica Infantil")</f>
        <v>Atención Psicopedagógica Infantil</v>
      </c>
      <c r="F29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0" s="112" t="str">
        <f ca="1">IFERROR(__xludf.DUMMYFUNCTION("""COMPUTED_VALUE"""),"NAS julio")</f>
        <v>NAS julio</v>
      </c>
      <c r="I290" s="112" t="str">
        <f ca="1">IFERROR(__xludf.DUMMYFUNCTION("""COMPUTED_VALUE"""),"julio")</f>
        <v>julio</v>
      </c>
      <c r="J290" s="112" t="str">
        <f ca="1">IFERROR(__xludf.DUMMYFUNCTION("""COMPUTED_VALUE"""),"NAS")</f>
        <v>NAS</v>
      </c>
      <c r="K290" s="63">
        <f ca="1">IFERROR(__xludf.DUMMYFUNCTION("""COMPUTED_VALUE"""),15)</f>
        <v>15</v>
      </c>
      <c r="L290" s="112" t="str">
        <f ca="1">IFERROR(__xludf.DUMMYFUNCTION("""COMPUTED_VALUE"""),"TRIMESTRE 3")</f>
        <v>TRIMESTRE 3</v>
      </c>
      <c r="M290" s="112" t="str">
        <f ca="1">IFERROR(__xludf.DUMMYFUNCTION("""COMPUTED_VALUE"""),"NIÑAS")</f>
        <v>NIÑAS</v>
      </c>
    </row>
    <row r="291" spans="1:13">
      <c r="A291" s="112" t="str">
        <f ca="1">IFERROR(__xludf.DUMMYFUNCTION("""COMPUTED_VALUE"""),"5.1.2.0")</f>
        <v>5.1.2.0</v>
      </c>
      <c r="B29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1" s="112" t="str">
        <f ca="1">IFERROR(__xludf.DUMMYFUNCTION("""COMPUTED_VALUE"""),"3. Operación")</f>
        <v>3. Operación</v>
      </c>
      <c r="D291" s="112" t="str">
        <f ca="1">IFERROR(__xludf.DUMMYFUNCTION("""COMPUTED_VALUE"""),"Guadalajara bien educada")</f>
        <v>Guadalajara bien educada</v>
      </c>
      <c r="E291" s="112" t="str">
        <f ca="1">IFERROR(__xludf.DUMMYFUNCTION("""COMPUTED_VALUE"""),"Atención Psicopedagógica Infantil")</f>
        <v>Atención Psicopedagógica Infantil</v>
      </c>
      <c r="F29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1" s="112" t="str">
        <f ca="1">IFERROR(__xludf.DUMMYFUNCTION("""COMPUTED_VALUE"""),"NOS julio")</f>
        <v>NOS julio</v>
      </c>
      <c r="I291" s="112" t="str">
        <f ca="1">IFERROR(__xludf.DUMMYFUNCTION("""COMPUTED_VALUE"""),"julio")</f>
        <v>julio</v>
      </c>
      <c r="J291" s="112" t="str">
        <f ca="1">IFERROR(__xludf.DUMMYFUNCTION("""COMPUTED_VALUE"""),"NOS")</f>
        <v>NOS</v>
      </c>
      <c r="K291" s="63">
        <f ca="1">IFERROR(__xludf.DUMMYFUNCTION("""COMPUTED_VALUE"""),29)</f>
        <v>29</v>
      </c>
      <c r="L291" s="112" t="str">
        <f ca="1">IFERROR(__xludf.DUMMYFUNCTION("""COMPUTED_VALUE"""),"TRIMESTRE 3")</f>
        <v>TRIMESTRE 3</v>
      </c>
      <c r="M291" s="112" t="str">
        <f ca="1">IFERROR(__xludf.DUMMYFUNCTION("""COMPUTED_VALUE"""),"NIÑOS")</f>
        <v>NIÑOS</v>
      </c>
    </row>
    <row r="292" spans="1:13">
      <c r="A292" s="112" t="str">
        <f ca="1">IFERROR(__xludf.DUMMYFUNCTION("""COMPUTED_VALUE"""),"5.1.2.0")</f>
        <v>5.1.2.0</v>
      </c>
      <c r="B29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2" s="112" t="str">
        <f ca="1">IFERROR(__xludf.DUMMYFUNCTION("""COMPUTED_VALUE"""),"3. Operación")</f>
        <v>3. Operación</v>
      </c>
      <c r="D292" s="112" t="str">
        <f ca="1">IFERROR(__xludf.DUMMYFUNCTION("""COMPUTED_VALUE"""),"Guadalajara bien educada")</f>
        <v>Guadalajara bien educada</v>
      </c>
      <c r="E292" s="112" t="str">
        <f ca="1">IFERROR(__xludf.DUMMYFUNCTION("""COMPUTED_VALUE"""),"Atención Psicopedagógica Infantil")</f>
        <v>Atención Psicopedagógica Infantil</v>
      </c>
      <c r="F29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2" s="112" t="str">
        <f ca="1">IFERROR(__xludf.DUMMYFUNCTION("""COMPUTED_VALUE"""),"AM julio")</f>
        <v>AM julio</v>
      </c>
      <c r="I292" s="112" t="str">
        <f ca="1">IFERROR(__xludf.DUMMYFUNCTION("""COMPUTED_VALUE"""),"julio")</f>
        <v>julio</v>
      </c>
      <c r="J292" s="112" t="str">
        <f ca="1">IFERROR(__xludf.DUMMYFUNCTION("""COMPUTED_VALUE"""),"AM")</f>
        <v>AM</v>
      </c>
      <c r="K292" s="63">
        <f ca="1">IFERROR(__xludf.DUMMYFUNCTION("""COMPUTED_VALUE"""),0)</f>
        <v>0</v>
      </c>
      <c r="L292" s="112" t="str">
        <f ca="1">IFERROR(__xludf.DUMMYFUNCTION("""COMPUTED_VALUE"""),"TRIMESTRE 3")</f>
        <v>TRIMESTRE 3</v>
      </c>
      <c r="M292" s="112" t="str">
        <f ca="1">IFERROR(__xludf.DUMMYFUNCTION("""COMPUTED_VALUE"""),"ADOLESCENTES MUJERES")</f>
        <v>ADOLESCENTES MUJERES</v>
      </c>
    </row>
    <row r="293" spans="1:13">
      <c r="A293" s="112" t="str">
        <f ca="1">IFERROR(__xludf.DUMMYFUNCTION("""COMPUTED_VALUE"""),"5.1.2.0")</f>
        <v>5.1.2.0</v>
      </c>
      <c r="B29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3" s="112" t="str">
        <f ca="1">IFERROR(__xludf.DUMMYFUNCTION("""COMPUTED_VALUE"""),"3. Operación")</f>
        <v>3. Operación</v>
      </c>
      <c r="D293" s="112" t="str">
        <f ca="1">IFERROR(__xludf.DUMMYFUNCTION("""COMPUTED_VALUE"""),"Guadalajara bien educada")</f>
        <v>Guadalajara bien educada</v>
      </c>
      <c r="E293" s="112" t="str">
        <f ca="1">IFERROR(__xludf.DUMMYFUNCTION("""COMPUTED_VALUE"""),"Atención Psicopedagógica Infantil")</f>
        <v>Atención Psicopedagógica Infantil</v>
      </c>
      <c r="F29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3" s="112" t="str">
        <f ca="1">IFERROR(__xludf.DUMMYFUNCTION("""COMPUTED_VALUE"""),"AH julio")</f>
        <v>AH julio</v>
      </c>
      <c r="I293" s="112" t="str">
        <f ca="1">IFERROR(__xludf.DUMMYFUNCTION("""COMPUTED_VALUE"""),"julio")</f>
        <v>julio</v>
      </c>
      <c r="J293" s="112" t="str">
        <f ca="1">IFERROR(__xludf.DUMMYFUNCTION("""COMPUTED_VALUE"""),"AH")</f>
        <v>AH</v>
      </c>
      <c r="K293" s="63">
        <f ca="1">IFERROR(__xludf.DUMMYFUNCTION("""COMPUTED_VALUE"""),0)</f>
        <v>0</v>
      </c>
      <c r="L293" s="112" t="str">
        <f ca="1">IFERROR(__xludf.DUMMYFUNCTION("""COMPUTED_VALUE"""),"TRIMESTRE 3")</f>
        <v>TRIMESTRE 3</v>
      </c>
      <c r="M293" s="112" t="str">
        <f ca="1">IFERROR(__xludf.DUMMYFUNCTION("""COMPUTED_VALUE"""),"ADOLESCENTES HOMBRES")</f>
        <v>ADOLESCENTES HOMBRES</v>
      </c>
    </row>
    <row r="294" spans="1:13">
      <c r="A294" s="112" t="str">
        <f ca="1">IFERROR(__xludf.DUMMYFUNCTION("""COMPUTED_VALUE"""),"5.1.2.0")</f>
        <v>5.1.2.0</v>
      </c>
      <c r="B29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4" s="112" t="str">
        <f ca="1">IFERROR(__xludf.DUMMYFUNCTION("""COMPUTED_VALUE"""),"3. Operación")</f>
        <v>3. Operación</v>
      </c>
      <c r="D294" s="112" t="str">
        <f ca="1">IFERROR(__xludf.DUMMYFUNCTION("""COMPUTED_VALUE"""),"Guadalajara bien educada")</f>
        <v>Guadalajara bien educada</v>
      </c>
      <c r="E294" s="112" t="str">
        <f ca="1">IFERROR(__xludf.DUMMYFUNCTION("""COMPUTED_VALUE"""),"Atención Psicopedagógica Infantil")</f>
        <v>Atención Psicopedagógica Infantil</v>
      </c>
      <c r="F29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4" s="112" t="str">
        <f ca="1">IFERROR(__xludf.DUMMYFUNCTION("""COMPUTED_VALUE"""),"MUJ julio")</f>
        <v>MUJ julio</v>
      </c>
      <c r="I294" s="112" t="str">
        <f ca="1">IFERROR(__xludf.DUMMYFUNCTION("""COMPUTED_VALUE"""),"julio")</f>
        <v>julio</v>
      </c>
      <c r="J294" s="112" t="str">
        <f ca="1">IFERROR(__xludf.DUMMYFUNCTION("""COMPUTED_VALUE"""),"MUJ")</f>
        <v>MUJ</v>
      </c>
      <c r="K294" s="63"/>
      <c r="L294" s="112" t="str">
        <f ca="1">IFERROR(__xludf.DUMMYFUNCTION("""COMPUTED_VALUE"""),"TRIMESTRE 3")</f>
        <v>TRIMESTRE 3</v>
      </c>
      <c r="M294" s="112" t="str">
        <f ca="1">IFERROR(__xludf.DUMMYFUNCTION("""COMPUTED_VALUE"""),"MUJERES ADULTAS")</f>
        <v>MUJERES ADULTAS</v>
      </c>
    </row>
    <row r="295" spans="1:13">
      <c r="A295" s="112" t="str">
        <f ca="1">IFERROR(__xludf.DUMMYFUNCTION("""COMPUTED_VALUE"""),"5.1.2.0")</f>
        <v>5.1.2.0</v>
      </c>
      <c r="B29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5" s="112" t="str">
        <f ca="1">IFERROR(__xludf.DUMMYFUNCTION("""COMPUTED_VALUE"""),"3. Operación")</f>
        <v>3. Operación</v>
      </c>
      <c r="D295" s="112" t="str">
        <f ca="1">IFERROR(__xludf.DUMMYFUNCTION("""COMPUTED_VALUE"""),"Guadalajara bien educada")</f>
        <v>Guadalajara bien educada</v>
      </c>
      <c r="E295" s="112" t="str">
        <f ca="1">IFERROR(__xludf.DUMMYFUNCTION("""COMPUTED_VALUE"""),"Atención Psicopedagógica Infantil")</f>
        <v>Atención Psicopedagógica Infantil</v>
      </c>
      <c r="F29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5" s="112" t="str">
        <f ca="1">IFERROR(__xludf.DUMMYFUNCTION("""COMPUTED_VALUE"""),"HOM julio")</f>
        <v>HOM julio</v>
      </c>
      <c r="I295" s="112" t="str">
        <f ca="1">IFERROR(__xludf.DUMMYFUNCTION("""COMPUTED_VALUE"""),"julio")</f>
        <v>julio</v>
      </c>
      <c r="J295" s="112" t="str">
        <f ca="1">IFERROR(__xludf.DUMMYFUNCTION("""COMPUTED_VALUE"""),"HOM")</f>
        <v>HOM</v>
      </c>
      <c r="K295" s="63"/>
      <c r="L295" s="112" t="str">
        <f ca="1">IFERROR(__xludf.DUMMYFUNCTION("""COMPUTED_VALUE"""),"TRIMESTRE 3")</f>
        <v>TRIMESTRE 3</v>
      </c>
      <c r="M295" s="112" t="str">
        <f ca="1">IFERROR(__xludf.DUMMYFUNCTION("""COMPUTED_VALUE"""),"HOMBRES ADULTOS")</f>
        <v>HOMBRES ADULTOS</v>
      </c>
    </row>
    <row r="296" spans="1:13">
      <c r="A296" s="112" t="str">
        <f ca="1">IFERROR(__xludf.DUMMYFUNCTION("""COMPUTED_VALUE"""),"5.1.2.0")</f>
        <v>5.1.2.0</v>
      </c>
      <c r="B29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6" s="112" t="str">
        <f ca="1">IFERROR(__xludf.DUMMYFUNCTION("""COMPUTED_VALUE"""),"3. Operación")</f>
        <v>3. Operación</v>
      </c>
      <c r="D296" s="112" t="str">
        <f ca="1">IFERROR(__xludf.DUMMYFUNCTION("""COMPUTED_VALUE"""),"Guadalajara bien educada")</f>
        <v>Guadalajara bien educada</v>
      </c>
      <c r="E296" s="112" t="str">
        <f ca="1">IFERROR(__xludf.DUMMYFUNCTION("""COMPUTED_VALUE"""),"Atención Psicopedagógica Infantil")</f>
        <v>Atención Psicopedagógica Infantil</v>
      </c>
      <c r="F29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6" s="112" t="str">
        <f ca="1">IFERROR(__xludf.DUMMYFUNCTION("""COMPUTED_VALUE"""),"AMM julio")</f>
        <v>AMM julio</v>
      </c>
      <c r="I296" s="112" t="str">
        <f ca="1">IFERROR(__xludf.DUMMYFUNCTION("""COMPUTED_VALUE"""),"julio")</f>
        <v>julio</v>
      </c>
      <c r="J296" s="112" t="str">
        <f ca="1">IFERROR(__xludf.DUMMYFUNCTION("""COMPUTED_VALUE"""),"AMM")</f>
        <v>AMM</v>
      </c>
      <c r="K296" s="63"/>
      <c r="L296" s="112" t="str">
        <f ca="1">IFERROR(__xludf.DUMMYFUNCTION("""COMPUTED_VALUE"""),"TRIMESTRE 3")</f>
        <v>TRIMESTRE 3</v>
      </c>
      <c r="M296" s="112" t="str">
        <f ca="1">IFERROR(__xludf.DUMMYFUNCTION("""COMPUTED_VALUE"""),"ADULTA MAYOR MUJER")</f>
        <v>ADULTA MAYOR MUJER</v>
      </c>
    </row>
    <row r="297" spans="1:13">
      <c r="A297" s="112" t="str">
        <f ca="1">IFERROR(__xludf.DUMMYFUNCTION("""COMPUTED_VALUE"""),"5.1.2.0")</f>
        <v>5.1.2.0</v>
      </c>
      <c r="B29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7" s="112" t="str">
        <f ca="1">IFERROR(__xludf.DUMMYFUNCTION("""COMPUTED_VALUE"""),"3. Operación")</f>
        <v>3. Operación</v>
      </c>
      <c r="D297" s="112" t="str">
        <f ca="1">IFERROR(__xludf.DUMMYFUNCTION("""COMPUTED_VALUE"""),"Guadalajara bien educada")</f>
        <v>Guadalajara bien educada</v>
      </c>
      <c r="E297" s="112" t="str">
        <f ca="1">IFERROR(__xludf.DUMMYFUNCTION("""COMPUTED_VALUE"""),"Atención Psicopedagógica Infantil")</f>
        <v>Atención Psicopedagógica Infantil</v>
      </c>
      <c r="F29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7" s="112" t="str">
        <f ca="1">IFERROR(__xludf.DUMMYFUNCTION("""COMPUTED_VALUE"""),"AMH julio")</f>
        <v>AMH julio</v>
      </c>
      <c r="I297" s="112" t="str">
        <f ca="1">IFERROR(__xludf.DUMMYFUNCTION("""COMPUTED_VALUE"""),"julio")</f>
        <v>julio</v>
      </c>
      <c r="J297" s="112" t="str">
        <f ca="1">IFERROR(__xludf.DUMMYFUNCTION("""COMPUTED_VALUE"""),"AMH")</f>
        <v>AMH</v>
      </c>
      <c r="K297" s="63"/>
      <c r="L297" s="112" t="str">
        <f ca="1">IFERROR(__xludf.DUMMYFUNCTION("""COMPUTED_VALUE"""),"TRIMESTRE 3")</f>
        <v>TRIMESTRE 3</v>
      </c>
      <c r="M297" s="112" t="str">
        <f ca="1">IFERROR(__xludf.DUMMYFUNCTION("""COMPUTED_VALUE"""),"ADULTO MAYOR HOMBRE")</f>
        <v>ADULTO MAYOR HOMBRE</v>
      </c>
    </row>
    <row r="298" spans="1:13">
      <c r="A298" s="112" t="str">
        <f ca="1">IFERROR(__xludf.DUMMYFUNCTION("""COMPUTED_VALUE"""),"5.1.2.1")</f>
        <v>5.1.2.1</v>
      </c>
      <c r="B29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98" s="112" t="str">
        <f ca="1">IFERROR(__xludf.DUMMYFUNCTION("""COMPUTED_VALUE"""),"5. Inclusión")</f>
        <v>5. Inclusión</v>
      </c>
      <c r="D298" s="112" t="str">
        <f ca="1">IFERROR(__xludf.DUMMYFUNCTION("""COMPUTED_VALUE"""),"Guadalajara bien educada")</f>
        <v>Guadalajara bien educada</v>
      </c>
      <c r="E298" s="112" t="str">
        <f ca="1">IFERROR(__xludf.DUMMYFUNCTION("""COMPUTED_VALUE"""),"Atención Psicopedagógica Infantil")</f>
        <v>Atención Psicopedagógica Infantil</v>
      </c>
      <c r="F29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9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98" s="112" t="str">
        <f ca="1">IFERROR(__xludf.DUMMYFUNCTION("""COMPUTED_VALUE"""),"NAS julio")</f>
        <v>NAS julio</v>
      </c>
      <c r="I298" s="112" t="str">
        <f ca="1">IFERROR(__xludf.DUMMYFUNCTION("""COMPUTED_VALUE"""),"julio")</f>
        <v>julio</v>
      </c>
      <c r="J298" s="112" t="str">
        <f ca="1">IFERROR(__xludf.DUMMYFUNCTION("""COMPUTED_VALUE"""),"NAS")</f>
        <v>NAS</v>
      </c>
      <c r="K298" s="63">
        <f ca="1">IFERROR(__xludf.DUMMYFUNCTION("""COMPUTED_VALUE"""),8)</f>
        <v>8</v>
      </c>
      <c r="L298" s="112" t="str">
        <f ca="1">IFERROR(__xludf.DUMMYFUNCTION("""COMPUTED_VALUE"""),"TRIMESTRE 3")</f>
        <v>TRIMESTRE 3</v>
      </c>
      <c r="M298" s="112" t="str">
        <f ca="1">IFERROR(__xludf.DUMMYFUNCTION("""COMPUTED_VALUE"""),"NIÑAS")</f>
        <v>NIÑAS</v>
      </c>
    </row>
    <row r="299" spans="1:13">
      <c r="A299" s="112" t="str">
        <f ca="1">IFERROR(__xludf.DUMMYFUNCTION("""COMPUTED_VALUE"""),"5.1.2.1")</f>
        <v>5.1.2.1</v>
      </c>
      <c r="B29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99" s="112" t="str">
        <f ca="1">IFERROR(__xludf.DUMMYFUNCTION("""COMPUTED_VALUE"""),"5. Inclusión")</f>
        <v>5. Inclusión</v>
      </c>
      <c r="D299" s="112" t="str">
        <f ca="1">IFERROR(__xludf.DUMMYFUNCTION("""COMPUTED_VALUE"""),"Guadalajara bien educada")</f>
        <v>Guadalajara bien educada</v>
      </c>
      <c r="E299" s="112" t="str">
        <f ca="1">IFERROR(__xludf.DUMMYFUNCTION("""COMPUTED_VALUE"""),"Atención Psicopedagógica Infantil")</f>
        <v>Atención Psicopedagógica Infantil</v>
      </c>
      <c r="F29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9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99" s="112" t="str">
        <f ca="1">IFERROR(__xludf.DUMMYFUNCTION("""COMPUTED_VALUE"""),"NOS julio")</f>
        <v>NOS julio</v>
      </c>
      <c r="I299" s="112" t="str">
        <f ca="1">IFERROR(__xludf.DUMMYFUNCTION("""COMPUTED_VALUE"""),"julio")</f>
        <v>julio</v>
      </c>
      <c r="J299" s="112" t="str">
        <f ca="1">IFERROR(__xludf.DUMMYFUNCTION("""COMPUTED_VALUE"""),"NOS")</f>
        <v>NOS</v>
      </c>
      <c r="K299" s="63">
        <f ca="1">IFERROR(__xludf.DUMMYFUNCTION("""COMPUTED_VALUE"""),19)</f>
        <v>19</v>
      </c>
      <c r="L299" s="112" t="str">
        <f ca="1">IFERROR(__xludf.DUMMYFUNCTION("""COMPUTED_VALUE"""),"TRIMESTRE 3")</f>
        <v>TRIMESTRE 3</v>
      </c>
      <c r="M299" s="112" t="str">
        <f ca="1">IFERROR(__xludf.DUMMYFUNCTION("""COMPUTED_VALUE"""),"NIÑOS")</f>
        <v>NIÑOS</v>
      </c>
    </row>
    <row r="300" spans="1:13">
      <c r="A300" s="112" t="str">
        <f ca="1">IFERROR(__xludf.DUMMYFUNCTION("""COMPUTED_VALUE"""),"5.1.2.1")</f>
        <v>5.1.2.1</v>
      </c>
      <c r="B30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0" s="112" t="str">
        <f ca="1">IFERROR(__xludf.DUMMYFUNCTION("""COMPUTED_VALUE"""),"5. Inclusión")</f>
        <v>5. Inclusión</v>
      </c>
      <c r="D300" s="112" t="str">
        <f ca="1">IFERROR(__xludf.DUMMYFUNCTION("""COMPUTED_VALUE"""),"Guadalajara bien educada")</f>
        <v>Guadalajara bien educada</v>
      </c>
      <c r="E300" s="112" t="str">
        <f ca="1">IFERROR(__xludf.DUMMYFUNCTION("""COMPUTED_VALUE"""),"Atención Psicopedagógica Infantil")</f>
        <v>Atención Psicopedagógica Infantil</v>
      </c>
      <c r="F30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0" s="112" t="str">
        <f ca="1">IFERROR(__xludf.DUMMYFUNCTION("""COMPUTED_VALUE"""),"AM julio")</f>
        <v>AM julio</v>
      </c>
      <c r="I300" s="112" t="str">
        <f ca="1">IFERROR(__xludf.DUMMYFUNCTION("""COMPUTED_VALUE"""),"julio")</f>
        <v>julio</v>
      </c>
      <c r="J300" s="112" t="str">
        <f ca="1">IFERROR(__xludf.DUMMYFUNCTION("""COMPUTED_VALUE"""),"AM")</f>
        <v>AM</v>
      </c>
      <c r="K300" s="63">
        <f ca="1">IFERROR(__xludf.DUMMYFUNCTION("""COMPUTED_VALUE"""),0)</f>
        <v>0</v>
      </c>
      <c r="L300" s="112" t="str">
        <f ca="1">IFERROR(__xludf.DUMMYFUNCTION("""COMPUTED_VALUE"""),"TRIMESTRE 3")</f>
        <v>TRIMESTRE 3</v>
      </c>
      <c r="M300" s="112" t="str">
        <f ca="1">IFERROR(__xludf.DUMMYFUNCTION("""COMPUTED_VALUE"""),"ADOLESCENTES MUJERES")</f>
        <v>ADOLESCENTES MUJERES</v>
      </c>
    </row>
    <row r="301" spans="1:13">
      <c r="A301" s="112" t="str">
        <f ca="1">IFERROR(__xludf.DUMMYFUNCTION("""COMPUTED_VALUE"""),"5.1.2.1")</f>
        <v>5.1.2.1</v>
      </c>
      <c r="B30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1" s="112" t="str">
        <f ca="1">IFERROR(__xludf.DUMMYFUNCTION("""COMPUTED_VALUE"""),"5. Inclusión")</f>
        <v>5. Inclusión</v>
      </c>
      <c r="D301" s="112" t="str">
        <f ca="1">IFERROR(__xludf.DUMMYFUNCTION("""COMPUTED_VALUE"""),"Guadalajara bien educada")</f>
        <v>Guadalajara bien educada</v>
      </c>
      <c r="E301" s="112" t="str">
        <f ca="1">IFERROR(__xludf.DUMMYFUNCTION("""COMPUTED_VALUE"""),"Atención Psicopedagógica Infantil")</f>
        <v>Atención Psicopedagógica Infantil</v>
      </c>
      <c r="F30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1" s="112" t="str">
        <f ca="1">IFERROR(__xludf.DUMMYFUNCTION("""COMPUTED_VALUE"""),"AH julio")</f>
        <v>AH julio</v>
      </c>
      <c r="I301" s="112" t="str">
        <f ca="1">IFERROR(__xludf.DUMMYFUNCTION("""COMPUTED_VALUE"""),"julio")</f>
        <v>julio</v>
      </c>
      <c r="J301" s="112" t="str">
        <f ca="1">IFERROR(__xludf.DUMMYFUNCTION("""COMPUTED_VALUE"""),"AH")</f>
        <v>AH</v>
      </c>
      <c r="K301" s="63">
        <f ca="1">IFERROR(__xludf.DUMMYFUNCTION("""COMPUTED_VALUE"""),0)</f>
        <v>0</v>
      </c>
      <c r="L301" s="112" t="str">
        <f ca="1">IFERROR(__xludf.DUMMYFUNCTION("""COMPUTED_VALUE"""),"TRIMESTRE 3")</f>
        <v>TRIMESTRE 3</v>
      </c>
      <c r="M301" s="112" t="str">
        <f ca="1">IFERROR(__xludf.DUMMYFUNCTION("""COMPUTED_VALUE"""),"ADOLESCENTES HOMBRES")</f>
        <v>ADOLESCENTES HOMBRES</v>
      </c>
    </row>
    <row r="302" spans="1:13">
      <c r="A302" s="112" t="str">
        <f ca="1">IFERROR(__xludf.DUMMYFUNCTION("""COMPUTED_VALUE"""),"5.1.2.1")</f>
        <v>5.1.2.1</v>
      </c>
      <c r="B30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2" s="112" t="str">
        <f ca="1">IFERROR(__xludf.DUMMYFUNCTION("""COMPUTED_VALUE"""),"5. Inclusión")</f>
        <v>5. Inclusión</v>
      </c>
      <c r="D302" s="112" t="str">
        <f ca="1">IFERROR(__xludf.DUMMYFUNCTION("""COMPUTED_VALUE"""),"Guadalajara bien educada")</f>
        <v>Guadalajara bien educada</v>
      </c>
      <c r="E302" s="112" t="str">
        <f ca="1">IFERROR(__xludf.DUMMYFUNCTION("""COMPUTED_VALUE"""),"Atención Psicopedagógica Infantil")</f>
        <v>Atención Psicopedagógica Infantil</v>
      </c>
      <c r="F30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2" s="112" t="str">
        <f ca="1">IFERROR(__xludf.DUMMYFUNCTION("""COMPUTED_VALUE"""),"MUJ julio")</f>
        <v>MUJ julio</v>
      </c>
      <c r="I302" s="112" t="str">
        <f ca="1">IFERROR(__xludf.DUMMYFUNCTION("""COMPUTED_VALUE"""),"julio")</f>
        <v>julio</v>
      </c>
      <c r="J302" s="112" t="str">
        <f ca="1">IFERROR(__xludf.DUMMYFUNCTION("""COMPUTED_VALUE"""),"MUJ")</f>
        <v>MUJ</v>
      </c>
      <c r="K302" s="63"/>
      <c r="L302" s="112" t="str">
        <f ca="1">IFERROR(__xludf.DUMMYFUNCTION("""COMPUTED_VALUE"""),"TRIMESTRE 3")</f>
        <v>TRIMESTRE 3</v>
      </c>
      <c r="M302" s="112" t="str">
        <f ca="1">IFERROR(__xludf.DUMMYFUNCTION("""COMPUTED_VALUE"""),"MUJERES ADULTAS")</f>
        <v>MUJERES ADULTAS</v>
      </c>
    </row>
    <row r="303" spans="1:13">
      <c r="A303" s="112" t="str">
        <f ca="1">IFERROR(__xludf.DUMMYFUNCTION("""COMPUTED_VALUE"""),"5.1.2.1")</f>
        <v>5.1.2.1</v>
      </c>
      <c r="B30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3" s="112" t="str">
        <f ca="1">IFERROR(__xludf.DUMMYFUNCTION("""COMPUTED_VALUE"""),"5. Inclusión")</f>
        <v>5. Inclusión</v>
      </c>
      <c r="D303" s="112" t="str">
        <f ca="1">IFERROR(__xludf.DUMMYFUNCTION("""COMPUTED_VALUE"""),"Guadalajara bien educada")</f>
        <v>Guadalajara bien educada</v>
      </c>
      <c r="E303" s="112" t="str">
        <f ca="1">IFERROR(__xludf.DUMMYFUNCTION("""COMPUTED_VALUE"""),"Atención Psicopedagógica Infantil")</f>
        <v>Atención Psicopedagógica Infantil</v>
      </c>
      <c r="F30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3" s="112" t="str">
        <f ca="1">IFERROR(__xludf.DUMMYFUNCTION("""COMPUTED_VALUE"""),"HOM julio")</f>
        <v>HOM julio</v>
      </c>
      <c r="I303" s="112" t="str">
        <f ca="1">IFERROR(__xludf.DUMMYFUNCTION("""COMPUTED_VALUE"""),"julio")</f>
        <v>julio</v>
      </c>
      <c r="J303" s="112" t="str">
        <f ca="1">IFERROR(__xludf.DUMMYFUNCTION("""COMPUTED_VALUE"""),"HOM")</f>
        <v>HOM</v>
      </c>
      <c r="K303" s="63"/>
      <c r="L303" s="112" t="str">
        <f ca="1">IFERROR(__xludf.DUMMYFUNCTION("""COMPUTED_VALUE"""),"TRIMESTRE 3")</f>
        <v>TRIMESTRE 3</v>
      </c>
      <c r="M303" s="112" t="str">
        <f ca="1">IFERROR(__xludf.DUMMYFUNCTION("""COMPUTED_VALUE"""),"HOMBRES ADULTOS")</f>
        <v>HOMBRES ADULTOS</v>
      </c>
    </row>
    <row r="304" spans="1:13">
      <c r="A304" s="112" t="str">
        <f ca="1">IFERROR(__xludf.DUMMYFUNCTION("""COMPUTED_VALUE"""),"5.1.2.1")</f>
        <v>5.1.2.1</v>
      </c>
      <c r="B30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4" s="112" t="str">
        <f ca="1">IFERROR(__xludf.DUMMYFUNCTION("""COMPUTED_VALUE"""),"5. Inclusión")</f>
        <v>5. Inclusión</v>
      </c>
      <c r="D304" s="112" t="str">
        <f ca="1">IFERROR(__xludf.DUMMYFUNCTION("""COMPUTED_VALUE"""),"Guadalajara bien educada")</f>
        <v>Guadalajara bien educada</v>
      </c>
      <c r="E304" s="112" t="str">
        <f ca="1">IFERROR(__xludf.DUMMYFUNCTION("""COMPUTED_VALUE"""),"Atención Psicopedagógica Infantil")</f>
        <v>Atención Psicopedagógica Infantil</v>
      </c>
      <c r="F30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4" s="112" t="str">
        <f ca="1">IFERROR(__xludf.DUMMYFUNCTION("""COMPUTED_VALUE"""),"AMM julio")</f>
        <v>AMM julio</v>
      </c>
      <c r="I304" s="112" t="str">
        <f ca="1">IFERROR(__xludf.DUMMYFUNCTION("""COMPUTED_VALUE"""),"julio")</f>
        <v>julio</v>
      </c>
      <c r="J304" s="112" t="str">
        <f ca="1">IFERROR(__xludf.DUMMYFUNCTION("""COMPUTED_VALUE"""),"AMM")</f>
        <v>AMM</v>
      </c>
      <c r="K304" s="63"/>
      <c r="L304" s="112" t="str">
        <f ca="1">IFERROR(__xludf.DUMMYFUNCTION("""COMPUTED_VALUE"""),"TRIMESTRE 3")</f>
        <v>TRIMESTRE 3</v>
      </c>
      <c r="M304" s="112" t="str">
        <f ca="1">IFERROR(__xludf.DUMMYFUNCTION("""COMPUTED_VALUE"""),"ADULTA MAYOR MUJER")</f>
        <v>ADULTA MAYOR MUJER</v>
      </c>
    </row>
    <row r="305" spans="1:13">
      <c r="A305" s="112" t="str">
        <f ca="1">IFERROR(__xludf.DUMMYFUNCTION("""COMPUTED_VALUE"""),"5.1.2.1")</f>
        <v>5.1.2.1</v>
      </c>
      <c r="B30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5" s="112" t="str">
        <f ca="1">IFERROR(__xludf.DUMMYFUNCTION("""COMPUTED_VALUE"""),"5. Inclusión")</f>
        <v>5. Inclusión</v>
      </c>
      <c r="D305" s="112" t="str">
        <f ca="1">IFERROR(__xludf.DUMMYFUNCTION("""COMPUTED_VALUE"""),"Guadalajara bien educada")</f>
        <v>Guadalajara bien educada</v>
      </c>
      <c r="E305" s="112" t="str">
        <f ca="1">IFERROR(__xludf.DUMMYFUNCTION("""COMPUTED_VALUE"""),"Atención Psicopedagógica Infantil")</f>
        <v>Atención Psicopedagógica Infantil</v>
      </c>
      <c r="F30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5" s="112" t="str">
        <f ca="1">IFERROR(__xludf.DUMMYFUNCTION("""COMPUTED_VALUE"""),"AMH julio")</f>
        <v>AMH julio</v>
      </c>
      <c r="I305" s="112" t="str">
        <f ca="1">IFERROR(__xludf.DUMMYFUNCTION("""COMPUTED_VALUE"""),"julio")</f>
        <v>julio</v>
      </c>
      <c r="J305" s="112" t="str">
        <f ca="1">IFERROR(__xludf.DUMMYFUNCTION("""COMPUTED_VALUE"""),"AMH")</f>
        <v>AMH</v>
      </c>
      <c r="K305" s="63"/>
      <c r="L305" s="112" t="str">
        <f ca="1">IFERROR(__xludf.DUMMYFUNCTION("""COMPUTED_VALUE"""),"TRIMESTRE 3")</f>
        <v>TRIMESTRE 3</v>
      </c>
      <c r="M305" s="112" t="str">
        <f ca="1">IFERROR(__xludf.DUMMYFUNCTION("""COMPUTED_VALUE"""),"ADULTO MAYOR HOMBRE")</f>
        <v>ADULTO MAYOR HOMBRE</v>
      </c>
    </row>
    <row r="306" spans="1:13">
      <c r="A306" s="112" t="str">
        <f ca="1">IFERROR(__xludf.DUMMYFUNCTION("""COMPUTED_VALUE"""),"5.1.2.0")</f>
        <v>5.1.2.0</v>
      </c>
      <c r="B30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6" s="112" t="str">
        <f ca="1">IFERROR(__xludf.DUMMYFUNCTION("""COMPUTED_VALUE"""),"3. Operación")</f>
        <v>3. Operación</v>
      </c>
      <c r="D306" s="112" t="str">
        <f ca="1">IFERROR(__xludf.DUMMYFUNCTION("""COMPUTED_VALUE"""),"Guadalajara bien educada")</f>
        <v>Guadalajara bien educada</v>
      </c>
      <c r="E306" s="112" t="str">
        <f ca="1">IFERROR(__xludf.DUMMYFUNCTION("""COMPUTED_VALUE"""),"Atención Psicopedagógica Infantil")</f>
        <v>Atención Psicopedagógica Infantil</v>
      </c>
      <c r="F30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6" s="112" t="str">
        <f ca="1">IFERROR(__xludf.DUMMYFUNCTION("""COMPUTED_VALUE"""),"NAS agosto")</f>
        <v>NAS agosto</v>
      </c>
      <c r="I306" s="112" t="str">
        <f ca="1">IFERROR(__xludf.DUMMYFUNCTION("""COMPUTED_VALUE"""),"agosto")</f>
        <v>agosto</v>
      </c>
      <c r="J306" s="112" t="str">
        <f ca="1">IFERROR(__xludf.DUMMYFUNCTION("""COMPUTED_VALUE"""),"NAS")</f>
        <v>NAS</v>
      </c>
      <c r="K306" s="63">
        <f ca="1">IFERROR(__xludf.DUMMYFUNCTION("""COMPUTED_VALUE"""),0)</f>
        <v>0</v>
      </c>
      <c r="L306" s="112" t="str">
        <f ca="1">IFERROR(__xludf.DUMMYFUNCTION("""COMPUTED_VALUE"""),"TRIMESTRE 3")</f>
        <v>TRIMESTRE 3</v>
      </c>
      <c r="M306" s="112" t="str">
        <f ca="1">IFERROR(__xludf.DUMMYFUNCTION("""COMPUTED_VALUE"""),"NIÑAS")</f>
        <v>NIÑAS</v>
      </c>
    </row>
    <row r="307" spans="1:13">
      <c r="A307" s="112" t="str">
        <f ca="1">IFERROR(__xludf.DUMMYFUNCTION("""COMPUTED_VALUE"""),"5.1.2.0")</f>
        <v>5.1.2.0</v>
      </c>
      <c r="B30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7" s="112" t="str">
        <f ca="1">IFERROR(__xludf.DUMMYFUNCTION("""COMPUTED_VALUE"""),"3. Operación")</f>
        <v>3. Operación</v>
      </c>
      <c r="D307" s="112" t="str">
        <f ca="1">IFERROR(__xludf.DUMMYFUNCTION("""COMPUTED_VALUE"""),"Guadalajara bien educada")</f>
        <v>Guadalajara bien educada</v>
      </c>
      <c r="E307" s="112" t="str">
        <f ca="1">IFERROR(__xludf.DUMMYFUNCTION("""COMPUTED_VALUE"""),"Atención Psicopedagógica Infantil")</f>
        <v>Atención Psicopedagógica Infantil</v>
      </c>
      <c r="F30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7" s="112" t="str">
        <f ca="1">IFERROR(__xludf.DUMMYFUNCTION("""COMPUTED_VALUE"""),"NOS agosto")</f>
        <v>NOS agosto</v>
      </c>
      <c r="I307" s="112" t="str">
        <f ca="1">IFERROR(__xludf.DUMMYFUNCTION("""COMPUTED_VALUE"""),"agosto")</f>
        <v>agosto</v>
      </c>
      <c r="J307" s="112" t="str">
        <f ca="1">IFERROR(__xludf.DUMMYFUNCTION("""COMPUTED_VALUE"""),"NOS")</f>
        <v>NOS</v>
      </c>
      <c r="K307" s="63">
        <f ca="1">IFERROR(__xludf.DUMMYFUNCTION("""COMPUTED_VALUE"""),0)</f>
        <v>0</v>
      </c>
      <c r="L307" s="112" t="str">
        <f ca="1">IFERROR(__xludf.DUMMYFUNCTION("""COMPUTED_VALUE"""),"TRIMESTRE 3")</f>
        <v>TRIMESTRE 3</v>
      </c>
      <c r="M307" s="112" t="str">
        <f ca="1">IFERROR(__xludf.DUMMYFUNCTION("""COMPUTED_VALUE"""),"NIÑOS")</f>
        <v>NIÑOS</v>
      </c>
    </row>
    <row r="308" spans="1:13">
      <c r="A308" s="112" t="str">
        <f ca="1">IFERROR(__xludf.DUMMYFUNCTION("""COMPUTED_VALUE"""),"5.1.2.0")</f>
        <v>5.1.2.0</v>
      </c>
      <c r="B30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8" s="112" t="str">
        <f ca="1">IFERROR(__xludf.DUMMYFUNCTION("""COMPUTED_VALUE"""),"3. Operación")</f>
        <v>3. Operación</v>
      </c>
      <c r="D308" s="112" t="str">
        <f ca="1">IFERROR(__xludf.DUMMYFUNCTION("""COMPUTED_VALUE"""),"Guadalajara bien educada")</f>
        <v>Guadalajara bien educada</v>
      </c>
      <c r="E308" s="112" t="str">
        <f ca="1">IFERROR(__xludf.DUMMYFUNCTION("""COMPUTED_VALUE"""),"Atención Psicopedagógica Infantil")</f>
        <v>Atención Psicopedagógica Infantil</v>
      </c>
      <c r="F30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8" s="112" t="str">
        <f ca="1">IFERROR(__xludf.DUMMYFUNCTION("""COMPUTED_VALUE"""),"AM agosto")</f>
        <v>AM agosto</v>
      </c>
      <c r="I308" s="112" t="str">
        <f ca="1">IFERROR(__xludf.DUMMYFUNCTION("""COMPUTED_VALUE"""),"agosto")</f>
        <v>agosto</v>
      </c>
      <c r="J308" s="112" t="str">
        <f ca="1">IFERROR(__xludf.DUMMYFUNCTION("""COMPUTED_VALUE"""),"AM")</f>
        <v>AM</v>
      </c>
      <c r="K308" s="63">
        <f ca="1">IFERROR(__xludf.DUMMYFUNCTION("""COMPUTED_VALUE"""),0)</f>
        <v>0</v>
      </c>
      <c r="L308" s="112" t="str">
        <f ca="1">IFERROR(__xludf.DUMMYFUNCTION("""COMPUTED_VALUE"""),"TRIMESTRE 3")</f>
        <v>TRIMESTRE 3</v>
      </c>
      <c r="M308" s="112" t="str">
        <f ca="1">IFERROR(__xludf.DUMMYFUNCTION("""COMPUTED_VALUE"""),"ADOLESCENTES MUJERES")</f>
        <v>ADOLESCENTES MUJERES</v>
      </c>
    </row>
    <row r="309" spans="1:13">
      <c r="A309" s="112" t="str">
        <f ca="1">IFERROR(__xludf.DUMMYFUNCTION("""COMPUTED_VALUE"""),"5.1.2.0")</f>
        <v>5.1.2.0</v>
      </c>
      <c r="B30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9" s="112" t="str">
        <f ca="1">IFERROR(__xludf.DUMMYFUNCTION("""COMPUTED_VALUE"""),"3. Operación")</f>
        <v>3. Operación</v>
      </c>
      <c r="D309" s="112" t="str">
        <f ca="1">IFERROR(__xludf.DUMMYFUNCTION("""COMPUTED_VALUE"""),"Guadalajara bien educada")</f>
        <v>Guadalajara bien educada</v>
      </c>
      <c r="E309" s="112" t="str">
        <f ca="1">IFERROR(__xludf.DUMMYFUNCTION("""COMPUTED_VALUE"""),"Atención Psicopedagógica Infantil")</f>
        <v>Atención Psicopedagógica Infantil</v>
      </c>
      <c r="F30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9" s="112" t="str">
        <f ca="1">IFERROR(__xludf.DUMMYFUNCTION("""COMPUTED_VALUE"""),"AH agosto")</f>
        <v>AH agosto</v>
      </c>
      <c r="I309" s="112" t="str">
        <f ca="1">IFERROR(__xludf.DUMMYFUNCTION("""COMPUTED_VALUE"""),"agosto")</f>
        <v>agosto</v>
      </c>
      <c r="J309" s="112" t="str">
        <f ca="1">IFERROR(__xludf.DUMMYFUNCTION("""COMPUTED_VALUE"""),"AH")</f>
        <v>AH</v>
      </c>
      <c r="K309" s="63">
        <f ca="1">IFERROR(__xludf.DUMMYFUNCTION("""COMPUTED_VALUE"""),0)</f>
        <v>0</v>
      </c>
      <c r="L309" s="112" t="str">
        <f ca="1">IFERROR(__xludf.DUMMYFUNCTION("""COMPUTED_VALUE"""),"TRIMESTRE 3")</f>
        <v>TRIMESTRE 3</v>
      </c>
      <c r="M309" s="112" t="str">
        <f ca="1">IFERROR(__xludf.DUMMYFUNCTION("""COMPUTED_VALUE"""),"ADOLESCENTES HOMBRES")</f>
        <v>ADOLESCENTES HOMBRES</v>
      </c>
    </row>
    <row r="310" spans="1:13">
      <c r="A310" s="112" t="str">
        <f ca="1">IFERROR(__xludf.DUMMYFUNCTION("""COMPUTED_VALUE"""),"5.1.2.0")</f>
        <v>5.1.2.0</v>
      </c>
      <c r="B31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0" s="112" t="str">
        <f ca="1">IFERROR(__xludf.DUMMYFUNCTION("""COMPUTED_VALUE"""),"3. Operación")</f>
        <v>3. Operación</v>
      </c>
      <c r="D310" s="112" t="str">
        <f ca="1">IFERROR(__xludf.DUMMYFUNCTION("""COMPUTED_VALUE"""),"Guadalajara bien educada")</f>
        <v>Guadalajara bien educada</v>
      </c>
      <c r="E310" s="112" t="str">
        <f ca="1">IFERROR(__xludf.DUMMYFUNCTION("""COMPUTED_VALUE"""),"Atención Psicopedagógica Infantil")</f>
        <v>Atención Psicopedagógica Infantil</v>
      </c>
      <c r="F31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0" s="112" t="str">
        <f ca="1">IFERROR(__xludf.DUMMYFUNCTION("""COMPUTED_VALUE"""),"MUJ agosto")</f>
        <v>MUJ agosto</v>
      </c>
      <c r="I310" s="112" t="str">
        <f ca="1">IFERROR(__xludf.DUMMYFUNCTION("""COMPUTED_VALUE"""),"agosto")</f>
        <v>agosto</v>
      </c>
      <c r="J310" s="112" t="str">
        <f ca="1">IFERROR(__xludf.DUMMYFUNCTION("""COMPUTED_VALUE"""),"MUJ")</f>
        <v>MUJ</v>
      </c>
      <c r="K310" s="63"/>
      <c r="L310" s="112" t="str">
        <f ca="1">IFERROR(__xludf.DUMMYFUNCTION("""COMPUTED_VALUE"""),"TRIMESTRE 3")</f>
        <v>TRIMESTRE 3</v>
      </c>
      <c r="M310" s="112" t="str">
        <f ca="1">IFERROR(__xludf.DUMMYFUNCTION("""COMPUTED_VALUE"""),"MUJERES ADULTAS")</f>
        <v>MUJERES ADULTAS</v>
      </c>
    </row>
    <row r="311" spans="1:13">
      <c r="A311" s="112" t="str">
        <f ca="1">IFERROR(__xludf.DUMMYFUNCTION("""COMPUTED_VALUE"""),"5.1.2.0")</f>
        <v>5.1.2.0</v>
      </c>
      <c r="B31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1" s="112" t="str">
        <f ca="1">IFERROR(__xludf.DUMMYFUNCTION("""COMPUTED_VALUE"""),"3. Operación")</f>
        <v>3. Operación</v>
      </c>
      <c r="D311" s="112" t="str">
        <f ca="1">IFERROR(__xludf.DUMMYFUNCTION("""COMPUTED_VALUE"""),"Guadalajara bien educada")</f>
        <v>Guadalajara bien educada</v>
      </c>
      <c r="E311" s="112" t="str">
        <f ca="1">IFERROR(__xludf.DUMMYFUNCTION("""COMPUTED_VALUE"""),"Atención Psicopedagógica Infantil")</f>
        <v>Atención Psicopedagógica Infantil</v>
      </c>
      <c r="F31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1" s="112" t="str">
        <f ca="1">IFERROR(__xludf.DUMMYFUNCTION("""COMPUTED_VALUE"""),"HOM agosto")</f>
        <v>HOM agosto</v>
      </c>
      <c r="I311" s="112" t="str">
        <f ca="1">IFERROR(__xludf.DUMMYFUNCTION("""COMPUTED_VALUE"""),"agosto")</f>
        <v>agosto</v>
      </c>
      <c r="J311" s="112" t="str">
        <f ca="1">IFERROR(__xludf.DUMMYFUNCTION("""COMPUTED_VALUE"""),"HOM")</f>
        <v>HOM</v>
      </c>
      <c r="K311" s="63"/>
      <c r="L311" s="112" t="str">
        <f ca="1">IFERROR(__xludf.DUMMYFUNCTION("""COMPUTED_VALUE"""),"TRIMESTRE 3")</f>
        <v>TRIMESTRE 3</v>
      </c>
      <c r="M311" s="112" t="str">
        <f ca="1">IFERROR(__xludf.DUMMYFUNCTION("""COMPUTED_VALUE"""),"HOMBRES ADULTOS")</f>
        <v>HOMBRES ADULTOS</v>
      </c>
    </row>
    <row r="312" spans="1:13">
      <c r="A312" s="112" t="str">
        <f ca="1">IFERROR(__xludf.DUMMYFUNCTION("""COMPUTED_VALUE"""),"5.1.2.0")</f>
        <v>5.1.2.0</v>
      </c>
      <c r="B31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2" s="112" t="str">
        <f ca="1">IFERROR(__xludf.DUMMYFUNCTION("""COMPUTED_VALUE"""),"3. Operación")</f>
        <v>3. Operación</v>
      </c>
      <c r="D312" s="112" t="str">
        <f ca="1">IFERROR(__xludf.DUMMYFUNCTION("""COMPUTED_VALUE"""),"Guadalajara bien educada")</f>
        <v>Guadalajara bien educada</v>
      </c>
      <c r="E312" s="112" t="str">
        <f ca="1">IFERROR(__xludf.DUMMYFUNCTION("""COMPUTED_VALUE"""),"Atención Psicopedagógica Infantil")</f>
        <v>Atención Psicopedagógica Infantil</v>
      </c>
      <c r="F31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2" s="112" t="str">
        <f ca="1">IFERROR(__xludf.DUMMYFUNCTION("""COMPUTED_VALUE"""),"AMM agosto")</f>
        <v>AMM agosto</v>
      </c>
      <c r="I312" s="112" t="str">
        <f ca="1">IFERROR(__xludf.DUMMYFUNCTION("""COMPUTED_VALUE"""),"agosto")</f>
        <v>agosto</v>
      </c>
      <c r="J312" s="112" t="str">
        <f ca="1">IFERROR(__xludf.DUMMYFUNCTION("""COMPUTED_VALUE"""),"AMM")</f>
        <v>AMM</v>
      </c>
      <c r="K312" s="63"/>
      <c r="L312" s="112" t="str">
        <f ca="1">IFERROR(__xludf.DUMMYFUNCTION("""COMPUTED_VALUE"""),"TRIMESTRE 3")</f>
        <v>TRIMESTRE 3</v>
      </c>
      <c r="M312" s="112" t="str">
        <f ca="1">IFERROR(__xludf.DUMMYFUNCTION("""COMPUTED_VALUE"""),"ADULTA MAYOR MUJER")</f>
        <v>ADULTA MAYOR MUJER</v>
      </c>
    </row>
    <row r="313" spans="1:13">
      <c r="A313" s="112" t="str">
        <f ca="1">IFERROR(__xludf.DUMMYFUNCTION("""COMPUTED_VALUE"""),"5.1.2.0")</f>
        <v>5.1.2.0</v>
      </c>
      <c r="B31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3" s="112" t="str">
        <f ca="1">IFERROR(__xludf.DUMMYFUNCTION("""COMPUTED_VALUE"""),"3. Operación")</f>
        <v>3. Operación</v>
      </c>
      <c r="D313" s="112" t="str">
        <f ca="1">IFERROR(__xludf.DUMMYFUNCTION("""COMPUTED_VALUE"""),"Guadalajara bien educada")</f>
        <v>Guadalajara bien educada</v>
      </c>
      <c r="E313" s="112" t="str">
        <f ca="1">IFERROR(__xludf.DUMMYFUNCTION("""COMPUTED_VALUE"""),"Atención Psicopedagógica Infantil")</f>
        <v>Atención Psicopedagógica Infantil</v>
      </c>
      <c r="F31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3" s="112" t="str">
        <f ca="1">IFERROR(__xludf.DUMMYFUNCTION("""COMPUTED_VALUE"""),"AMH agosto")</f>
        <v>AMH agosto</v>
      </c>
      <c r="I313" s="112" t="str">
        <f ca="1">IFERROR(__xludf.DUMMYFUNCTION("""COMPUTED_VALUE"""),"agosto")</f>
        <v>agosto</v>
      </c>
      <c r="J313" s="112" t="str">
        <f ca="1">IFERROR(__xludf.DUMMYFUNCTION("""COMPUTED_VALUE"""),"AMH")</f>
        <v>AMH</v>
      </c>
      <c r="K313" s="63"/>
      <c r="L313" s="112" t="str">
        <f ca="1">IFERROR(__xludf.DUMMYFUNCTION("""COMPUTED_VALUE"""),"TRIMESTRE 3")</f>
        <v>TRIMESTRE 3</v>
      </c>
      <c r="M313" s="112" t="str">
        <f ca="1">IFERROR(__xludf.DUMMYFUNCTION("""COMPUTED_VALUE"""),"ADULTO MAYOR HOMBRE")</f>
        <v>ADULTO MAYOR HOMBRE</v>
      </c>
    </row>
    <row r="314" spans="1:13">
      <c r="A314" s="112" t="str">
        <f ca="1">IFERROR(__xludf.DUMMYFUNCTION("""COMPUTED_VALUE"""),"5.1.2.1")</f>
        <v>5.1.2.1</v>
      </c>
      <c r="B31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4" s="112" t="str">
        <f ca="1">IFERROR(__xludf.DUMMYFUNCTION("""COMPUTED_VALUE"""),"5. Inclusión")</f>
        <v>5. Inclusión</v>
      </c>
      <c r="D314" s="112" t="str">
        <f ca="1">IFERROR(__xludf.DUMMYFUNCTION("""COMPUTED_VALUE"""),"Guadalajara bien educada")</f>
        <v>Guadalajara bien educada</v>
      </c>
      <c r="E314" s="112" t="str">
        <f ca="1">IFERROR(__xludf.DUMMYFUNCTION("""COMPUTED_VALUE"""),"Atención Psicopedagógica Infantil")</f>
        <v>Atención Psicopedagógica Infantil</v>
      </c>
      <c r="F31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4" s="112" t="str">
        <f ca="1">IFERROR(__xludf.DUMMYFUNCTION("""COMPUTED_VALUE"""),"NAS agosto")</f>
        <v>NAS agosto</v>
      </c>
      <c r="I314" s="112" t="str">
        <f ca="1">IFERROR(__xludf.DUMMYFUNCTION("""COMPUTED_VALUE"""),"agosto")</f>
        <v>agosto</v>
      </c>
      <c r="J314" s="112" t="str">
        <f ca="1">IFERROR(__xludf.DUMMYFUNCTION("""COMPUTED_VALUE"""),"NAS")</f>
        <v>NAS</v>
      </c>
      <c r="K314" s="63">
        <f ca="1">IFERROR(__xludf.DUMMYFUNCTION("""COMPUTED_VALUE"""),10)</f>
        <v>10</v>
      </c>
      <c r="L314" s="112" t="str">
        <f ca="1">IFERROR(__xludf.DUMMYFUNCTION("""COMPUTED_VALUE"""),"TRIMESTRE 3")</f>
        <v>TRIMESTRE 3</v>
      </c>
      <c r="M314" s="112" t="str">
        <f ca="1">IFERROR(__xludf.DUMMYFUNCTION("""COMPUTED_VALUE"""),"NIÑAS")</f>
        <v>NIÑAS</v>
      </c>
    </row>
    <row r="315" spans="1:13">
      <c r="A315" s="112" t="str">
        <f ca="1">IFERROR(__xludf.DUMMYFUNCTION("""COMPUTED_VALUE"""),"5.1.2.1")</f>
        <v>5.1.2.1</v>
      </c>
      <c r="B31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5" s="112" t="str">
        <f ca="1">IFERROR(__xludf.DUMMYFUNCTION("""COMPUTED_VALUE"""),"5. Inclusión")</f>
        <v>5. Inclusión</v>
      </c>
      <c r="D315" s="112" t="str">
        <f ca="1">IFERROR(__xludf.DUMMYFUNCTION("""COMPUTED_VALUE"""),"Guadalajara bien educada")</f>
        <v>Guadalajara bien educada</v>
      </c>
      <c r="E315" s="112" t="str">
        <f ca="1">IFERROR(__xludf.DUMMYFUNCTION("""COMPUTED_VALUE"""),"Atención Psicopedagógica Infantil")</f>
        <v>Atención Psicopedagógica Infantil</v>
      </c>
      <c r="F31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5" s="112" t="str">
        <f ca="1">IFERROR(__xludf.DUMMYFUNCTION("""COMPUTED_VALUE"""),"NOS agosto")</f>
        <v>NOS agosto</v>
      </c>
      <c r="I315" s="112" t="str">
        <f ca="1">IFERROR(__xludf.DUMMYFUNCTION("""COMPUTED_VALUE"""),"agosto")</f>
        <v>agosto</v>
      </c>
      <c r="J315" s="112" t="str">
        <f ca="1">IFERROR(__xludf.DUMMYFUNCTION("""COMPUTED_VALUE"""),"NOS")</f>
        <v>NOS</v>
      </c>
      <c r="K315" s="63">
        <f ca="1">IFERROR(__xludf.DUMMYFUNCTION("""COMPUTED_VALUE"""),37)</f>
        <v>37</v>
      </c>
      <c r="L315" s="112" t="str">
        <f ca="1">IFERROR(__xludf.DUMMYFUNCTION("""COMPUTED_VALUE"""),"TRIMESTRE 3")</f>
        <v>TRIMESTRE 3</v>
      </c>
      <c r="M315" s="112" t="str">
        <f ca="1">IFERROR(__xludf.DUMMYFUNCTION("""COMPUTED_VALUE"""),"NIÑOS")</f>
        <v>NIÑOS</v>
      </c>
    </row>
    <row r="316" spans="1:13">
      <c r="A316" s="112" t="str">
        <f ca="1">IFERROR(__xludf.DUMMYFUNCTION("""COMPUTED_VALUE"""),"5.1.2.1")</f>
        <v>5.1.2.1</v>
      </c>
      <c r="B31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6" s="112" t="str">
        <f ca="1">IFERROR(__xludf.DUMMYFUNCTION("""COMPUTED_VALUE"""),"5. Inclusión")</f>
        <v>5. Inclusión</v>
      </c>
      <c r="D316" s="112" t="str">
        <f ca="1">IFERROR(__xludf.DUMMYFUNCTION("""COMPUTED_VALUE"""),"Guadalajara bien educada")</f>
        <v>Guadalajara bien educada</v>
      </c>
      <c r="E316" s="112" t="str">
        <f ca="1">IFERROR(__xludf.DUMMYFUNCTION("""COMPUTED_VALUE"""),"Atención Psicopedagógica Infantil")</f>
        <v>Atención Psicopedagógica Infantil</v>
      </c>
      <c r="F31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6" s="112" t="str">
        <f ca="1">IFERROR(__xludf.DUMMYFUNCTION("""COMPUTED_VALUE"""),"AM agosto")</f>
        <v>AM agosto</v>
      </c>
      <c r="I316" s="112" t="str">
        <f ca="1">IFERROR(__xludf.DUMMYFUNCTION("""COMPUTED_VALUE"""),"agosto")</f>
        <v>agosto</v>
      </c>
      <c r="J316" s="112" t="str">
        <f ca="1">IFERROR(__xludf.DUMMYFUNCTION("""COMPUTED_VALUE"""),"AM")</f>
        <v>AM</v>
      </c>
      <c r="K316" s="63">
        <f ca="1">IFERROR(__xludf.DUMMYFUNCTION("""COMPUTED_VALUE"""),0)</f>
        <v>0</v>
      </c>
      <c r="L316" s="112" t="str">
        <f ca="1">IFERROR(__xludf.DUMMYFUNCTION("""COMPUTED_VALUE"""),"TRIMESTRE 3")</f>
        <v>TRIMESTRE 3</v>
      </c>
      <c r="M316" s="112" t="str">
        <f ca="1">IFERROR(__xludf.DUMMYFUNCTION("""COMPUTED_VALUE"""),"ADOLESCENTES MUJERES")</f>
        <v>ADOLESCENTES MUJERES</v>
      </c>
    </row>
    <row r="317" spans="1:13">
      <c r="A317" s="112" t="str">
        <f ca="1">IFERROR(__xludf.DUMMYFUNCTION("""COMPUTED_VALUE"""),"5.1.2.1")</f>
        <v>5.1.2.1</v>
      </c>
      <c r="B31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7" s="112" t="str">
        <f ca="1">IFERROR(__xludf.DUMMYFUNCTION("""COMPUTED_VALUE"""),"5. Inclusión")</f>
        <v>5. Inclusión</v>
      </c>
      <c r="D317" s="112" t="str">
        <f ca="1">IFERROR(__xludf.DUMMYFUNCTION("""COMPUTED_VALUE"""),"Guadalajara bien educada")</f>
        <v>Guadalajara bien educada</v>
      </c>
      <c r="E317" s="112" t="str">
        <f ca="1">IFERROR(__xludf.DUMMYFUNCTION("""COMPUTED_VALUE"""),"Atención Psicopedagógica Infantil")</f>
        <v>Atención Psicopedagógica Infantil</v>
      </c>
      <c r="F31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7" s="112" t="str">
        <f ca="1">IFERROR(__xludf.DUMMYFUNCTION("""COMPUTED_VALUE"""),"AH agosto")</f>
        <v>AH agosto</v>
      </c>
      <c r="I317" s="112" t="str">
        <f ca="1">IFERROR(__xludf.DUMMYFUNCTION("""COMPUTED_VALUE"""),"agosto")</f>
        <v>agosto</v>
      </c>
      <c r="J317" s="112" t="str">
        <f ca="1">IFERROR(__xludf.DUMMYFUNCTION("""COMPUTED_VALUE"""),"AH")</f>
        <v>AH</v>
      </c>
      <c r="K317" s="63">
        <f ca="1">IFERROR(__xludf.DUMMYFUNCTION("""COMPUTED_VALUE"""),0)</f>
        <v>0</v>
      </c>
      <c r="L317" s="112" t="str">
        <f ca="1">IFERROR(__xludf.DUMMYFUNCTION("""COMPUTED_VALUE"""),"TRIMESTRE 3")</f>
        <v>TRIMESTRE 3</v>
      </c>
      <c r="M317" s="112" t="str">
        <f ca="1">IFERROR(__xludf.DUMMYFUNCTION("""COMPUTED_VALUE"""),"ADOLESCENTES HOMBRES")</f>
        <v>ADOLESCENTES HOMBRES</v>
      </c>
    </row>
    <row r="318" spans="1:13">
      <c r="A318" s="112" t="str">
        <f ca="1">IFERROR(__xludf.DUMMYFUNCTION("""COMPUTED_VALUE"""),"5.1.2.1")</f>
        <v>5.1.2.1</v>
      </c>
      <c r="B31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8" s="112" t="str">
        <f ca="1">IFERROR(__xludf.DUMMYFUNCTION("""COMPUTED_VALUE"""),"5. Inclusión")</f>
        <v>5. Inclusión</v>
      </c>
      <c r="D318" s="112" t="str">
        <f ca="1">IFERROR(__xludf.DUMMYFUNCTION("""COMPUTED_VALUE"""),"Guadalajara bien educada")</f>
        <v>Guadalajara bien educada</v>
      </c>
      <c r="E318" s="112" t="str">
        <f ca="1">IFERROR(__xludf.DUMMYFUNCTION("""COMPUTED_VALUE"""),"Atención Psicopedagógica Infantil")</f>
        <v>Atención Psicopedagógica Infantil</v>
      </c>
      <c r="F31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8" s="112" t="str">
        <f ca="1">IFERROR(__xludf.DUMMYFUNCTION("""COMPUTED_VALUE"""),"MUJ agosto")</f>
        <v>MUJ agosto</v>
      </c>
      <c r="I318" s="112" t="str">
        <f ca="1">IFERROR(__xludf.DUMMYFUNCTION("""COMPUTED_VALUE"""),"agosto")</f>
        <v>agosto</v>
      </c>
      <c r="J318" s="112" t="str">
        <f ca="1">IFERROR(__xludf.DUMMYFUNCTION("""COMPUTED_VALUE"""),"MUJ")</f>
        <v>MUJ</v>
      </c>
      <c r="K318" s="63"/>
      <c r="L318" s="112" t="str">
        <f ca="1">IFERROR(__xludf.DUMMYFUNCTION("""COMPUTED_VALUE"""),"TRIMESTRE 3")</f>
        <v>TRIMESTRE 3</v>
      </c>
      <c r="M318" s="112" t="str">
        <f ca="1">IFERROR(__xludf.DUMMYFUNCTION("""COMPUTED_VALUE"""),"MUJERES ADULTAS")</f>
        <v>MUJERES ADULTAS</v>
      </c>
    </row>
    <row r="319" spans="1:13">
      <c r="A319" s="112" t="str">
        <f ca="1">IFERROR(__xludf.DUMMYFUNCTION("""COMPUTED_VALUE"""),"5.1.2.1")</f>
        <v>5.1.2.1</v>
      </c>
      <c r="B31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9" s="112" t="str">
        <f ca="1">IFERROR(__xludf.DUMMYFUNCTION("""COMPUTED_VALUE"""),"5. Inclusión")</f>
        <v>5. Inclusión</v>
      </c>
      <c r="D319" s="112" t="str">
        <f ca="1">IFERROR(__xludf.DUMMYFUNCTION("""COMPUTED_VALUE"""),"Guadalajara bien educada")</f>
        <v>Guadalajara bien educada</v>
      </c>
      <c r="E319" s="112" t="str">
        <f ca="1">IFERROR(__xludf.DUMMYFUNCTION("""COMPUTED_VALUE"""),"Atención Psicopedagógica Infantil")</f>
        <v>Atención Psicopedagógica Infantil</v>
      </c>
      <c r="F31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9" s="112" t="str">
        <f ca="1">IFERROR(__xludf.DUMMYFUNCTION("""COMPUTED_VALUE"""),"HOM agosto")</f>
        <v>HOM agosto</v>
      </c>
      <c r="I319" s="112" t="str">
        <f ca="1">IFERROR(__xludf.DUMMYFUNCTION("""COMPUTED_VALUE"""),"agosto")</f>
        <v>agosto</v>
      </c>
      <c r="J319" s="112" t="str">
        <f ca="1">IFERROR(__xludf.DUMMYFUNCTION("""COMPUTED_VALUE"""),"HOM")</f>
        <v>HOM</v>
      </c>
      <c r="K319" s="63"/>
      <c r="L319" s="112" t="str">
        <f ca="1">IFERROR(__xludf.DUMMYFUNCTION("""COMPUTED_VALUE"""),"TRIMESTRE 3")</f>
        <v>TRIMESTRE 3</v>
      </c>
      <c r="M319" s="112" t="str">
        <f ca="1">IFERROR(__xludf.DUMMYFUNCTION("""COMPUTED_VALUE"""),"HOMBRES ADULTOS")</f>
        <v>HOMBRES ADULTOS</v>
      </c>
    </row>
    <row r="320" spans="1:13">
      <c r="A320" s="112" t="str">
        <f ca="1">IFERROR(__xludf.DUMMYFUNCTION("""COMPUTED_VALUE"""),"5.1.2.1")</f>
        <v>5.1.2.1</v>
      </c>
      <c r="B32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20" s="112" t="str">
        <f ca="1">IFERROR(__xludf.DUMMYFUNCTION("""COMPUTED_VALUE"""),"5. Inclusión")</f>
        <v>5. Inclusión</v>
      </c>
      <c r="D320" s="112" t="str">
        <f ca="1">IFERROR(__xludf.DUMMYFUNCTION("""COMPUTED_VALUE"""),"Guadalajara bien educada")</f>
        <v>Guadalajara bien educada</v>
      </c>
      <c r="E320" s="112" t="str">
        <f ca="1">IFERROR(__xludf.DUMMYFUNCTION("""COMPUTED_VALUE"""),"Atención Psicopedagógica Infantil")</f>
        <v>Atención Psicopedagógica Infantil</v>
      </c>
      <c r="F32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2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20" s="112" t="str">
        <f ca="1">IFERROR(__xludf.DUMMYFUNCTION("""COMPUTED_VALUE"""),"AMM agosto")</f>
        <v>AMM agosto</v>
      </c>
      <c r="I320" s="112" t="str">
        <f ca="1">IFERROR(__xludf.DUMMYFUNCTION("""COMPUTED_VALUE"""),"agosto")</f>
        <v>agosto</v>
      </c>
      <c r="J320" s="112" t="str">
        <f ca="1">IFERROR(__xludf.DUMMYFUNCTION("""COMPUTED_VALUE"""),"AMM")</f>
        <v>AMM</v>
      </c>
      <c r="K320" s="63"/>
      <c r="L320" s="112" t="str">
        <f ca="1">IFERROR(__xludf.DUMMYFUNCTION("""COMPUTED_VALUE"""),"TRIMESTRE 3")</f>
        <v>TRIMESTRE 3</v>
      </c>
      <c r="M320" s="112" t="str">
        <f ca="1">IFERROR(__xludf.DUMMYFUNCTION("""COMPUTED_VALUE"""),"ADULTA MAYOR MUJER")</f>
        <v>ADULTA MAYOR MUJER</v>
      </c>
    </row>
    <row r="321" spans="1:13">
      <c r="A321" s="112" t="str">
        <f ca="1">IFERROR(__xludf.DUMMYFUNCTION("""COMPUTED_VALUE"""),"5.1.2.1")</f>
        <v>5.1.2.1</v>
      </c>
      <c r="B32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21" s="112" t="str">
        <f ca="1">IFERROR(__xludf.DUMMYFUNCTION("""COMPUTED_VALUE"""),"5. Inclusión")</f>
        <v>5. Inclusión</v>
      </c>
      <c r="D321" s="112" t="str">
        <f ca="1">IFERROR(__xludf.DUMMYFUNCTION("""COMPUTED_VALUE"""),"Guadalajara bien educada")</f>
        <v>Guadalajara bien educada</v>
      </c>
      <c r="E321" s="112" t="str">
        <f ca="1">IFERROR(__xludf.DUMMYFUNCTION("""COMPUTED_VALUE"""),"Atención Psicopedagógica Infantil")</f>
        <v>Atención Psicopedagógica Infantil</v>
      </c>
      <c r="F32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2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21" s="112" t="str">
        <f ca="1">IFERROR(__xludf.DUMMYFUNCTION("""COMPUTED_VALUE"""),"AMH agosto")</f>
        <v>AMH agosto</v>
      </c>
      <c r="I321" s="112" t="str">
        <f ca="1">IFERROR(__xludf.DUMMYFUNCTION("""COMPUTED_VALUE"""),"agosto")</f>
        <v>agosto</v>
      </c>
      <c r="J321" s="112" t="str">
        <f ca="1">IFERROR(__xludf.DUMMYFUNCTION("""COMPUTED_VALUE"""),"AMH")</f>
        <v>AMH</v>
      </c>
      <c r="K321" s="63"/>
      <c r="L321" s="112" t="str">
        <f ca="1">IFERROR(__xludf.DUMMYFUNCTION("""COMPUTED_VALUE"""),"TRIMESTRE 3")</f>
        <v>TRIMESTRE 3</v>
      </c>
      <c r="M321" s="112" t="str">
        <f ca="1">IFERROR(__xludf.DUMMYFUNCTION("""COMPUTED_VALUE"""),"ADULTO MAYOR HOMBRE")</f>
        <v>ADULTO MAYOR HOMBRE</v>
      </c>
    </row>
    <row r="322" spans="1:13">
      <c r="A322" s="112" t="str">
        <f ca="1">IFERROR(__xludf.DUMMYFUNCTION("""COMPUTED_VALUE"""),"5.1.2.0")</f>
        <v>5.1.2.0</v>
      </c>
      <c r="B32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2" s="112" t="str">
        <f ca="1">IFERROR(__xludf.DUMMYFUNCTION("""COMPUTED_VALUE"""),"3. Operación")</f>
        <v>3. Operación</v>
      </c>
      <c r="D322" s="112" t="str">
        <f ca="1">IFERROR(__xludf.DUMMYFUNCTION("""COMPUTED_VALUE"""),"Guadalajara bien educada")</f>
        <v>Guadalajara bien educada</v>
      </c>
      <c r="E322" s="112" t="str">
        <f ca="1">IFERROR(__xludf.DUMMYFUNCTION("""COMPUTED_VALUE"""),"Atención Psicopedagógica Infantil")</f>
        <v>Atención Psicopedagógica Infantil</v>
      </c>
      <c r="F32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2" s="112" t="str">
        <f ca="1">IFERROR(__xludf.DUMMYFUNCTION("""COMPUTED_VALUE"""),"NAS septiembre")</f>
        <v>NAS septiembre</v>
      </c>
      <c r="I322" s="112" t="str">
        <f ca="1">IFERROR(__xludf.DUMMYFUNCTION("""COMPUTED_VALUE"""),"septiembre")</f>
        <v>septiembre</v>
      </c>
      <c r="J322" s="112" t="str">
        <f ca="1">IFERROR(__xludf.DUMMYFUNCTION("""COMPUTED_VALUE"""),"NAS")</f>
        <v>NAS</v>
      </c>
      <c r="K322" s="63">
        <f ca="1">IFERROR(__xludf.DUMMYFUNCTION("""COMPUTED_VALUE"""),53)</f>
        <v>53</v>
      </c>
      <c r="L322" s="112" t="str">
        <f ca="1">IFERROR(__xludf.DUMMYFUNCTION("""COMPUTED_VALUE"""),"TRIMESTRE 3")</f>
        <v>TRIMESTRE 3</v>
      </c>
      <c r="M322" s="112" t="str">
        <f ca="1">IFERROR(__xludf.DUMMYFUNCTION("""COMPUTED_VALUE"""),"NIÑAS")</f>
        <v>NIÑAS</v>
      </c>
    </row>
    <row r="323" spans="1:13">
      <c r="A323" s="112" t="str">
        <f ca="1">IFERROR(__xludf.DUMMYFUNCTION("""COMPUTED_VALUE"""),"5.1.2.0")</f>
        <v>5.1.2.0</v>
      </c>
      <c r="B32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3" s="112" t="str">
        <f ca="1">IFERROR(__xludf.DUMMYFUNCTION("""COMPUTED_VALUE"""),"3. Operación")</f>
        <v>3. Operación</v>
      </c>
      <c r="D323" s="112" t="str">
        <f ca="1">IFERROR(__xludf.DUMMYFUNCTION("""COMPUTED_VALUE"""),"Guadalajara bien educada")</f>
        <v>Guadalajara bien educada</v>
      </c>
      <c r="E323" s="112" t="str">
        <f ca="1">IFERROR(__xludf.DUMMYFUNCTION("""COMPUTED_VALUE"""),"Atención Psicopedagógica Infantil")</f>
        <v>Atención Psicopedagógica Infantil</v>
      </c>
      <c r="F32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3" s="112" t="str">
        <f ca="1">IFERROR(__xludf.DUMMYFUNCTION("""COMPUTED_VALUE"""),"NOS septiembre")</f>
        <v>NOS septiembre</v>
      </c>
      <c r="I323" s="112" t="str">
        <f ca="1">IFERROR(__xludf.DUMMYFUNCTION("""COMPUTED_VALUE"""),"septiembre")</f>
        <v>septiembre</v>
      </c>
      <c r="J323" s="112" t="str">
        <f ca="1">IFERROR(__xludf.DUMMYFUNCTION("""COMPUTED_VALUE"""),"NOS")</f>
        <v>NOS</v>
      </c>
      <c r="K323" s="63">
        <f ca="1">IFERROR(__xludf.DUMMYFUNCTION("""COMPUTED_VALUE"""),105)</f>
        <v>105</v>
      </c>
      <c r="L323" s="112" t="str">
        <f ca="1">IFERROR(__xludf.DUMMYFUNCTION("""COMPUTED_VALUE"""),"TRIMESTRE 3")</f>
        <v>TRIMESTRE 3</v>
      </c>
      <c r="M323" s="112" t="str">
        <f ca="1">IFERROR(__xludf.DUMMYFUNCTION("""COMPUTED_VALUE"""),"NIÑOS")</f>
        <v>NIÑOS</v>
      </c>
    </row>
    <row r="324" spans="1:13">
      <c r="A324" s="112" t="str">
        <f ca="1">IFERROR(__xludf.DUMMYFUNCTION("""COMPUTED_VALUE"""),"5.1.2.0")</f>
        <v>5.1.2.0</v>
      </c>
      <c r="B32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4" s="112" t="str">
        <f ca="1">IFERROR(__xludf.DUMMYFUNCTION("""COMPUTED_VALUE"""),"3. Operación")</f>
        <v>3. Operación</v>
      </c>
      <c r="D324" s="112" t="str">
        <f ca="1">IFERROR(__xludf.DUMMYFUNCTION("""COMPUTED_VALUE"""),"Guadalajara bien educada")</f>
        <v>Guadalajara bien educada</v>
      </c>
      <c r="E324" s="112" t="str">
        <f ca="1">IFERROR(__xludf.DUMMYFUNCTION("""COMPUTED_VALUE"""),"Atención Psicopedagógica Infantil")</f>
        <v>Atención Psicopedagógica Infantil</v>
      </c>
      <c r="F32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4" s="112" t="str">
        <f ca="1">IFERROR(__xludf.DUMMYFUNCTION("""COMPUTED_VALUE"""),"AM septiembre")</f>
        <v>AM septiembre</v>
      </c>
      <c r="I324" s="112" t="str">
        <f ca="1">IFERROR(__xludf.DUMMYFUNCTION("""COMPUTED_VALUE"""),"septiembre")</f>
        <v>septiembre</v>
      </c>
      <c r="J324" s="112" t="str">
        <f ca="1">IFERROR(__xludf.DUMMYFUNCTION("""COMPUTED_VALUE"""),"AM")</f>
        <v>AM</v>
      </c>
      <c r="K324" s="63">
        <f ca="1">IFERROR(__xludf.DUMMYFUNCTION("""COMPUTED_VALUE"""),0)</f>
        <v>0</v>
      </c>
      <c r="L324" s="112" t="str">
        <f ca="1">IFERROR(__xludf.DUMMYFUNCTION("""COMPUTED_VALUE"""),"TRIMESTRE 3")</f>
        <v>TRIMESTRE 3</v>
      </c>
      <c r="M324" s="112" t="str">
        <f ca="1">IFERROR(__xludf.DUMMYFUNCTION("""COMPUTED_VALUE"""),"ADOLESCENTES MUJERES")</f>
        <v>ADOLESCENTES MUJERES</v>
      </c>
    </row>
    <row r="325" spans="1:13">
      <c r="A325" s="112" t="str">
        <f ca="1">IFERROR(__xludf.DUMMYFUNCTION("""COMPUTED_VALUE"""),"5.1.2.0")</f>
        <v>5.1.2.0</v>
      </c>
      <c r="B32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5" s="112" t="str">
        <f ca="1">IFERROR(__xludf.DUMMYFUNCTION("""COMPUTED_VALUE"""),"3. Operación")</f>
        <v>3. Operación</v>
      </c>
      <c r="D325" s="112" t="str">
        <f ca="1">IFERROR(__xludf.DUMMYFUNCTION("""COMPUTED_VALUE"""),"Guadalajara bien educada")</f>
        <v>Guadalajara bien educada</v>
      </c>
      <c r="E325" s="112" t="str">
        <f ca="1">IFERROR(__xludf.DUMMYFUNCTION("""COMPUTED_VALUE"""),"Atención Psicopedagógica Infantil")</f>
        <v>Atención Psicopedagógica Infantil</v>
      </c>
      <c r="F32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5" s="112" t="str">
        <f ca="1">IFERROR(__xludf.DUMMYFUNCTION("""COMPUTED_VALUE"""),"AH septiembre")</f>
        <v>AH septiembre</v>
      </c>
      <c r="I325" s="112" t="str">
        <f ca="1">IFERROR(__xludf.DUMMYFUNCTION("""COMPUTED_VALUE"""),"septiembre")</f>
        <v>septiembre</v>
      </c>
      <c r="J325" s="112" t="str">
        <f ca="1">IFERROR(__xludf.DUMMYFUNCTION("""COMPUTED_VALUE"""),"AH")</f>
        <v>AH</v>
      </c>
      <c r="K325" s="63">
        <f ca="1">IFERROR(__xludf.DUMMYFUNCTION("""COMPUTED_VALUE"""),0)</f>
        <v>0</v>
      </c>
      <c r="L325" s="112" t="str">
        <f ca="1">IFERROR(__xludf.DUMMYFUNCTION("""COMPUTED_VALUE"""),"TRIMESTRE 3")</f>
        <v>TRIMESTRE 3</v>
      </c>
      <c r="M325" s="112" t="str">
        <f ca="1">IFERROR(__xludf.DUMMYFUNCTION("""COMPUTED_VALUE"""),"ADOLESCENTES HOMBRES")</f>
        <v>ADOLESCENTES HOMBRES</v>
      </c>
    </row>
    <row r="326" spans="1:13">
      <c r="A326" s="112" t="str">
        <f ca="1">IFERROR(__xludf.DUMMYFUNCTION("""COMPUTED_VALUE"""),"5.1.2.0")</f>
        <v>5.1.2.0</v>
      </c>
      <c r="B32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6" s="112" t="str">
        <f ca="1">IFERROR(__xludf.DUMMYFUNCTION("""COMPUTED_VALUE"""),"3. Operación")</f>
        <v>3. Operación</v>
      </c>
      <c r="D326" s="112" t="str">
        <f ca="1">IFERROR(__xludf.DUMMYFUNCTION("""COMPUTED_VALUE"""),"Guadalajara bien educada")</f>
        <v>Guadalajara bien educada</v>
      </c>
      <c r="E326" s="112" t="str">
        <f ca="1">IFERROR(__xludf.DUMMYFUNCTION("""COMPUTED_VALUE"""),"Atención Psicopedagógica Infantil")</f>
        <v>Atención Psicopedagógica Infantil</v>
      </c>
      <c r="F32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6" s="112" t="str">
        <f ca="1">IFERROR(__xludf.DUMMYFUNCTION("""COMPUTED_VALUE"""),"MUJ septiembre")</f>
        <v>MUJ septiembre</v>
      </c>
      <c r="I326" s="112" t="str">
        <f ca="1">IFERROR(__xludf.DUMMYFUNCTION("""COMPUTED_VALUE"""),"septiembre")</f>
        <v>septiembre</v>
      </c>
      <c r="J326" s="112" t="str">
        <f ca="1">IFERROR(__xludf.DUMMYFUNCTION("""COMPUTED_VALUE"""),"MUJ")</f>
        <v>MUJ</v>
      </c>
      <c r="K326" s="63"/>
      <c r="L326" s="112" t="str">
        <f ca="1">IFERROR(__xludf.DUMMYFUNCTION("""COMPUTED_VALUE"""),"TRIMESTRE 3")</f>
        <v>TRIMESTRE 3</v>
      </c>
      <c r="M326" s="112" t="str">
        <f ca="1">IFERROR(__xludf.DUMMYFUNCTION("""COMPUTED_VALUE"""),"MUJERES ADULTAS")</f>
        <v>MUJERES ADULTAS</v>
      </c>
    </row>
    <row r="327" spans="1:13">
      <c r="A327" s="112" t="str">
        <f ca="1">IFERROR(__xludf.DUMMYFUNCTION("""COMPUTED_VALUE"""),"5.1.2.0")</f>
        <v>5.1.2.0</v>
      </c>
      <c r="B32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7" s="112" t="str">
        <f ca="1">IFERROR(__xludf.DUMMYFUNCTION("""COMPUTED_VALUE"""),"3. Operación")</f>
        <v>3. Operación</v>
      </c>
      <c r="D327" s="112" t="str">
        <f ca="1">IFERROR(__xludf.DUMMYFUNCTION("""COMPUTED_VALUE"""),"Guadalajara bien educada")</f>
        <v>Guadalajara bien educada</v>
      </c>
      <c r="E327" s="112" t="str">
        <f ca="1">IFERROR(__xludf.DUMMYFUNCTION("""COMPUTED_VALUE"""),"Atención Psicopedagógica Infantil")</f>
        <v>Atención Psicopedagógica Infantil</v>
      </c>
      <c r="F32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7" s="112" t="str">
        <f ca="1">IFERROR(__xludf.DUMMYFUNCTION("""COMPUTED_VALUE"""),"HOM septiembre")</f>
        <v>HOM septiembre</v>
      </c>
      <c r="I327" s="112" t="str">
        <f ca="1">IFERROR(__xludf.DUMMYFUNCTION("""COMPUTED_VALUE"""),"septiembre")</f>
        <v>septiembre</v>
      </c>
      <c r="J327" s="112" t="str">
        <f ca="1">IFERROR(__xludf.DUMMYFUNCTION("""COMPUTED_VALUE"""),"HOM")</f>
        <v>HOM</v>
      </c>
      <c r="K327" s="63"/>
      <c r="L327" s="112" t="str">
        <f ca="1">IFERROR(__xludf.DUMMYFUNCTION("""COMPUTED_VALUE"""),"TRIMESTRE 3")</f>
        <v>TRIMESTRE 3</v>
      </c>
      <c r="M327" s="112" t="str">
        <f ca="1">IFERROR(__xludf.DUMMYFUNCTION("""COMPUTED_VALUE"""),"HOMBRES ADULTOS")</f>
        <v>HOMBRES ADULTOS</v>
      </c>
    </row>
    <row r="328" spans="1:13">
      <c r="A328" s="112" t="str">
        <f ca="1">IFERROR(__xludf.DUMMYFUNCTION("""COMPUTED_VALUE"""),"5.1.2.0")</f>
        <v>5.1.2.0</v>
      </c>
      <c r="B32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8" s="112" t="str">
        <f ca="1">IFERROR(__xludf.DUMMYFUNCTION("""COMPUTED_VALUE"""),"3. Operación")</f>
        <v>3. Operación</v>
      </c>
      <c r="D328" s="112" t="str">
        <f ca="1">IFERROR(__xludf.DUMMYFUNCTION("""COMPUTED_VALUE"""),"Guadalajara bien educada")</f>
        <v>Guadalajara bien educada</v>
      </c>
      <c r="E328" s="112" t="str">
        <f ca="1">IFERROR(__xludf.DUMMYFUNCTION("""COMPUTED_VALUE"""),"Atención Psicopedagógica Infantil")</f>
        <v>Atención Psicopedagógica Infantil</v>
      </c>
      <c r="F32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8" s="112" t="str">
        <f ca="1">IFERROR(__xludf.DUMMYFUNCTION("""COMPUTED_VALUE"""),"AMM septiembre")</f>
        <v>AMM septiembre</v>
      </c>
      <c r="I328" s="112" t="str">
        <f ca="1">IFERROR(__xludf.DUMMYFUNCTION("""COMPUTED_VALUE"""),"septiembre")</f>
        <v>septiembre</v>
      </c>
      <c r="J328" s="112" t="str">
        <f ca="1">IFERROR(__xludf.DUMMYFUNCTION("""COMPUTED_VALUE"""),"AMM")</f>
        <v>AMM</v>
      </c>
      <c r="K328" s="63"/>
      <c r="L328" s="112" t="str">
        <f ca="1">IFERROR(__xludf.DUMMYFUNCTION("""COMPUTED_VALUE"""),"TRIMESTRE 3")</f>
        <v>TRIMESTRE 3</v>
      </c>
      <c r="M328" s="112" t="str">
        <f ca="1">IFERROR(__xludf.DUMMYFUNCTION("""COMPUTED_VALUE"""),"ADULTA MAYOR MUJER")</f>
        <v>ADULTA MAYOR MUJER</v>
      </c>
    </row>
    <row r="329" spans="1:13">
      <c r="A329" s="112" t="str">
        <f ca="1">IFERROR(__xludf.DUMMYFUNCTION("""COMPUTED_VALUE"""),"5.1.2.0")</f>
        <v>5.1.2.0</v>
      </c>
      <c r="B32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9" s="112" t="str">
        <f ca="1">IFERROR(__xludf.DUMMYFUNCTION("""COMPUTED_VALUE"""),"3. Operación")</f>
        <v>3. Operación</v>
      </c>
      <c r="D329" s="112" t="str">
        <f ca="1">IFERROR(__xludf.DUMMYFUNCTION("""COMPUTED_VALUE"""),"Guadalajara bien educada")</f>
        <v>Guadalajara bien educada</v>
      </c>
      <c r="E329" s="112" t="str">
        <f ca="1">IFERROR(__xludf.DUMMYFUNCTION("""COMPUTED_VALUE"""),"Atención Psicopedagógica Infantil")</f>
        <v>Atención Psicopedagógica Infantil</v>
      </c>
      <c r="F32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9" s="112" t="str">
        <f ca="1">IFERROR(__xludf.DUMMYFUNCTION("""COMPUTED_VALUE"""),"AMH septiembre")</f>
        <v>AMH septiembre</v>
      </c>
      <c r="I329" s="112" t="str">
        <f ca="1">IFERROR(__xludf.DUMMYFUNCTION("""COMPUTED_VALUE"""),"septiembre")</f>
        <v>septiembre</v>
      </c>
      <c r="J329" s="112" t="str">
        <f ca="1">IFERROR(__xludf.DUMMYFUNCTION("""COMPUTED_VALUE"""),"AMH")</f>
        <v>AMH</v>
      </c>
      <c r="K329" s="63"/>
      <c r="L329" s="112" t="str">
        <f ca="1">IFERROR(__xludf.DUMMYFUNCTION("""COMPUTED_VALUE"""),"TRIMESTRE 3")</f>
        <v>TRIMESTRE 3</v>
      </c>
      <c r="M329" s="112" t="str">
        <f ca="1">IFERROR(__xludf.DUMMYFUNCTION("""COMPUTED_VALUE"""),"ADULTO MAYOR HOMBRE")</f>
        <v>ADULTO MAYOR HOMBRE</v>
      </c>
    </row>
    <row r="330" spans="1:13">
      <c r="A330" s="112" t="str">
        <f ca="1">IFERROR(__xludf.DUMMYFUNCTION("""COMPUTED_VALUE"""),"5.1.2.1")</f>
        <v>5.1.2.1</v>
      </c>
      <c r="B33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0" s="112" t="str">
        <f ca="1">IFERROR(__xludf.DUMMYFUNCTION("""COMPUTED_VALUE"""),"5. Inclusión")</f>
        <v>5. Inclusión</v>
      </c>
      <c r="D330" s="112" t="str">
        <f ca="1">IFERROR(__xludf.DUMMYFUNCTION("""COMPUTED_VALUE"""),"Guadalajara bien educada")</f>
        <v>Guadalajara bien educada</v>
      </c>
      <c r="E330" s="112" t="str">
        <f ca="1">IFERROR(__xludf.DUMMYFUNCTION("""COMPUTED_VALUE"""),"Atención Psicopedagógica Infantil")</f>
        <v>Atención Psicopedagógica Infantil</v>
      </c>
      <c r="F33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0" s="112" t="str">
        <f ca="1">IFERROR(__xludf.DUMMYFUNCTION("""COMPUTED_VALUE"""),"NAS septiembre")</f>
        <v>NAS septiembre</v>
      </c>
      <c r="I330" s="112" t="str">
        <f ca="1">IFERROR(__xludf.DUMMYFUNCTION("""COMPUTED_VALUE"""),"septiembre")</f>
        <v>septiembre</v>
      </c>
      <c r="J330" s="112" t="str">
        <f ca="1">IFERROR(__xludf.DUMMYFUNCTION("""COMPUTED_VALUE"""),"NAS")</f>
        <v>NAS</v>
      </c>
      <c r="K330" s="63">
        <f ca="1">IFERROR(__xludf.DUMMYFUNCTION("""COMPUTED_VALUE"""),4)</f>
        <v>4</v>
      </c>
      <c r="L330" s="112" t="str">
        <f ca="1">IFERROR(__xludf.DUMMYFUNCTION("""COMPUTED_VALUE"""),"TRIMESTRE 3")</f>
        <v>TRIMESTRE 3</v>
      </c>
      <c r="M330" s="112" t="str">
        <f ca="1">IFERROR(__xludf.DUMMYFUNCTION("""COMPUTED_VALUE"""),"NIÑAS")</f>
        <v>NIÑAS</v>
      </c>
    </row>
    <row r="331" spans="1:13">
      <c r="A331" s="112" t="str">
        <f ca="1">IFERROR(__xludf.DUMMYFUNCTION("""COMPUTED_VALUE"""),"5.1.2.1")</f>
        <v>5.1.2.1</v>
      </c>
      <c r="B33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1" s="112" t="str">
        <f ca="1">IFERROR(__xludf.DUMMYFUNCTION("""COMPUTED_VALUE"""),"5. Inclusión")</f>
        <v>5. Inclusión</v>
      </c>
      <c r="D331" s="112" t="str">
        <f ca="1">IFERROR(__xludf.DUMMYFUNCTION("""COMPUTED_VALUE"""),"Guadalajara bien educada")</f>
        <v>Guadalajara bien educada</v>
      </c>
      <c r="E331" s="112" t="str">
        <f ca="1">IFERROR(__xludf.DUMMYFUNCTION("""COMPUTED_VALUE"""),"Atención Psicopedagógica Infantil")</f>
        <v>Atención Psicopedagógica Infantil</v>
      </c>
      <c r="F33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1" s="112" t="str">
        <f ca="1">IFERROR(__xludf.DUMMYFUNCTION("""COMPUTED_VALUE"""),"NOS septiembre")</f>
        <v>NOS septiembre</v>
      </c>
      <c r="I331" s="112" t="str">
        <f ca="1">IFERROR(__xludf.DUMMYFUNCTION("""COMPUTED_VALUE"""),"septiembre")</f>
        <v>septiembre</v>
      </c>
      <c r="J331" s="112" t="str">
        <f ca="1">IFERROR(__xludf.DUMMYFUNCTION("""COMPUTED_VALUE"""),"NOS")</f>
        <v>NOS</v>
      </c>
      <c r="K331" s="63">
        <f ca="1">IFERROR(__xludf.DUMMYFUNCTION("""COMPUTED_VALUE"""),7)</f>
        <v>7</v>
      </c>
      <c r="L331" s="112" t="str">
        <f ca="1">IFERROR(__xludf.DUMMYFUNCTION("""COMPUTED_VALUE"""),"TRIMESTRE 3")</f>
        <v>TRIMESTRE 3</v>
      </c>
      <c r="M331" s="112" t="str">
        <f ca="1">IFERROR(__xludf.DUMMYFUNCTION("""COMPUTED_VALUE"""),"NIÑOS")</f>
        <v>NIÑOS</v>
      </c>
    </row>
    <row r="332" spans="1:13">
      <c r="A332" s="112" t="str">
        <f ca="1">IFERROR(__xludf.DUMMYFUNCTION("""COMPUTED_VALUE"""),"5.1.2.1")</f>
        <v>5.1.2.1</v>
      </c>
      <c r="B33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2" s="112" t="str">
        <f ca="1">IFERROR(__xludf.DUMMYFUNCTION("""COMPUTED_VALUE"""),"5. Inclusión")</f>
        <v>5. Inclusión</v>
      </c>
      <c r="D332" s="112" t="str">
        <f ca="1">IFERROR(__xludf.DUMMYFUNCTION("""COMPUTED_VALUE"""),"Guadalajara bien educada")</f>
        <v>Guadalajara bien educada</v>
      </c>
      <c r="E332" s="112" t="str">
        <f ca="1">IFERROR(__xludf.DUMMYFUNCTION("""COMPUTED_VALUE"""),"Atención Psicopedagógica Infantil")</f>
        <v>Atención Psicopedagógica Infantil</v>
      </c>
      <c r="F33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2" s="112" t="str">
        <f ca="1">IFERROR(__xludf.DUMMYFUNCTION("""COMPUTED_VALUE"""),"AM septiembre")</f>
        <v>AM septiembre</v>
      </c>
      <c r="I332" s="112" t="str">
        <f ca="1">IFERROR(__xludf.DUMMYFUNCTION("""COMPUTED_VALUE"""),"septiembre")</f>
        <v>septiembre</v>
      </c>
      <c r="J332" s="112" t="str">
        <f ca="1">IFERROR(__xludf.DUMMYFUNCTION("""COMPUTED_VALUE"""),"AM")</f>
        <v>AM</v>
      </c>
      <c r="K332" s="63">
        <f ca="1">IFERROR(__xludf.DUMMYFUNCTION("""COMPUTED_VALUE"""),0)</f>
        <v>0</v>
      </c>
      <c r="L332" s="112" t="str">
        <f ca="1">IFERROR(__xludf.DUMMYFUNCTION("""COMPUTED_VALUE"""),"TRIMESTRE 3")</f>
        <v>TRIMESTRE 3</v>
      </c>
      <c r="M332" s="112" t="str">
        <f ca="1">IFERROR(__xludf.DUMMYFUNCTION("""COMPUTED_VALUE"""),"ADOLESCENTES MUJERES")</f>
        <v>ADOLESCENTES MUJERES</v>
      </c>
    </row>
    <row r="333" spans="1:13">
      <c r="A333" s="112" t="str">
        <f ca="1">IFERROR(__xludf.DUMMYFUNCTION("""COMPUTED_VALUE"""),"5.1.2.1")</f>
        <v>5.1.2.1</v>
      </c>
      <c r="B33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3" s="112" t="str">
        <f ca="1">IFERROR(__xludf.DUMMYFUNCTION("""COMPUTED_VALUE"""),"5. Inclusión")</f>
        <v>5. Inclusión</v>
      </c>
      <c r="D333" s="112" t="str">
        <f ca="1">IFERROR(__xludf.DUMMYFUNCTION("""COMPUTED_VALUE"""),"Guadalajara bien educada")</f>
        <v>Guadalajara bien educada</v>
      </c>
      <c r="E333" s="112" t="str">
        <f ca="1">IFERROR(__xludf.DUMMYFUNCTION("""COMPUTED_VALUE"""),"Atención Psicopedagógica Infantil")</f>
        <v>Atención Psicopedagógica Infantil</v>
      </c>
      <c r="F33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3" s="112" t="str">
        <f ca="1">IFERROR(__xludf.DUMMYFUNCTION("""COMPUTED_VALUE"""),"AH septiembre")</f>
        <v>AH septiembre</v>
      </c>
      <c r="I333" s="112" t="str">
        <f ca="1">IFERROR(__xludf.DUMMYFUNCTION("""COMPUTED_VALUE"""),"septiembre")</f>
        <v>septiembre</v>
      </c>
      <c r="J333" s="112" t="str">
        <f ca="1">IFERROR(__xludf.DUMMYFUNCTION("""COMPUTED_VALUE"""),"AH")</f>
        <v>AH</v>
      </c>
      <c r="K333" s="63">
        <f ca="1">IFERROR(__xludf.DUMMYFUNCTION("""COMPUTED_VALUE"""),0)</f>
        <v>0</v>
      </c>
      <c r="L333" s="112" t="str">
        <f ca="1">IFERROR(__xludf.DUMMYFUNCTION("""COMPUTED_VALUE"""),"TRIMESTRE 3")</f>
        <v>TRIMESTRE 3</v>
      </c>
      <c r="M333" s="112" t="str">
        <f ca="1">IFERROR(__xludf.DUMMYFUNCTION("""COMPUTED_VALUE"""),"ADOLESCENTES HOMBRES")</f>
        <v>ADOLESCENTES HOMBRES</v>
      </c>
    </row>
    <row r="334" spans="1:13">
      <c r="A334" s="112" t="str">
        <f ca="1">IFERROR(__xludf.DUMMYFUNCTION("""COMPUTED_VALUE"""),"5.1.2.1")</f>
        <v>5.1.2.1</v>
      </c>
      <c r="B33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4" s="112" t="str">
        <f ca="1">IFERROR(__xludf.DUMMYFUNCTION("""COMPUTED_VALUE"""),"5. Inclusión")</f>
        <v>5. Inclusión</v>
      </c>
      <c r="D334" s="112" t="str">
        <f ca="1">IFERROR(__xludf.DUMMYFUNCTION("""COMPUTED_VALUE"""),"Guadalajara bien educada")</f>
        <v>Guadalajara bien educada</v>
      </c>
      <c r="E334" s="112" t="str">
        <f ca="1">IFERROR(__xludf.DUMMYFUNCTION("""COMPUTED_VALUE"""),"Atención Psicopedagógica Infantil")</f>
        <v>Atención Psicopedagógica Infantil</v>
      </c>
      <c r="F33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4" s="112" t="str">
        <f ca="1">IFERROR(__xludf.DUMMYFUNCTION("""COMPUTED_VALUE"""),"MUJ septiembre")</f>
        <v>MUJ septiembre</v>
      </c>
      <c r="I334" s="112" t="str">
        <f ca="1">IFERROR(__xludf.DUMMYFUNCTION("""COMPUTED_VALUE"""),"septiembre")</f>
        <v>septiembre</v>
      </c>
      <c r="J334" s="112" t="str">
        <f ca="1">IFERROR(__xludf.DUMMYFUNCTION("""COMPUTED_VALUE"""),"MUJ")</f>
        <v>MUJ</v>
      </c>
      <c r="K334" s="63"/>
      <c r="L334" s="112" t="str">
        <f ca="1">IFERROR(__xludf.DUMMYFUNCTION("""COMPUTED_VALUE"""),"TRIMESTRE 3")</f>
        <v>TRIMESTRE 3</v>
      </c>
      <c r="M334" s="112" t="str">
        <f ca="1">IFERROR(__xludf.DUMMYFUNCTION("""COMPUTED_VALUE"""),"MUJERES ADULTAS")</f>
        <v>MUJERES ADULTAS</v>
      </c>
    </row>
    <row r="335" spans="1:13">
      <c r="A335" s="112" t="str">
        <f ca="1">IFERROR(__xludf.DUMMYFUNCTION("""COMPUTED_VALUE"""),"5.1.2.1")</f>
        <v>5.1.2.1</v>
      </c>
      <c r="B33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5" s="112" t="str">
        <f ca="1">IFERROR(__xludf.DUMMYFUNCTION("""COMPUTED_VALUE"""),"5. Inclusión")</f>
        <v>5. Inclusión</v>
      </c>
      <c r="D335" s="112" t="str">
        <f ca="1">IFERROR(__xludf.DUMMYFUNCTION("""COMPUTED_VALUE"""),"Guadalajara bien educada")</f>
        <v>Guadalajara bien educada</v>
      </c>
      <c r="E335" s="112" t="str">
        <f ca="1">IFERROR(__xludf.DUMMYFUNCTION("""COMPUTED_VALUE"""),"Atención Psicopedagógica Infantil")</f>
        <v>Atención Psicopedagógica Infantil</v>
      </c>
      <c r="F33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5" s="112" t="str">
        <f ca="1">IFERROR(__xludf.DUMMYFUNCTION("""COMPUTED_VALUE"""),"HOM septiembre")</f>
        <v>HOM septiembre</v>
      </c>
      <c r="I335" s="112" t="str">
        <f ca="1">IFERROR(__xludf.DUMMYFUNCTION("""COMPUTED_VALUE"""),"septiembre")</f>
        <v>septiembre</v>
      </c>
      <c r="J335" s="112" t="str">
        <f ca="1">IFERROR(__xludf.DUMMYFUNCTION("""COMPUTED_VALUE"""),"HOM")</f>
        <v>HOM</v>
      </c>
      <c r="K335" s="63"/>
      <c r="L335" s="112" t="str">
        <f ca="1">IFERROR(__xludf.DUMMYFUNCTION("""COMPUTED_VALUE"""),"TRIMESTRE 3")</f>
        <v>TRIMESTRE 3</v>
      </c>
      <c r="M335" s="112" t="str">
        <f ca="1">IFERROR(__xludf.DUMMYFUNCTION("""COMPUTED_VALUE"""),"HOMBRES ADULTOS")</f>
        <v>HOMBRES ADULTOS</v>
      </c>
    </row>
    <row r="336" spans="1:13">
      <c r="A336" s="112" t="str">
        <f ca="1">IFERROR(__xludf.DUMMYFUNCTION("""COMPUTED_VALUE"""),"5.1.2.1")</f>
        <v>5.1.2.1</v>
      </c>
      <c r="B33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6" s="112" t="str">
        <f ca="1">IFERROR(__xludf.DUMMYFUNCTION("""COMPUTED_VALUE"""),"5. Inclusión")</f>
        <v>5. Inclusión</v>
      </c>
      <c r="D336" s="112" t="str">
        <f ca="1">IFERROR(__xludf.DUMMYFUNCTION("""COMPUTED_VALUE"""),"Guadalajara bien educada")</f>
        <v>Guadalajara bien educada</v>
      </c>
      <c r="E336" s="112" t="str">
        <f ca="1">IFERROR(__xludf.DUMMYFUNCTION("""COMPUTED_VALUE"""),"Atención Psicopedagógica Infantil")</f>
        <v>Atención Psicopedagógica Infantil</v>
      </c>
      <c r="F33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6" s="112" t="str">
        <f ca="1">IFERROR(__xludf.DUMMYFUNCTION("""COMPUTED_VALUE"""),"AMM septiembre")</f>
        <v>AMM septiembre</v>
      </c>
      <c r="I336" s="112" t="str">
        <f ca="1">IFERROR(__xludf.DUMMYFUNCTION("""COMPUTED_VALUE"""),"septiembre")</f>
        <v>septiembre</v>
      </c>
      <c r="J336" s="112" t="str">
        <f ca="1">IFERROR(__xludf.DUMMYFUNCTION("""COMPUTED_VALUE"""),"AMM")</f>
        <v>AMM</v>
      </c>
      <c r="K336" s="63"/>
      <c r="L336" s="112" t="str">
        <f ca="1">IFERROR(__xludf.DUMMYFUNCTION("""COMPUTED_VALUE"""),"TRIMESTRE 3")</f>
        <v>TRIMESTRE 3</v>
      </c>
      <c r="M336" s="112" t="str">
        <f ca="1">IFERROR(__xludf.DUMMYFUNCTION("""COMPUTED_VALUE"""),"ADULTA MAYOR MUJER")</f>
        <v>ADULTA MAYOR MUJER</v>
      </c>
    </row>
    <row r="337" spans="1:13">
      <c r="A337" s="112" t="str">
        <f ca="1">IFERROR(__xludf.DUMMYFUNCTION("""COMPUTED_VALUE"""),"5.1.2.1")</f>
        <v>5.1.2.1</v>
      </c>
      <c r="B33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7" s="112" t="str">
        <f ca="1">IFERROR(__xludf.DUMMYFUNCTION("""COMPUTED_VALUE"""),"5. Inclusión")</f>
        <v>5. Inclusión</v>
      </c>
      <c r="D337" s="112" t="str">
        <f ca="1">IFERROR(__xludf.DUMMYFUNCTION("""COMPUTED_VALUE"""),"Guadalajara bien educada")</f>
        <v>Guadalajara bien educada</v>
      </c>
      <c r="E337" s="112" t="str">
        <f ca="1">IFERROR(__xludf.DUMMYFUNCTION("""COMPUTED_VALUE"""),"Atención Psicopedagógica Infantil")</f>
        <v>Atención Psicopedagógica Infantil</v>
      </c>
      <c r="F33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7" s="112" t="str">
        <f ca="1">IFERROR(__xludf.DUMMYFUNCTION("""COMPUTED_VALUE"""),"AMH septiembre")</f>
        <v>AMH septiembre</v>
      </c>
      <c r="I337" s="112" t="str">
        <f ca="1">IFERROR(__xludf.DUMMYFUNCTION("""COMPUTED_VALUE"""),"septiembre")</f>
        <v>septiembre</v>
      </c>
      <c r="J337" s="112" t="str">
        <f ca="1">IFERROR(__xludf.DUMMYFUNCTION("""COMPUTED_VALUE"""),"AMH")</f>
        <v>AMH</v>
      </c>
      <c r="K337" s="63"/>
      <c r="L337" s="112" t="str">
        <f ca="1">IFERROR(__xludf.DUMMYFUNCTION("""COMPUTED_VALUE"""),"TRIMESTRE 3")</f>
        <v>TRIMESTRE 3</v>
      </c>
      <c r="M337" s="112" t="str">
        <f ca="1">IFERROR(__xludf.DUMMYFUNCTION("""COMPUTED_VALUE"""),"ADULTO MAYOR HOMBRE")</f>
        <v>ADULTO MAYOR HOMBRE</v>
      </c>
    </row>
    <row r="338" spans="1:13">
      <c r="A338" s="112" t="str">
        <f ca="1">IFERROR(__xludf.DUMMYFUNCTION("""COMPUTED_VALUE"""),"5.1.2.0")</f>
        <v>5.1.2.0</v>
      </c>
      <c r="B33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38" s="112" t="str">
        <f ca="1">IFERROR(__xludf.DUMMYFUNCTION("""COMPUTED_VALUE"""),"3. Operación")</f>
        <v>3. Operación</v>
      </c>
      <c r="D338" s="112" t="str">
        <f ca="1">IFERROR(__xludf.DUMMYFUNCTION("""COMPUTED_VALUE"""),"Guadalajara bien educada")</f>
        <v>Guadalajara bien educada</v>
      </c>
      <c r="E338" s="112" t="str">
        <f ca="1">IFERROR(__xludf.DUMMYFUNCTION("""COMPUTED_VALUE"""),"Atención Psicopedagógica Infantil")</f>
        <v>Atención Psicopedagógica Infantil</v>
      </c>
      <c r="F33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3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38" s="112" t="str">
        <f ca="1">IFERROR(__xludf.DUMMYFUNCTION("""COMPUTED_VALUE"""),"NAS Octubre")</f>
        <v>NAS Octubre</v>
      </c>
      <c r="I338" s="112" t="str">
        <f ca="1">IFERROR(__xludf.DUMMYFUNCTION("""COMPUTED_VALUE"""),"Octubre")</f>
        <v>Octubre</v>
      </c>
      <c r="J338" s="112" t="str">
        <f ca="1">IFERROR(__xludf.DUMMYFUNCTION("""COMPUTED_VALUE"""),"NAS")</f>
        <v>NAS</v>
      </c>
      <c r="K338" s="63">
        <f ca="1">IFERROR(__xludf.DUMMYFUNCTION("""COMPUTED_VALUE"""),61)</f>
        <v>61</v>
      </c>
      <c r="L338" s="112" t="str">
        <f ca="1">IFERROR(__xludf.DUMMYFUNCTION("""COMPUTED_VALUE"""),"TRIMESTRE 4")</f>
        <v>TRIMESTRE 4</v>
      </c>
      <c r="M338" s="112" t="str">
        <f ca="1">IFERROR(__xludf.DUMMYFUNCTION("""COMPUTED_VALUE"""),"NIÑAS")</f>
        <v>NIÑAS</v>
      </c>
    </row>
    <row r="339" spans="1:13">
      <c r="A339" s="112" t="str">
        <f ca="1">IFERROR(__xludf.DUMMYFUNCTION("""COMPUTED_VALUE"""),"5.1.2.0")</f>
        <v>5.1.2.0</v>
      </c>
      <c r="B33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39" s="112" t="str">
        <f ca="1">IFERROR(__xludf.DUMMYFUNCTION("""COMPUTED_VALUE"""),"3. Operación")</f>
        <v>3. Operación</v>
      </c>
      <c r="D339" s="112" t="str">
        <f ca="1">IFERROR(__xludf.DUMMYFUNCTION("""COMPUTED_VALUE"""),"Guadalajara bien educada")</f>
        <v>Guadalajara bien educada</v>
      </c>
      <c r="E339" s="112" t="str">
        <f ca="1">IFERROR(__xludf.DUMMYFUNCTION("""COMPUTED_VALUE"""),"Atención Psicopedagógica Infantil")</f>
        <v>Atención Psicopedagógica Infantil</v>
      </c>
      <c r="F33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3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39" s="112" t="str">
        <f ca="1">IFERROR(__xludf.DUMMYFUNCTION("""COMPUTED_VALUE"""),"NOS Octubre")</f>
        <v>NOS Octubre</v>
      </c>
      <c r="I339" s="112" t="str">
        <f ca="1">IFERROR(__xludf.DUMMYFUNCTION("""COMPUTED_VALUE"""),"Octubre")</f>
        <v>Octubre</v>
      </c>
      <c r="J339" s="112" t="str">
        <f ca="1">IFERROR(__xludf.DUMMYFUNCTION("""COMPUTED_VALUE"""),"NOS")</f>
        <v>NOS</v>
      </c>
      <c r="K339" s="63">
        <f ca="1">IFERROR(__xludf.DUMMYFUNCTION("""COMPUTED_VALUE"""),106)</f>
        <v>106</v>
      </c>
      <c r="L339" s="112" t="str">
        <f ca="1">IFERROR(__xludf.DUMMYFUNCTION("""COMPUTED_VALUE"""),"TRIMESTRE 4")</f>
        <v>TRIMESTRE 4</v>
      </c>
      <c r="M339" s="112" t="str">
        <f ca="1">IFERROR(__xludf.DUMMYFUNCTION("""COMPUTED_VALUE"""),"NIÑOS")</f>
        <v>NIÑOS</v>
      </c>
    </row>
    <row r="340" spans="1:13">
      <c r="A340" s="112" t="str">
        <f ca="1">IFERROR(__xludf.DUMMYFUNCTION("""COMPUTED_VALUE"""),"5.1.2.0")</f>
        <v>5.1.2.0</v>
      </c>
      <c r="B34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0" s="112" t="str">
        <f ca="1">IFERROR(__xludf.DUMMYFUNCTION("""COMPUTED_VALUE"""),"3. Operación")</f>
        <v>3. Operación</v>
      </c>
      <c r="D340" s="112" t="str">
        <f ca="1">IFERROR(__xludf.DUMMYFUNCTION("""COMPUTED_VALUE"""),"Guadalajara bien educada")</f>
        <v>Guadalajara bien educada</v>
      </c>
      <c r="E340" s="112" t="str">
        <f ca="1">IFERROR(__xludf.DUMMYFUNCTION("""COMPUTED_VALUE"""),"Atención Psicopedagógica Infantil")</f>
        <v>Atención Psicopedagógica Infantil</v>
      </c>
      <c r="F34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0" s="112" t="str">
        <f ca="1">IFERROR(__xludf.DUMMYFUNCTION("""COMPUTED_VALUE"""),"AM OCTUBRE")</f>
        <v>AM OCTUBRE</v>
      </c>
      <c r="I340" s="112" t="str">
        <f ca="1">IFERROR(__xludf.DUMMYFUNCTION("""COMPUTED_VALUE"""),"Octubre")</f>
        <v>Octubre</v>
      </c>
      <c r="J340" s="112" t="str">
        <f ca="1">IFERROR(__xludf.DUMMYFUNCTION("""COMPUTED_VALUE"""),"AM")</f>
        <v>AM</v>
      </c>
      <c r="K340" s="63">
        <f ca="1">IFERROR(__xludf.DUMMYFUNCTION("""COMPUTED_VALUE"""),0)</f>
        <v>0</v>
      </c>
      <c r="L340" s="112" t="str">
        <f ca="1">IFERROR(__xludf.DUMMYFUNCTION("""COMPUTED_VALUE"""),"TRIMESTRE 4")</f>
        <v>TRIMESTRE 4</v>
      </c>
      <c r="M340" s="112" t="str">
        <f ca="1">IFERROR(__xludf.DUMMYFUNCTION("""COMPUTED_VALUE"""),"ADOLESCENTES MUJERES")</f>
        <v>ADOLESCENTES MUJERES</v>
      </c>
    </row>
    <row r="341" spans="1:13">
      <c r="A341" s="112" t="str">
        <f ca="1">IFERROR(__xludf.DUMMYFUNCTION("""COMPUTED_VALUE"""),"5.1.2.0")</f>
        <v>5.1.2.0</v>
      </c>
      <c r="B34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1" s="112" t="str">
        <f ca="1">IFERROR(__xludf.DUMMYFUNCTION("""COMPUTED_VALUE"""),"3. Operación")</f>
        <v>3. Operación</v>
      </c>
      <c r="D341" s="112" t="str">
        <f ca="1">IFERROR(__xludf.DUMMYFUNCTION("""COMPUTED_VALUE"""),"Guadalajara bien educada")</f>
        <v>Guadalajara bien educada</v>
      </c>
      <c r="E341" s="112" t="str">
        <f ca="1">IFERROR(__xludf.DUMMYFUNCTION("""COMPUTED_VALUE"""),"Atención Psicopedagógica Infantil")</f>
        <v>Atención Psicopedagógica Infantil</v>
      </c>
      <c r="F34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1" s="112" t="str">
        <f ca="1">IFERROR(__xludf.DUMMYFUNCTION("""COMPUTED_VALUE"""),"AH OCTUBRE")</f>
        <v>AH OCTUBRE</v>
      </c>
      <c r="I341" s="112" t="str">
        <f ca="1">IFERROR(__xludf.DUMMYFUNCTION("""COMPUTED_VALUE"""),"Octubre")</f>
        <v>Octubre</v>
      </c>
      <c r="J341" s="112" t="str">
        <f ca="1">IFERROR(__xludf.DUMMYFUNCTION("""COMPUTED_VALUE"""),"AH")</f>
        <v>AH</v>
      </c>
      <c r="K341" s="63">
        <f ca="1">IFERROR(__xludf.DUMMYFUNCTION("""COMPUTED_VALUE"""),0)</f>
        <v>0</v>
      </c>
      <c r="L341" s="112" t="str">
        <f ca="1">IFERROR(__xludf.DUMMYFUNCTION("""COMPUTED_VALUE"""),"TRIMESTRE 4")</f>
        <v>TRIMESTRE 4</v>
      </c>
      <c r="M341" s="112" t="str">
        <f ca="1">IFERROR(__xludf.DUMMYFUNCTION("""COMPUTED_VALUE"""),"ADOLESCENTES HOMBRES")</f>
        <v>ADOLESCENTES HOMBRES</v>
      </c>
    </row>
    <row r="342" spans="1:13">
      <c r="A342" s="112" t="str">
        <f ca="1">IFERROR(__xludf.DUMMYFUNCTION("""COMPUTED_VALUE"""),"5.1.2.0")</f>
        <v>5.1.2.0</v>
      </c>
      <c r="B34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2" s="112" t="str">
        <f ca="1">IFERROR(__xludf.DUMMYFUNCTION("""COMPUTED_VALUE"""),"3. Operación")</f>
        <v>3. Operación</v>
      </c>
      <c r="D342" s="112" t="str">
        <f ca="1">IFERROR(__xludf.DUMMYFUNCTION("""COMPUTED_VALUE"""),"Guadalajara bien educada")</f>
        <v>Guadalajara bien educada</v>
      </c>
      <c r="E342" s="112" t="str">
        <f ca="1">IFERROR(__xludf.DUMMYFUNCTION("""COMPUTED_VALUE"""),"Atención Psicopedagógica Infantil")</f>
        <v>Atención Psicopedagógica Infantil</v>
      </c>
      <c r="F34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2" s="112" t="str">
        <f ca="1">IFERROR(__xludf.DUMMYFUNCTION("""COMPUTED_VALUE"""),"MUJ Octubre")</f>
        <v>MUJ Octubre</v>
      </c>
      <c r="I342" s="112" t="str">
        <f ca="1">IFERROR(__xludf.DUMMYFUNCTION("""COMPUTED_VALUE"""),"Octubre")</f>
        <v>Octubre</v>
      </c>
      <c r="J342" s="112" t="str">
        <f ca="1">IFERROR(__xludf.DUMMYFUNCTION("""COMPUTED_VALUE"""),"MUJ")</f>
        <v>MUJ</v>
      </c>
      <c r="K342" s="63"/>
      <c r="L342" s="112" t="str">
        <f ca="1">IFERROR(__xludf.DUMMYFUNCTION("""COMPUTED_VALUE"""),"TRIMESTRE 4")</f>
        <v>TRIMESTRE 4</v>
      </c>
      <c r="M342" s="112" t="str">
        <f ca="1">IFERROR(__xludf.DUMMYFUNCTION("""COMPUTED_VALUE"""),"MUJERES ADULTAS")</f>
        <v>MUJERES ADULTAS</v>
      </c>
    </row>
    <row r="343" spans="1:13">
      <c r="A343" s="112" t="str">
        <f ca="1">IFERROR(__xludf.DUMMYFUNCTION("""COMPUTED_VALUE"""),"5.1.2.0")</f>
        <v>5.1.2.0</v>
      </c>
      <c r="B34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3" s="112" t="str">
        <f ca="1">IFERROR(__xludf.DUMMYFUNCTION("""COMPUTED_VALUE"""),"3. Operación")</f>
        <v>3. Operación</v>
      </c>
      <c r="D343" s="112" t="str">
        <f ca="1">IFERROR(__xludf.DUMMYFUNCTION("""COMPUTED_VALUE"""),"Guadalajara bien educada")</f>
        <v>Guadalajara bien educada</v>
      </c>
      <c r="E343" s="112" t="str">
        <f ca="1">IFERROR(__xludf.DUMMYFUNCTION("""COMPUTED_VALUE"""),"Atención Psicopedagógica Infantil")</f>
        <v>Atención Psicopedagógica Infantil</v>
      </c>
      <c r="F34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3" s="112" t="str">
        <f ca="1">IFERROR(__xludf.DUMMYFUNCTION("""COMPUTED_VALUE"""),"HOM Octubre")</f>
        <v>HOM Octubre</v>
      </c>
      <c r="I343" s="112" t="str">
        <f ca="1">IFERROR(__xludf.DUMMYFUNCTION("""COMPUTED_VALUE"""),"Octubre")</f>
        <v>Octubre</v>
      </c>
      <c r="J343" s="112" t="str">
        <f ca="1">IFERROR(__xludf.DUMMYFUNCTION("""COMPUTED_VALUE"""),"HOM")</f>
        <v>HOM</v>
      </c>
      <c r="K343" s="63"/>
      <c r="L343" s="112" t="str">
        <f ca="1">IFERROR(__xludf.DUMMYFUNCTION("""COMPUTED_VALUE"""),"TRIMESTRE 4")</f>
        <v>TRIMESTRE 4</v>
      </c>
      <c r="M343" s="112" t="str">
        <f ca="1">IFERROR(__xludf.DUMMYFUNCTION("""COMPUTED_VALUE"""),"HOMBRES ADULTOS")</f>
        <v>HOMBRES ADULTOS</v>
      </c>
    </row>
    <row r="344" spans="1:13">
      <c r="A344" s="112" t="str">
        <f ca="1">IFERROR(__xludf.DUMMYFUNCTION("""COMPUTED_VALUE"""),"5.1.2.0")</f>
        <v>5.1.2.0</v>
      </c>
      <c r="B34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4" s="112" t="str">
        <f ca="1">IFERROR(__xludf.DUMMYFUNCTION("""COMPUTED_VALUE"""),"3. Operación")</f>
        <v>3. Operación</v>
      </c>
      <c r="D344" s="112" t="str">
        <f ca="1">IFERROR(__xludf.DUMMYFUNCTION("""COMPUTED_VALUE"""),"Guadalajara bien educada")</f>
        <v>Guadalajara bien educada</v>
      </c>
      <c r="E344" s="112" t="str">
        <f ca="1">IFERROR(__xludf.DUMMYFUNCTION("""COMPUTED_VALUE"""),"Atención Psicopedagógica Infantil")</f>
        <v>Atención Psicopedagógica Infantil</v>
      </c>
      <c r="F34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4" s="112" t="str">
        <f ca="1">IFERROR(__xludf.DUMMYFUNCTION("""COMPUTED_VALUE"""),"AMM Octubre")</f>
        <v>AMM Octubre</v>
      </c>
      <c r="I344" s="112" t="str">
        <f ca="1">IFERROR(__xludf.DUMMYFUNCTION("""COMPUTED_VALUE"""),"Octubre")</f>
        <v>Octubre</v>
      </c>
      <c r="J344" s="112" t="str">
        <f ca="1">IFERROR(__xludf.DUMMYFUNCTION("""COMPUTED_VALUE"""),"AMM")</f>
        <v>AMM</v>
      </c>
      <c r="K344" s="63"/>
      <c r="L344" s="112" t="str">
        <f ca="1">IFERROR(__xludf.DUMMYFUNCTION("""COMPUTED_VALUE"""),"TRIMESTRE 4")</f>
        <v>TRIMESTRE 4</v>
      </c>
      <c r="M344" s="112" t="str">
        <f ca="1">IFERROR(__xludf.DUMMYFUNCTION("""COMPUTED_VALUE"""),"ADULTA MAYOR MUJER")</f>
        <v>ADULTA MAYOR MUJER</v>
      </c>
    </row>
    <row r="345" spans="1:13">
      <c r="A345" s="112" t="str">
        <f ca="1">IFERROR(__xludf.DUMMYFUNCTION("""COMPUTED_VALUE"""),"5.1.2.0")</f>
        <v>5.1.2.0</v>
      </c>
      <c r="B34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5" s="112" t="str">
        <f ca="1">IFERROR(__xludf.DUMMYFUNCTION("""COMPUTED_VALUE"""),"3. Operación")</f>
        <v>3. Operación</v>
      </c>
      <c r="D345" s="112" t="str">
        <f ca="1">IFERROR(__xludf.DUMMYFUNCTION("""COMPUTED_VALUE"""),"Guadalajara bien educada")</f>
        <v>Guadalajara bien educada</v>
      </c>
      <c r="E345" s="112" t="str">
        <f ca="1">IFERROR(__xludf.DUMMYFUNCTION("""COMPUTED_VALUE"""),"Atención Psicopedagógica Infantil")</f>
        <v>Atención Psicopedagógica Infantil</v>
      </c>
      <c r="F34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5" s="112" t="str">
        <f ca="1">IFERROR(__xludf.DUMMYFUNCTION("""COMPUTED_VALUE"""),"AMH Octubre")</f>
        <v>AMH Octubre</v>
      </c>
      <c r="I345" s="112" t="str">
        <f ca="1">IFERROR(__xludf.DUMMYFUNCTION("""COMPUTED_VALUE"""),"Octubre")</f>
        <v>Octubre</v>
      </c>
      <c r="J345" s="112" t="str">
        <f ca="1">IFERROR(__xludf.DUMMYFUNCTION("""COMPUTED_VALUE"""),"AMH")</f>
        <v>AMH</v>
      </c>
      <c r="K345" s="63"/>
      <c r="L345" s="112" t="str">
        <f ca="1">IFERROR(__xludf.DUMMYFUNCTION("""COMPUTED_VALUE"""),"TRIMESTRE 4")</f>
        <v>TRIMESTRE 4</v>
      </c>
      <c r="M345" s="112" t="str">
        <f ca="1">IFERROR(__xludf.DUMMYFUNCTION("""COMPUTED_VALUE"""),"ADULTO MAYOR HOMBRE")</f>
        <v>ADULTO MAYOR HOMBRE</v>
      </c>
    </row>
    <row r="346" spans="1:13">
      <c r="A346" s="112" t="str">
        <f ca="1">IFERROR(__xludf.DUMMYFUNCTION("""COMPUTED_VALUE"""),"5.1.2.1")</f>
        <v>5.1.2.1</v>
      </c>
      <c r="B34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6" s="112" t="str">
        <f ca="1">IFERROR(__xludf.DUMMYFUNCTION("""COMPUTED_VALUE"""),"5. Inclusión")</f>
        <v>5. Inclusión</v>
      </c>
      <c r="D346" s="112" t="str">
        <f ca="1">IFERROR(__xludf.DUMMYFUNCTION("""COMPUTED_VALUE"""),"Guadalajara bien educada")</f>
        <v>Guadalajara bien educada</v>
      </c>
      <c r="E346" s="112" t="str">
        <f ca="1">IFERROR(__xludf.DUMMYFUNCTION("""COMPUTED_VALUE"""),"Atención Psicopedagógica Infantil")</f>
        <v>Atención Psicopedagógica Infantil</v>
      </c>
      <c r="F34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6" s="112" t="str">
        <f ca="1">IFERROR(__xludf.DUMMYFUNCTION("""COMPUTED_VALUE"""),"NAS Octubre")</f>
        <v>NAS Octubre</v>
      </c>
      <c r="I346" s="112" t="str">
        <f ca="1">IFERROR(__xludf.DUMMYFUNCTION("""COMPUTED_VALUE"""),"Octubre")</f>
        <v>Octubre</v>
      </c>
      <c r="J346" s="112" t="str">
        <f ca="1">IFERROR(__xludf.DUMMYFUNCTION("""COMPUTED_VALUE"""),"NAS")</f>
        <v>NAS</v>
      </c>
      <c r="K346" s="63">
        <f ca="1">IFERROR(__xludf.DUMMYFUNCTION("""COMPUTED_VALUE"""),6)</f>
        <v>6</v>
      </c>
      <c r="L346" s="112" t="str">
        <f ca="1">IFERROR(__xludf.DUMMYFUNCTION("""COMPUTED_VALUE"""),"TRIMESTRE 4")</f>
        <v>TRIMESTRE 4</v>
      </c>
      <c r="M346" s="112" t="str">
        <f ca="1">IFERROR(__xludf.DUMMYFUNCTION("""COMPUTED_VALUE"""),"NIÑAS")</f>
        <v>NIÑAS</v>
      </c>
    </row>
    <row r="347" spans="1:13">
      <c r="A347" s="112" t="str">
        <f ca="1">IFERROR(__xludf.DUMMYFUNCTION("""COMPUTED_VALUE"""),"5.1.2.1")</f>
        <v>5.1.2.1</v>
      </c>
      <c r="B34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7" s="112" t="str">
        <f ca="1">IFERROR(__xludf.DUMMYFUNCTION("""COMPUTED_VALUE"""),"5. Inclusión")</f>
        <v>5. Inclusión</v>
      </c>
      <c r="D347" s="112" t="str">
        <f ca="1">IFERROR(__xludf.DUMMYFUNCTION("""COMPUTED_VALUE"""),"Guadalajara bien educada")</f>
        <v>Guadalajara bien educada</v>
      </c>
      <c r="E347" s="112" t="str">
        <f ca="1">IFERROR(__xludf.DUMMYFUNCTION("""COMPUTED_VALUE"""),"Atención Psicopedagógica Infantil")</f>
        <v>Atención Psicopedagógica Infantil</v>
      </c>
      <c r="F34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7" s="112" t="str">
        <f ca="1">IFERROR(__xludf.DUMMYFUNCTION("""COMPUTED_VALUE"""),"NOS Octubre")</f>
        <v>NOS Octubre</v>
      </c>
      <c r="I347" s="112" t="str">
        <f ca="1">IFERROR(__xludf.DUMMYFUNCTION("""COMPUTED_VALUE"""),"Octubre")</f>
        <v>Octubre</v>
      </c>
      <c r="J347" s="112" t="str">
        <f ca="1">IFERROR(__xludf.DUMMYFUNCTION("""COMPUTED_VALUE"""),"NOS")</f>
        <v>NOS</v>
      </c>
      <c r="K347" s="63">
        <f ca="1">IFERROR(__xludf.DUMMYFUNCTION("""COMPUTED_VALUE"""),8)</f>
        <v>8</v>
      </c>
      <c r="L347" s="112" t="str">
        <f ca="1">IFERROR(__xludf.DUMMYFUNCTION("""COMPUTED_VALUE"""),"TRIMESTRE 4")</f>
        <v>TRIMESTRE 4</v>
      </c>
      <c r="M347" s="112" t="str">
        <f ca="1">IFERROR(__xludf.DUMMYFUNCTION("""COMPUTED_VALUE"""),"NIÑOS")</f>
        <v>NIÑOS</v>
      </c>
    </row>
    <row r="348" spans="1:13">
      <c r="A348" s="112" t="str">
        <f ca="1">IFERROR(__xludf.DUMMYFUNCTION("""COMPUTED_VALUE"""),"5.1.2.1")</f>
        <v>5.1.2.1</v>
      </c>
      <c r="B34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8" s="112" t="str">
        <f ca="1">IFERROR(__xludf.DUMMYFUNCTION("""COMPUTED_VALUE"""),"5. Inclusión")</f>
        <v>5. Inclusión</v>
      </c>
      <c r="D348" s="112" t="str">
        <f ca="1">IFERROR(__xludf.DUMMYFUNCTION("""COMPUTED_VALUE"""),"Guadalajara bien educada")</f>
        <v>Guadalajara bien educada</v>
      </c>
      <c r="E348" s="112" t="str">
        <f ca="1">IFERROR(__xludf.DUMMYFUNCTION("""COMPUTED_VALUE"""),"Atención Psicopedagógica Infantil")</f>
        <v>Atención Psicopedagógica Infantil</v>
      </c>
      <c r="F34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8" s="112" t="str">
        <f ca="1">IFERROR(__xludf.DUMMYFUNCTION("""COMPUTED_VALUE"""),"AM OCTUBRE")</f>
        <v>AM OCTUBRE</v>
      </c>
      <c r="I348" s="112" t="str">
        <f ca="1">IFERROR(__xludf.DUMMYFUNCTION("""COMPUTED_VALUE"""),"Octubre")</f>
        <v>Octubre</v>
      </c>
      <c r="J348" s="112" t="str">
        <f ca="1">IFERROR(__xludf.DUMMYFUNCTION("""COMPUTED_VALUE"""),"AM")</f>
        <v>AM</v>
      </c>
      <c r="K348" s="63">
        <f ca="1">IFERROR(__xludf.DUMMYFUNCTION("""COMPUTED_VALUE"""),0)</f>
        <v>0</v>
      </c>
      <c r="L348" s="112" t="str">
        <f ca="1">IFERROR(__xludf.DUMMYFUNCTION("""COMPUTED_VALUE"""),"TRIMESTRE 4")</f>
        <v>TRIMESTRE 4</v>
      </c>
      <c r="M348" s="112" t="str">
        <f ca="1">IFERROR(__xludf.DUMMYFUNCTION("""COMPUTED_VALUE"""),"ADOLESCENTES MUJERES")</f>
        <v>ADOLESCENTES MUJERES</v>
      </c>
    </row>
    <row r="349" spans="1:13">
      <c r="A349" s="112" t="str">
        <f ca="1">IFERROR(__xludf.DUMMYFUNCTION("""COMPUTED_VALUE"""),"5.1.2.1")</f>
        <v>5.1.2.1</v>
      </c>
      <c r="B34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9" s="112" t="str">
        <f ca="1">IFERROR(__xludf.DUMMYFUNCTION("""COMPUTED_VALUE"""),"5. Inclusión")</f>
        <v>5. Inclusión</v>
      </c>
      <c r="D349" s="112" t="str">
        <f ca="1">IFERROR(__xludf.DUMMYFUNCTION("""COMPUTED_VALUE"""),"Guadalajara bien educada")</f>
        <v>Guadalajara bien educada</v>
      </c>
      <c r="E349" s="112" t="str">
        <f ca="1">IFERROR(__xludf.DUMMYFUNCTION("""COMPUTED_VALUE"""),"Atención Psicopedagógica Infantil")</f>
        <v>Atención Psicopedagógica Infantil</v>
      </c>
      <c r="F34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9" s="112" t="str">
        <f ca="1">IFERROR(__xludf.DUMMYFUNCTION("""COMPUTED_VALUE"""),"AH OCTUBRE")</f>
        <v>AH OCTUBRE</v>
      </c>
      <c r="I349" s="112" t="str">
        <f ca="1">IFERROR(__xludf.DUMMYFUNCTION("""COMPUTED_VALUE"""),"Octubre")</f>
        <v>Octubre</v>
      </c>
      <c r="J349" s="112" t="str">
        <f ca="1">IFERROR(__xludf.DUMMYFUNCTION("""COMPUTED_VALUE"""),"AH")</f>
        <v>AH</v>
      </c>
      <c r="K349" s="63">
        <f ca="1">IFERROR(__xludf.DUMMYFUNCTION("""COMPUTED_VALUE"""),0)</f>
        <v>0</v>
      </c>
      <c r="L349" s="112" t="str">
        <f ca="1">IFERROR(__xludf.DUMMYFUNCTION("""COMPUTED_VALUE"""),"TRIMESTRE 4")</f>
        <v>TRIMESTRE 4</v>
      </c>
      <c r="M349" s="112" t="str">
        <f ca="1">IFERROR(__xludf.DUMMYFUNCTION("""COMPUTED_VALUE"""),"ADOLESCENTES HOMBRES")</f>
        <v>ADOLESCENTES HOMBRES</v>
      </c>
    </row>
    <row r="350" spans="1:13">
      <c r="A350" s="112" t="str">
        <f ca="1">IFERROR(__xludf.DUMMYFUNCTION("""COMPUTED_VALUE"""),"5.1.2.1")</f>
        <v>5.1.2.1</v>
      </c>
      <c r="B35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0" s="112" t="str">
        <f ca="1">IFERROR(__xludf.DUMMYFUNCTION("""COMPUTED_VALUE"""),"5. Inclusión")</f>
        <v>5. Inclusión</v>
      </c>
      <c r="D350" s="112" t="str">
        <f ca="1">IFERROR(__xludf.DUMMYFUNCTION("""COMPUTED_VALUE"""),"Guadalajara bien educada")</f>
        <v>Guadalajara bien educada</v>
      </c>
      <c r="E350" s="112" t="str">
        <f ca="1">IFERROR(__xludf.DUMMYFUNCTION("""COMPUTED_VALUE"""),"Atención Psicopedagógica Infantil")</f>
        <v>Atención Psicopedagógica Infantil</v>
      </c>
      <c r="F35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0" s="112" t="str">
        <f ca="1">IFERROR(__xludf.DUMMYFUNCTION("""COMPUTED_VALUE"""),"MUJ Octubre")</f>
        <v>MUJ Octubre</v>
      </c>
      <c r="I350" s="112" t="str">
        <f ca="1">IFERROR(__xludf.DUMMYFUNCTION("""COMPUTED_VALUE"""),"Octubre")</f>
        <v>Octubre</v>
      </c>
      <c r="J350" s="112" t="str">
        <f ca="1">IFERROR(__xludf.DUMMYFUNCTION("""COMPUTED_VALUE"""),"MUJ")</f>
        <v>MUJ</v>
      </c>
      <c r="K350" s="63"/>
      <c r="L350" s="112" t="str">
        <f ca="1">IFERROR(__xludf.DUMMYFUNCTION("""COMPUTED_VALUE"""),"TRIMESTRE 4")</f>
        <v>TRIMESTRE 4</v>
      </c>
      <c r="M350" s="112" t="str">
        <f ca="1">IFERROR(__xludf.DUMMYFUNCTION("""COMPUTED_VALUE"""),"MUJERES ADULTAS")</f>
        <v>MUJERES ADULTAS</v>
      </c>
    </row>
    <row r="351" spans="1:13">
      <c r="A351" s="112" t="str">
        <f ca="1">IFERROR(__xludf.DUMMYFUNCTION("""COMPUTED_VALUE"""),"5.1.2.1")</f>
        <v>5.1.2.1</v>
      </c>
      <c r="B35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1" s="112" t="str">
        <f ca="1">IFERROR(__xludf.DUMMYFUNCTION("""COMPUTED_VALUE"""),"5. Inclusión")</f>
        <v>5. Inclusión</v>
      </c>
      <c r="D351" s="112" t="str">
        <f ca="1">IFERROR(__xludf.DUMMYFUNCTION("""COMPUTED_VALUE"""),"Guadalajara bien educada")</f>
        <v>Guadalajara bien educada</v>
      </c>
      <c r="E351" s="112" t="str">
        <f ca="1">IFERROR(__xludf.DUMMYFUNCTION("""COMPUTED_VALUE"""),"Atención Psicopedagógica Infantil")</f>
        <v>Atención Psicopedagógica Infantil</v>
      </c>
      <c r="F35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1" s="112" t="str">
        <f ca="1">IFERROR(__xludf.DUMMYFUNCTION("""COMPUTED_VALUE"""),"HOM Octubre")</f>
        <v>HOM Octubre</v>
      </c>
      <c r="I351" s="112" t="str">
        <f ca="1">IFERROR(__xludf.DUMMYFUNCTION("""COMPUTED_VALUE"""),"Octubre")</f>
        <v>Octubre</v>
      </c>
      <c r="J351" s="112" t="str">
        <f ca="1">IFERROR(__xludf.DUMMYFUNCTION("""COMPUTED_VALUE"""),"HOM")</f>
        <v>HOM</v>
      </c>
      <c r="K351" s="63"/>
      <c r="L351" s="112" t="str">
        <f ca="1">IFERROR(__xludf.DUMMYFUNCTION("""COMPUTED_VALUE"""),"TRIMESTRE 4")</f>
        <v>TRIMESTRE 4</v>
      </c>
      <c r="M351" s="112" t="str">
        <f ca="1">IFERROR(__xludf.DUMMYFUNCTION("""COMPUTED_VALUE"""),"HOMBRES ADULTOS")</f>
        <v>HOMBRES ADULTOS</v>
      </c>
    </row>
    <row r="352" spans="1:13">
      <c r="A352" s="112" t="str">
        <f ca="1">IFERROR(__xludf.DUMMYFUNCTION("""COMPUTED_VALUE"""),"5.1.2.1")</f>
        <v>5.1.2.1</v>
      </c>
      <c r="B35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2" s="112" t="str">
        <f ca="1">IFERROR(__xludf.DUMMYFUNCTION("""COMPUTED_VALUE"""),"5. Inclusión")</f>
        <v>5. Inclusión</v>
      </c>
      <c r="D352" s="112" t="str">
        <f ca="1">IFERROR(__xludf.DUMMYFUNCTION("""COMPUTED_VALUE"""),"Guadalajara bien educada")</f>
        <v>Guadalajara bien educada</v>
      </c>
      <c r="E352" s="112" t="str">
        <f ca="1">IFERROR(__xludf.DUMMYFUNCTION("""COMPUTED_VALUE"""),"Atención Psicopedagógica Infantil")</f>
        <v>Atención Psicopedagógica Infantil</v>
      </c>
      <c r="F35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2" s="112" t="str">
        <f ca="1">IFERROR(__xludf.DUMMYFUNCTION("""COMPUTED_VALUE"""),"AMM Octubre")</f>
        <v>AMM Octubre</v>
      </c>
      <c r="I352" s="112" t="str">
        <f ca="1">IFERROR(__xludf.DUMMYFUNCTION("""COMPUTED_VALUE"""),"Octubre")</f>
        <v>Octubre</v>
      </c>
      <c r="J352" s="112" t="str">
        <f ca="1">IFERROR(__xludf.DUMMYFUNCTION("""COMPUTED_VALUE"""),"AMM")</f>
        <v>AMM</v>
      </c>
      <c r="K352" s="63"/>
      <c r="L352" s="112" t="str">
        <f ca="1">IFERROR(__xludf.DUMMYFUNCTION("""COMPUTED_VALUE"""),"TRIMESTRE 4")</f>
        <v>TRIMESTRE 4</v>
      </c>
      <c r="M352" s="112" t="str">
        <f ca="1">IFERROR(__xludf.DUMMYFUNCTION("""COMPUTED_VALUE"""),"ADULTA MAYOR MUJER")</f>
        <v>ADULTA MAYOR MUJER</v>
      </c>
    </row>
    <row r="353" spans="1:13">
      <c r="A353" s="112" t="str">
        <f ca="1">IFERROR(__xludf.DUMMYFUNCTION("""COMPUTED_VALUE"""),"5.1.2.1")</f>
        <v>5.1.2.1</v>
      </c>
      <c r="B35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3" s="112" t="str">
        <f ca="1">IFERROR(__xludf.DUMMYFUNCTION("""COMPUTED_VALUE"""),"5. Inclusión")</f>
        <v>5. Inclusión</v>
      </c>
      <c r="D353" s="112" t="str">
        <f ca="1">IFERROR(__xludf.DUMMYFUNCTION("""COMPUTED_VALUE"""),"Guadalajara bien educada")</f>
        <v>Guadalajara bien educada</v>
      </c>
      <c r="E353" s="112" t="str">
        <f ca="1">IFERROR(__xludf.DUMMYFUNCTION("""COMPUTED_VALUE"""),"Atención Psicopedagógica Infantil")</f>
        <v>Atención Psicopedagógica Infantil</v>
      </c>
      <c r="F35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3" s="112" t="str">
        <f ca="1">IFERROR(__xludf.DUMMYFUNCTION("""COMPUTED_VALUE"""),"AMH Octubre")</f>
        <v>AMH Octubre</v>
      </c>
      <c r="I353" s="112" t="str">
        <f ca="1">IFERROR(__xludf.DUMMYFUNCTION("""COMPUTED_VALUE"""),"Octubre")</f>
        <v>Octubre</v>
      </c>
      <c r="J353" s="112" t="str">
        <f ca="1">IFERROR(__xludf.DUMMYFUNCTION("""COMPUTED_VALUE"""),"AMH")</f>
        <v>AMH</v>
      </c>
      <c r="K353" s="63"/>
      <c r="L353" s="112" t="str">
        <f ca="1">IFERROR(__xludf.DUMMYFUNCTION("""COMPUTED_VALUE"""),"TRIMESTRE 4")</f>
        <v>TRIMESTRE 4</v>
      </c>
      <c r="M353" s="112" t="str">
        <f ca="1">IFERROR(__xludf.DUMMYFUNCTION("""COMPUTED_VALUE"""),"ADULTO MAYOR HOMBRE")</f>
        <v>ADULTO MAYOR HOMBRE</v>
      </c>
    </row>
    <row r="354" spans="1:13">
      <c r="A354" s="112" t="str">
        <f ca="1">IFERROR(__xludf.DUMMYFUNCTION("""COMPUTED_VALUE"""),"5.1.2.0")</f>
        <v>5.1.2.0</v>
      </c>
      <c r="B35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4" s="112" t="str">
        <f ca="1">IFERROR(__xludf.DUMMYFUNCTION("""COMPUTED_VALUE"""),"3. Operación")</f>
        <v>3. Operación</v>
      </c>
      <c r="D354" s="112" t="str">
        <f ca="1">IFERROR(__xludf.DUMMYFUNCTION("""COMPUTED_VALUE"""),"Guadalajara bien educada")</f>
        <v>Guadalajara bien educada</v>
      </c>
      <c r="E354" s="112" t="str">
        <f ca="1">IFERROR(__xludf.DUMMYFUNCTION("""COMPUTED_VALUE"""),"Atención Psicopedagógica Infantil")</f>
        <v>Atención Psicopedagógica Infantil</v>
      </c>
      <c r="F35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4" s="112" t="str">
        <f ca="1">IFERROR(__xludf.DUMMYFUNCTION("""COMPUTED_VALUE"""),"NAS noviembre")</f>
        <v>NAS noviembre</v>
      </c>
      <c r="I354" s="112" t="str">
        <f ca="1">IFERROR(__xludf.DUMMYFUNCTION("""COMPUTED_VALUE"""),"noviembre")</f>
        <v>noviembre</v>
      </c>
      <c r="J354" s="112" t="str">
        <f ca="1">IFERROR(__xludf.DUMMYFUNCTION("""COMPUTED_VALUE"""),"NAS")</f>
        <v>NAS</v>
      </c>
      <c r="K354" s="63">
        <f ca="1">IFERROR(__xludf.DUMMYFUNCTION("""COMPUTED_VALUE"""),61)</f>
        <v>61</v>
      </c>
      <c r="L354" s="112" t="str">
        <f ca="1">IFERROR(__xludf.DUMMYFUNCTION("""COMPUTED_VALUE"""),"TRIMESTRE 4")</f>
        <v>TRIMESTRE 4</v>
      </c>
      <c r="M354" s="112" t="str">
        <f ca="1">IFERROR(__xludf.DUMMYFUNCTION("""COMPUTED_VALUE"""),"NIÑAS")</f>
        <v>NIÑAS</v>
      </c>
    </row>
    <row r="355" spans="1:13">
      <c r="A355" s="112" t="str">
        <f ca="1">IFERROR(__xludf.DUMMYFUNCTION("""COMPUTED_VALUE"""),"5.1.2.0")</f>
        <v>5.1.2.0</v>
      </c>
      <c r="B35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5" s="112" t="str">
        <f ca="1">IFERROR(__xludf.DUMMYFUNCTION("""COMPUTED_VALUE"""),"3. Operación")</f>
        <v>3. Operación</v>
      </c>
      <c r="D355" s="112" t="str">
        <f ca="1">IFERROR(__xludf.DUMMYFUNCTION("""COMPUTED_VALUE"""),"Guadalajara bien educada")</f>
        <v>Guadalajara bien educada</v>
      </c>
      <c r="E355" s="112" t="str">
        <f ca="1">IFERROR(__xludf.DUMMYFUNCTION("""COMPUTED_VALUE"""),"Atención Psicopedagógica Infantil")</f>
        <v>Atención Psicopedagógica Infantil</v>
      </c>
      <c r="F35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5" s="112" t="str">
        <f ca="1">IFERROR(__xludf.DUMMYFUNCTION("""COMPUTED_VALUE"""),"NOS noviembre")</f>
        <v>NOS noviembre</v>
      </c>
      <c r="I355" s="112" t="str">
        <f ca="1">IFERROR(__xludf.DUMMYFUNCTION("""COMPUTED_VALUE"""),"noviembre")</f>
        <v>noviembre</v>
      </c>
      <c r="J355" s="112" t="str">
        <f ca="1">IFERROR(__xludf.DUMMYFUNCTION("""COMPUTED_VALUE"""),"NOS")</f>
        <v>NOS</v>
      </c>
      <c r="K355" s="63">
        <f ca="1">IFERROR(__xludf.DUMMYFUNCTION("""COMPUTED_VALUE"""),109)</f>
        <v>109</v>
      </c>
      <c r="L355" s="112" t="str">
        <f ca="1">IFERROR(__xludf.DUMMYFUNCTION("""COMPUTED_VALUE"""),"TRIMESTRE 4")</f>
        <v>TRIMESTRE 4</v>
      </c>
      <c r="M355" s="112" t="str">
        <f ca="1">IFERROR(__xludf.DUMMYFUNCTION("""COMPUTED_VALUE"""),"NIÑOS")</f>
        <v>NIÑOS</v>
      </c>
    </row>
    <row r="356" spans="1:13">
      <c r="A356" s="112" t="str">
        <f ca="1">IFERROR(__xludf.DUMMYFUNCTION("""COMPUTED_VALUE"""),"5.1.2.0")</f>
        <v>5.1.2.0</v>
      </c>
      <c r="B35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6" s="112" t="str">
        <f ca="1">IFERROR(__xludf.DUMMYFUNCTION("""COMPUTED_VALUE"""),"3. Operación")</f>
        <v>3. Operación</v>
      </c>
      <c r="D356" s="112" t="str">
        <f ca="1">IFERROR(__xludf.DUMMYFUNCTION("""COMPUTED_VALUE"""),"Guadalajara bien educada")</f>
        <v>Guadalajara bien educada</v>
      </c>
      <c r="E356" s="112" t="str">
        <f ca="1">IFERROR(__xludf.DUMMYFUNCTION("""COMPUTED_VALUE"""),"Atención Psicopedagógica Infantil")</f>
        <v>Atención Psicopedagógica Infantil</v>
      </c>
      <c r="F35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6" s="112" t="str">
        <f ca="1">IFERROR(__xludf.DUMMYFUNCTION("""COMPUTED_VALUE"""),"AM noviembre")</f>
        <v>AM noviembre</v>
      </c>
      <c r="I356" s="112" t="str">
        <f ca="1">IFERROR(__xludf.DUMMYFUNCTION("""COMPUTED_VALUE"""),"noviembre")</f>
        <v>noviembre</v>
      </c>
      <c r="J356" s="112" t="str">
        <f ca="1">IFERROR(__xludf.DUMMYFUNCTION("""COMPUTED_VALUE"""),"AM")</f>
        <v>AM</v>
      </c>
      <c r="K356" s="63">
        <f ca="1">IFERROR(__xludf.DUMMYFUNCTION("""COMPUTED_VALUE"""),0)</f>
        <v>0</v>
      </c>
      <c r="L356" s="112" t="str">
        <f ca="1">IFERROR(__xludf.DUMMYFUNCTION("""COMPUTED_VALUE"""),"TRIMESTRE 4")</f>
        <v>TRIMESTRE 4</v>
      </c>
      <c r="M356" s="112" t="str">
        <f ca="1">IFERROR(__xludf.DUMMYFUNCTION("""COMPUTED_VALUE"""),"ADOLESCENTES MUJERES")</f>
        <v>ADOLESCENTES MUJERES</v>
      </c>
    </row>
    <row r="357" spans="1:13">
      <c r="A357" s="112" t="str">
        <f ca="1">IFERROR(__xludf.DUMMYFUNCTION("""COMPUTED_VALUE"""),"5.1.2.0")</f>
        <v>5.1.2.0</v>
      </c>
      <c r="B35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7" s="112" t="str">
        <f ca="1">IFERROR(__xludf.DUMMYFUNCTION("""COMPUTED_VALUE"""),"3. Operación")</f>
        <v>3. Operación</v>
      </c>
      <c r="D357" s="112" t="str">
        <f ca="1">IFERROR(__xludf.DUMMYFUNCTION("""COMPUTED_VALUE"""),"Guadalajara bien educada")</f>
        <v>Guadalajara bien educada</v>
      </c>
      <c r="E357" s="112" t="str">
        <f ca="1">IFERROR(__xludf.DUMMYFUNCTION("""COMPUTED_VALUE"""),"Atención Psicopedagógica Infantil")</f>
        <v>Atención Psicopedagógica Infantil</v>
      </c>
      <c r="F35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7" s="112" t="str">
        <f ca="1">IFERROR(__xludf.DUMMYFUNCTION("""COMPUTED_VALUE"""),"AH noviembre")</f>
        <v>AH noviembre</v>
      </c>
      <c r="I357" s="112" t="str">
        <f ca="1">IFERROR(__xludf.DUMMYFUNCTION("""COMPUTED_VALUE"""),"noviembre")</f>
        <v>noviembre</v>
      </c>
      <c r="J357" s="112" t="str">
        <f ca="1">IFERROR(__xludf.DUMMYFUNCTION("""COMPUTED_VALUE"""),"AH")</f>
        <v>AH</v>
      </c>
      <c r="K357" s="63">
        <f ca="1">IFERROR(__xludf.DUMMYFUNCTION("""COMPUTED_VALUE"""),0)</f>
        <v>0</v>
      </c>
      <c r="L357" s="112" t="str">
        <f ca="1">IFERROR(__xludf.DUMMYFUNCTION("""COMPUTED_VALUE"""),"TRIMESTRE 4")</f>
        <v>TRIMESTRE 4</v>
      </c>
      <c r="M357" s="112" t="str">
        <f ca="1">IFERROR(__xludf.DUMMYFUNCTION("""COMPUTED_VALUE"""),"ADOLESCENTES HOMBRES")</f>
        <v>ADOLESCENTES HOMBRES</v>
      </c>
    </row>
    <row r="358" spans="1:13">
      <c r="A358" s="112" t="str">
        <f ca="1">IFERROR(__xludf.DUMMYFUNCTION("""COMPUTED_VALUE"""),"5.1.2.0")</f>
        <v>5.1.2.0</v>
      </c>
      <c r="B358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8" s="112" t="str">
        <f ca="1">IFERROR(__xludf.DUMMYFUNCTION("""COMPUTED_VALUE"""),"3. Operación")</f>
        <v>3. Operación</v>
      </c>
      <c r="D358" s="112" t="str">
        <f ca="1">IFERROR(__xludf.DUMMYFUNCTION("""COMPUTED_VALUE"""),"Guadalajara bien educada")</f>
        <v>Guadalajara bien educada</v>
      </c>
      <c r="E358" s="112" t="str">
        <f ca="1">IFERROR(__xludf.DUMMYFUNCTION("""COMPUTED_VALUE"""),"Atención Psicopedagógica Infantil")</f>
        <v>Atención Psicopedagógica Infantil</v>
      </c>
      <c r="F358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8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8" s="112" t="str">
        <f ca="1">IFERROR(__xludf.DUMMYFUNCTION("""COMPUTED_VALUE"""),"MUJ noviembre")</f>
        <v>MUJ noviembre</v>
      </c>
      <c r="I358" s="112" t="str">
        <f ca="1">IFERROR(__xludf.DUMMYFUNCTION("""COMPUTED_VALUE"""),"noviembre")</f>
        <v>noviembre</v>
      </c>
      <c r="J358" s="112" t="str">
        <f ca="1">IFERROR(__xludf.DUMMYFUNCTION("""COMPUTED_VALUE"""),"MUJ")</f>
        <v>MUJ</v>
      </c>
      <c r="K358" s="63"/>
      <c r="L358" s="112" t="str">
        <f ca="1">IFERROR(__xludf.DUMMYFUNCTION("""COMPUTED_VALUE"""),"TRIMESTRE 4")</f>
        <v>TRIMESTRE 4</v>
      </c>
      <c r="M358" s="112" t="str">
        <f ca="1">IFERROR(__xludf.DUMMYFUNCTION("""COMPUTED_VALUE"""),"MUJERES ADULTAS")</f>
        <v>MUJERES ADULTAS</v>
      </c>
    </row>
    <row r="359" spans="1:13">
      <c r="A359" s="112" t="str">
        <f ca="1">IFERROR(__xludf.DUMMYFUNCTION("""COMPUTED_VALUE"""),"5.1.2.0")</f>
        <v>5.1.2.0</v>
      </c>
      <c r="B359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9" s="112" t="str">
        <f ca="1">IFERROR(__xludf.DUMMYFUNCTION("""COMPUTED_VALUE"""),"3. Operación")</f>
        <v>3. Operación</v>
      </c>
      <c r="D359" s="112" t="str">
        <f ca="1">IFERROR(__xludf.DUMMYFUNCTION("""COMPUTED_VALUE"""),"Guadalajara bien educada")</f>
        <v>Guadalajara bien educada</v>
      </c>
      <c r="E359" s="112" t="str">
        <f ca="1">IFERROR(__xludf.DUMMYFUNCTION("""COMPUTED_VALUE"""),"Atención Psicopedagógica Infantil")</f>
        <v>Atención Psicopedagógica Infantil</v>
      </c>
      <c r="F359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9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9" s="112" t="str">
        <f ca="1">IFERROR(__xludf.DUMMYFUNCTION("""COMPUTED_VALUE"""),"HOM noviembre")</f>
        <v>HOM noviembre</v>
      </c>
      <c r="I359" s="112" t="str">
        <f ca="1">IFERROR(__xludf.DUMMYFUNCTION("""COMPUTED_VALUE"""),"noviembre")</f>
        <v>noviembre</v>
      </c>
      <c r="J359" s="112" t="str">
        <f ca="1">IFERROR(__xludf.DUMMYFUNCTION("""COMPUTED_VALUE"""),"HOM")</f>
        <v>HOM</v>
      </c>
      <c r="K359" s="63"/>
      <c r="L359" s="112" t="str">
        <f ca="1">IFERROR(__xludf.DUMMYFUNCTION("""COMPUTED_VALUE"""),"TRIMESTRE 4")</f>
        <v>TRIMESTRE 4</v>
      </c>
      <c r="M359" s="112" t="str">
        <f ca="1">IFERROR(__xludf.DUMMYFUNCTION("""COMPUTED_VALUE"""),"HOMBRES ADULTOS")</f>
        <v>HOMBRES ADULTOS</v>
      </c>
    </row>
    <row r="360" spans="1:13">
      <c r="A360" s="112" t="str">
        <f ca="1">IFERROR(__xludf.DUMMYFUNCTION("""COMPUTED_VALUE"""),"5.1.2.0")</f>
        <v>5.1.2.0</v>
      </c>
      <c r="B36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60" s="112" t="str">
        <f ca="1">IFERROR(__xludf.DUMMYFUNCTION("""COMPUTED_VALUE"""),"3. Operación")</f>
        <v>3. Operación</v>
      </c>
      <c r="D360" s="112" t="str">
        <f ca="1">IFERROR(__xludf.DUMMYFUNCTION("""COMPUTED_VALUE"""),"Guadalajara bien educada")</f>
        <v>Guadalajara bien educada</v>
      </c>
      <c r="E360" s="112" t="str">
        <f ca="1">IFERROR(__xludf.DUMMYFUNCTION("""COMPUTED_VALUE"""),"Atención Psicopedagógica Infantil")</f>
        <v>Atención Psicopedagógica Infantil</v>
      </c>
      <c r="F36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6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60" s="112" t="str">
        <f ca="1">IFERROR(__xludf.DUMMYFUNCTION("""COMPUTED_VALUE"""),"AMM noviembre")</f>
        <v>AMM noviembre</v>
      </c>
      <c r="I360" s="112" t="str">
        <f ca="1">IFERROR(__xludf.DUMMYFUNCTION("""COMPUTED_VALUE"""),"noviembre")</f>
        <v>noviembre</v>
      </c>
      <c r="J360" s="112" t="str">
        <f ca="1">IFERROR(__xludf.DUMMYFUNCTION("""COMPUTED_VALUE"""),"AMM")</f>
        <v>AMM</v>
      </c>
      <c r="K360" s="63"/>
      <c r="L360" s="112" t="str">
        <f ca="1">IFERROR(__xludf.DUMMYFUNCTION("""COMPUTED_VALUE"""),"TRIMESTRE 4")</f>
        <v>TRIMESTRE 4</v>
      </c>
      <c r="M360" s="112" t="str">
        <f ca="1">IFERROR(__xludf.DUMMYFUNCTION("""COMPUTED_VALUE"""),"ADULTA MAYOR MUJER")</f>
        <v>ADULTA MAYOR MUJER</v>
      </c>
    </row>
    <row r="361" spans="1:13">
      <c r="A361" s="112" t="str">
        <f ca="1">IFERROR(__xludf.DUMMYFUNCTION("""COMPUTED_VALUE"""),"5.1.2.0")</f>
        <v>5.1.2.0</v>
      </c>
      <c r="B36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61" s="112" t="str">
        <f ca="1">IFERROR(__xludf.DUMMYFUNCTION("""COMPUTED_VALUE"""),"3. Operación")</f>
        <v>3. Operación</v>
      </c>
      <c r="D361" s="112" t="str">
        <f ca="1">IFERROR(__xludf.DUMMYFUNCTION("""COMPUTED_VALUE"""),"Guadalajara bien educada")</f>
        <v>Guadalajara bien educada</v>
      </c>
      <c r="E361" s="112" t="str">
        <f ca="1">IFERROR(__xludf.DUMMYFUNCTION("""COMPUTED_VALUE"""),"Atención Psicopedagógica Infantil")</f>
        <v>Atención Psicopedagógica Infantil</v>
      </c>
      <c r="F36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6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61" s="112" t="str">
        <f ca="1">IFERROR(__xludf.DUMMYFUNCTION("""COMPUTED_VALUE"""),"AMH noviembre")</f>
        <v>AMH noviembre</v>
      </c>
      <c r="I361" s="112" t="str">
        <f ca="1">IFERROR(__xludf.DUMMYFUNCTION("""COMPUTED_VALUE"""),"noviembre")</f>
        <v>noviembre</v>
      </c>
      <c r="J361" s="112" t="str">
        <f ca="1">IFERROR(__xludf.DUMMYFUNCTION("""COMPUTED_VALUE"""),"AMH")</f>
        <v>AMH</v>
      </c>
      <c r="K361" s="63"/>
      <c r="L361" s="112" t="str">
        <f ca="1">IFERROR(__xludf.DUMMYFUNCTION("""COMPUTED_VALUE"""),"TRIMESTRE 4")</f>
        <v>TRIMESTRE 4</v>
      </c>
      <c r="M361" s="112" t="str">
        <f ca="1">IFERROR(__xludf.DUMMYFUNCTION("""COMPUTED_VALUE"""),"ADULTO MAYOR HOMBRE")</f>
        <v>ADULTO MAYOR HOMBRE</v>
      </c>
    </row>
    <row r="362" spans="1:13">
      <c r="A362" s="112" t="str">
        <f ca="1">IFERROR(__xludf.DUMMYFUNCTION("""COMPUTED_VALUE"""),"5.1.2.1")</f>
        <v>5.1.2.1</v>
      </c>
      <c r="B36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2" s="112" t="str">
        <f ca="1">IFERROR(__xludf.DUMMYFUNCTION("""COMPUTED_VALUE"""),"5. Inclusión")</f>
        <v>5. Inclusión</v>
      </c>
      <c r="D362" s="112" t="str">
        <f ca="1">IFERROR(__xludf.DUMMYFUNCTION("""COMPUTED_VALUE"""),"Guadalajara bien educada")</f>
        <v>Guadalajara bien educada</v>
      </c>
      <c r="E362" s="112" t="str">
        <f ca="1">IFERROR(__xludf.DUMMYFUNCTION("""COMPUTED_VALUE"""),"Atención Psicopedagógica Infantil")</f>
        <v>Atención Psicopedagógica Infantil</v>
      </c>
      <c r="F36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2" s="112" t="str">
        <f ca="1">IFERROR(__xludf.DUMMYFUNCTION("""COMPUTED_VALUE"""),"NAS noviembre")</f>
        <v>NAS noviembre</v>
      </c>
      <c r="I362" s="112" t="str">
        <f ca="1">IFERROR(__xludf.DUMMYFUNCTION("""COMPUTED_VALUE"""),"noviembre")</f>
        <v>noviembre</v>
      </c>
      <c r="J362" s="112" t="str">
        <f ca="1">IFERROR(__xludf.DUMMYFUNCTION("""COMPUTED_VALUE"""),"NAS")</f>
        <v>NAS</v>
      </c>
      <c r="K362" s="63">
        <f ca="1">IFERROR(__xludf.DUMMYFUNCTION("""COMPUTED_VALUE"""),2)</f>
        <v>2</v>
      </c>
      <c r="L362" s="112" t="str">
        <f ca="1">IFERROR(__xludf.DUMMYFUNCTION("""COMPUTED_VALUE"""),"TRIMESTRE 4")</f>
        <v>TRIMESTRE 4</v>
      </c>
      <c r="M362" s="112" t="str">
        <f ca="1">IFERROR(__xludf.DUMMYFUNCTION("""COMPUTED_VALUE"""),"NIÑAS")</f>
        <v>NIÑAS</v>
      </c>
    </row>
    <row r="363" spans="1:13">
      <c r="A363" s="112" t="str">
        <f ca="1">IFERROR(__xludf.DUMMYFUNCTION("""COMPUTED_VALUE"""),"5.1.2.1")</f>
        <v>5.1.2.1</v>
      </c>
      <c r="B36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3" s="112" t="str">
        <f ca="1">IFERROR(__xludf.DUMMYFUNCTION("""COMPUTED_VALUE"""),"5. Inclusión")</f>
        <v>5. Inclusión</v>
      </c>
      <c r="D363" s="112" t="str">
        <f ca="1">IFERROR(__xludf.DUMMYFUNCTION("""COMPUTED_VALUE"""),"Guadalajara bien educada")</f>
        <v>Guadalajara bien educada</v>
      </c>
      <c r="E363" s="112" t="str">
        <f ca="1">IFERROR(__xludf.DUMMYFUNCTION("""COMPUTED_VALUE"""),"Atención Psicopedagógica Infantil")</f>
        <v>Atención Psicopedagógica Infantil</v>
      </c>
      <c r="F36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3" s="112" t="str">
        <f ca="1">IFERROR(__xludf.DUMMYFUNCTION("""COMPUTED_VALUE"""),"NOS noviembre")</f>
        <v>NOS noviembre</v>
      </c>
      <c r="I363" s="112" t="str">
        <f ca="1">IFERROR(__xludf.DUMMYFUNCTION("""COMPUTED_VALUE"""),"noviembre")</f>
        <v>noviembre</v>
      </c>
      <c r="J363" s="112" t="str">
        <f ca="1">IFERROR(__xludf.DUMMYFUNCTION("""COMPUTED_VALUE"""),"NOS")</f>
        <v>NOS</v>
      </c>
      <c r="K363" s="63">
        <f ca="1">IFERROR(__xludf.DUMMYFUNCTION("""COMPUTED_VALUE"""),3)</f>
        <v>3</v>
      </c>
      <c r="L363" s="112" t="str">
        <f ca="1">IFERROR(__xludf.DUMMYFUNCTION("""COMPUTED_VALUE"""),"TRIMESTRE 4")</f>
        <v>TRIMESTRE 4</v>
      </c>
      <c r="M363" s="112" t="str">
        <f ca="1">IFERROR(__xludf.DUMMYFUNCTION("""COMPUTED_VALUE"""),"NIÑOS")</f>
        <v>NIÑOS</v>
      </c>
    </row>
    <row r="364" spans="1:13">
      <c r="A364" s="112" t="str">
        <f ca="1">IFERROR(__xludf.DUMMYFUNCTION("""COMPUTED_VALUE"""),"5.1.2.1")</f>
        <v>5.1.2.1</v>
      </c>
      <c r="B36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4" s="112" t="str">
        <f ca="1">IFERROR(__xludf.DUMMYFUNCTION("""COMPUTED_VALUE"""),"5. Inclusión")</f>
        <v>5. Inclusión</v>
      </c>
      <c r="D364" s="112" t="str">
        <f ca="1">IFERROR(__xludf.DUMMYFUNCTION("""COMPUTED_VALUE"""),"Guadalajara bien educada")</f>
        <v>Guadalajara bien educada</v>
      </c>
      <c r="E364" s="112" t="str">
        <f ca="1">IFERROR(__xludf.DUMMYFUNCTION("""COMPUTED_VALUE"""),"Atención Psicopedagógica Infantil")</f>
        <v>Atención Psicopedagógica Infantil</v>
      </c>
      <c r="F36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4" s="112" t="str">
        <f ca="1">IFERROR(__xludf.DUMMYFUNCTION("""COMPUTED_VALUE"""),"AM noviembre")</f>
        <v>AM noviembre</v>
      </c>
      <c r="I364" s="112" t="str">
        <f ca="1">IFERROR(__xludf.DUMMYFUNCTION("""COMPUTED_VALUE"""),"noviembre")</f>
        <v>noviembre</v>
      </c>
      <c r="J364" s="112" t="str">
        <f ca="1">IFERROR(__xludf.DUMMYFUNCTION("""COMPUTED_VALUE"""),"AM")</f>
        <v>AM</v>
      </c>
      <c r="K364" s="63">
        <f ca="1">IFERROR(__xludf.DUMMYFUNCTION("""COMPUTED_VALUE"""),0)</f>
        <v>0</v>
      </c>
      <c r="L364" s="112" t="str">
        <f ca="1">IFERROR(__xludf.DUMMYFUNCTION("""COMPUTED_VALUE"""),"TRIMESTRE 4")</f>
        <v>TRIMESTRE 4</v>
      </c>
      <c r="M364" s="112" t="str">
        <f ca="1">IFERROR(__xludf.DUMMYFUNCTION("""COMPUTED_VALUE"""),"ADOLESCENTES MUJERES")</f>
        <v>ADOLESCENTES MUJERES</v>
      </c>
    </row>
    <row r="365" spans="1:13">
      <c r="A365" s="112" t="str">
        <f ca="1">IFERROR(__xludf.DUMMYFUNCTION("""COMPUTED_VALUE"""),"5.1.2.1")</f>
        <v>5.1.2.1</v>
      </c>
      <c r="B36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5" s="112" t="str">
        <f ca="1">IFERROR(__xludf.DUMMYFUNCTION("""COMPUTED_VALUE"""),"5. Inclusión")</f>
        <v>5. Inclusión</v>
      </c>
      <c r="D365" s="112" t="str">
        <f ca="1">IFERROR(__xludf.DUMMYFUNCTION("""COMPUTED_VALUE"""),"Guadalajara bien educada")</f>
        <v>Guadalajara bien educada</v>
      </c>
      <c r="E365" s="112" t="str">
        <f ca="1">IFERROR(__xludf.DUMMYFUNCTION("""COMPUTED_VALUE"""),"Atención Psicopedagógica Infantil")</f>
        <v>Atención Psicopedagógica Infantil</v>
      </c>
      <c r="F36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5" s="112" t="str">
        <f ca="1">IFERROR(__xludf.DUMMYFUNCTION("""COMPUTED_VALUE"""),"AH noviembre")</f>
        <v>AH noviembre</v>
      </c>
      <c r="I365" s="112" t="str">
        <f ca="1">IFERROR(__xludf.DUMMYFUNCTION("""COMPUTED_VALUE"""),"noviembre")</f>
        <v>noviembre</v>
      </c>
      <c r="J365" s="112" t="str">
        <f ca="1">IFERROR(__xludf.DUMMYFUNCTION("""COMPUTED_VALUE"""),"AH")</f>
        <v>AH</v>
      </c>
      <c r="K365" s="63">
        <f ca="1">IFERROR(__xludf.DUMMYFUNCTION("""COMPUTED_VALUE"""),0)</f>
        <v>0</v>
      </c>
      <c r="L365" s="112" t="str">
        <f ca="1">IFERROR(__xludf.DUMMYFUNCTION("""COMPUTED_VALUE"""),"TRIMESTRE 4")</f>
        <v>TRIMESTRE 4</v>
      </c>
      <c r="M365" s="112" t="str">
        <f ca="1">IFERROR(__xludf.DUMMYFUNCTION("""COMPUTED_VALUE"""),"ADOLESCENTES HOMBRES")</f>
        <v>ADOLESCENTES HOMBRES</v>
      </c>
    </row>
    <row r="366" spans="1:13">
      <c r="A366" s="112" t="str">
        <f ca="1">IFERROR(__xludf.DUMMYFUNCTION("""COMPUTED_VALUE"""),"5.1.2.1")</f>
        <v>5.1.2.1</v>
      </c>
      <c r="B36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6" s="112" t="str">
        <f ca="1">IFERROR(__xludf.DUMMYFUNCTION("""COMPUTED_VALUE"""),"5. Inclusión")</f>
        <v>5. Inclusión</v>
      </c>
      <c r="D366" s="112" t="str">
        <f ca="1">IFERROR(__xludf.DUMMYFUNCTION("""COMPUTED_VALUE"""),"Guadalajara bien educada")</f>
        <v>Guadalajara bien educada</v>
      </c>
      <c r="E366" s="112" t="str">
        <f ca="1">IFERROR(__xludf.DUMMYFUNCTION("""COMPUTED_VALUE"""),"Atención Psicopedagógica Infantil")</f>
        <v>Atención Psicopedagógica Infantil</v>
      </c>
      <c r="F366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6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6" s="112" t="str">
        <f ca="1">IFERROR(__xludf.DUMMYFUNCTION("""COMPUTED_VALUE"""),"MUJ noviembre")</f>
        <v>MUJ noviembre</v>
      </c>
      <c r="I366" s="112" t="str">
        <f ca="1">IFERROR(__xludf.DUMMYFUNCTION("""COMPUTED_VALUE"""),"noviembre")</f>
        <v>noviembre</v>
      </c>
      <c r="J366" s="112" t="str">
        <f ca="1">IFERROR(__xludf.DUMMYFUNCTION("""COMPUTED_VALUE"""),"MUJ")</f>
        <v>MUJ</v>
      </c>
      <c r="K366" s="63"/>
      <c r="L366" s="112" t="str">
        <f ca="1">IFERROR(__xludf.DUMMYFUNCTION("""COMPUTED_VALUE"""),"TRIMESTRE 4")</f>
        <v>TRIMESTRE 4</v>
      </c>
      <c r="M366" s="112" t="str">
        <f ca="1">IFERROR(__xludf.DUMMYFUNCTION("""COMPUTED_VALUE"""),"MUJERES ADULTAS")</f>
        <v>MUJERES ADULTAS</v>
      </c>
    </row>
    <row r="367" spans="1:13">
      <c r="A367" s="112" t="str">
        <f ca="1">IFERROR(__xludf.DUMMYFUNCTION("""COMPUTED_VALUE"""),"5.1.2.1")</f>
        <v>5.1.2.1</v>
      </c>
      <c r="B36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7" s="112" t="str">
        <f ca="1">IFERROR(__xludf.DUMMYFUNCTION("""COMPUTED_VALUE"""),"5. Inclusión")</f>
        <v>5. Inclusión</v>
      </c>
      <c r="D367" s="112" t="str">
        <f ca="1">IFERROR(__xludf.DUMMYFUNCTION("""COMPUTED_VALUE"""),"Guadalajara bien educada")</f>
        <v>Guadalajara bien educada</v>
      </c>
      <c r="E367" s="112" t="str">
        <f ca="1">IFERROR(__xludf.DUMMYFUNCTION("""COMPUTED_VALUE"""),"Atención Psicopedagógica Infantil")</f>
        <v>Atención Psicopedagógica Infantil</v>
      </c>
      <c r="F367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7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7" s="112" t="str">
        <f ca="1">IFERROR(__xludf.DUMMYFUNCTION("""COMPUTED_VALUE"""),"HOM noviembre")</f>
        <v>HOM noviembre</v>
      </c>
      <c r="I367" s="112" t="str">
        <f ca="1">IFERROR(__xludf.DUMMYFUNCTION("""COMPUTED_VALUE"""),"noviembre")</f>
        <v>noviembre</v>
      </c>
      <c r="J367" s="112" t="str">
        <f ca="1">IFERROR(__xludf.DUMMYFUNCTION("""COMPUTED_VALUE"""),"HOM")</f>
        <v>HOM</v>
      </c>
      <c r="K367" s="63"/>
      <c r="L367" s="112" t="str">
        <f ca="1">IFERROR(__xludf.DUMMYFUNCTION("""COMPUTED_VALUE"""),"TRIMESTRE 4")</f>
        <v>TRIMESTRE 4</v>
      </c>
      <c r="M367" s="112" t="str">
        <f ca="1">IFERROR(__xludf.DUMMYFUNCTION("""COMPUTED_VALUE"""),"HOMBRES ADULTOS")</f>
        <v>HOMBRES ADULTOS</v>
      </c>
    </row>
    <row r="368" spans="1:13">
      <c r="A368" s="112" t="str">
        <f ca="1">IFERROR(__xludf.DUMMYFUNCTION("""COMPUTED_VALUE"""),"5.1.2.1")</f>
        <v>5.1.2.1</v>
      </c>
      <c r="B36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8" s="112" t="str">
        <f ca="1">IFERROR(__xludf.DUMMYFUNCTION("""COMPUTED_VALUE"""),"5. Inclusión")</f>
        <v>5. Inclusión</v>
      </c>
      <c r="D368" s="112" t="str">
        <f ca="1">IFERROR(__xludf.DUMMYFUNCTION("""COMPUTED_VALUE"""),"Guadalajara bien educada")</f>
        <v>Guadalajara bien educada</v>
      </c>
      <c r="E368" s="112" t="str">
        <f ca="1">IFERROR(__xludf.DUMMYFUNCTION("""COMPUTED_VALUE"""),"Atención Psicopedagógica Infantil")</f>
        <v>Atención Psicopedagógica Infantil</v>
      </c>
      <c r="F36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8" s="112" t="str">
        <f ca="1">IFERROR(__xludf.DUMMYFUNCTION("""COMPUTED_VALUE"""),"AMM noviembre")</f>
        <v>AMM noviembre</v>
      </c>
      <c r="I368" s="112" t="str">
        <f ca="1">IFERROR(__xludf.DUMMYFUNCTION("""COMPUTED_VALUE"""),"noviembre")</f>
        <v>noviembre</v>
      </c>
      <c r="J368" s="112" t="str">
        <f ca="1">IFERROR(__xludf.DUMMYFUNCTION("""COMPUTED_VALUE"""),"AMM")</f>
        <v>AMM</v>
      </c>
      <c r="K368" s="63"/>
      <c r="L368" s="112" t="str">
        <f ca="1">IFERROR(__xludf.DUMMYFUNCTION("""COMPUTED_VALUE"""),"TRIMESTRE 4")</f>
        <v>TRIMESTRE 4</v>
      </c>
      <c r="M368" s="112" t="str">
        <f ca="1">IFERROR(__xludf.DUMMYFUNCTION("""COMPUTED_VALUE"""),"ADULTA MAYOR MUJER")</f>
        <v>ADULTA MAYOR MUJER</v>
      </c>
    </row>
    <row r="369" spans="1:13">
      <c r="A369" s="112" t="str">
        <f ca="1">IFERROR(__xludf.DUMMYFUNCTION("""COMPUTED_VALUE"""),"5.1.2.1")</f>
        <v>5.1.2.1</v>
      </c>
      <c r="B36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9" s="112" t="str">
        <f ca="1">IFERROR(__xludf.DUMMYFUNCTION("""COMPUTED_VALUE"""),"5. Inclusión")</f>
        <v>5. Inclusión</v>
      </c>
      <c r="D369" s="112" t="str">
        <f ca="1">IFERROR(__xludf.DUMMYFUNCTION("""COMPUTED_VALUE"""),"Guadalajara bien educada")</f>
        <v>Guadalajara bien educada</v>
      </c>
      <c r="E369" s="112" t="str">
        <f ca="1">IFERROR(__xludf.DUMMYFUNCTION("""COMPUTED_VALUE"""),"Atención Psicopedagógica Infantil")</f>
        <v>Atención Psicopedagógica Infantil</v>
      </c>
      <c r="F36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9" s="112" t="str">
        <f ca="1">IFERROR(__xludf.DUMMYFUNCTION("""COMPUTED_VALUE"""),"AMH noviembre")</f>
        <v>AMH noviembre</v>
      </c>
      <c r="I369" s="112" t="str">
        <f ca="1">IFERROR(__xludf.DUMMYFUNCTION("""COMPUTED_VALUE"""),"noviembre")</f>
        <v>noviembre</v>
      </c>
      <c r="J369" s="112" t="str">
        <f ca="1">IFERROR(__xludf.DUMMYFUNCTION("""COMPUTED_VALUE"""),"AMH")</f>
        <v>AMH</v>
      </c>
      <c r="K369" s="63"/>
      <c r="L369" s="112" t="str">
        <f ca="1">IFERROR(__xludf.DUMMYFUNCTION("""COMPUTED_VALUE"""),"TRIMESTRE 4")</f>
        <v>TRIMESTRE 4</v>
      </c>
      <c r="M369" s="112" t="str">
        <f ca="1">IFERROR(__xludf.DUMMYFUNCTION("""COMPUTED_VALUE"""),"ADULTO MAYOR HOMBRE")</f>
        <v>ADULTO MAYOR HOMBRE</v>
      </c>
    </row>
    <row r="370" spans="1:13">
      <c r="A370" s="112" t="str">
        <f ca="1">IFERROR(__xludf.DUMMYFUNCTION("""COMPUTED_VALUE"""),"5.1.2.0")</f>
        <v>5.1.2.0</v>
      </c>
      <c r="B370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0" s="112" t="str">
        <f ca="1">IFERROR(__xludf.DUMMYFUNCTION("""COMPUTED_VALUE"""),"3. Operación")</f>
        <v>3. Operación</v>
      </c>
      <c r="D370" s="112" t="str">
        <f ca="1">IFERROR(__xludf.DUMMYFUNCTION("""COMPUTED_VALUE"""),"Guadalajara bien educada")</f>
        <v>Guadalajara bien educada</v>
      </c>
      <c r="E370" s="112" t="str">
        <f ca="1">IFERROR(__xludf.DUMMYFUNCTION("""COMPUTED_VALUE"""),"Atención Psicopedagógica Infantil")</f>
        <v>Atención Psicopedagógica Infantil</v>
      </c>
      <c r="F370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0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0" s="112" t="str">
        <f ca="1">IFERROR(__xludf.DUMMYFUNCTION("""COMPUTED_VALUE"""),"NAS diciembre")</f>
        <v>NAS diciembre</v>
      </c>
      <c r="I370" s="112" t="str">
        <f ca="1">IFERROR(__xludf.DUMMYFUNCTION("""COMPUTED_VALUE"""),"diciembre")</f>
        <v>diciembre</v>
      </c>
      <c r="J370" s="112" t="str">
        <f ca="1">IFERROR(__xludf.DUMMYFUNCTION("""COMPUTED_VALUE"""),"NAS")</f>
        <v>NAS</v>
      </c>
      <c r="K370" s="63">
        <f ca="1">IFERROR(__xludf.DUMMYFUNCTION("""COMPUTED_VALUE"""),31)</f>
        <v>31</v>
      </c>
      <c r="L370" s="112" t="str">
        <f ca="1">IFERROR(__xludf.DUMMYFUNCTION("""COMPUTED_VALUE"""),"TRIMESTRE 4")</f>
        <v>TRIMESTRE 4</v>
      </c>
      <c r="M370" s="112" t="str">
        <f ca="1">IFERROR(__xludf.DUMMYFUNCTION("""COMPUTED_VALUE"""),"NIÑAS")</f>
        <v>NIÑAS</v>
      </c>
    </row>
    <row r="371" spans="1:13">
      <c r="A371" s="112" t="str">
        <f ca="1">IFERROR(__xludf.DUMMYFUNCTION("""COMPUTED_VALUE"""),"5.1.2.0")</f>
        <v>5.1.2.0</v>
      </c>
      <c r="B371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1" s="112" t="str">
        <f ca="1">IFERROR(__xludf.DUMMYFUNCTION("""COMPUTED_VALUE"""),"3. Operación")</f>
        <v>3. Operación</v>
      </c>
      <c r="D371" s="112" t="str">
        <f ca="1">IFERROR(__xludf.DUMMYFUNCTION("""COMPUTED_VALUE"""),"Guadalajara bien educada")</f>
        <v>Guadalajara bien educada</v>
      </c>
      <c r="E371" s="112" t="str">
        <f ca="1">IFERROR(__xludf.DUMMYFUNCTION("""COMPUTED_VALUE"""),"Atención Psicopedagógica Infantil")</f>
        <v>Atención Psicopedagógica Infantil</v>
      </c>
      <c r="F371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1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1" s="112" t="str">
        <f ca="1">IFERROR(__xludf.DUMMYFUNCTION("""COMPUTED_VALUE"""),"NOS diciembre")</f>
        <v>NOS diciembre</v>
      </c>
      <c r="I371" s="112" t="str">
        <f ca="1">IFERROR(__xludf.DUMMYFUNCTION("""COMPUTED_VALUE"""),"diciembre")</f>
        <v>diciembre</v>
      </c>
      <c r="J371" s="112" t="str">
        <f ca="1">IFERROR(__xludf.DUMMYFUNCTION("""COMPUTED_VALUE"""),"NOS")</f>
        <v>NOS</v>
      </c>
      <c r="K371" s="63">
        <f ca="1">IFERROR(__xludf.DUMMYFUNCTION("""COMPUTED_VALUE"""),51)</f>
        <v>51</v>
      </c>
      <c r="L371" s="112" t="str">
        <f ca="1">IFERROR(__xludf.DUMMYFUNCTION("""COMPUTED_VALUE"""),"TRIMESTRE 4")</f>
        <v>TRIMESTRE 4</v>
      </c>
      <c r="M371" s="112" t="str">
        <f ca="1">IFERROR(__xludf.DUMMYFUNCTION("""COMPUTED_VALUE"""),"NIÑOS")</f>
        <v>NIÑOS</v>
      </c>
    </row>
    <row r="372" spans="1:13">
      <c r="A372" s="112" t="str">
        <f ca="1">IFERROR(__xludf.DUMMYFUNCTION("""COMPUTED_VALUE"""),"5.1.2.0")</f>
        <v>5.1.2.0</v>
      </c>
      <c r="B372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2" s="112" t="str">
        <f ca="1">IFERROR(__xludf.DUMMYFUNCTION("""COMPUTED_VALUE"""),"3. Operación")</f>
        <v>3. Operación</v>
      </c>
      <c r="D372" s="112" t="str">
        <f ca="1">IFERROR(__xludf.DUMMYFUNCTION("""COMPUTED_VALUE"""),"Guadalajara bien educada")</f>
        <v>Guadalajara bien educada</v>
      </c>
      <c r="E372" s="112" t="str">
        <f ca="1">IFERROR(__xludf.DUMMYFUNCTION("""COMPUTED_VALUE"""),"Atención Psicopedagógica Infantil")</f>
        <v>Atención Psicopedagógica Infantil</v>
      </c>
      <c r="F372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2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2" s="112" t="str">
        <f ca="1">IFERROR(__xludf.DUMMYFUNCTION("""COMPUTED_VALUE"""),"AM diciembre")</f>
        <v>AM diciembre</v>
      </c>
      <c r="I372" s="112" t="str">
        <f ca="1">IFERROR(__xludf.DUMMYFUNCTION("""COMPUTED_VALUE"""),"diciembre")</f>
        <v>diciembre</v>
      </c>
      <c r="J372" s="112" t="str">
        <f ca="1">IFERROR(__xludf.DUMMYFUNCTION("""COMPUTED_VALUE"""),"AM")</f>
        <v>AM</v>
      </c>
      <c r="K372" s="63">
        <f ca="1">IFERROR(__xludf.DUMMYFUNCTION("""COMPUTED_VALUE"""),0)</f>
        <v>0</v>
      </c>
      <c r="L372" s="112" t="str">
        <f ca="1">IFERROR(__xludf.DUMMYFUNCTION("""COMPUTED_VALUE"""),"TRIMESTRE 4")</f>
        <v>TRIMESTRE 4</v>
      </c>
      <c r="M372" s="112" t="str">
        <f ca="1">IFERROR(__xludf.DUMMYFUNCTION("""COMPUTED_VALUE"""),"ADOLESCENTES MUJERES")</f>
        <v>ADOLESCENTES MUJERES</v>
      </c>
    </row>
    <row r="373" spans="1:13">
      <c r="A373" s="112" t="str">
        <f ca="1">IFERROR(__xludf.DUMMYFUNCTION("""COMPUTED_VALUE"""),"5.1.2.0")</f>
        <v>5.1.2.0</v>
      </c>
      <c r="B373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3" s="112" t="str">
        <f ca="1">IFERROR(__xludf.DUMMYFUNCTION("""COMPUTED_VALUE"""),"3. Operación")</f>
        <v>3. Operación</v>
      </c>
      <c r="D373" s="112" t="str">
        <f ca="1">IFERROR(__xludf.DUMMYFUNCTION("""COMPUTED_VALUE"""),"Guadalajara bien educada")</f>
        <v>Guadalajara bien educada</v>
      </c>
      <c r="E373" s="112" t="str">
        <f ca="1">IFERROR(__xludf.DUMMYFUNCTION("""COMPUTED_VALUE"""),"Atención Psicopedagógica Infantil")</f>
        <v>Atención Psicopedagógica Infantil</v>
      </c>
      <c r="F373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3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3" s="112" t="str">
        <f ca="1">IFERROR(__xludf.DUMMYFUNCTION("""COMPUTED_VALUE"""),"AH diciembre")</f>
        <v>AH diciembre</v>
      </c>
      <c r="I373" s="112" t="str">
        <f ca="1">IFERROR(__xludf.DUMMYFUNCTION("""COMPUTED_VALUE"""),"diciembre")</f>
        <v>diciembre</v>
      </c>
      <c r="J373" s="112" t="str">
        <f ca="1">IFERROR(__xludf.DUMMYFUNCTION("""COMPUTED_VALUE"""),"AH")</f>
        <v>AH</v>
      </c>
      <c r="K373" s="63">
        <f ca="1">IFERROR(__xludf.DUMMYFUNCTION("""COMPUTED_VALUE"""),0)</f>
        <v>0</v>
      </c>
      <c r="L373" s="112" t="str">
        <f ca="1">IFERROR(__xludf.DUMMYFUNCTION("""COMPUTED_VALUE"""),"TRIMESTRE 4")</f>
        <v>TRIMESTRE 4</v>
      </c>
      <c r="M373" s="112" t="str">
        <f ca="1">IFERROR(__xludf.DUMMYFUNCTION("""COMPUTED_VALUE"""),"ADOLESCENTES HOMBRES")</f>
        <v>ADOLESCENTES HOMBRES</v>
      </c>
    </row>
    <row r="374" spans="1:13">
      <c r="A374" s="112" t="str">
        <f ca="1">IFERROR(__xludf.DUMMYFUNCTION("""COMPUTED_VALUE"""),"5.1.2.0")</f>
        <v>5.1.2.0</v>
      </c>
      <c r="B374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4" s="112" t="str">
        <f ca="1">IFERROR(__xludf.DUMMYFUNCTION("""COMPUTED_VALUE"""),"3. Operación")</f>
        <v>3. Operación</v>
      </c>
      <c r="D374" s="112" t="str">
        <f ca="1">IFERROR(__xludf.DUMMYFUNCTION("""COMPUTED_VALUE"""),"Guadalajara bien educada")</f>
        <v>Guadalajara bien educada</v>
      </c>
      <c r="E374" s="112" t="str">
        <f ca="1">IFERROR(__xludf.DUMMYFUNCTION("""COMPUTED_VALUE"""),"Atención Psicopedagógica Infantil")</f>
        <v>Atención Psicopedagógica Infantil</v>
      </c>
      <c r="F374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4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4" s="112" t="str">
        <f ca="1">IFERROR(__xludf.DUMMYFUNCTION("""COMPUTED_VALUE"""),"MUJ diciembre")</f>
        <v>MUJ diciembre</v>
      </c>
      <c r="I374" s="112" t="str">
        <f ca="1">IFERROR(__xludf.DUMMYFUNCTION("""COMPUTED_VALUE"""),"diciembre")</f>
        <v>diciembre</v>
      </c>
      <c r="J374" s="112" t="str">
        <f ca="1">IFERROR(__xludf.DUMMYFUNCTION("""COMPUTED_VALUE"""),"MUJ")</f>
        <v>MUJ</v>
      </c>
      <c r="K374" s="63"/>
      <c r="L374" s="112" t="str">
        <f ca="1">IFERROR(__xludf.DUMMYFUNCTION("""COMPUTED_VALUE"""),"TRIMESTRE 4")</f>
        <v>TRIMESTRE 4</v>
      </c>
      <c r="M374" s="112" t="str">
        <f ca="1">IFERROR(__xludf.DUMMYFUNCTION("""COMPUTED_VALUE"""),"MUJERES ADULTAS")</f>
        <v>MUJERES ADULTAS</v>
      </c>
    </row>
    <row r="375" spans="1:13">
      <c r="A375" s="112" t="str">
        <f ca="1">IFERROR(__xludf.DUMMYFUNCTION("""COMPUTED_VALUE"""),"5.1.2.0")</f>
        <v>5.1.2.0</v>
      </c>
      <c r="B375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5" s="112" t="str">
        <f ca="1">IFERROR(__xludf.DUMMYFUNCTION("""COMPUTED_VALUE"""),"3. Operación")</f>
        <v>3. Operación</v>
      </c>
      <c r="D375" s="112" t="str">
        <f ca="1">IFERROR(__xludf.DUMMYFUNCTION("""COMPUTED_VALUE"""),"Guadalajara bien educada")</f>
        <v>Guadalajara bien educada</v>
      </c>
      <c r="E375" s="112" t="str">
        <f ca="1">IFERROR(__xludf.DUMMYFUNCTION("""COMPUTED_VALUE"""),"Atención Psicopedagógica Infantil")</f>
        <v>Atención Psicopedagógica Infantil</v>
      </c>
      <c r="F375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5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5" s="112" t="str">
        <f ca="1">IFERROR(__xludf.DUMMYFUNCTION("""COMPUTED_VALUE"""),"HOM diciembre")</f>
        <v>HOM diciembre</v>
      </c>
      <c r="I375" s="112" t="str">
        <f ca="1">IFERROR(__xludf.DUMMYFUNCTION("""COMPUTED_VALUE"""),"diciembre")</f>
        <v>diciembre</v>
      </c>
      <c r="J375" s="112" t="str">
        <f ca="1">IFERROR(__xludf.DUMMYFUNCTION("""COMPUTED_VALUE"""),"HOM")</f>
        <v>HOM</v>
      </c>
      <c r="K375" s="63"/>
      <c r="L375" s="112" t="str">
        <f ca="1">IFERROR(__xludf.DUMMYFUNCTION("""COMPUTED_VALUE"""),"TRIMESTRE 4")</f>
        <v>TRIMESTRE 4</v>
      </c>
      <c r="M375" s="112" t="str">
        <f ca="1">IFERROR(__xludf.DUMMYFUNCTION("""COMPUTED_VALUE"""),"HOMBRES ADULTOS")</f>
        <v>HOMBRES ADULTOS</v>
      </c>
    </row>
    <row r="376" spans="1:13">
      <c r="A376" s="112" t="str">
        <f ca="1">IFERROR(__xludf.DUMMYFUNCTION("""COMPUTED_VALUE"""),"5.1.2.0")</f>
        <v>5.1.2.0</v>
      </c>
      <c r="B376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6" s="112" t="str">
        <f ca="1">IFERROR(__xludf.DUMMYFUNCTION("""COMPUTED_VALUE"""),"3. Operación")</f>
        <v>3. Operación</v>
      </c>
      <c r="D376" s="112" t="str">
        <f ca="1">IFERROR(__xludf.DUMMYFUNCTION("""COMPUTED_VALUE"""),"Guadalajara bien educada")</f>
        <v>Guadalajara bien educada</v>
      </c>
      <c r="E376" s="112" t="str">
        <f ca="1">IFERROR(__xludf.DUMMYFUNCTION("""COMPUTED_VALUE"""),"Atención Psicopedagógica Infantil")</f>
        <v>Atención Psicopedagógica Infantil</v>
      </c>
      <c r="F376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6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6" s="112" t="str">
        <f ca="1">IFERROR(__xludf.DUMMYFUNCTION("""COMPUTED_VALUE"""),"AMM diciembre")</f>
        <v>AMM diciembre</v>
      </c>
      <c r="I376" s="112" t="str">
        <f ca="1">IFERROR(__xludf.DUMMYFUNCTION("""COMPUTED_VALUE"""),"diciembre")</f>
        <v>diciembre</v>
      </c>
      <c r="J376" s="112" t="str">
        <f ca="1">IFERROR(__xludf.DUMMYFUNCTION("""COMPUTED_VALUE"""),"AMM")</f>
        <v>AMM</v>
      </c>
      <c r="K376" s="63"/>
      <c r="L376" s="112" t="str">
        <f ca="1">IFERROR(__xludf.DUMMYFUNCTION("""COMPUTED_VALUE"""),"TRIMESTRE 4")</f>
        <v>TRIMESTRE 4</v>
      </c>
      <c r="M376" s="112" t="str">
        <f ca="1">IFERROR(__xludf.DUMMYFUNCTION("""COMPUTED_VALUE"""),"ADULTA MAYOR MUJER")</f>
        <v>ADULTA MAYOR MUJER</v>
      </c>
    </row>
    <row r="377" spans="1:13">
      <c r="A377" s="112" t="str">
        <f ca="1">IFERROR(__xludf.DUMMYFUNCTION("""COMPUTED_VALUE"""),"5.1.2.0")</f>
        <v>5.1.2.0</v>
      </c>
      <c r="B377" s="11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7" s="112" t="str">
        <f ca="1">IFERROR(__xludf.DUMMYFUNCTION("""COMPUTED_VALUE"""),"3. Operación")</f>
        <v>3. Operación</v>
      </c>
      <c r="D377" s="112" t="str">
        <f ca="1">IFERROR(__xludf.DUMMYFUNCTION("""COMPUTED_VALUE"""),"Guadalajara bien educada")</f>
        <v>Guadalajara bien educada</v>
      </c>
      <c r="E377" s="112" t="str">
        <f ca="1">IFERROR(__xludf.DUMMYFUNCTION("""COMPUTED_VALUE"""),"Atención Psicopedagógica Infantil")</f>
        <v>Atención Psicopedagógica Infantil</v>
      </c>
      <c r="F377" s="11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7" s="11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7" s="112" t="str">
        <f ca="1">IFERROR(__xludf.DUMMYFUNCTION("""COMPUTED_VALUE"""),"AMH diciembre")</f>
        <v>AMH diciembre</v>
      </c>
      <c r="I377" s="112" t="str">
        <f ca="1">IFERROR(__xludf.DUMMYFUNCTION("""COMPUTED_VALUE"""),"diciembre")</f>
        <v>diciembre</v>
      </c>
      <c r="J377" s="112" t="str">
        <f ca="1">IFERROR(__xludf.DUMMYFUNCTION("""COMPUTED_VALUE"""),"AMH")</f>
        <v>AMH</v>
      </c>
      <c r="K377" s="63"/>
      <c r="L377" s="112" t="str">
        <f ca="1">IFERROR(__xludf.DUMMYFUNCTION("""COMPUTED_VALUE"""),"TRIMESTRE 4")</f>
        <v>TRIMESTRE 4</v>
      </c>
      <c r="M377" s="112" t="str">
        <f ca="1">IFERROR(__xludf.DUMMYFUNCTION("""COMPUTED_VALUE"""),"ADULTO MAYOR HOMBRE")</f>
        <v>ADULTO MAYOR HOMBRE</v>
      </c>
    </row>
    <row r="378" spans="1:13">
      <c r="A378" s="112" t="str">
        <f ca="1">IFERROR(__xludf.DUMMYFUNCTION("""COMPUTED_VALUE"""),"5.1.2.1")</f>
        <v>5.1.2.1</v>
      </c>
      <c r="B37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78" s="112" t="str">
        <f ca="1">IFERROR(__xludf.DUMMYFUNCTION("""COMPUTED_VALUE"""),"5. Inclusión")</f>
        <v>5. Inclusión</v>
      </c>
      <c r="D378" s="112" t="str">
        <f ca="1">IFERROR(__xludf.DUMMYFUNCTION("""COMPUTED_VALUE"""),"Guadalajara bien educada")</f>
        <v>Guadalajara bien educada</v>
      </c>
      <c r="E378" s="112" t="str">
        <f ca="1">IFERROR(__xludf.DUMMYFUNCTION("""COMPUTED_VALUE"""),"Atención Psicopedagógica Infantil")</f>
        <v>Atención Psicopedagógica Infantil</v>
      </c>
      <c r="F378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78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78" s="112" t="str">
        <f ca="1">IFERROR(__xludf.DUMMYFUNCTION("""COMPUTED_VALUE"""),"NAS diciembre")</f>
        <v>NAS diciembre</v>
      </c>
      <c r="I378" s="112" t="str">
        <f ca="1">IFERROR(__xludf.DUMMYFUNCTION("""COMPUTED_VALUE"""),"diciembre")</f>
        <v>diciembre</v>
      </c>
      <c r="J378" s="112" t="str">
        <f ca="1">IFERROR(__xludf.DUMMYFUNCTION("""COMPUTED_VALUE"""),"NAS")</f>
        <v>NAS</v>
      </c>
      <c r="K378" s="63">
        <f ca="1">IFERROR(__xludf.DUMMYFUNCTION("""COMPUTED_VALUE"""),1)</f>
        <v>1</v>
      </c>
      <c r="L378" s="112" t="str">
        <f ca="1">IFERROR(__xludf.DUMMYFUNCTION("""COMPUTED_VALUE"""),"TRIMESTRE 4")</f>
        <v>TRIMESTRE 4</v>
      </c>
      <c r="M378" s="112" t="str">
        <f ca="1">IFERROR(__xludf.DUMMYFUNCTION("""COMPUTED_VALUE"""),"NIÑAS")</f>
        <v>NIÑAS</v>
      </c>
    </row>
    <row r="379" spans="1:13">
      <c r="A379" s="112" t="str">
        <f ca="1">IFERROR(__xludf.DUMMYFUNCTION("""COMPUTED_VALUE"""),"5.1.2.1")</f>
        <v>5.1.2.1</v>
      </c>
      <c r="B37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79" s="112" t="str">
        <f ca="1">IFERROR(__xludf.DUMMYFUNCTION("""COMPUTED_VALUE"""),"5. Inclusión")</f>
        <v>5. Inclusión</v>
      </c>
      <c r="D379" s="112" t="str">
        <f ca="1">IFERROR(__xludf.DUMMYFUNCTION("""COMPUTED_VALUE"""),"Guadalajara bien educada")</f>
        <v>Guadalajara bien educada</v>
      </c>
      <c r="E379" s="112" t="str">
        <f ca="1">IFERROR(__xludf.DUMMYFUNCTION("""COMPUTED_VALUE"""),"Atención Psicopedagógica Infantil")</f>
        <v>Atención Psicopedagógica Infantil</v>
      </c>
      <c r="F379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79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79" s="112" t="str">
        <f ca="1">IFERROR(__xludf.DUMMYFUNCTION("""COMPUTED_VALUE"""),"NOS diciembre")</f>
        <v>NOS diciembre</v>
      </c>
      <c r="I379" s="112" t="str">
        <f ca="1">IFERROR(__xludf.DUMMYFUNCTION("""COMPUTED_VALUE"""),"diciembre")</f>
        <v>diciembre</v>
      </c>
      <c r="J379" s="112" t="str">
        <f ca="1">IFERROR(__xludf.DUMMYFUNCTION("""COMPUTED_VALUE"""),"NOS")</f>
        <v>NOS</v>
      </c>
      <c r="K379" s="63">
        <f ca="1">IFERROR(__xludf.DUMMYFUNCTION("""COMPUTED_VALUE"""),1)</f>
        <v>1</v>
      </c>
      <c r="L379" s="112" t="str">
        <f ca="1">IFERROR(__xludf.DUMMYFUNCTION("""COMPUTED_VALUE"""),"TRIMESTRE 4")</f>
        <v>TRIMESTRE 4</v>
      </c>
      <c r="M379" s="112" t="str">
        <f ca="1">IFERROR(__xludf.DUMMYFUNCTION("""COMPUTED_VALUE"""),"NIÑOS")</f>
        <v>NIÑOS</v>
      </c>
    </row>
    <row r="380" spans="1:13">
      <c r="A380" s="112" t="str">
        <f ca="1">IFERROR(__xludf.DUMMYFUNCTION("""COMPUTED_VALUE"""),"5.1.2.1")</f>
        <v>5.1.2.1</v>
      </c>
      <c r="B38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0" s="112" t="str">
        <f ca="1">IFERROR(__xludf.DUMMYFUNCTION("""COMPUTED_VALUE"""),"5. Inclusión")</f>
        <v>5. Inclusión</v>
      </c>
      <c r="D380" s="112" t="str">
        <f ca="1">IFERROR(__xludf.DUMMYFUNCTION("""COMPUTED_VALUE"""),"Guadalajara bien educada")</f>
        <v>Guadalajara bien educada</v>
      </c>
      <c r="E380" s="112" t="str">
        <f ca="1">IFERROR(__xludf.DUMMYFUNCTION("""COMPUTED_VALUE"""),"Atención Psicopedagógica Infantil")</f>
        <v>Atención Psicopedagógica Infantil</v>
      </c>
      <c r="F380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0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0" s="112" t="str">
        <f ca="1">IFERROR(__xludf.DUMMYFUNCTION("""COMPUTED_VALUE"""),"AM diciembre")</f>
        <v>AM diciembre</v>
      </c>
      <c r="I380" s="112" t="str">
        <f ca="1">IFERROR(__xludf.DUMMYFUNCTION("""COMPUTED_VALUE"""),"diciembre")</f>
        <v>diciembre</v>
      </c>
      <c r="J380" s="112" t="str">
        <f ca="1">IFERROR(__xludf.DUMMYFUNCTION("""COMPUTED_VALUE"""),"AM")</f>
        <v>AM</v>
      </c>
      <c r="K380" s="63">
        <f ca="1">IFERROR(__xludf.DUMMYFUNCTION("""COMPUTED_VALUE"""),0)</f>
        <v>0</v>
      </c>
      <c r="L380" s="112" t="str">
        <f ca="1">IFERROR(__xludf.DUMMYFUNCTION("""COMPUTED_VALUE"""),"TRIMESTRE 4")</f>
        <v>TRIMESTRE 4</v>
      </c>
      <c r="M380" s="112" t="str">
        <f ca="1">IFERROR(__xludf.DUMMYFUNCTION("""COMPUTED_VALUE"""),"ADOLESCENTES MUJERES")</f>
        <v>ADOLESCENTES MUJERES</v>
      </c>
    </row>
    <row r="381" spans="1:13">
      <c r="A381" s="112" t="str">
        <f ca="1">IFERROR(__xludf.DUMMYFUNCTION("""COMPUTED_VALUE"""),"5.1.2.1")</f>
        <v>5.1.2.1</v>
      </c>
      <c r="B38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1" s="112" t="str">
        <f ca="1">IFERROR(__xludf.DUMMYFUNCTION("""COMPUTED_VALUE"""),"5. Inclusión")</f>
        <v>5. Inclusión</v>
      </c>
      <c r="D381" s="112" t="str">
        <f ca="1">IFERROR(__xludf.DUMMYFUNCTION("""COMPUTED_VALUE"""),"Guadalajara bien educada")</f>
        <v>Guadalajara bien educada</v>
      </c>
      <c r="E381" s="112" t="str">
        <f ca="1">IFERROR(__xludf.DUMMYFUNCTION("""COMPUTED_VALUE"""),"Atención Psicopedagógica Infantil")</f>
        <v>Atención Psicopedagógica Infantil</v>
      </c>
      <c r="F381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1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1" s="112" t="str">
        <f ca="1">IFERROR(__xludf.DUMMYFUNCTION("""COMPUTED_VALUE"""),"AH diciembre")</f>
        <v>AH diciembre</v>
      </c>
      <c r="I381" s="112" t="str">
        <f ca="1">IFERROR(__xludf.DUMMYFUNCTION("""COMPUTED_VALUE"""),"diciembre")</f>
        <v>diciembre</v>
      </c>
      <c r="J381" s="112" t="str">
        <f ca="1">IFERROR(__xludf.DUMMYFUNCTION("""COMPUTED_VALUE"""),"AH")</f>
        <v>AH</v>
      </c>
      <c r="K381" s="63">
        <f ca="1">IFERROR(__xludf.DUMMYFUNCTION("""COMPUTED_VALUE"""),0)</f>
        <v>0</v>
      </c>
      <c r="L381" s="112" t="str">
        <f ca="1">IFERROR(__xludf.DUMMYFUNCTION("""COMPUTED_VALUE"""),"TRIMESTRE 4")</f>
        <v>TRIMESTRE 4</v>
      </c>
      <c r="M381" s="112" t="str">
        <f ca="1">IFERROR(__xludf.DUMMYFUNCTION("""COMPUTED_VALUE"""),"ADOLESCENTES HOMBRES")</f>
        <v>ADOLESCENTES HOMBRES</v>
      </c>
    </row>
    <row r="382" spans="1:13">
      <c r="A382" s="112" t="str">
        <f ca="1">IFERROR(__xludf.DUMMYFUNCTION("""COMPUTED_VALUE"""),"5.1.2.1")</f>
        <v>5.1.2.1</v>
      </c>
      <c r="B38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2" s="112" t="str">
        <f ca="1">IFERROR(__xludf.DUMMYFUNCTION("""COMPUTED_VALUE"""),"5. Inclusión")</f>
        <v>5. Inclusión</v>
      </c>
      <c r="D382" s="112" t="str">
        <f ca="1">IFERROR(__xludf.DUMMYFUNCTION("""COMPUTED_VALUE"""),"Guadalajara bien educada")</f>
        <v>Guadalajara bien educada</v>
      </c>
      <c r="E382" s="112" t="str">
        <f ca="1">IFERROR(__xludf.DUMMYFUNCTION("""COMPUTED_VALUE"""),"Atención Psicopedagógica Infantil")</f>
        <v>Atención Psicopedagógica Infantil</v>
      </c>
      <c r="F382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2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2" s="112" t="str">
        <f ca="1">IFERROR(__xludf.DUMMYFUNCTION("""COMPUTED_VALUE"""),"MUJ diciembre")</f>
        <v>MUJ diciembre</v>
      </c>
      <c r="I382" s="112" t="str">
        <f ca="1">IFERROR(__xludf.DUMMYFUNCTION("""COMPUTED_VALUE"""),"diciembre")</f>
        <v>diciembre</v>
      </c>
      <c r="J382" s="112" t="str">
        <f ca="1">IFERROR(__xludf.DUMMYFUNCTION("""COMPUTED_VALUE"""),"MUJ")</f>
        <v>MUJ</v>
      </c>
      <c r="K382" s="63"/>
      <c r="L382" s="112" t="str">
        <f ca="1">IFERROR(__xludf.DUMMYFUNCTION("""COMPUTED_VALUE"""),"TRIMESTRE 4")</f>
        <v>TRIMESTRE 4</v>
      </c>
      <c r="M382" s="112" t="str">
        <f ca="1">IFERROR(__xludf.DUMMYFUNCTION("""COMPUTED_VALUE"""),"MUJERES ADULTAS")</f>
        <v>MUJERES ADULTAS</v>
      </c>
    </row>
    <row r="383" spans="1:13">
      <c r="A383" s="112" t="str">
        <f ca="1">IFERROR(__xludf.DUMMYFUNCTION("""COMPUTED_VALUE"""),"5.1.2.1")</f>
        <v>5.1.2.1</v>
      </c>
      <c r="B38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3" s="112" t="str">
        <f ca="1">IFERROR(__xludf.DUMMYFUNCTION("""COMPUTED_VALUE"""),"5. Inclusión")</f>
        <v>5. Inclusión</v>
      </c>
      <c r="D383" s="112" t="str">
        <f ca="1">IFERROR(__xludf.DUMMYFUNCTION("""COMPUTED_VALUE"""),"Guadalajara bien educada")</f>
        <v>Guadalajara bien educada</v>
      </c>
      <c r="E383" s="112" t="str">
        <f ca="1">IFERROR(__xludf.DUMMYFUNCTION("""COMPUTED_VALUE"""),"Atención Psicopedagógica Infantil")</f>
        <v>Atención Psicopedagógica Infantil</v>
      </c>
      <c r="F383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3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3" s="112" t="str">
        <f ca="1">IFERROR(__xludf.DUMMYFUNCTION("""COMPUTED_VALUE"""),"HOM diciembre")</f>
        <v>HOM diciembre</v>
      </c>
      <c r="I383" s="112" t="str">
        <f ca="1">IFERROR(__xludf.DUMMYFUNCTION("""COMPUTED_VALUE"""),"diciembre")</f>
        <v>diciembre</v>
      </c>
      <c r="J383" s="112" t="str">
        <f ca="1">IFERROR(__xludf.DUMMYFUNCTION("""COMPUTED_VALUE"""),"HOM")</f>
        <v>HOM</v>
      </c>
      <c r="K383" s="63"/>
      <c r="L383" s="112" t="str">
        <f ca="1">IFERROR(__xludf.DUMMYFUNCTION("""COMPUTED_VALUE"""),"TRIMESTRE 4")</f>
        <v>TRIMESTRE 4</v>
      </c>
      <c r="M383" s="112" t="str">
        <f ca="1">IFERROR(__xludf.DUMMYFUNCTION("""COMPUTED_VALUE"""),"HOMBRES ADULTOS")</f>
        <v>HOMBRES ADULTOS</v>
      </c>
    </row>
    <row r="384" spans="1:13">
      <c r="A384" s="112" t="str">
        <f ca="1">IFERROR(__xludf.DUMMYFUNCTION("""COMPUTED_VALUE"""),"5.1.2.1")</f>
        <v>5.1.2.1</v>
      </c>
      <c r="B38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4" s="112" t="str">
        <f ca="1">IFERROR(__xludf.DUMMYFUNCTION("""COMPUTED_VALUE"""),"5. Inclusión")</f>
        <v>5. Inclusión</v>
      </c>
      <c r="D384" s="112" t="str">
        <f ca="1">IFERROR(__xludf.DUMMYFUNCTION("""COMPUTED_VALUE"""),"Guadalajara bien educada")</f>
        <v>Guadalajara bien educada</v>
      </c>
      <c r="E384" s="112" t="str">
        <f ca="1">IFERROR(__xludf.DUMMYFUNCTION("""COMPUTED_VALUE"""),"Atención Psicopedagógica Infantil")</f>
        <v>Atención Psicopedagógica Infantil</v>
      </c>
      <c r="F384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4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4" s="112" t="str">
        <f ca="1">IFERROR(__xludf.DUMMYFUNCTION("""COMPUTED_VALUE"""),"AMM diciembre")</f>
        <v>AMM diciembre</v>
      </c>
      <c r="I384" s="112" t="str">
        <f ca="1">IFERROR(__xludf.DUMMYFUNCTION("""COMPUTED_VALUE"""),"diciembre")</f>
        <v>diciembre</v>
      </c>
      <c r="J384" s="112" t="str">
        <f ca="1">IFERROR(__xludf.DUMMYFUNCTION("""COMPUTED_VALUE"""),"AMM")</f>
        <v>AMM</v>
      </c>
      <c r="K384" s="63"/>
      <c r="L384" s="112" t="str">
        <f ca="1">IFERROR(__xludf.DUMMYFUNCTION("""COMPUTED_VALUE"""),"TRIMESTRE 4")</f>
        <v>TRIMESTRE 4</v>
      </c>
      <c r="M384" s="112" t="str">
        <f ca="1">IFERROR(__xludf.DUMMYFUNCTION("""COMPUTED_VALUE"""),"ADULTA MAYOR MUJER")</f>
        <v>ADULTA MAYOR MUJER</v>
      </c>
    </row>
    <row r="385" spans="1:13">
      <c r="A385" s="112" t="str">
        <f ca="1">IFERROR(__xludf.DUMMYFUNCTION("""COMPUTED_VALUE"""),"5.1.2.1")</f>
        <v>5.1.2.1</v>
      </c>
      <c r="B38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5" s="112" t="str">
        <f ca="1">IFERROR(__xludf.DUMMYFUNCTION("""COMPUTED_VALUE"""),"5. Inclusión")</f>
        <v>5. Inclusión</v>
      </c>
      <c r="D385" s="112" t="str">
        <f ca="1">IFERROR(__xludf.DUMMYFUNCTION("""COMPUTED_VALUE"""),"Guadalajara bien educada")</f>
        <v>Guadalajara bien educada</v>
      </c>
      <c r="E385" s="112" t="str">
        <f ca="1">IFERROR(__xludf.DUMMYFUNCTION("""COMPUTED_VALUE"""),"Atención Psicopedagógica Infantil")</f>
        <v>Atención Psicopedagógica Infantil</v>
      </c>
      <c r="F385" s="11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5" s="11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5" s="112" t="str">
        <f ca="1">IFERROR(__xludf.DUMMYFUNCTION("""COMPUTED_VALUE"""),"AMH diciembre")</f>
        <v>AMH diciembre</v>
      </c>
      <c r="I385" s="112" t="str">
        <f ca="1">IFERROR(__xludf.DUMMYFUNCTION("""COMPUTED_VALUE"""),"diciembre")</f>
        <v>diciembre</v>
      </c>
      <c r="J385" s="112" t="str">
        <f ca="1">IFERROR(__xludf.DUMMYFUNCTION("""COMPUTED_VALUE"""),"AMH")</f>
        <v>AMH</v>
      </c>
      <c r="K385" s="63"/>
      <c r="L385" s="112" t="str">
        <f ca="1">IFERROR(__xludf.DUMMYFUNCTION("""COMPUTED_VALUE"""),"TRIMESTRE 4")</f>
        <v>TRIMESTRE 4</v>
      </c>
      <c r="M385" s="112" t="str">
        <f ca="1">IFERROR(__xludf.DUMMYFUNCTION("""COMPUTED_VALUE"""),"ADULTO MAYOR HOMBRE")</f>
        <v>ADULTO MAYOR HOMBRE</v>
      </c>
    </row>
    <row r="386" spans="1:13">
      <c r="A386" s="112" t="str">
        <f ca="1">IFERROR(__xludf.DUMMYFUNCTION("""COMPUTED_VALUE"""),"5.1.1.2")</f>
        <v>5.1.1.2</v>
      </c>
      <c r="B38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6" s="112" t="str">
        <f ca="1">IFERROR(__xludf.DUMMYFUNCTION("""COMPUTED_VALUE"""),"3. Operación")</f>
        <v>3. Operación</v>
      </c>
      <c r="D386" s="112" t="str">
        <f ca="1">IFERROR(__xludf.DUMMYFUNCTION("""COMPUTED_VALUE"""),"Guadalajara bien educada")</f>
        <v>Guadalajara bien educada</v>
      </c>
      <c r="E386" s="112" t="str">
        <f ca="1">IFERROR(__xludf.DUMMYFUNCTION("""COMPUTED_VALUE"""),"Atención en Centros de Desarrollo Infantil")</f>
        <v>Atención en Centros de Desarrollo Infantil</v>
      </c>
      <c r="F386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6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6" s="112" t="str">
        <f ca="1">IFERROR(__xludf.DUMMYFUNCTION("""COMPUTED_VALUE"""),"Servicio")</f>
        <v>Servicio</v>
      </c>
      <c r="I386" s="112" t="str">
        <f ca="1">IFERROR(__xludf.DUMMYFUNCTION("""COMPUTED_VALUE"""),"Enero")</f>
        <v>Enero</v>
      </c>
      <c r="J386" s="112" t="str">
        <f ca="1">IFERROR(__xludf.DUMMYFUNCTION("""COMPUTED_VALUE"""),"N/A")</f>
        <v>N/A</v>
      </c>
      <c r="K386" s="63">
        <f ca="1">IFERROR(__xludf.DUMMYFUNCTION("""COMPUTED_VALUE"""),4056)</f>
        <v>4056</v>
      </c>
      <c r="L386" s="112" t="str">
        <f ca="1">IFERROR(__xludf.DUMMYFUNCTION("""COMPUTED_VALUE"""),"TRIMESTRE 1")</f>
        <v>TRIMESTRE 1</v>
      </c>
      <c r="M386" s="112" t="str">
        <f ca="1">IFERROR(__xludf.DUMMYFUNCTION("""COMPUTED_VALUE"""),"SERVICIOS")</f>
        <v>SERVICIOS</v>
      </c>
    </row>
    <row r="387" spans="1:13">
      <c r="A387" s="112" t="str">
        <f ca="1">IFERROR(__xludf.DUMMYFUNCTION("""COMPUTED_VALUE"""),"5.1.1.2")</f>
        <v>5.1.1.2</v>
      </c>
      <c r="B38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7" s="112" t="str">
        <f ca="1">IFERROR(__xludf.DUMMYFUNCTION("""COMPUTED_VALUE"""),"3. Operación")</f>
        <v>3. Operación</v>
      </c>
      <c r="D387" s="112" t="str">
        <f ca="1">IFERROR(__xludf.DUMMYFUNCTION("""COMPUTED_VALUE"""),"Guadalajara bien educada")</f>
        <v>Guadalajara bien educada</v>
      </c>
      <c r="E387" s="112" t="str">
        <f ca="1">IFERROR(__xludf.DUMMYFUNCTION("""COMPUTED_VALUE"""),"Atención en Centros de Desarrollo Infantil")</f>
        <v>Atención en Centros de Desarrollo Infantil</v>
      </c>
      <c r="F387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7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7" s="112" t="str">
        <f ca="1">IFERROR(__xludf.DUMMYFUNCTION("""COMPUTED_VALUE"""),"Servicio")</f>
        <v>Servicio</v>
      </c>
      <c r="I387" s="112" t="str">
        <f ca="1">IFERROR(__xludf.DUMMYFUNCTION("""COMPUTED_VALUE"""),"Febrero")</f>
        <v>Febrero</v>
      </c>
      <c r="J387" s="112" t="str">
        <f ca="1">IFERROR(__xludf.DUMMYFUNCTION("""COMPUTED_VALUE"""),"N/A")</f>
        <v>N/A</v>
      </c>
      <c r="K387" s="63">
        <f ca="1">IFERROR(__xludf.DUMMYFUNCTION("""COMPUTED_VALUE"""),4320)</f>
        <v>4320</v>
      </c>
      <c r="L387" s="112" t="str">
        <f ca="1">IFERROR(__xludf.DUMMYFUNCTION("""COMPUTED_VALUE"""),"TRIMESTRE 1")</f>
        <v>TRIMESTRE 1</v>
      </c>
      <c r="M387" s="112" t="str">
        <f ca="1">IFERROR(__xludf.DUMMYFUNCTION("""COMPUTED_VALUE"""),"SERVICIOS")</f>
        <v>SERVICIOS</v>
      </c>
    </row>
    <row r="388" spans="1:13">
      <c r="A388" s="112" t="str">
        <f ca="1">IFERROR(__xludf.DUMMYFUNCTION("""COMPUTED_VALUE"""),"5.1.1.2")</f>
        <v>5.1.1.2</v>
      </c>
      <c r="B388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8" s="112" t="str">
        <f ca="1">IFERROR(__xludf.DUMMYFUNCTION("""COMPUTED_VALUE"""),"3. Operación")</f>
        <v>3. Operación</v>
      </c>
      <c r="D388" s="112" t="str">
        <f ca="1">IFERROR(__xludf.DUMMYFUNCTION("""COMPUTED_VALUE"""),"Guadalajara bien educada")</f>
        <v>Guadalajara bien educada</v>
      </c>
      <c r="E388" s="112" t="str">
        <f ca="1">IFERROR(__xludf.DUMMYFUNCTION("""COMPUTED_VALUE"""),"Atención en Centros de Desarrollo Infantil")</f>
        <v>Atención en Centros de Desarrollo Infantil</v>
      </c>
      <c r="F388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8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8" s="112" t="str">
        <f ca="1">IFERROR(__xludf.DUMMYFUNCTION("""COMPUTED_VALUE"""),"Servicio")</f>
        <v>Servicio</v>
      </c>
      <c r="I388" s="112" t="str">
        <f ca="1">IFERROR(__xludf.DUMMYFUNCTION("""COMPUTED_VALUE"""),"Marzo")</f>
        <v>Marzo</v>
      </c>
      <c r="J388" s="112" t="str">
        <f ca="1">IFERROR(__xludf.DUMMYFUNCTION("""COMPUTED_VALUE"""),"N/A")</f>
        <v>N/A</v>
      </c>
      <c r="K388" s="63">
        <f ca="1">IFERROR(__xludf.DUMMYFUNCTION("""COMPUTED_VALUE"""),3780)</f>
        <v>3780</v>
      </c>
      <c r="L388" s="112" t="str">
        <f ca="1">IFERROR(__xludf.DUMMYFUNCTION("""COMPUTED_VALUE"""),"TRIMESTRE 1")</f>
        <v>TRIMESTRE 1</v>
      </c>
      <c r="M388" s="112" t="str">
        <f ca="1">IFERROR(__xludf.DUMMYFUNCTION("""COMPUTED_VALUE"""),"SERVICIOS")</f>
        <v>SERVICIOS</v>
      </c>
    </row>
    <row r="389" spans="1:13">
      <c r="A389" s="112" t="str">
        <f ca="1">IFERROR(__xludf.DUMMYFUNCTION("""COMPUTED_VALUE"""),"5.1.1.2")</f>
        <v>5.1.1.2</v>
      </c>
      <c r="B389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9" s="112" t="str">
        <f ca="1">IFERROR(__xludf.DUMMYFUNCTION("""COMPUTED_VALUE"""),"3. Operación")</f>
        <v>3. Operación</v>
      </c>
      <c r="D389" s="112" t="str">
        <f ca="1">IFERROR(__xludf.DUMMYFUNCTION("""COMPUTED_VALUE"""),"Guadalajara bien educada")</f>
        <v>Guadalajara bien educada</v>
      </c>
      <c r="E389" s="112" t="str">
        <f ca="1">IFERROR(__xludf.DUMMYFUNCTION("""COMPUTED_VALUE"""),"Atención en Centros de Desarrollo Infantil")</f>
        <v>Atención en Centros de Desarrollo Infantil</v>
      </c>
      <c r="F389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9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9" s="112" t="str">
        <f ca="1">IFERROR(__xludf.DUMMYFUNCTION("""COMPUTED_VALUE"""),"Servicio")</f>
        <v>Servicio</v>
      </c>
      <c r="I389" s="112" t="str">
        <f ca="1">IFERROR(__xludf.DUMMYFUNCTION("""COMPUTED_VALUE"""),"abril")</f>
        <v>abril</v>
      </c>
      <c r="J389" s="112" t="str">
        <f ca="1">IFERROR(__xludf.DUMMYFUNCTION("""COMPUTED_VALUE"""),"N/A")</f>
        <v>N/A</v>
      </c>
      <c r="K389" s="63">
        <f ca="1">IFERROR(__xludf.DUMMYFUNCTION("""COMPUTED_VALUE"""),3993)</f>
        <v>3993</v>
      </c>
      <c r="L389" s="112" t="str">
        <f ca="1">IFERROR(__xludf.DUMMYFUNCTION("""COMPUTED_VALUE"""),"TRIMESTRE 2")</f>
        <v>TRIMESTRE 2</v>
      </c>
      <c r="M389" s="112" t="str">
        <f ca="1">IFERROR(__xludf.DUMMYFUNCTION("""COMPUTED_VALUE"""),"SERVICIOS")</f>
        <v>SERVICIOS</v>
      </c>
    </row>
    <row r="390" spans="1:13">
      <c r="A390" s="112" t="str">
        <f ca="1">IFERROR(__xludf.DUMMYFUNCTION("""COMPUTED_VALUE"""),"5.1.1.2")</f>
        <v>5.1.1.2</v>
      </c>
      <c r="B390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0" s="112" t="str">
        <f ca="1">IFERROR(__xludf.DUMMYFUNCTION("""COMPUTED_VALUE"""),"3. Operación")</f>
        <v>3. Operación</v>
      </c>
      <c r="D390" s="112" t="str">
        <f ca="1">IFERROR(__xludf.DUMMYFUNCTION("""COMPUTED_VALUE"""),"Guadalajara bien educada")</f>
        <v>Guadalajara bien educada</v>
      </c>
      <c r="E390" s="112" t="str">
        <f ca="1">IFERROR(__xludf.DUMMYFUNCTION("""COMPUTED_VALUE"""),"Atención en Centros de Desarrollo Infantil")</f>
        <v>Atención en Centros de Desarrollo Infantil</v>
      </c>
      <c r="F390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0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0" s="112" t="str">
        <f ca="1">IFERROR(__xludf.DUMMYFUNCTION("""COMPUTED_VALUE"""),"Servicio")</f>
        <v>Servicio</v>
      </c>
      <c r="I390" s="112" t="str">
        <f ca="1">IFERROR(__xludf.DUMMYFUNCTION("""COMPUTED_VALUE"""),"mayo")</f>
        <v>mayo</v>
      </c>
      <c r="J390" s="112" t="str">
        <f ca="1">IFERROR(__xludf.DUMMYFUNCTION("""COMPUTED_VALUE"""),"N/A")</f>
        <v>N/A</v>
      </c>
      <c r="K390" s="63">
        <f ca="1">IFERROR(__xludf.DUMMYFUNCTION("""COMPUTED_VALUE"""),4458)</f>
        <v>4458</v>
      </c>
      <c r="L390" s="112" t="str">
        <f ca="1">IFERROR(__xludf.DUMMYFUNCTION("""COMPUTED_VALUE"""),"TRIMESTRE 2")</f>
        <v>TRIMESTRE 2</v>
      </c>
      <c r="M390" s="112" t="str">
        <f ca="1">IFERROR(__xludf.DUMMYFUNCTION("""COMPUTED_VALUE"""),"SERVICIOS")</f>
        <v>SERVICIOS</v>
      </c>
    </row>
    <row r="391" spans="1:13">
      <c r="A391" s="112" t="str">
        <f ca="1">IFERROR(__xludf.DUMMYFUNCTION("""COMPUTED_VALUE"""),"5.1.1.2")</f>
        <v>5.1.1.2</v>
      </c>
      <c r="B391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1" s="112" t="str">
        <f ca="1">IFERROR(__xludf.DUMMYFUNCTION("""COMPUTED_VALUE"""),"3. Operación")</f>
        <v>3. Operación</v>
      </c>
      <c r="D391" s="112" t="str">
        <f ca="1">IFERROR(__xludf.DUMMYFUNCTION("""COMPUTED_VALUE"""),"Guadalajara bien educada")</f>
        <v>Guadalajara bien educada</v>
      </c>
      <c r="E391" s="112" t="str">
        <f ca="1">IFERROR(__xludf.DUMMYFUNCTION("""COMPUTED_VALUE"""),"Atención en Centros de Desarrollo Infantil")</f>
        <v>Atención en Centros de Desarrollo Infantil</v>
      </c>
      <c r="F391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1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1" s="112" t="str">
        <f ca="1">IFERROR(__xludf.DUMMYFUNCTION("""COMPUTED_VALUE"""),"Servicio")</f>
        <v>Servicio</v>
      </c>
      <c r="I391" s="112" t="str">
        <f ca="1">IFERROR(__xludf.DUMMYFUNCTION("""COMPUTED_VALUE"""),"junio")</f>
        <v>junio</v>
      </c>
      <c r="J391" s="112" t="str">
        <f ca="1">IFERROR(__xludf.DUMMYFUNCTION("""COMPUTED_VALUE"""),"N/A")</f>
        <v>N/A</v>
      </c>
      <c r="K391" s="63">
        <f ca="1">IFERROR(__xludf.DUMMYFUNCTION("""COMPUTED_VALUE"""),4664)</f>
        <v>4664</v>
      </c>
      <c r="L391" s="112" t="str">
        <f ca="1">IFERROR(__xludf.DUMMYFUNCTION("""COMPUTED_VALUE"""),"TRIMESTRE 2")</f>
        <v>TRIMESTRE 2</v>
      </c>
      <c r="M391" s="112" t="str">
        <f ca="1">IFERROR(__xludf.DUMMYFUNCTION("""COMPUTED_VALUE"""),"SERVICIOS")</f>
        <v>SERVICIOS</v>
      </c>
    </row>
    <row r="392" spans="1:13">
      <c r="A392" s="112" t="str">
        <f ca="1">IFERROR(__xludf.DUMMYFUNCTION("""COMPUTED_VALUE"""),"5.1.1.2")</f>
        <v>5.1.1.2</v>
      </c>
      <c r="B392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2" s="112" t="str">
        <f ca="1">IFERROR(__xludf.DUMMYFUNCTION("""COMPUTED_VALUE"""),"3. Operación")</f>
        <v>3. Operación</v>
      </c>
      <c r="D392" s="112" t="str">
        <f ca="1">IFERROR(__xludf.DUMMYFUNCTION("""COMPUTED_VALUE"""),"Guadalajara bien educada")</f>
        <v>Guadalajara bien educada</v>
      </c>
      <c r="E392" s="112" t="str">
        <f ca="1">IFERROR(__xludf.DUMMYFUNCTION("""COMPUTED_VALUE"""),"Atención en Centros de Desarrollo Infantil")</f>
        <v>Atención en Centros de Desarrollo Infantil</v>
      </c>
      <c r="F392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2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2" s="112" t="str">
        <f ca="1">IFERROR(__xludf.DUMMYFUNCTION("""COMPUTED_VALUE"""),"Servicio")</f>
        <v>Servicio</v>
      </c>
      <c r="I392" s="112" t="str">
        <f ca="1">IFERROR(__xludf.DUMMYFUNCTION("""COMPUTED_VALUE"""),"julio")</f>
        <v>julio</v>
      </c>
      <c r="J392" s="112" t="str">
        <f ca="1">IFERROR(__xludf.DUMMYFUNCTION("""COMPUTED_VALUE"""),"N/A")</f>
        <v>N/A</v>
      </c>
      <c r="K392" s="63">
        <f ca="1">IFERROR(__xludf.DUMMYFUNCTION("""COMPUTED_VALUE"""),2871)</f>
        <v>2871</v>
      </c>
      <c r="L392" s="112" t="str">
        <f ca="1">IFERROR(__xludf.DUMMYFUNCTION("""COMPUTED_VALUE"""),"TRIMESTRE 3")</f>
        <v>TRIMESTRE 3</v>
      </c>
      <c r="M392" s="112" t="str">
        <f ca="1">IFERROR(__xludf.DUMMYFUNCTION("""COMPUTED_VALUE"""),"SERVICIOS")</f>
        <v>SERVICIOS</v>
      </c>
    </row>
    <row r="393" spans="1:13">
      <c r="A393" s="112" t="str">
        <f ca="1">IFERROR(__xludf.DUMMYFUNCTION("""COMPUTED_VALUE"""),"5.1.1.2")</f>
        <v>5.1.1.2</v>
      </c>
      <c r="B393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3" s="112" t="str">
        <f ca="1">IFERROR(__xludf.DUMMYFUNCTION("""COMPUTED_VALUE"""),"3. Operación")</f>
        <v>3. Operación</v>
      </c>
      <c r="D393" s="112" t="str">
        <f ca="1">IFERROR(__xludf.DUMMYFUNCTION("""COMPUTED_VALUE"""),"Guadalajara bien educada")</f>
        <v>Guadalajara bien educada</v>
      </c>
      <c r="E393" s="112" t="str">
        <f ca="1">IFERROR(__xludf.DUMMYFUNCTION("""COMPUTED_VALUE"""),"Atención en Centros de Desarrollo Infantil")</f>
        <v>Atención en Centros de Desarrollo Infantil</v>
      </c>
      <c r="F393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3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3" s="112" t="str">
        <f ca="1">IFERROR(__xludf.DUMMYFUNCTION("""COMPUTED_VALUE"""),"Servicio")</f>
        <v>Servicio</v>
      </c>
      <c r="I393" s="112" t="str">
        <f ca="1">IFERROR(__xludf.DUMMYFUNCTION("""COMPUTED_VALUE"""),"agosto")</f>
        <v>agosto</v>
      </c>
      <c r="J393" s="112" t="str">
        <f ca="1">IFERROR(__xludf.DUMMYFUNCTION("""COMPUTED_VALUE"""),"N/A")</f>
        <v>N/A</v>
      </c>
      <c r="K393" s="63">
        <f ca="1">IFERROR(__xludf.DUMMYFUNCTION("""COMPUTED_VALUE"""),1982)</f>
        <v>1982</v>
      </c>
      <c r="L393" s="112" t="str">
        <f ca="1">IFERROR(__xludf.DUMMYFUNCTION("""COMPUTED_VALUE"""),"TRIMESTRE 3")</f>
        <v>TRIMESTRE 3</v>
      </c>
      <c r="M393" s="112" t="str">
        <f ca="1">IFERROR(__xludf.DUMMYFUNCTION("""COMPUTED_VALUE"""),"SERVICIOS")</f>
        <v>SERVICIOS</v>
      </c>
    </row>
    <row r="394" spans="1:13">
      <c r="A394" s="112" t="str">
        <f ca="1">IFERROR(__xludf.DUMMYFUNCTION("""COMPUTED_VALUE"""),"5.1.1.2")</f>
        <v>5.1.1.2</v>
      </c>
      <c r="B394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4" s="112" t="str">
        <f ca="1">IFERROR(__xludf.DUMMYFUNCTION("""COMPUTED_VALUE"""),"3. Operación")</f>
        <v>3. Operación</v>
      </c>
      <c r="D394" s="112" t="str">
        <f ca="1">IFERROR(__xludf.DUMMYFUNCTION("""COMPUTED_VALUE"""),"Guadalajara bien educada")</f>
        <v>Guadalajara bien educada</v>
      </c>
      <c r="E394" s="112" t="str">
        <f ca="1">IFERROR(__xludf.DUMMYFUNCTION("""COMPUTED_VALUE"""),"Atención en Centros de Desarrollo Infantil")</f>
        <v>Atención en Centros de Desarrollo Infantil</v>
      </c>
      <c r="F394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4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4" s="112" t="str">
        <f ca="1">IFERROR(__xludf.DUMMYFUNCTION("""COMPUTED_VALUE"""),"Servicio")</f>
        <v>Servicio</v>
      </c>
      <c r="I394" s="112" t="str">
        <f ca="1">IFERROR(__xludf.DUMMYFUNCTION("""COMPUTED_VALUE"""),"septiembre")</f>
        <v>septiembre</v>
      </c>
      <c r="J394" s="112" t="str">
        <f ca="1">IFERROR(__xludf.DUMMYFUNCTION("""COMPUTED_VALUE"""),"N/A")</f>
        <v>N/A</v>
      </c>
      <c r="K394" s="63">
        <f ca="1">IFERROR(__xludf.DUMMYFUNCTION("""COMPUTED_VALUE"""),3952)</f>
        <v>3952</v>
      </c>
      <c r="L394" s="112" t="str">
        <f ca="1">IFERROR(__xludf.DUMMYFUNCTION("""COMPUTED_VALUE"""),"TRIMESTRE 3")</f>
        <v>TRIMESTRE 3</v>
      </c>
      <c r="M394" s="112" t="str">
        <f ca="1">IFERROR(__xludf.DUMMYFUNCTION("""COMPUTED_VALUE"""),"SERVICIOS")</f>
        <v>SERVICIOS</v>
      </c>
    </row>
    <row r="395" spans="1:13">
      <c r="A395" s="112" t="str">
        <f ca="1">IFERROR(__xludf.DUMMYFUNCTION("""COMPUTED_VALUE"""),"5.1.1.2")</f>
        <v>5.1.1.2</v>
      </c>
      <c r="B395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5" s="112" t="str">
        <f ca="1">IFERROR(__xludf.DUMMYFUNCTION("""COMPUTED_VALUE"""),"3. Operación")</f>
        <v>3. Operación</v>
      </c>
      <c r="D395" s="112" t="str">
        <f ca="1">IFERROR(__xludf.DUMMYFUNCTION("""COMPUTED_VALUE"""),"Guadalajara bien educada")</f>
        <v>Guadalajara bien educada</v>
      </c>
      <c r="E395" s="112" t="str">
        <f ca="1">IFERROR(__xludf.DUMMYFUNCTION("""COMPUTED_VALUE"""),"Atención en Centros de Desarrollo Infantil")</f>
        <v>Atención en Centros de Desarrollo Infantil</v>
      </c>
      <c r="F395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5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5" s="112" t="str">
        <f ca="1">IFERROR(__xludf.DUMMYFUNCTION("""COMPUTED_VALUE"""),"Servicio")</f>
        <v>Servicio</v>
      </c>
      <c r="I395" s="112" t="str">
        <f ca="1">IFERROR(__xludf.DUMMYFUNCTION("""COMPUTED_VALUE"""),"octubre")</f>
        <v>octubre</v>
      </c>
      <c r="J395" s="112" t="str">
        <f ca="1">IFERROR(__xludf.DUMMYFUNCTION("""COMPUTED_VALUE"""),"N/A")</f>
        <v>N/A</v>
      </c>
      <c r="K395" s="63">
        <f ca="1">IFERROR(__xludf.DUMMYFUNCTION("""COMPUTED_VALUE"""),4748)</f>
        <v>4748</v>
      </c>
      <c r="L395" s="112" t="str">
        <f ca="1">IFERROR(__xludf.DUMMYFUNCTION("""COMPUTED_VALUE"""),"TRIMESTRE 4")</f>
        <v>TRIMESTRE 4</v>
      </c>
      <c r="M395" s="112" t="str">
        <f ca="1">IFERROR(__xludf.DUMMYFUNCTION("""COMPUTED_VALUE"""),"SERVICIOS")</f>
        <v>SERVICIOS</v>
      </c>
    </row>
    <row r="396" spans="1:13">
      <c r="A396" s="112" t="str">
        <f ca="1">IFERROR(__xludf.DUMMYFUNCTION("""COMPUTED_VALUE"""),"5.1.1.2")</f>
        <v>5.1.1.2</v>
      </c>
      <c r="B396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6" s="112" t="str">
        <f ca="1">IFERROR(__xludf.DUMMYFUNCTION("""COMPUTED_VALUE"""),"3. Operación")</f>
        <v>3. Operación</v>
      </c>
      <c r="D396" s="112" t="str">
        <f ca="1">IFERROR(__xludf.DUMMYFUNCTION("""COMPUTED_VALUE"""),"Guadalajara bien educada")</f>
        <v>Guadalajara bien educada</v>
      </c>
      <c r="E396" s="112" t="str">
        <f ca="1">IFERROR(__xludf.DUMMYFUNCTION("""COMPUTED_VALUE"""),"Atención en Centros de Desarrollo Infantil")</f>
        <v>Atención en Centros de Desarrollo Infantil</v>
      </c>
      <c r="F396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6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6" s="112" t="str">
        <f ca="1">IFERROR(__xludf.DUMMYFUNCTION("""COMPUTED_VALUE"""),"Servicio")</f>
        <v>Servicio</v>
      </c>
      <c r="I396" s="112" t="str">
        <f ca="1">IFERROR(__xludf.DUMMYFUNCTION("""COMPUTED_VALUE"""),"noviembre")</f>
        <v>noviembre</v>
      </c>
      <c r="J396" s="112" t="str">
        <f ca="1">IFERROR(__xludf.DUMMYFUNCTION("""COMPUTED_VALUE"""),"N/A")</f>
        <v>N/A</v>
      </c>
      <c r="K396" s="63">
        <f ca="1">IFERROR(__xludf.DUMMYFUNCTION("""COMPUTED_VALUE"""),4445)</f>
        <v>4445</v>
      </c>
      <c r="L396" s="112" t="str">
        <f ca="1">IFERROR(__xludf.DUMMYFUNCTION("""COMPUTED_VALUE"""),"TRIMESTRE 4")</f>
        <v>TRIMESTRE 4</v>
      </c>
      <c r="M396" s="112" t="str">
        <f ca="1">IFERROR(__xludf.DUMMYFUNCTION("""COMPUTED_VALUE"""),"SERVICIOS")</f>
        <v>SERVICIOS</v>
      </c>
    </row>
    <row r="397" spans="1:13">
      <c r="A397" s="112" t="str">
        <f ca="1">IFERROR(__xludf.DUMMYFUNCTION("""COMPUTED_VALUE"""),"5.1.1.2")</f>
        <v>5.1.1.2</v>
      </c>
      <c r="B397" s="11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7" s="112" t="str">
        <f ca="1">IFERROR(__xludf.DUMMYFUNCTION("""COMPUTED_VALUE"""),"3. Operación")</f>
        <v>3. Operación</v>
      </c>
      <c r="D397" s="112" t="str">
        <f ca="1">IFERROR(__xludf.DUMMYFUNCTION("""COMPUTED_VALUE"""),"Guadalajara bien educada")</f>
        <v>Guadalajara bien educada</v>
      </c>
      <c r="E397" s="112" t="str">
        <f ca="1">IFERROR(__xludf.DUMMYFUNCTION("""COMPUTED_VALUE"""),"Atención en Centros de Desarrollo Infantil")</f>
        <v>Atención en Centros de Desarrollo Infantil</v>
      </c>
      <c r="F397" s="11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7" s="11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7" s="112" t="str">
        <f ca="1">IFERROR(__xludf.DUMMYFUNCTION("""COMPUTED_VALUE"""),"Servicio")</f>
        <v>Servicio</v>
      </c>
      <c r="I397" s="112" t="str">
        <f ca="1">IFERROR(__xludf.DUMMYFUNCTION("""COMPUTED_VALUE"""),"diciembre")</f>
        <v>diciembre</v>
      </c>
      <c r="J397" s="112" t="str">
        <f ca="1">IFERROR(__xludf.DUMMYFUNCTION("""COMPUTED_VALUE"""),"N/A")</f>
        <v>N/A</v>
      </c>
      <c r="K397" s="63">
        <f ca="1">IFERROR(__xludf.DUMMYFUNCTION("""COMPUTED_VALUE"""),2399)</f>
        <v>2399</v>
      </c>
      <c r="L397" s="112" t="str">
        <f ca="1">IFERROR(__xludf.DUMMYFUNCTION("""COMPUTED_VALUE"""),"TRIMESTRE 4")</f>
        <v>TRIMESTRE 4</v>
      </c>
      <c r="M397" s="112" t="str">
        <f ca="1">IFERROR(__xludf.DUMMYFUNCTION("""COMPUTED_VALUE"""),"SERVICIOS")</f>
        <v>SERVICIOS</v>
      </c>
    </row>
    <row r="398" spans="1:13">
      <c r="A398" s="112" t="str">
        <f ca="1">IFERROR(__xludf.DUMMYFUNCTION("""COMPUTED_VALUE"""),"5.1.2.2")</f>
        <v>5.1.2.2</v>
      </c>
      <c r="B39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98" s="112" t="str">
        <f ca="1">IFERROR(__xludf.DUMMYFUNCTION("""COMPUTED_VALUE"""),"5. Inclusión")</f>
        <v>5. Inclusión</v>
      </c>
      <c r="D398" s="112" t="str">
        <f ca="1">IFERROR(__xludf.DUMMYFUNCTION("""COMPUTED_VALUE"""),"Guadalajara bien educada")</f>
        <v>Guadalajara bien educada</v>
      </c>
      <c r="E398" s="112" t="str">
        <f ca="1">IFERROR(__xludf.DUMMYFUNCTION("""COMPUTED_VALUE"""),"Atención Psicopedagógica Infantil")</f>
        <v>Atención Psicopedagógica Infantil</v>
      </c>
      <c r="F398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398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398" s="112" t="str">
        <f ca="1">IFERROR(__xludf.DUMMYFUNCTION("""COMPUTED_VALUE"""),"Servicio")</f>
        <v>Servicio</v>
      </c>
      <c r="I398" s="112" t="str">
        <f ca="1">IFERROR(__xludf.DUMMYFUNCTION("""COMPUTED_VALUE"""),"enero")</f>
        <v>enero</v>
      </c>
      <c r="J398" s="112" t="str">
        <f ca="1">IFERROR(__xludf.DUMMYFUNCTION("""COMPUTED_VALUE"""),"N/A")</f>
        <v>N/A</v>
      </c>
      <c r="K398" s="63">
        <f ca="1">IFERROR(__xludf.DUMMYFUNCTION("""COMPUTED_VALUE"""),708)</f>
        <v>708</v>
      </c>
      <c r="L398" s="112" t="str">
        <f ca="1">IFERROR(__xludf.DUMMYFUNCTION("""COMPUTED_VALUE"""),"TRIMESTRE 1")</f>
        <v>TRIMESTRE 1</v>
      </c>
      <c r="M398" s="112" t="str">
        <f ca="1">IFERROR(__xludf.DUMMYFUNCTION("""COMPUTED_VALUE"""),"SERVICIOS")</f>
        <v>SERVICIOS</v>
      </c>
    </row>
    <row r="399" spans="1:13">
      <c r="A399" s="112" t="str">
        <f ca="1">IFERROR(__xludf.DUMMYFUNCTION("""COMPUTED_VALUE"""),"5.1.2.2")</f>
        <v>5.1.2.2</v>
      </c>
      <c r="B39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99" s="112" t="str">
        <f ca="1">IFERROR(__xludf.DUMMYFUNCTION("""COMPUTED_VALUE"""),"5. Inclusión")</f>
        <v>5. Inclusión</v>
      </c>
      <c r="D399" s="112" t="str">
        <f ca="1">IFERROR(__xludf.DUMMYFUNCTION("""COMPUTED_VALUE"""),"Guadalajara bien educada")</f>
        <v>Guadalajara bien educada</v>
      </c>
      <c r="E399" s="112" t="str">
        <f ca="1">IFERROR(__xludf.DUMMYFUNCTION("""COMPUTED_VALUE"""),"Atención Psicopedagógica Infantil")</f>
        <v>Atención Psicopedagógica Infantil</v>
      </c>
      <c r="F399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399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399" s="112" t="str">
        <f ca="1">IFERROR(__xludf.DUMMYFUNCTION("""COMPUTED_VALUE"""),"Servicio")</f>
        <v>Servicio</v>
      </c>
      <c r="I399" s="112" t="str">
        <f ca="1">IFERROR(__xludf.DUMMYFUNCTION("""COMPUTED_VALUE"""),"febrero")</f>
        <v>febrero</v>
      </c>
      <c r="J399" s="112" t="str">
        <f ca="1">IFERROR(__xludf.DUMMYFUNCTION("""COMPUTED_VALUE"""),"N/A")</f>
        <v>N/A</v>
      </c>
      <c r="K399" s="63">
        <f ca="1">IFERROR(__xludf.DUMMYFUNCTION("""COMPUTED_VALUE"""),821)</f>
        <v>821</v>
      </c>
      <c r="L399" s="112" t="str">
        <f ca="1">IFERROR(__xludf.DUMMYFUNCTION("""COMPUTED_VALUE"""),"TRIMESTRE 1")</f>
        <v>TRIMESTRE 1</v>
      </c>
      <c r="M399" s="112" t="str">
        <f ca="1">IFERROR(__xludf.DUMMYFUNCTION("""COMPUTED_VALUE"""),"SERVICIOS")</f>
        <v>SERVICIOS</v>
      </c>
    </row>
    <row r="400" spans="1:13">
      <c r="A400" s="112" t="str">
        <f ca="1">IFERROR(__xludf.DUMMYFUNCTION("""COMPUTED_VALUE"""),"5.1.2.2")</f>
        <v>5.1.2.2</v>
      </c>
      <c r="B400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0" s="112" t="str">
        <f ca="1">IFERROR(__xludf.DUMMYFUNCTION("""COMPUTED_VALUE"""),"5. Inclusión")</f>
        <v>5. Inclusión</v>
      </c>
      <c r="D400" s="112" t="str">
        <f ca="1">IFERROR(__xludf.DUMMYFUNCTION("""COMPUTED_VALUE"""),"Guadalajara bien educada")</f>
        <v>Guadalajara bien educada</v>
      </c>
      <c r="E400" s="112" t="str">
        <f ca="1">IFERROR(__xludf.DUMMYFUNCTION("""COMPUTED_VALUE"""),"Atención Psicopedagógica Infantil")</f>
        <v>Atención Psicopedagógica Infantil</v>
      </c>
      <c r="F400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0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0" s="112" t="str">
        <f ca="1">IFERROR(__xludf.DUMMYFUNCTION("""COMPUTED_VALUE"""),"Servicio")</f>
        <v>Servicio</v>
      </c>
      <c r="I400" s="112" t="str">
        <f ca="1">IFERROR(__xludf.DUMMYFUNCTION("""COMPUTED_VALUE"""),"marzo")</f>
        <v>marzo</v>
      </c>
      <c r="J400" s="112" t="str">
        <f ca="1">IFERROR(__xludf.DUMMYFUNCTION("""COMPUTED_VALUE"""),"N/A")</f>
        <v>N/A</v>
      </c>
      <c r="K400" s="63">
        <f ca="1">IFERROR(__xludf.DUMMYFUNCTION("""COMPUTED_VALUE"""),668)</f>
        <v>668</v>
      </c>
      <c r="L400" s="112" t="str">
        <f ca="1">IFERROR(__xludf.DUMMYFUNCTION("""COMPUTED_VALUE"""),"TRIMESTRE 1")</f>
        <v>TRIMESTRE 1</v>
      </c>
      <c r="M400" s="112" t="str">
        <f ca="1">IFERROR(__xludf.DUMMYFUNCTION("""COMPUTED_VALUE"""),"SERVICIOS")</f>
        <v>SERVICIOS</v>
      </c>
    </row>
    <row r="401" spans="1:13">
      <c r="A401" s="112" t="str">
        <f ca="1">IFERROR(__xludf.DUMMYFUNCTION("""COMPUTED_VALUE"""),"5.1.2.2")</f>
        <v>5.1.2.2</v>
      </c>
      <c r="B401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1" s="112" t="str">
        <f ca="1">IFERROR(__xludf.DUMMYFUNCTION("""COMPUTED_VALUE"""),"5. Inclusión")</f>
        <v>5. Inclusión</v>
      </c>
      <c r="D401" s="112" t="str">
        <f ca="1">IFERROR(__xludf.DUMMYFUNCTION("""COMPUTED_VALUE"""),"Guadalajara bien educada")</f>
        <v>Guadalajara bien educada</v>
      </c>
      <c r="E401" s="112" t="str">
        <f ca="1">IFERROR(__xludf.DUMMYFUNCTION("""COMPUTED_VALUE"""),"Atención Psicopedagógica Infantil")</f>
        <v>Atención Psicopedagógica Infantil</v>
      </c>
      <c r="F401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1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1" s="112" t="str">
        <f ca="1">IFERROR(__xludf.DUMMYFUNCTION("""COMPUTED_VALUE"""),"Servicio")</f>
        <v>Servicio</v>
      </c>
      <c r="I401" s="112" t="str">
        <f ca="1">IFERROR(__xludf.DUMMYFUNCTION("""COMPUTED_VALUE"""),"abril")</f>
        <v>abril</v>
      </c>
      <c r="J401" s="112" t="str">
        <f ca="1">IFERROR(__xludf.DUMMYFUNCTION("""COMPUTED_VALUE"""),"N/A")</f>
        <v>N/A</v>
      </c>
      <c r="K401" s="63">
        <f ca="1">IFERROR(__xludf.DUMMYFUNCTION("""COMPUTED_VALUE"""),705)</f>
        <v>705</v>
      </c>
      <c r="L401" s="112" t="str">
        <f ca="1">IFERROR(__xludf.DUMMYFUNCTION("""COMPUTED_VALUE"""),"TRIMESTRE 2")</f>
        <v>TRIMESTRE 2</v>
      </c>
      <c r="M401" s="112" t="str">
        <f ca="1">IFERROR(__xludf.DUMMYFUNCTION("""COMPUTED_VALUE"""),"SERVICIOS")</f>
        <v>SERVICIOS</v>
      </c>
    </row>
    <row r="402" spans="1:13">
      <c r="A402" s="112" t="str">
        <f ca="1">IFERROR(__xludf.DUMMYFUNCTION("""COMPUTED_VALUE"""),"5.1.2.2")</f>
        <v>5.1.2.2</v>
      </c>
      <c r="B402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2" s="112" t="str">
        <f ca="1">IFERROR(__xludf.DUMMYFUNCTION("""COMPUTED_VALUE"""),"5. Inclusión")</f>
        <v>5. Inclusión</v>
      </c>
      <c r="D402" s="112" t="str">
        <f ca="1">IFERROR(__xludf.DUMMYFUNCTION("""COMPUTED_VALUE"""),"Guadalajara bien educada")</f>
        <v>Guadalajara bien educada</v>
      </c>
      <c r="E402" s="112" t="str">
        <f ca="1">IFERROR(__xludf.DUMMYFUNCTION("""COMPUTED_VALUE"""),"Atención Psicopedagógica Infantil")</f>
        <v>Atención Psicopedagógica Infantil</v>
      </c>
      <c r="F402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2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2" s="112" t="str">
        <f ca="1">IFERROR(__xludf.DUMMYFUNCTION("""COMPUTED_VALUE"""),"Servicio")</f>
        <v>Servicio</v>
      </c>
      <c r="I402" s="112" t="str">
        <f ca="1">IFERROR(__xludf.DUMMYFUNCTION("""COMPUTED_VALUE"""),"mayo")</f>
        <v>mayo</v>
      </c>
      <c r="J402" s="112" t="str">
        <f ca="1">IFERROR(__xludf.DUMMYFUNCTION("""COMPUTED_VALUE"""),"N/A")</f>
        <v>N/A</v>
      </c>
      <c r="K402" s="63">
        <f ca="1">IFERROR(__xludf.DUMMYFUNCTION("""COMPUTED_VALUE"""),927)</f>
        <v>927</v>
      </c>
      <c r="L402" s="112" t="str">
        <f ca="1">IFERROR(__xludf.DUMMYFUNCTION("""COMPUTED_VALUE"""),"TRIMESTRE 2")</f>
        <v>TRIMESTRE 2</v>
      </c>
      <c r="M402" s="112" t="str">
        <f ca="1">IFERROR(__xludf.DUMMYFUNCTION("""COMPUTED_VALUE"""),"SERVICIOS")</f>
        <v>SERVICIOS</v>
      </c>
    </row>
    <row r="403" spans="1:13">
      <c r="A403" s="112" t="str">
        <f ca="1">IFERROR(__xludf.DUMMYFUNCTION("""COMPUTED_VALUE"""),"5.1.2.2")</f>
        <v>5.1.2.2</v>
      </c>
      <c r="B403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3" s="112" t="str">
        <f ca="1">IFERROR(__xludf.DUMMYFUNCTION("""COMPUTED_VALUE"""),"5. Inclusión")</f>
        <v>5. Inclusión</v>
      </c>
      <c r="D403" s="112" t="str">
        <f ca="1">IFERROR(__xludf.DUMMYFUNCTION("""COMPUTED_VALUE"""),"Guadalajara bien educada")</f>
        <v>Guadalajara bien educada</v>
      </c>
      <c r="E403" s="112" t="str">
        <f ca="1">IFERROR(__xludf.DUMMYFUNCTION("""COMPUTED_VALUE"""),"Atención Psicopedagógica Infantil")</f>
        <v>Atención Psicopedagógica Infantil</v>
      </c>
      <c r="F403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3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3" s="112" t="str">
        <f ca="1">IFERROR(__xludf.DUMMYFUNCTION("""COMPUTED_VALUE"""),"Servicio")</f>
        <v>Servicio</v>
      </c>
      <c r="I403" s="112" t="str">
        <f ca="1">IFERROR(__xludf.DUMMYFUNCTION("""COMPUTED_VALUE"""),"junio")</f>
        <v>junio</v>
      </c>
      <c r="J403" s="112" t="str">
        <f ca="1">IFERROR(__xludf.DUMMYFUNCTION("""COMPUTED_VALUE"""),"N/A")</f>
        <v>N/A</v>
      </c>
      <c r="K403" s="63">
        <f ca="1">IFERROR(__xludf.DUMMYFUNCTION("""COMPUTED_VALUE"""),519)</f>
        <v>519</v>
      </c>
      <c r="L403" s="112" t="str">
        <f ca="1">IFERROR(__xludf.DUMMYFUNCTION("""COMPUTED_VALUE"""),"TRIMESTRE 2")</f>
        <v>TRIMESTRE 2</v>
      </c>
      <c r="M403" s="112" t="str">
        <f ca="1">IFERROR(__xludf.DUMMYFUNCTION("""COMPUTED_VALUE"""),"SERVICIOS")</f>
        <v>SERVICIOS</v>
      </c>
    </row>
    <row r="404" spans="1:13">
      <c r="A404" s="112" t="str">
        <f ca="1">IFERROR(__xludf.DUMMYFUNCTION("""COMPUTED_VALUE"""),"5.1.2.2")</f>
        <v>5.1.2.2</v>
      </c>
      <c r="B404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4" s="112" t="str">
        <f ca="1">IFERROR(__xludf.DUMMYFUNCTION("""COMPUTED_VALUE"""),"5. Inclusión")</f>
        <v>5. Inclusión</v>
      </c>
      <c r="D404" s="112" t="str">
        <f ca="1">IFERROR(__xludf.DUMMYFUNCTION("""COMPUTED_VALUE"""),"Guadalajara bien educada")</f>
        <v>Guadalajara bien educada</v>
      </c>
      <c r="E404" s="112" t="str">
        <f ca="1">IFERROR(__xludf.DUMMYFUNCTION("""COMPUTED_VALUE"""),"Atención Psicopedagógica Infantil")</f>
        <v>Atención Psicopedagógica Infantil</v>
      </c>
      <c r="F404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4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4" s="112" t="str">
        <f ca="1">IFERROR(__xludf.DUMMYFUNCTION("""COMPUTED_VALUE"""),"Servicio")</f>
        <v>Servicio</v>
      </c>
      <c r="I404" s="112" t="str">
        <f ca="1">IFERROR(__xludf.DUMMYFUNCTION("""COMPUTED_VALUE"""),"julio")</f>
        <v>julio</v>
      </c>
      <c r="J404" s="112" t="str">
        <f ca="1">IFERROR(__xludf.DUMMYFUNCTION("""COMPUTED_VALUE"""),"N/A")</f>
        <v>N/A</v>
      </c>
      <c r="K404" s="63">
        <f ca="1">IFERROR(__xludf.DUMMYFUNCTION("""COMPUTED_VALUE"""),44)</f>
        <v>44</v>
      </c>
      <c r="L404" s="112" t="str">
        <f ca="1">IFERROR(__xludf.DUMMYFUNCTION("""COMPUTED_VALUE"""),"TRIMESTRE 3")</f>
        <v>TRIMESTRE 3</v>
      </c>
      <c r="M404" s="112" t="str">
        <f ca="1">IFERROR(__xludf.DUMMYFUNCTION("""COMPUTED_VALUE"""),"SERVICIOS")</f>
        <v>SERVICIOS</v>
      </c>
    </row>
    <row r="405" spans="1:13">
      <c r="A405" s="112" t="str">
        <f ca="1">IFERROR(__xludf.DUMMYFUNCTION("""COMPUTED_VALUE"""),"5.1.2.2")</f>
        <v>5.1.2.2</v>
      </c>
      <c r="B405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5" s="112" t="str">
        <f ca="1">IFERROR(__xludf.DUMMYFUNCTION("""COMPUTED_VALUE"""),"5. Inclusión")</f>
        <v>5. Inclusión</v>
      </c>
      <c r="D405" s="112" t="str">
        <f ca="1">IFERROR(__xludf.DUMMYFUNCTION("""COMPUTED_VALUE"""),"Guadalajara bien educada")</f>
        <v>Guadalajara bien educada</v>
      </c>
      <c r="E405" s="112" t="str">
        <f ca="1">IFERROR(__xludf.DUMMYFUNCTION("""COMPUTED_VALUE"""),"Atención Psicopedagógica Infantil")</f>
        <v>Atención Psicopedagógica Infantil</v>
      </c>
      <c r="F405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5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5" s="112" t="str">
        <f ca="1">IFERROR(__xludf.DUMMYFUNCTION("""COMPUTED_VALUE"""),"Servicio")</f>
        <v>Servicio</v>
      </c>
      <c r="I405" s="112" t="str">
        <f ca="1">IFERROR(__xludf.DUMMYFUNCTION("""COMPUTED_VALUE"""),"agosto")</f>
        <v>agosto</v>
      </c>
      <c r="J405" s="112" t="str">
        <f ca="1">IFERROR(__xludf.DUMMYFUNCTION("""COMPUTED_VALUE"""),"N/A")</f>
        <v>N/A</v>
      </c>
      <c r="K405" s="63">
        <f ca="1">IFERROR(__xludf.DUMMYFUNCTION("""COMPUTED_VALUE"""),0)</f>
        <v>0</v>
      </c>
      <c r="L405" s="112" t="str">
        <f ca="1">IFERROR(__xludf.DUMMYFUNCTION("""COMPUTED_VALUE"""),"TRIMESTRE 3")</f>
        <v>TRIMESTRE 3</v>
      </c>
      <c r="M405" s="112" t="str">
        <f ca="1">IFERROR(__xludf.DUMMYFUNCTION("""COMPUTED_VALUE"""),"SERVICIOS")</f>
        <v>SERVICIOS</v>
      </c>
    </row>
    <row r="406" spans="1:13">
      <c r="A406" s="112" t="str">
        <f ca="1">IFERROR(__xludf.DUMMYFUNCTION("""COMPUTED_VALUE"""),"5.1.2.2")</f>
        <v>5.1.2.2</v>
      </c>
      <c r="B406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6" s="112" t="str">
        <f ca="1">IFERROR(__xludf.DUMMYFUNCTION("""COMPUTED_VALUE"""),"5. Inclusión")</f>
        <v>5. Inclusión</v>
      </c>
      <c r="D406" s="112" t="str">
        <f ca="1">IFERROR(__xludf.DUMMYFUNCTION("""COMPUTED_VALUE"""),"Guadalajara bien educada")</f>
        <v>Guadalajara bien educada</v>
      </c>
      <c r="E406" s="112" t="str">
        <f ca="1">IFERROR(__xludf.DUMMYFUNCTION("""COMPUTED_VALUE"""),"Atención Psicopedagógica Infantil")</f>
        <v>Atención Psicopedagógica Infantil</v>
      </c>
      <c r="F406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6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6" s="112" t="str">
        <f ca="1">IFERROR(__xludf.DUMMYFUNCTION("""COMPUTED_VALUE"""),"Servicio")</f>
        <v>Servicio</v>
      </c>
      <c r="I406" s="112" t="str">
        <f ca="1">IFERROR(__xludf.DUMMYFUNCTION("""COMPUTED_VALUE"""),"septiembre")</f>
        <v>septiembre</v>
      </c>
      <c r="J406" s="112" t="str">
        <f ca="1">IFERROR(__xludf.DUMMYFUNCTION("""COMPUTED_VALUE"""),"N/A")</f>
        <v>N/A</v>
      </c>
      <c r="K406" s="63">
        <f ca="1">IFERROR(__xludf.DUMMYFUNCTION("""COMPUTED_VALUE"""),728)</f>
        <v>728</v>
      </c>
      <c r="L406" s="112" t="str">
        <f ca="1">IFERROR(__xludf.DUMMYFUNCTION("""COMPUTED_VALUE"""),"TRIMESTRE 3")</f>
        <v>TRIMESTRE 3</v>
      </c>
      <c r="M406" s="112" t="str">
        <f ca="1">IFERROR(__xludf.DUMMYFUNCTION("""COMPUTED_VALUE"""),"SERVICIOS")</f>
        <v>SERVICIOS</v>
      </c>
    </row>
    <row r="407" spans="1:13">
      <c r="A407" s="112" t="str">
        <f ca="1">IFERROR(__xludf.DUMMYFUNCTION("""COMPUTED_VALUE"""),"5.1.2.2")</f>
        <v>5.1.2.2</v>
      </c>
      <c r="B407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7" s="112" t="str">
        <f ca="1">IFERROR(__xludf.DUMMYFUNCTION("""COMPUTED_VALUE"""),"5. Inclusión")</f>
        <v>5. Inclusión</v>
      </c>
      <c r="D407" s="112" t="str">
        <f ca="1">IFERROR(__xludf.DUMMYFUNCTION("""COMPUTED_VALUE"""),"Guadalajara bien educada")</f>
        <v>Guadalajara bien educada</v>
      </c>
      <c r="E407" s="112" t="str">
        <f ca="1">IFERROR(__xludf.DUMMYFUNCTION("""COMPUTED_VALUE"""),"Atención Psicopedagógica Infantil")</f>
        <v>Atención Psicopedagógica Infantil</v>
      </c>
      <c r="F407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7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7" s="112" t="str">
        <f ca="1">IFERROR(__xludf.DUMMYFUNCTION("""COMPUTED_VALUE"""),"Servicio")</f>
        <v>Servicio</v>
      </c>
      <c r="I407" s="112" t="str">
        <f ca="1">IFERROR(__xludf.DUMMYFUNCTION("""COMPUTED_VALUE"""),"Octubre")</f>
        <v>Octubre</v>
      </c>
      <c r="J407" s="112" t="str">
        <f ca="1">IFERROR(__xludf.DUMMYFUNCTION("""COMPUTED_VALUE"""),"N/A")</f>
        <v>N/A</v>
      </c>
      <c r="K407" s="63">
        <f ca="1">IFERROR(__xludf.DUMMYFUNCTION("""COMPUTED_VALUE"""),884)</f>
        <v>884</v>
      </c>
      <c r="L407" s="112" t="str">
        <f ca="1">IFERROR(__xludf.DUMMYFUNCTION("""COMPUTED_VALUE"""),"TRIMESTRE 4")</f>
        <v>TRIMESTRE 4</v>
      </c>
      <c r="M407" s="112" t="str">
        <f ca="1">IFERROR(__xludf.DUMMYFUNCTION("""COMPUTED_VALUE"""),"SERVICIOS")</f>
        <v>SERVICIOS</v>
      </c>
    </row>
    <row r="408" spans="1:13">
      <c r="A408" s="112" t="str">
        <f ca="1">IFERROR(__xludf.DUMMYFUNCTION("""COMPUTED_VALUE"""),"5.1.2.2")</f>
        <v>5.1.2.2</v>
      </c>
      <c r="B408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8" s="112" t="str">
        <f ca="1">IFERROR(__xludf.DUMMYFUNCTION("""COMPUTED_VALUE"""),"5. Inclusión")</f>
        <v>5. Inclusión</v>
      </c>
      <c r="D408" s="112" t="str">
        <f ca="1">IFERROR(__xludf.DUMMYFUNCTION("""COMPUTED_VALUE"""),"Guadalajara bien educada")</f>
        <v>Guadalajara bien educada</v>
      </c>
      <c r="E408" s="112" t="str">
        <f ca="1">IFERROR(__xludf.DUMMYFUNCTION("""COMPUTED_VALUE"""),"Atención Psicopedagógica Infantil")</f>
        <v>Atención Psicopedagógica Infantil</v>
      </c>
      <c r="F408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8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8" s="112" t="str">
        <f ca="1">IFERROR(__xludf.DUMMYFUNCTION("""COMPUTED_VALUE"""),"Servicio")</f>
        <v>Servicio</v>
      </c>
      <c r="I408" s="112" t="str">
        <f ca="1">IFERROR(__xludf.DUMMYFUNCTION("""COMPUTED_VALUE"""),"noviembre")</f>
        <v>noviembre</v>
      </c>
      <c r="J408" s="112" t="str">
        <f ca="1">IFERROR(__xludf.DUMMYFUNCTION("""COMPUTED_VALUE"""),"N/A")</f>
        <v>N/A</v>
      </c>
      <c r="K408" s="63">
        <f ca="1">IFERROR(__xludf.DUMMYFUNCTION("""COMPUTED_VALUE"""),782)</f>
        <v>782</v>
      </c>
      <c r="L408" s="112" t="str">
        <f ca="1">IFERROR(__xludf.DUMMYFUNCTION("""COMPUTED_VALUE"""),"TRIMESTRE 4")</f>
        <v>TRIMESTRE 4</v>
      </c>
      <c r="M408" s="112" t="str">
        <f ca="1">IFERROR(__xludf.DUMMYFUNCTION("""COMPUTED_VALUE"""),"SERVICIOS")</f>
        <v>SERVICIOS</v>
      </c>
    </row>
    <row r="409" spans="1:13">
      <c r="A409" s="112" t="str">
        <f ca="1">IFERROR(__xludf.DUMMYFUNCTION("""COMPUTED_VALUE"""),"5.1.2.2")</f>
        <v>5.1.2.2</v>
      </c>
      <c r="B409" s="11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9" s="112" t="str">
        <f ca="1">IFERROR(__xludf.DUMMYFUNCTION("""COMPUTED_VALUE"""),"5. Inclusión")</f>
        <v>5. Inclusión</v>
      </c>
      <c r="D409" s="112" t="str">
        <f ca="1">IFERROR(__xludf.DUMMYFUNCTION("""COMPUTED_VALUE"""),"Guadalajara bien educada")</f>
        <v>Guadalajara bien educada</v>
      </c>
      <c r="E409" s="112" t="str">
        <f ca="1">IFERROR(__xludf.DUMMYFUNCTION("""COMPUTED_VALUE"""),"Atención Psicopedagógica Infantil")</f>
        <v>Atención Psicopedagógica Infantil</v>
      </c>
      <c r="F409" s="11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9" s="11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9" s="112" t="str">
        <f ca="1">IFERROR(__xludf.DUMMYFUNCTION("""COMPUTED_VALUE"""),"Servicio")</f>
        <v>Servicio</v>
      </c>
      <c r="I409" s="112" t="str">
        <f ca="1">IFERROR(__xludf.DUMMYFUNCTION("""COMPUTED_VALUE"""),"diciembre")</f>
        <v>diciembre</v>
      </c>
      <c r="J409" s="112" t="str">
        <f ca="1">IFERROR(__xludf.DUMMYFUNCTION("""COMPUTED_VALUE"""),"N/A")</f>
        <v>N/A</v>
      </c>
      <c r="K409" s="63">
        <f ca="1">IFERROR(__xludf.DUMMYFUNCTION("""COMPUTED_VALUE"""),558)</f>
        <v>558</v>
      </c>
      <c r="L409" s="112" t="str">
        <f ca="1">IFERROR(__xludf.DUMMYFUNCTION("""COMPUTED_VALUE"""),"TRIMESTRE 4")</f>
        <v>TRIMESTRE 4</v>
      </c>
      <c r="M409" s="112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 DIF GDL 2024</vt:lpstr>
      <vt:lpstr>Estadisticas_ enero-abril 2024</vt:lpstr>
      <vt:lpstr>Hoja 3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2025-01-20T18:57:55Z</dcterms:modified>
</cp:coreProperties>
</file>