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 TRANSPARENCIA" sheetId="3" r:id="rId1"/>
    <sheet name="suma PROPÓSITO" sheetId="5" state="hidden" r:id="rId2"/>
    <sheet name="Estático" sheetId="6" state="hidden" r:id="rId3"/>
    <sheet name="MIR_TRANSPARENCIA" sheetId="7" state="hidden" r:id="rId4"/>
    <sheet name="Hoja 2" sheetId="8" state="hidden" r:id="rId5"/>
    <sheet name="Hoja 3" sheetId="9" state="hidden" r:id="rId6"/>
    <sheet name="MIR 2022" sheetId="11" state="hidden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AF38" i="6" l="1"/>
  <c r="AF35" i="6"/>
  <c r="O34" i="6"/>
  <c r="AB66" i="6"/>
  <c r="AA66" i="6"/>
  <c r="W66" i="6"/>
  <c r="S66" i="6"/>
  <c r="AC65" i="6"/>
  <c r="Y65" i="6"/>
  <c r="U65" i="6"/>
  <c r="AA64" i="6"/>
  <c r="W64" i="6"/>
  <c r="S64" i="6"/>
  <c r="AC63" i="6"/>
  <c r="Y63" i="6"/>
  <c r="U63" i="6"/>
  <c r="AA62" i="6"/>
  <c r="W62" i="6"/>
  <c r="S62" i="6"/>
  <c r="AC61" i="6"/>
  <c r="Y61" i="6"/>
  <c r="U61" i="6"/>
  <c r="AA60" i="6"/>
  <c r="W60" i="6"/>
  <c r="S60" i="6"/>
  <c r="AC59" i="6"/>
  <c r="Y59" i="6"/>
  <c r="U59" i="6"/>
  <c r="AA58" i="6"/>
  <c r="W58" i="6"/>
  <c r="S58" i="6"/>
  <c r="AC57" i="6"/>
  <c r="Y57" i="6"/>
  <c r="U57" i="6"/>
  <c r="AA56" i="6"/>
  <c r="W56" i="6"/>
  <c r="S56" i="6"/>
  <c r="AC55" i="6"/>
  <c r="Y55" i="6"/>
  <c r="U55" i="6"/>
  <c r="AA54" i="6"/>
  <c r="W54" i="6"/>
  <c r="S54" i="6"/>
  <c r="AC53" i="6"/>
  <c r="Y53" i="6"/>
  <c r="U53" i="6"/>
  <c r="AA52" i="6"/>
  <c r="W52" i="6"/>
  <c r="S52" i="6"/>
  <c r="AC51" i="6"/>
  <c r="Y51" i="6"/>
  <c r="U51" i="6"/>
  <c r="AA50" i="6"/>
  <c r="W50" i="6"/>
  <c r="S50" i="6"/>
  <c r="AC49" i="6"/>
  <c r="Y49" i="6"/>
  <c r="U49" i="6"/>
  <c r="AA48" i="6"/>
  <c r="W48" i="6"/>
  <c r="S48" i="6"/>
  <c r="AC47" i="6"/>
  <c r="Y47" i="6"/>
  <c r="U47" i="6"/>
  <c r="AA46" i="6"/>
  <c r="W46" i="6"/>
  <c r="S46" i="6"/>
  <c r="AC45" i="6"/>
  <c r="Y45" i="6"/>
  <c r="U45" i="6"/>
  <c r="AA44" i="6"/>
  <c r="W44" i="6"/>
  <c r="S44" i="6"/>
  <c r="AC43" i="6"/>
  <c r="Y43" i="6"/>
  <c r="U43" i="6"/>
  <c r="AA42" i="6"/>
  <c r="W42" i="6"/>
  <c r="S42" i="6"/>
  <c r="AC41" i="6"/>
  <c r="Y41" i="6"/>
  <c r="U41" i="6"/>
  <c r="AA40" i="6"/>
  <c r="W40" i="6"/>
  <c r="S40" i="6"/>
  <c r="AC39" i="6"/>
  <c r="Y39" i="6"/>
  <c r="U39" i="6"/>
  <c r="AA38" i="6"/>
  <c r="W38" i="6"/>
  <c r="S38" i="6"/>
  <c r="AC37" i="6"/>
  <c r="Y37" i="6"/>
  <c r="U37" i="6"/>
  <c r="AA36" i="6"/>
  <c r="W36" i="6"/>
  <c r="S36" i="6"/>
  <c r="AC35" i="6"/>
  <c r="Y35" i="6"/>
  <c r="U35" i="6"/>
  <c r="AD66" i="6"/>
  <c r="Z66" i="6"/>
  <c r="V66" i="6"/>
  <c r="AB65" i="6"/>
  <c r="X65" i="6"/>
  <c r="T65" i="6"/>
  <c r="AD64" i="6"/>
  <c r="Z64" i="6"/>
  <c r="V64" i="6"/>
  <c r="AB63" i="6"/>
  <c r="X63" i="6"/>
  <c r="T63" i="6"/>
  <c r="AD62" i="6"/>
  <c r="Z62" i="6"/>
  <c r="V62" i="6"/>
  <c r="AB61" i="6"/>
  <c r="X61" i="6"/>
  <c r="T61" i="6"/>
  <c r="AD60" i="6"/>
  <c r="Z60" i="6"/>
  <c r="V60" i="6"/>
  <c r="AB59" i="6"/>
  <c r="X59" i="6"/>
  <c r="T59" i="6"/>
  <c r="AD58" i="6"/>
  <c r="Z58" i="6"/>
  <c r="V58" i="6"/>
  <c r="AB57" i="6"/>
  <c r="X57" i="6"/>
  <c r="T57" i="6"/>
  <c r="AD56" i="6"/>
  <c r="Z56" i="6"/>
  <c r="V56" i="6"/>
  <c r="AB55" i="6"/>
  <c r="X55" i="6"/>
  <c r="T55" i="6"/>
  <c r="AD54" i="6"/>
  <c r="Z54" i="6"/>
  <c r="V54" i="6"/>
  <c r="AB53" i="6"/>
  <c r="X53" i="6"/>
  <c r="T53" i="6"/>
  <c r="AD52" i="6"/>
  <c r="Z52" i="6"/>
  <c r="V52" i="6"/>
  <c r="AB51" i="6"/>
  <c r="X51" i="6"/>
  <c r="T51" i="6"/>
  <c r="AD50" i="6"/>
  <c r="Z50" i="6"/>
  <c r="V50" i="6"/>
  <c r="AB49" i="6"/>
  <c r="X49" i="6"/>
  <c r="T49" i="6"/>
  <c r="AD48" i="6"/>
  <c r="Z48" i="6"/>
  <c r="V48" i="6"/>
  <c r="AB47" i="6"/>
  <c r="X47" i="6"/>
  <c r="T47" i="6"/>
  <c r="AD46" i="6"/>
  <c r="Z46" i="6"/>
  <c r="V46" i="6"/>
  <c r="AB45" i="6"/>
  <c r="X45" i="6"/>
  <c r="T45" i="6"/>
  <c r="AD44" i="6"/>
  <c r="Z44" i="6"/>
  <c r="V44" i="6"/>
  <c r="AB43" i="6"/>
  <c r="X43" i="6"/>
  <c r="T43" i="6"/>
  <c r="AD42" i="6"/>
  <c r="Z42" i="6"/>
  <c r="V42" i="6"/>
  <c r="AB41" i="6"/>
  <c r="X41" i="6"/>
  <c r="T41" i="6"/>
  <c r="AD40" i="6"/>
  <c r="Z40" i="6"/>
  <c r="V40" i="6"/>
  <c r="AB39" i="6"/>
  <c r="X39" i="6"/>
  <c r="T39" i="6"/>
  <c r="AD38" i="6"/>
  <c r="AC66" i="6"/>
  <c r="Y66" i="6"/>
  <c r="U66" i="6"/>
  <c r="AA65" i="6"/>
  <c r="W65" i="6"/>
  <c r="S65" i="6"/>
  <c r="AC64" i="6"/>
  <c r="Y64" i="6"/>
  <c r="U64" i="6"/>
  <c r="AA63" i="6"/>
  <c r="W63" i="6"/>
  <c r="S63" i="6"/>
  <c r="AC62" i="6"/>
  <c r="Y62" i="6"/>
  <c r="U62" i="6"/>
  <c r="AA61" i="6"/>
  <c r="W61" i="6"/>
  <c r="S61" i="6"/>
  <c r="AC60" i="6"/>
  <c r="Y60" i="6"/>
  <c r="U60" i="6"/>
  <c r="AA59" i="6"/>
  <c r="W59" i="6"/>
  <c r="S59" i="6"/>
  <c r="AC58" i="6"/>
  <c r="Y58" i="6"/>
  <c r="U58" i="6"/>
  <c r="AA57" i="6"/>
  <c r="W57" i="6"/>
  <c r="S57" i="6"/>
  <c r="AC56" i="6"/>
  <c r="Y56" i="6"/>
  <c r="U56" i="6"/>
  <c r="AA55" i="6"/>
  <c r="W55" i="6"/>
  <c r="S55" i="6"/>
  <c r="AC54" i="6"/>
  <c r="Y54" i="6"/>
  <c r="U54" i="6"/>
  <c r="AA53" i="6"/>
  <c r="W53" i="6"/>
  <c r="S53" i="6"/>
  <c r="AC52" i="6"/>
  <c r="Y52" i="6"/>
  <c r="U52" i="6"/>
  <c r="AA51" i="6"/>
  <c r="W51" i="6"/>
  <c r="S51" i="6"/>
  <c r="AC50" i="6"/>
  <c r="Y50" i="6"/>
  <c r="U50" i="6"/>
  <c r="AA49" i="6"/>
  <c r="W49" i="6"/>
  <c r="S49" i="6"/>
  <c r="AC48" i="6"/>
  <c r="Y48" i="6"/>
  <c r="U48" i="6"/>
  <c r="AA47" i="6"/>
  <c r="W47" i="6"/>
  <c r="S47" i="6"/>
  <c r="AC46" i="6"/>
  <c r="Y46" i="6"/>
  <c r="U46" i="6"/>
  <c r="AA45" i="6"/>
  <c r="W45" i="6"/>
  <c r="S45" i="6"/>
  <c r="AC44" i="6"/>
  <c r="Y44" i="6"/>
  <c r="U44" i="6"/>
  <c r="AA43" i="6"/>
  <c r="W43" i="6"/>
  <c r="S43" i="6"/>
  <c r="AC42" i="6"/>
  <c r="Y42" i="6"/>
  <c r="U42" i="6"/>
  <c r="AA41" i="6"/>
  <c r="W41" i="6"/>
  <c r="S41" i="6"/>
  <c r="AC40" i="6"/>
  <c r="Y40" i="6"/>
  <c r="U40" i="6"/>
  <c r="AA39" i="6"/>
  <c r="W39" i="6"/>
  <c r="S39" i="6"/>
  <c r="AC38" i="6"/>
  <c r="Y38" i="6"/>
  <c r="U38" i="6"/>
  <c r="AA37" i="6"/>
  <c r="W37" i="6"/>
  <c r="S37" i="6"/>
  <c r="AC36" i="6"/>
  <c r="Y36" i="6"/>
  <c r="U36" i="6"/>
  <c r="AA35" i="6"/>
  <c r="W35" i="6"/>
  <c r="S35" i="6"/>
  <c r="D9" i="5"/>
  <c r="F8" i="5"/>
  <c r="B8" i="5"/>
  <c r="D7" i="5"/>
  <c r="F6" i="5"/>
  <c r="B6" i="5"/>
  <c r="X66" i="6"/>
  <c r="V65" i="6"/>
  <c r="T64" i="6"/>
  <c r="AD61" i="6"/>
  <c r="AB60" i="6"/>
  <c r="Z59" i="6"/>
  <c r="X58" i="6"/>
  <c r="V57" i="6"/>
  <c r="T56" i="6"/>
  <c r="AD53" i="6"/>
  <c r="AB52" i="6"/>
  <c r="Z51" i="6"/>
  <c r="X50" i="6"/>
  <c r="V49" i="6"/>
  <c r="T48" i="6"/>
  <c r="AD45" i="6"/>
  <c r="AB44" i="6"/>
  <c r="Z43" i="6"/>
  <c r="X42" i="6"/>
  <c r="V41" i="6"/>
  <c r="T40" i="6"/>
  <c r="T66" i="6"/>
  <c r="AD63" i="6"/>
  <c r="AB62" i="6"/>
  <c r="Z61" i="6"/>
  <c r="X60" i="6"/>
  <c r="V59" i="6"/>
  <c r="T58" i="6"/>
  <c r="AD55" i="6"/>
  <c r="AB54" i="6"/>
  <c r="Z53" i="6"/>
  <c r="X52" i="6"/>
  <c r="V51" i="6"/>
  <c r="T50" i="6"/>
  <c r="AD47" i="6"/>
  <c r="AB46" i="6"/>
  <c r="Z45" i="6"/>
  <c r="X44" i="6"/>
  <c r="V43" i="6"/>
  <c r="T42" i="6"/>
  <c r="AD39" i="6"/>
  <c r="AB38" i="6"/>
  <c r="T38" i="6"/>
  <c r="Z37" i="6"/>
  <c r="X36" i="6"/>
  <c r="AD35" i="6"/>
  <c r="V35" i="6"/>
  <c r="C9" i="5"/>
  <c r="D8" i="5"/>
  <c r="E7" i="5"/>
  <c r="E6" i="5"/>
  <c r="F5" i="5"/>
  <c r="B5" i="5"/>
  <c r="D4" i="5"/>
  <c r="F3" i="5"/>
  <c r="B3" i="5"/>
  <c r="D2" i="5"/>
  <c r="AD65" i="6"/>
  <c r="AB64" i="6"/>
  <c r="Z63" i="6"/>
  <c r="X62" i="6"/>
  <c r="V61" i="6"/>
  <c r="T60" i="6"/>
  <c r="AD57" i="6"/>
  <c r="AB56" i="6"/>
  <c r="Z55" i="6"/>
  <c r="X54" i="6"/>
  <c r="V53" i="6"/>
  <c r="T52" i="6"/>
  <c r="AD49" i="6"/>
  <c r="AB48" i="6"/>
  <c r="Z47" i="6"/>
  <c r="X46" i="6"/>
  <c r="V45" i="6"/>
  <c r="T44" i="6"/>
  <c r="AD41" i="6"/>
  <c r="AB40" i="6"/>
  <c r="Z39" i="6"/>
  <c r="Z38" i="6"/>
  <c r="X37" i="6"/>
  <c r="AD36" i="6"/>
  <c r="V36" i="6"/>
  <c r="AB35" i="6"/>
  <c r="T35" i="6"/>
  <c r="B9" i="5"/>
  <c r="C8" i="5"/>
  <c r="C7" i="5"/>
  <c r="D6" i="5"/>
  <c r="E5" i="5"/>
  <c r="A5" i="5"/>
  <c r="C4" i="5"/>
  <c r="E3" i="5"/>
  <c r="A3" i="5"/>
  <c r="C2" i="5"/>
  <c r="Z65" i="6"/>
  <c r="X56" i="6"/>
  <c r="AD51" i="6"/>
  <c r="V47" i="6"/>
  <c r="AB42" i="6"/>
  <c r="AB37" i="6"/>
  <c r="Z36" i="6"/>
  <c r="X35" i="6"/>
  <c r="E9" i="5"/>
  <c r="F7" i="5"/>
  <c r="A6" i="5"/>
  <c r="E4" i="5"/>
  <c r="C3" i="5"/>
  <c r="A2" i="5"/>
  <c r="X64" i="6"/>
  <c r="AD59" i="6"/>
  <c r="V55" i="6"/>
  <c r="AB50" i="6"/>
  <c r="T46" i="6"/>
  <c r="Z41" i="6"/>
  <c r="X38" i="6"/>
  <c r="V37" i="6"/>
  <c r="T36" i="6"/>
  <c r="A9" i="5"/>
  <c r="B7" i="5"/>
  <c r="D5" i="5"/>
  <c r="B4" i="5"/>
  <c r="F2" i="5"/>
  <c r="V63" i="6"/>
  <c r="AB58" i="6"/>
  <c r="T54" i="6"/>
  <c r="Z49" i="6"/>
  <c r="X40" i="6"/>
  <c r="V38" i="6"/>
  <c r="T37" i="6"/>
  <c r="E8" i="5"/>
  <c r="A7" i="5"/>
  <c r="C5" i="5"/>
  <c r="A4" i="5"/>
  <c r="E2" i="5"/>
  <c r="T62" i="6"/>
  <c r="AD43" i="6"/>
  <c r="AB36" i="6"/>
  <c r="F9" i="5"/>
  <c r="D3" i="5"/>
  <c r="Z57" i="6"/>
  <c r="V39" i="6"/>
  <c r="A8" i="5"/>
  <c r="B2" i="5"/>
  <c r="Z35" i="6"/>
  <c r="C6" i="5"/>
  <c r="X48" i="6"/>
  <c r="F4" i="5"/>
  <c r="AD37" i="6"/>
  <c r="D25" i="5" l="1"/>
  <c r="E25" i="5"/>
  <c r="AE35" i="6"/>
  <c r="AE37" i="6"/>
  <c r="AF37" i="6" s="1"/>
  <c r="AE39" i="6"/>
  <c r="AF39" i="6" s="1"/>
  <c r="AE41" i="6"/>
  <c r="AF41" i="6" s="1"/>
  <c r="AE43" i="6"/>
  <c r="AF43" i="6" s="1"/>
  <c r="AE45" i="6"/>
  <c r="AF45" i="6" s="1"/>
  <c r="AE47" i="6"/>
  <c r="AF47" i="6" s="1"/>
  <c r="AE49" i="6"/>
  <c r="AF49" i="6" s="1"/>
  <c r="AE51" i="6"/>
  <c r="AF51" i="6" s="1"/>
  <c r="AE53" i="6"/>
  <c r="AF53" i="6" s="1"/>
  <c r="AE55" i="6"/>
  <c r="AF55" i="6" s="1"/>
  <c r="AE57" i="6"/>
  <c r="AF57" i="6" s="1"/>
  <c r="AE59" i="6"/>
  <c r="AF59" i="6" s="1"/>
  <c r="AE61" i="6"/>
  <c r="AF61" i="6" s="1"/>
  <c r="AE63" i="6"/>
  <c r="AF63" i="6" s="1"/>
  <c r="AE65" i="6"/>
  <c r="AF65" i="6" s="1"/>
  <c r="AE36" i="6"/>
  <c r="AE38" i="6"/>
  <c r="AE40" i="6"/>
  <c r="AF40" i="6" s="1"/>
  <c r="AE42" i="6"/>
  <c r="AF42" i="6" s="1"/>
  <c r="AE44" i="6"/>
  <c r="AF44" i="6" s="1"/>
  <c r="AE46" i="6"/>
  <c r="AF46" i="6" s="1"/>
  <c r="AE48" i="6"/>
  <c r="AF48" i="6" s="1"/>
  <c r="AE50" i="6"/>
  <c r="AF50" i="6" s="1"/>
  <c r="AE52" i="6"/>
  <c r="AF52" i="6" s="1"/>
  <c r="AE54" i="6"/>
  <c r="AF54" i="6" s="1"/>
  <c r="AE56" i="6"/>
  <c r="AF56" i="6" s="1"/>
  <c r="AE58" i="6"/>
  <c r="AF58" i="6" s="1"/>
  <c r="AE60" i="6"/>
  <c r="AF60" i="6" s="1"/>
  <c r="AE62" i="6"/>
  <c r="AF62" i="6" s="1"/>
  <c r="AE64" i="6"/>
  <c r="AF64" i="6" s="1"/>
  <c r="AE66" i="6"/>
  <c r="AF66" i="6" s="1"/>
  <c r="AE33" i="6" l="1"/>
  <c r="AF36" i="6"/>
  <c r="AE34" i="6"/>
</calcChain>
</file>

<file path=xl/sharedStrings.xml><?xml version="1.0" encoding="utf-8"?>
<sst xmlns="http://schemas.openxmlformats.org/spreadsheetml/2006/main" count="2400" uniqueCount="580">
  <si>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</si>
  <si>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</si>
  <si>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</si>
  <si>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</si>
  <si>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</si>
  <si>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</si>
  <si>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</si>
  <si>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</si>
  <si>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</si>
  <si>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</si>
  <si>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</si>
  <si>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</si>
  <si>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</si>
  <si>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</si>
  <si>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</si>
  <si>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</si>
  <si>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</si>
  <si>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</si>
  <si>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</si>
  <si>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</si>
  <si>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</si>
  <si>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</si>
  <si>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</si>
  <si>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</si>
  <si>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</si>
  <si>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5 "Gobierno efectivo e integridad pública"</t>
  </si>
  <si>
    <t>ALINEACIÓN CON OBJETIVOS DE RESULTADO DEL PED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</si>
  <si>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</si>
  <si>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</si>
  <si>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</si>
  <si>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</si>
  <si>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</si>
  <si>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</si>
  <si>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</si>
  <si>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</si>
  <si>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</si>
  <si>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</si>
  <si>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</si>
  <si>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</si>
  <si>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</si>
  <si>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</si>
  <si>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</si>
  <si>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</si>
  <si>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</si>
  <si>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</si>
  <si>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</si>
  <si>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</si>
  <si>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</si>
  <si>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</si>
  <si>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</si>
  <si>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</si>
  <si>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</si>
  <si>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</si>
  <si>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</si>
  <si>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</si>
  <si>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</si>
  <si>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</si>
  <si>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</si>
  <si>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</si>
  <si>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</si>
  <si>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</si>
  <si>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</si>
  <si>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</si>
  <si>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</si>
  <si>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</si>
  <si>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</si>
  <si>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</si>
  <si>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</si>
  <si>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</si>
  <si>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</si>
  <si>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</si>
  <si>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</si>
  <si>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mejora de la administración a través de la gestión basada en resultados en los servicios que presta el Sistema DIF Guadalajara en el 2023</t>
  </si>
  <si>
    <t>Porcentaje de cumplimiento de las gestiones administrativas y financieras realizadas por el Sistema DIF Guadalajara durante el 2023</t>
  </si>
  <si>
    <t>Mide el porcentaje de cumplimiento de las gestiones administrativas y financieras realizadas durante el 2023</t>
  </si>
  <si>
    <t>Eficacia</t>
  </si>
  <si>
    <t>Estratégico</t>
  </si>
  <si>
    <t>Número de áreas de gestión administrativa y dirección general que cumplieron con más del 90% sus actividades programadas / Número de oficinas que conforman la dirección administrativa y staff de Dirección General *100</t>
  </si>
  <si>
    <t>Número de áreas de gestión administrativa y dirección general que cumplieron con más del 90% sus actividades programadas</t>
  </si>
  <si>
    <t>Número de oficinal que conforman la dirección administrativa y staff de Dirección General</t>
  </si>
  <si>
    <t>Anual</t>
  </si>
  <si>
    <t>Porcentaje</t>
  </si>
  <si>
    <t xml:space="preserve">No disponible </t>
  </si>
  <si>
    <t xml:space="preserve">V1: Proyectos presupuestales
V2: Informes
V3: Acuses de recepción
V4: Proyectos de innovación en operación
V5:Actas de sesiones
V6: Bitácora de mantenimiento
V7: Minutas
</t>
  </si>
  <si>
    <t>PROPÓSITO</t>
  </si>
  <si>
    <t>Las áreas de gestión administrativa del Sistema DIF Guadalajara administran con eficiencia y eficacia los recursos humanos, materiales y financieros del Sistema DIF Guadalajara a través del cumplimiento de los indicadores de la MIR del 2023</t>
  </si>
  <si>
    <t>Porcentaje de actividades realizadas para la mejora administrativa en 2023</t>
  </si>
  <si>
    <t>Mide el porcentaje de actividades realizadas para la mejora administrativa durante el 2023</t>
  </si>
  <si>
    <t>Número de actividades realizadas por las direcciones de área que constituyen al Sistema DIF Guadalajara / número de actividades meta a realizar por las direcciones de área que constituyen al Sistema DIF Guadalajara*100</t>
  </si>
  <si>
    <t>Número de actividades realizadas por las direcciones de área que constituyen al Sistema DIF Guadalajara</t>
  </si>
  <si>
    <t>número de actividades meta a realizar por las direcciones de área que constituyen el Sistema DIF Guadalajara</t>
  </si>
  <si>
    <t>V1: Bases de datos
V2: Fotografías
V3: Registro en redes sociales
V4: MIR
V5: Quejas
V6: Reportes
V7: Procedimientos</t>
  </si>
  <si>
    <t>Fin</t>
  </si>
  <si>
    <t>COMPONENTE 1</t>
  </si>
  <si>
    <t>C1. Gestión eficiente de los proyectos presupuestales, procesos administrativos, programáticos, de recursos humanos, materiales y financieros por parte de las diversas  Direcciones que integran el Sistema DIF Guadalajara, en 2023</t>
  </si>
  <si>
    <t>Alcance mayor al 90% de las metas de las áreas que integran a la Dirección Administrativa en 2023</t>
  </si>
  <si>
    <t>Mide el promedio de alcance en la relación entre las metas de las áreas y las áreas que integran a la Dirección Administrativa durante el 2023</t>
  </si>
  <si>
    <t>Gestión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</si>
  <si>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500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</si>
  <si>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</t>
  </si>
  <si>
    <t>Mensual</t>
  </si>
  <si>
    <t>V1: Proyectos presupuestales, 
V2: informes</t>
  </si>
  <si>
    <t>ACTIVIDAD 1.1</t>
  </si>
  <si>
    <t>A1C1. Implementar el programa de capacitación de la Dirección de Recursos Humanos, en 2023</t>
  </si>
  <si>
    <t>Capacitaciones realizadas al personal de Sistema DIF Guadalajara, en 2023</t>
  </si>
  <si>
    <t>Mide el porcentaje de capacitaciones realizadas al personal de Sistema DIF Guadalajara, en 2023</t>
  </si>
  <si>
    <t>Número de capacitaciones realizadas durante el 2023/ número de capacitaciones programadas para el 2023*100</t>
  </si>
  <si>
    <t>Número de capacitaciones realizadas durante el 2023</t>
  </si>
  <si>
    <t>número de capacitaciones programadas para el 2023</t>
  </si>
  <si>
    <t>V1: Listas de asistencia</t>
  </si>
  <si>
    <t>ACTIVIDAD 1.2</t>
  </si>
  <si>
    <t>A2C1. Servicios de remodelación de espacios del Sistema DIF del Municipio de Guadalajara, en 2023</t>
  </si>
  <si>
    <t>Porcentaje de servicios de remodelaciones de espacios del Sistema DIF Guadalajara terminadas durante el 2023</t>
  </si>
  <si>
    <t>Mide el porcentaje de servicios de remodelaciones de espacios del Sistema DIF Guadalajara terminadas durante el 2023</t>
  </si>
  <si>
    <t>Servicios de remodelaciones terminadas de espacios del Sistema DIF Guadalajara durante el 2023/ Servicio de remodelaciones terminadas de espacios del Sistema DIF Guadalajara programadas para el 2023 *100</t>
  </si>
  <si>
    <t>Servicios de remodelaciones terminadas de espacios del Sistema DIF Guadalajara durante el 2023</t>
  </si>
  <si>
    <t xml:space="preserve"> Servicio de remodelaciones terminadas de espacios del Sistema DIF Guadalajara programadas para el 2023</t>
  </si>
  <si>
    <t xml:space="preserve">Bitácora de mantenimiento a inmuebles </t>
  </si>
  <si>
    <t>ACTIVIDAD 1.3</t>
  </si>
  <si>
    <t>A3C1.Procesos técnicos administrativos  eficientes implementados para el registro económico financiero de la Dirección de Finanzas del Sistema DIF Guadalajara, en 2023</t>
  </si>
  <si>
    <t>Promedio de calificación mayor a 90% en evaluaciones SEVAC en 2023</t>
  </si>
  <si>
    <t>Mide el promedio de calificación mayor a 90% en evaluaciones SEVAC durante 2023</t>
  </si>
  <si>
    <t>Suma de calificaciones de evaluaciones SEVAC en 2023 / 3</t>
  </si>
  <si>
    <t xml:space="preserve">Suma de calificaciones de evaluaciones SEVAC en 2023 </t>
  </si>
  <si>
    <t>Promedio</t>
  </si>
  <si>
    <t>V1: Acuse de recepción</t>
  </si>
  <si>
    <t>ACTIVIDAD 1.4</t>
  </si>
  <si>
    <t>A4C1.Operación  automatizada de las diferentes áreas del organismo mediante herramientas tecnológicas ágiles y amigables del Área de Innovación Tecnológica, en 2023</t>
  </si>
  <si>
    <t>Porcentaje de implementación de proyectos de innovación tecnológica, en 2023</t>
  </si>
  <si>
    <t>Mide el porcentaje de implementación de proyectos de innovación tecnológica, con respecto al número de proyectos planteados para el 2023</t>
  </si>
  <si>
    <t>Número de proyectos de innovación tecnológica completados e implementados durante el 2023/ Número de proyectos de innovación tecnológica planeados para el 2023 *100</t>
  </si>
  <si>
    <t>Número de proyectos de innovación tecnológica completados e implementados durante el 2023</t>
  </si>
  <si>
    <t xml:space="preserve"> Número de proyectos de innovación tecnológica planeados para el 2023</t>
  </si>
  <si>
    <t>V1: Proyectos de innovación en operación</t>
  </si>
  <si>
    <t>ACTIVIDAD 1.5</t>
  </si>
  <si>
    <t>A5C1. Requisiciones que fueron adjudicadas mediante Licitación Pública  o Adjudicación Directa</t>
  </si>
  <si>
    <t>Porcentaje de Requisiciones que fueron adjudicadas mediante Licitación Pública  o Adjudicación Directa en 2023</t>
  </si>
  <si>
    <t>Mide el porcentaje de Requisiciones que fueron adjudicadas mediante Licitación Pública  o Adjudicación Directa en 2023</t>
  </si>
  <si>
    <t>((Requisiciones que fueron adjudicadas mediante Licitación Pública  o Adjudicación Directa durante el 2023)/(Requisiciones que fueron programadas como meta para adjudicarse mediante Licitación Pública  o Adjudicación Directa en 2023))*100</t>
  </si>
  <si>
    <t>Requisiciones que fueron adjudicadas mediante Licitación Pública  o Adjudicación Directa durante el 2023</t>
  </si>
  <si>
    <t>Requisiciones que fueron programadas como meta para adjudicarse mediante Licitación Pública  o Adjudicación Directa en 2023</t>
  </si>
  <si>
    <t>V1: Órdenes de compra; V2: Expedientes</t>
  </si>
  <si>
    <t>COMPONENTE 2</t>
  </si>
  <si>
    <t>C2. Representaciones realizadas de la Dirección General ante el Consejo Directivo para el desahogo de asuntos administrativos y operativos del Sistema, en 2023</t>
  </si>
  <si>
    <t>Representaciones ante el Consejo Directivo, en 2023</t>
  </si>
  <si>
    <t>Mide el porcentaje de representaciones ante el Consejo Directivo, en 2023, con respecto al número de representaciones programadas para el 2023.</t>
  </si>
  <si>
    <t>(Número de representaciones ante el Consejo Directivo del Sistema durante el 2023 / número de representaciones programadas para el 2023)*100</t>
  </si>
  <si>
    <t xml:space="preserve">Número de representaciones ante el Consejo Directivo del Sistema durante el 2023 </t>
  </si>
  <si>
    <t>Número de representaciones programadas para el 2023</t>
  </si>
  <si>
    <t>V1: Convocatoria, Acta de Sesión</t>
  </si>
  <si>
    <t xml:space="preserve">ACTIVIDAD 2.1 </t>
  </si>
  <si>
    <t>A1C2. Reuniones mensuales para seguimiento de actividades con el Gabinete del Sistema, en 2023</t>
  </si>
  <si>
    <t>Reuniones de gabinete para informe de avances de resultados, en 2023</t>
  </si>
  <si>
    <t>Mide el porcentaje de reuniones de gabinete para informe de avances de resultados, en 2023, con respecto al número de sesiones programadas para el 2023</t>
  </si>
  <si>
    <t>(Número de reuniones realizadas con el gabinete durante el 2023/número de sesiones programadas para informe de resultados para el 2023) *100</t>
  </si>
  <si>
    <t>Número de reuniones realizadas con el gabinete durante el 2023</t>
  </si>
  <si>
    <t>Número de sesiones programadas para informe de resultados para el 2023</t>
  </si>
  <si>
    <t>V1: Minuta</t>
  </si>
  <si>
    <t>ACTIVIDAD 2.2</t>
  </si>
  <si>
    <t>A2C2. Entrega de Informe semestral de desempeño de actividades, en 2023</t>
  </si>
  <si>
    <t>Informe semestral de desempeño de las actividades, en 2023</t>
  </si>
  <si>
    <t>Mide el porcentaje de los informes semestrales de desempeño de las actividades, en 2023, con respecto al número de informes programados para el 2023.</t>
  </si>
  <si>
    <t>(Número de informes entregados durante el 2023/ número de informes programados para el 2023)*100</t>
  </si>
  <si>
    <t>Número de informes entregados durante el 2023</t>
  </si>
  <si>
    <t>Número de informes programados para el 2023</t>
  </si>
  <si>
    <t>V1: Informe de desempeño de las actividades</t>
  </si>
  <si>
    <t xml:space="preserve">COMPONENTE 3 </t>
  </si>
  <si>
    <t>C3.Diseño, monitoreo y evaluación de la planeación estratégica de las diferentes áreas que componen el Sistema DIF Guadalajara realizadas en el Área de Planeación, Evaluación y Monitoreo, en 2023</t>
  </si>
  <si>
    <t>Mide el porcentaje  Sistema de seguimiento a la planeación estratégica implementado en el Sistema DIF Guadalajara, en 2023</t>
  </si>
  <si>
    <t>Reportes mensuales de resultados de indicadores MIR y RAM elaborados durante el 2023</t>
  </si>
  <si>
    <t>Reportes mensuales de resultados de indicadores MIR y RAM requeridos durante el 2023</t>
  </si>
  <si>
    <t>V1: MIR actualizada</t>
  </si>
  <si>
    <t xml:space="preserve">ACTIVIDAD 3.1 </t>
  </si>
  <si>
    <t>A1C3. Realizar informes de actividades semestrales sobre los resultados de la planeación institucional, en 2023</t>
  </si>
  <si>
    <t>Informes institucionales  realizados, en 2023</t>
  </si>
  <si>
    <t>Mide el porcentaje de informes institucionales  realizados, en 2023</t>
  </si>
  <si>
    <t>(Número de informes realizados durante el 2023/ número de informes planeados durante el 2023)*100</t>
  </si>
  <si>
    <t>Número de informes realizados durante el 2023</t>
  </si>
  <si>
    <t>Número de informes planeados durante el 2023</t>
  </si>
  <si>
    <t>V1: Informes</t>
  </si>
  <si>
    <t xml:space="preserve">COMPONENTE 4 </t>
  </si>
  <si>
    <t>C4.Acompañamiento y resolución de los hechos jurídicos del Sistema DIF Guadalajara realizados por la Dirección Jurídica, en 2023</t>
  </si>
  <si>
    <t>Porcentaje de hechos jurídicos resueltos en 2023</t>
  </si>
  <si>
    <t>Mide el porcentaje de hechos jurídicos resueltos en 2023 con respecto a los atendidos durante el 2023.</t>
  </si>
  <si>
    <t>(Número de hechos jurídicos resueltos durante el 2023/ número de hechos jurídicos atendidos durante el 2023)*100</t>
  </si>
  <si>
    <t>Número de hechos jurídicos resueltos durante el 2023</t>
  </si>
  <si>
    <t>Número de hechos jurídicos atendidos durante el 2023</t>
  </si>
  <si>
    <t>V1: Quejas de Derechos Humanos, Amparos Indirectos, Verificaciones del IMSS, Demandas, procedimientos administrativos de responsabilidad laboral, denuncias, Queja ante el Congreso del Estado,</t>
  </si>
  <si>
    <t xml:space="preserve">ACTIVIDAD 4.1 </t>
  </si>
  <si>
    <t>A1C4.Servicio de pláticas prematrimoniales a la ciudadanía brindados., en 2023</t>
  </si>
  <si>
    <t>Porcentaje de servicio de información integral para parejas próximas a contraer matrimonio realizados en 2023</t>
  </si>
  <si>
    <t>Mide el porcentaje de servicio de información integral para parejas próximas a contraer matrimonio realizados en 2023, con respecto al número de constancias matrimoniales establecidas como meta para el 2023.</t>
  </si>
  <si>
    <t>Número de constancias pre matrimoniales durante el 2023/ número de constancias pre matrimoniales establecidas como meta *100</t>
  </si>
  <si>
    <t>Número de constancias pre matrimoniales durante el 2023</t>
  </si>
  <si>
    <t xml:space="preserve">Número de constancias pre matrimoniales establecidas como meta </t>
  </si>
  <si>
    <t>V1: Constancia plática prematrimonial</t>
  </si>
  <si>
    <t xml:space="preserve">ACTIVIDAD 4.2 </t>
  </si>
  <si>
    <t>A2C4. Elaboración de contratos para la adquisición de bienes o servicios, en 2023</t>
  </si>
  <si>
    <t>Porcentaje de contratos para la adquisición de bienes o servicios realizados en 2023</t>
  </si>
  <si>
    <t>Mide el porcentaje de contratos para la adquisición de bienes o servicios realizados en 2023</t>
  </si>
  <si>
    <t>(Número de contratos realizados para la adquisición de bienes o servicios durante el 2023/ número de contratos meta propuestos por la Dirección de Compras y Adquisiciones para el 2023)*100</t>
  </si>
  <si>
    <t>Número de contratos realizados para la adquisición de bienes o servicios durante el 2023</t>
  </si>
  <si>
    <t>Número de contratos meta propuestos por la Dirección de Compras y Adquisiciones para el 2023</t>
  </si>
  <si>
    <t>V1: Contrato para la adquisición del bien o servicio</t>
  </si>
  <si>
    <t>ACTIVIDAD 4.3</t>
  </si>
  <si>
    <t>A3C4. Seguimiento de juicios laborales activos, en 2023</t>
  </si>
  <si>
    <t>Porcentaje de juicios laborales activos atendidos en 2023</t>
  </si>
  <si>
    <t>Mide el porcentaje de juicios laborales activos atendidos en 2023</t>
  </si>
  <si>
    <t>(Número de juicios laborales que tuvieron seguimiento durante el 2023/número de juicios activos durante el 2023)*100</t>
  </si>
  <si>
    <t>Número de juicios laborales que tuvieron seguimiento durante el 2023</t>
  </si>
  <si>
    <t>Número de juicios activos durante el 2023</t>
  </si>
  <si>
    <t>V1: Expediente del juicio</t>
  </si>
  <si>
    <t>ACTIVIDAD 4.4</t>
  </si>
  <si>
    <t>A4C4. Asesorías jurídicas brindadas por la Dirección Jurídica para el personal que labora dentro del Sistema DIF Guadalajara, en 2023</t>
  </si>
  <si>
    <t>Porcentaje de asesorías jurídicas brindadas, en 2023</t>
  </si>
  <si>
    <t>Mide el porcentaje de asesorías jurídicas brindadas, en 2023</t>
  </si>
  <si>
    <t>(Número de asesorías brindadas durante el 2023/ número de asesorías solicitadas para el 2023)*100</t>
  </si>
  <si>
    <t>Número de asesorías brindadas durante el 2023</t>
  </si>
  <si>
    <t>Número de asesorías solicitadas para el 2023</t>
  </si>
  <si>
    <t>V1: Base de datos</t>
  </si>
  <si>
    <t xml:space="preserve">COMPONENTE 5 </t>
  </si>
  <si>
    <t>C5.Modelo de auditoría y contraloría de prevención, corrección y sanción implementado de la Unidad de Contraloría, en 2023</t>
  </si>
  <si>
    <t>Auditorías, procesos de control y procedimientos ejecutados, en 2023</t>
  </si>
  <si>
    <t>Mide el porcentaje de auditorías, procesos de control y procedimientos ejecutados en 2023, con respecto a las auditorías programadas para el 2023</t>
  </si>
  <si>
    <t>(Auditorías completadas durante el 2023/ auditorías programadas para el 2023)*100</t>
  </si>
  <si>
    <t>Auditorías completadas durante el 2023</t>
  </si>
  <si>
    <t>Auditorías programadas para el 2023</t>
  </si>
  <si>
    <t>V1: Reportes de contralorías realizadas</t>
  </si>
  <si>
    <t xml:space="preserve">ACTIVIDAD 5.1 </t>
  </si>
  <si>
    <t>A1C5. Vigilar el ejercicio del presupuesto de egresos del Sistema DIF Guadalajara, en 2023</t>
  </si>
  <si>
    <t>Cumplimiento en la presentación de declaración patrimonial y fiscal, en 2023</t>
  </si>
  <si>
    <t>Mide el porcentaje de cumplimiento en la presentación de declaración patrimonial y fiscal, en 2023, con respecto a las declaraciones patrimoniales requeridas durante el 2023.</t>
  </si>
  <si>
    <t>(Número de declaraciones patrimoniales y fiscales presentadas durante el 2023/ número de declaraciones patrimoniales y fiscales requeridas durante el 2023)*100</t>
  </si>
  <si>
    <t>Número de declaraciones patrimoniales y fiscales presentadas durante el 2023</t>
  </si>
  <si>
    <t>Número de declaraciones patrimoniales y fiscales requeridas durante el 2023</t>
  </si>
  <si>
    <t>V1: Declaraciones patrimoniales y fiscales</t>
  </si>
  <si>
    <t xml:space="preserve">ACTIVIDAD 5.2 </t>
  </si>
  <si>
    <t>A2C5. Encauzar los procedimientos de presunta responsabilidad, en 2023</t>
  </si>
  <si>
    <t>Porcentaje de procesos de presunta responsabilidad complementados, en 2023</t>
  </si>
  <si>
    <t>Mide el porcentaje de procesos de presunta responsabilidad complementados, en 2023, con respecto a las solicitudes de procedimientos de presunta responsabilidad durante el 2023.</t>
  </si>
  <si>
    <t>(Procedimientos de presunta responsabilidad complementados durante el 2023/ solicitudes de procedimientos de presunta responsabilidad durante el 2023)*100</t>
  </si>
  <si>
    <t>Procedimientos de presunta responsabilidad complementados durante el 2023</t>
  </si>
  <si>
    <t>Solicitudes de procedimientos de presunta responsabilidad durante el 2023</t>
  </si>
  <si>
    <t>V1: Procedimientos de presunta responsabilidad complementados</t>
  </si>
  <si>
    <t>COMPONENTE 6</t>
  </si>
  <si>
    <t>C6.Requerimientos de publicación, acceso y conocimiento de información pública generada, poseída y administrada por el Sistema DIF Guadalajara atendidas y resueltas de la Unidad de Transparencia, en 2023</t>
  </si>
  <si>
    <t>Desahogo de procedimientos contemplados en la Ley de Información Pública del Estado de Jalisco y sus municipios realizados, en 2023</t>
  </si>
  <si>
    <t>Mide el porcentaje  de desahogo de procedimientos contemplados en la Ley de Información Pública del Estado de Jalisco y sus municipios realizados, en 2023</t>
  </si>
  <si>
    <t>(Número de formatos publicados en la Plataforma Nacional de Transparencia durante el 2023/ Número de formatos requeridos por la Plataforma Nacional de Transparencia durante el 2023)*100</t>
  </si>
  <si>
    <t>Número de formatos publicados en la Plataforma Nacional de Transparencia durante el 2023</t>
  </si>
  <si>
    <t>Número de formatos requeridos por la Plataforma Nacional de Transparencia durante el 2023)*100</t>
  </si>
  <si>
    <t>V1: Portal web institucional</t>
  </si>
  <si>
    <t xml:space="preserve">ACTIVIDAD 6.1 </t>
  </si>
  <si>
    <t>A1C6. Responder las solicitudes de información dirigidas al Sistema DIF Guadalajara, en 2023</t>
  </si>
  <si>
    <t>Solicitudes de información respondidas en tiempo y forma, en 2023</t>
  </si>
  <si>
    <t>Mide el porcentaje de solicitudes de información respondidas en tiempo y forma, en 2023, con respecto al número de solicitudes de información ingresadas al Sistema DIF Guadalajara durante el 2023</t>
  </si>
  <si>
    <t>(Número de solicitudes de información con respuesta otorgada en tiempo y forma durante el 2023/ número de solicitudes de información ingresadas al Sistema DIF Guadalajara durante el 2023)*100</t>
  </si>
  <si>
    <t>Número de solicitudes de información con respuesta otorgada en tiempo y forma durante el 2023</t>
  </si>
  <si>
    <t>Número de solicitudes de información ingresadas al Sistema DIF Guadalajara durante el 2023</t>
  </si>
  <si>
    <t>V1: Expedientes de solicitud de información</t>
  </si>
  <si>
    <t xml:space="preserve">COMPONENTE 7 </t>
  </si>
  <si>
    <t>C7.Servicios, programas y actividades del Sistema DIF Guadalajara socializados  a través de nuestras redes sociales y medios de comunicación del Área de Comunicación Social, en 2023</t>
  </si>
  <si>
    <t>Difusión y cobertura de eventos, servicios y programas realizados, en 2023</t>
  </si>
  <si>
    <t>Mide el porcentaje de difusión y cobertura de eventos, servicios y programas realizados en 2023, con respecto a  los eventos realizados por el Sistema DIF Guadalajara durante el 2023</t>
  </si>
  <si>
    <t>Número de eventos socializados en los medios de difusión del Sistema DIF  Guadalajara durante el 2023/ Número total de eventos realizados por el Sistema DIF  Guadalajara durante el 2023*100</t>
  </si>
  <si>
    <t>Número de eventos socializados en los medios de difusión del Sistema DIF  Guadalajara durante el 2023</t>
  </si>
  <si>
    <t xml:space="preserve"> Número total de eventos realizados por el Sistema DIF  Guadalajara durante el 2023*100</t>
  </si>
  <si>
    <t>V1: Publicaciones realizadas en medios de difusión del Sistema DIF Guadalajara</t>
  </si>
  <si>
    <t xml:space="preserve">ACTIVIDAD 7.1 </t>
  </si>
  <si>
    <t>A1C7. Generar y publicar boletines informativos sobre los servicios, programas y eventos realizados del Sistema DIF Guadalajara, en 2023</t>
  </si>
  <si>
    <t>Boletines informativos publicados en medios, en 2023</t>
  </si>
  <si>
    <t>Mide el porcentaje de boletines informativos publicados en medios, durante el 2023, con respecto a la meta establecida para el 2023</t>
  </si>
  <si>
    <t>Número de boletines publicados durante el 2023/ número de boletines meta para el 2023 *100</t>
  </si>
  <si>
    <t>Número de boletines publicados durante el 2023</t>
  </si>
  <si>
    <t>Número de boletines meta para el 2023 *100</t>
  </si>
  <si>
    <t>V1: Boletines informativos</t>
  </si>
  <si>
    <t xml:space="preserve">ACTIVIDAD 7.2 </t>
  </si>
  <si>
    <t>A2C7. Cobertura de eventos realizados por las áreas, en 2023</t>
  </si>
  <si>
    <t>Eventos con cobertura, en 2023</t>
  </si>
  <si>
    <t>Mide el porcentaje de eventos con cobertura en el 2023, con respecto a lo establecido como meta para el 2023.</t>
  </si>
  <si>
    <t>Número de eventos cubiertos durante el 2023/ número de eventos meta para el 2023 *100</t>
  </si>
  <si>
    <t>Número de eventos cubiertos durante el 2023</t>
  </si>
  <si>
    <t xml:space="preserve">Número de eventos meta para el 2023 </t>
  </si>
  <si>
    <t>V1: Archivo fotográfico y 
V2: redes sociales (Facebook, Instagram y Twitter)</t>
  </si>
  <si>
    <t>ACTIVIDAD 7.3</t>
  </si>
  <si>
    <t>A3C7. Diseño de contenido gráfico para la difusión de los servicios que brinda el Sistema, en 2023</t>
  </si>
  <si>
    <t>Diseños gráficos generados, en 2023</t>
  </si>
  <si>
    <t>Mide el porcentaje de diseños gráficos generados en 2023, con respecto al número de diseños meta para el 2023.</t>
  </si>
  <si>
    <t>Número de diseños gráficos generados durante el 2023/ número de diseños meta para el 2023*100</t>
  </si>
  <si>
    <t>Número de diseños gráficos generados durante el 2023</t>
  </si>
  <si>
    <t>Número de diseños meta para el 2023</t>
  </si>
  <si>
    <t>V1: Archivo fotográfico y 
V2:redes sociales (Facebook, Instagram y Twitter)</t>
  </si>
  <si>
    <t>COMPONENTE 8</t>
  </si>
  <si>
    <t>C8.Donadores económicos y en especie que apoyan a la población que acude a los programas del Sistema DIF Guadalajara vinculados al Área de Procuración de Fondos
, en 2023</t>
  </si>
  <si>
    <t>Porcentaje de donativos recibidos en 2023</t>
  </si>
  <si>
    <t>Mide el porcentaje de donativos recibidos en 2023</t>
  </si>
  <si>
    <t>(Número de donaciones en especie  y económicas recibidas durante el 2023/ número de donaciones en especie y económicas programadas como meta para el 2023)*100</t>
  </si>
  <si>
    <t>Número de donaciones en especie  y económicas recibidas durante el 2023</t>
  </si>
  <si>
    <t>Número de donaciones en especie y económicas programadas como meta para el 2023</t>
  </si>
  <si>
    <t>V1: Evidencia fotográfica</t>
  </si>
  <si>
    <t xml:space="preserve">ACTIVIDAD 8.1 </t>
  </si>
  <si>
    <t>A1C8.Recepción de donaciones en especie, en 2023</t>
  </si>
  <si>
    <t>Porcentaje de recaudación de donaciones en especie en 2023</t>
  </si>
  <si>
    <t>Mide el porcentaje de recaudación de donaciones en especie en 2023</t>
  </si>
  <si>
    <t>(Número de donaciones en especie recibidas durante el 2023/ número de donaciones en especie programadas como meta para el 2023)*100</t>
  </si>
  <si>
    <t>Número de donaciones en especie recibidas durante el 2023</t>
  </si>
  <si>
    <t>Número de donaciones en especie programadas como meta para el 2023</t>
  </si>
  <si>
    <t>V1: Registros de donaciones</t>
  </si>
  <si>
    <t xml:space="preserve">ACTIVIDAD 8.2 </t>
  </si>
  <si>
    <t>A2C8.Recepción de donaciones económicas, en 2023</t>
  </si>
  <si>
    <t>Porcentaje de recaudación de donaciones económicas en 2023</t>
  </si>
  <si>
    <t>Mide el porcentaje de recaudación de donaciones económicas en 2023</t>
  </si>
  <si>
    <t>(Número de donaciones económicas recibidas durante el 2023/ número de donaciones económicas programadas como meta para el 2023)*100</t>
  </si>
  <si>
    <t>Número de donaciones económicas recibidas durante el 2023/ número de donaciones económicas programadas como meta para el 2023)*100</t>
  </si>
  <si>
    <t>Número de donaciones económicas programadas como meta para el 2023</t>
  </si>
  <si>
    <t>COMPONENTE 9</t>
  </si>
  <si>
    <t>C9.Vínculos con el gobierno municipal y organismos empresariales, clubes, asociaciones y fundaciones en el ámbito local y nacional realizados  del Área de Relaciones Públicas, en 2023</t>
  </si>
  <si>
    <t>Eventos coordinados y cubiertos del Sistema, en 2023</t>
  </si>
  <si>
    <t>Mide el porcentaje  de eventos coordinados y cubiertos del Sistema, en 2023, con respecto a los eventos a los que se asistieron la  Presidente y Directora del sistema DIF Guadalajara durante el 2023</t>
  </si>
  <si>
    <t>(Eventos realizados  y acompañados por relaciones públicas durante el 2023/ eventos a los que asiste la Presidente y Directora General del Sistema DIF Guadalajara durante el 2023)*100</t>
  </si>
  <si>
    <t>Eventos realizados  y acompañados por relaciones públicas durante el 2023</t>
  </si>
  <si>
    <t>Eventos a los que asiste la Presidente y Directora General del Sistema DIF Guadalajara durante el 2023</t>
  </si>
  <si>
    <t>V1: Ficha técnica y 
V2:evidencia fotográfica</t>
  </si>
  <si>
    <t xml:space="preserve">ACTIVIDAD 9.1 </t>
  </si>
  <si>
    <t>A1C9. Préstamo interno de espacios e inmuebles del Sistema DIF Guadalajara (eventos del propio DIF), en 2023</t>
  </si>
  <si>
    <t>Porcentaje de préstamos interno de inmuebles alcanzados en 2023</t>
  </si>
  <si>
    <t>Mide el porcentaje  de préstamos interno de inmuebles alcanzados en 2023</t>
  </si>
  <si>
    <t>(Préstamos internos realizados en 2023 / préstamos internos establecidos como meta en 2023)*100</t>
  </si>
  <si>
    <t xml:space="preserve">Préstamos internos realizados en 2023 </t>
  </si>
  <si>
    <t>Préstamos internos establecidos como meta en 2023</t>
  </si>
  <si>
    <t>V1: Memorándum de solicitud</t>
  </si>
  <si>
    <t>ACTIVIDAD 9.2</t>
  </si>
  <si>
    <t>A2C9. Préstamo externo de espacios e inmuebles del Sistema DIF Guadalajara (a terceros), en 2023</t>
  </si>
  <si>
    <t>Porcentaje de préstamos externos de inmuebles alcanzados en 2023</t>
  </si>
  <si>
    <t>Mide el porcentaje de préstamos externos de inmuebles alcanzados en 2023, con respecto a los préstamos externos establecidos como meta para el 2023</t>
  </si>
  <si>
    <t>(Préstamos externos realizados en 2023 / préstamos externos establecidos como meta en 2023)*100</t>
  </si>
  <si>
    <t>Préstamos externos realizados en 2023</t>
  </si>
  <si>
    <t>Préstamos externos establecidos como meta en 2023</t>
  </si>
  <si>
    <t>V1: Solicitud</t>
  </si>
  <si>
    <t>ACTIVIDAD 9.3</t>
  </si>
  <si>
    <t>A3C9. Renta de espacios e inmuebles del Sistema DIF Guadalajara, en 2023</t>
  </si>
  <si>
    <t>Porcentaje de rentas de inmuebles alcanzados en 2023</t>
  </si>
  <si>
    <t>Mide el porcentaje  de rentas de inmuebles alcanzados en 2023, con respecto a las rentas establecidas como meta para el 2023</t>
  </si>
  <si>
    <t>(Rentas de espacios realizados en 2023 / rentas establecidas como meta en 2023)*100</t>
  </si>
  <si>
    <t xml:space="preserve">Rentas de espacios realizados en 2023 </t>
  </si>
  <si>
    <t>Rentas establecidas como meta en 2023</t>
  </si>
  <si>
    <t>V1: Contrato de renta y recibo de pago</t>
  </si>
  <si>
    <t>Mtra. Diana Berenice Vargas Salomón                            Directora General del OPD de la Administración Pública Municipal denominado Sistema DIF Guadalajara</t>
  </si>
  <si>
    <t>Lic. Olga María Esparza Campa                                                     Directora Administrativa de OPD de la Administración Pública Municipal denominado Sistema DIF Guadalajara</t>
  </si>
  <si>
    <t>Mtro. Irving Dario Castillo Cisneros                                                     Titular de Planeación, Evaluación y Monitoreo de OPD de la Administración Pública Municipal denominado                                        Sistema DIF Guadalajara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</si>
  <si>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</si>
  <si>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</si>
  <si>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</si>
  <si>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</si>
  <si>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</si>
  <si>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</si>
  <si>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</si>
  <si>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</si>
  <si>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</si>
  <si>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</si>
  <si>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</si>
  <si>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</si>
  <si>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</si>
  <si>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</si>
  <si>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</si>
  <si>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</si>
  <si>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</si>
  <si>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</si>
  <si>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</si>
  <si>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</si>
  <si>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100%</t>
  </si>
  <si>
    <t>98.33%</t>
  </si>
  <si>
    <t>222.72%</t>
  </si>
  <si>
    <t>145.97%</t>
  </si>
  <si>
    <t>112.5%</t>
  </si>
  <si>
    <t>158.33%</t>
  </si>
  <si>
    <t>109.09%</t>
  </si>
  <si>
    <t>128.57%</t>
  </si>
  <si>
    <t>174.17%</t>
  </si>
  <si>
    <t>Sistema de seguimiento a la planeación estratégica implementado en el Sistema DIF Guadalajara, en 2023</t>
  </si>
  <si>
    <t>174.29%</t>
  </si>
  <si>
    <t>102.22%</t>
  </si>
  <si>
    <t>59%</t>
  </si>
  <si>
    <t>53.56%</t>
  </si>
  <si>
    <t>50%</t>
  </si>
  <si>
    <t>120.33%</t>
  </si>
  <si>
    <t>91.67%</t>
  </si>
  <si>
    <t>87.2%</t>
  </si>
  <si>
    <t>162.22%</t>
  </si>
  <si>
    <t>115.6%</t>
  </si>
  <si>
    <t>108.78%</t>
  </si>
  <si>
    <t>91.39%</t>
  </si>
  <si>
    <t>105.83%</t>
  </si>
  <si>
    <t>57.5%</t>
  </si>
  <si>
    <t>136.2%</t>
  </si>
  <si>
    <t>diciembre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</si>
  <si>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</t>
  </si>
  <si>
    <t>A1C8.Recepción de donaciones económicas, en 2023</t>
  </si>
  <si>
    <t>marzo</t>
  </si>
  <si>
    <t>0%</t>
  </si>
  <si>
    <t>60%</t>
  </si>
  <si>
    <t>42,86%</t>
  </si>
  <si>
    <t>13,51%</t>
  </si>
  <si>
    <t>33,33%</t>
  </si>
  <si>
    <t>8,33%</t>
  </si>
  <si>
    <t>25%</t>
  </si>
  <si>
    <t>12,5%</t>
  </si>
  <si>
    <t>45,43%</t>
  </si>
  <si>
    <t>40%</t>
  </si>
  <si>
    <t>17,6%</t>
  </si>
  <si>
    <t>11,11%</t>
  </si>
  <si>
    <t>3,18%</t>
  </si>
  <si>
    <t>16,67%</t>
  </si>
  <si>
    <t>119,09%</t>
  </si>
  <si>
    <t>22,4%</t>
  </si>
  <si>
    <t>36,47%</t>
  </si>
  <si>
    <t>28,89%</t>
  </si>
  <si>
    <t>27,2%</t>
  </si>
  <si>
    <t>21,78%</t>
  </si>
  <si>
    <t>20,69%</t>
  </si>
  <si>
    <t>23,83%</t>
  </si>
  <si>
    <t>15%</t>
  </si>
  <si>
    <t>32,5%</t>
  </si>
  <si>
    <t>35%</t>
  </si>
  <si>
    <t>cOMENTARIOS</t>
  </si>
  <si>
    <t>SUBIDA</t>
  </si>
  <si>
    <t>Sin comentarios</t>
  </si>
  <si>
    <t/>
  </si>
  <si>
    <t>Número de áreas de gestión administrativa y dirección general que cumplieron con más del 90% sus actividades programadas / Número de oficinal que conforman la dirección administrativa y staff de Dirección General *100</t>
  </si>
  <si>
    <t>3. Equidad de Oportunidades</t>
  </si>
  <si>
    <t>O13. Proteger los derechos y ampliar las oportunidades de desarrollo de los grupos prioritarios</t>
  </si>
  <si>
    <t xml:space="preserve">Contribuir a la mejora de la administración a través de la gestión basada en resultados en los servicios que presta el Sistema DIF Guadalajara </t>
  </si>
  <si>
    <t xml:space="preserve">Porcentaje de cumplimiento de las gestiones administrativas y financieras realizadas por el Sistema DIF Guadalajara </t>
  </si>
  <si>
    <t>Mide el porcentaje de cumplimiento de las gestiones administrativas y financieras realizadas</t>
  </si>
  <si>
    <t>Número de áreas de gestión administrativa y dirección general que cumplieron con más del 90% sus actividades programadas / Número de oficinal que conforman la dirección administrativa y staff de Direccion General *100</t>
  </si>
  <si>
    <t>Número de oficinal que conforman la dirección administrativa y staff de Direccion General</t>
  </si>
  <si>
    <t xml:space="preserve">V1: Reportes de Avances Mensuales (RAM) MIR / V2: Planes anuales de trabajo de cada área del Sistema DIF Guadalajara </t>
  </si>
  <si>
    <t xml:space="preserve">Las áreas de gestión administrativa del Sistema DIF Guadalajara administran con eficiencia y eficacia los recursos humanos, materiales y financieros del Sistema DIF Guadalajara a través del cumplimiento de los indicadores de la MIR </t>
  </si>
  <si>
    <t>Mide el porcentaje de actividades realizadas para la mejora administrativa</t>
  </si>
  <si>
    <t>Número de actividades realizadas por las direcciones de área que constituyen la Dirección Administrativa / número de actividades meta a realizar por las direcciones de área que constituyen la Dirección Administrativa *100</t>
  </si>
  <si>
    <t>Número de actividades realizadas por las direcciones de área que constituyen la Dirección Administrativa</t>
  </si>
  <si>
    <t>número de actividades meta a realizar por las direcciones de área que constituyen la Dirección Administrativa</t>
  </si>
  <si>
    <t xml:space="preserve">V1: Cumplimiento de actividades del Plan Anual de trabajo de las áreas de gestión administrativa del Sistema DIF Guadalajara/ V2: Plan Anual de trabajo de las áreas de gestión del Sistema DIF Guadalajara 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</si>
  <si>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</si>
  <si>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r>
      <rPr>
        <sz val="11"/>
        <color theme="1"/>
        <rFont val="Arial"/>
      </rPr>
      <t>C1.Evaluaciones de los proyectos presupuestales y procesos administrativos, recursos humanos, materiales y financieros brindados  por la Dirección Administrativa</t>
    </r>
    <r>
      <rPr>
        <u/>
        <sz val="11"/>
        <color theme="1"/>
        <rFont val="Arial"/>
      </rPr>
      <t xml:space="preserve"> de manera eficaz  a los diversos centros que integran al Sistema DIF Guadalajara de la Dirección Administrativa</t>
    </r>
  </si>
  <si>
    <t xml:space="preserve">Porcentaje de evaluación de  los proyectos y procesos administrativos </t>
  </si>
  <si>
    <t xml:space="preserve">Mide la evaluación de  los proyectos y procesos administrativos </t>
  </si>
  <si>
    <t>Número de propuestas y proyectos validados / número de proyectos considerados meta*100</t>
  </si>
  <si>
    <t>Número de propuestas y proyectos validados</t>
  </si>
  <si>
    <t xml:space="preserve"> Número de proyectos considerados meta</t>
  </si>
  <si>
    <t>Trimestral</t>
  </si>
  <si>
    <t>V1: Proyectos presupuestales, informes y evaluaciones realizadas por la dirección administrativa / V2: Plan de trabajo de la Dirección Administrativa</t>
  </si>
  <si>
    <t xml:space="preserve">Las y los colaboradores del Sistema DIF Guadalajara colaboran con la generación y reporte respecto de los proyectos presupuestales de cada oficina que ejerce recursos públicos. </t>
  </si>
  <si>
    <t>A1C1. Adquisiciones , arrendamientos y contratación de bienes y servicios para el funcionamiento del Sistema DIF Guadalajara</t>
  </si>
  <si>
    <t>Porcentaje de licitaciones realizadas para adquisición de bienes y servicios para el Sistema DIF Guadalajara</t>
  </si>
  <si>
    <t xml:space="preserve">Mide las licitaciones realizadas por el Sistema DIF Guadalajara </t>
  </si>
  <si>
    <t>Procesos</t>
  </si>
  <si>
    <t>Número de licitaciones realizadas / número de licitaciones meta *100</t>
  </si>
  <si>
    <t>Número de licitaciones adquiridas</t>
  </si>
  <si>
    <t>número de licitaciones meta</t>
  </si>
  <si>
    <t xml:space="preserve">V1: Convocatorias a licitaciones publicadas/ V2: Orden de compra y facturas  </t>
  </si>
  <si>
    <t xml:space="preserve">Los proveedrores tienen interés en partciipar de las licitaciones y cumplen con los requerimientos de tiempo y calidad establecidos en las caracterísitcas de requerimiento de compra </t>
  </si>
  <si>
    <t>A2C1. Generación de los procesos de control presupuestal y contabilidad</t>
  </si>
  <si>
    <t>Porcentaje de emisión de estados financieros y presupuestales en 2023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</si>
  <si>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</si>
  <si>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</si>
  <si>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</si>
  <si>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</si>
  <si>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 xml:space="preserve">V1: Estados financieros y presupuestales mensuales e informes de la cuenta pública /V2: Plan de trabajo de la Dirección de Área de Finanzas </t>
  </si>
  <si>
    <t>La ciudadanía accede a la información financiera del Sistema DIF Guadalajara como parte de un círculo virtuoso de rendición de cuentas</t>
  </si>
  <si>
    <t>A3C1. Supervisión de los cambios y/o estados que se manifiesten en la situación patrimonial.</t>
  </si>
  <si>
    <t>Porcentaje de actualización del patrimonio del sistema DIF Guadalajara en 2023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</si>
  <si>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</si>
  <si>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</si>
  <si>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</si>
  <si>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programadas</t>
  </si>
  <si>
    <t xml:space="preserve">V1: Inventario patrimonial del Sistema DIF Guadalajara e informes de las supervisiones /V2: Plan de trabajo del área de Patrimonio </t>
  </si>
  <si>
    <t xml:space="preserve">El patrimonio del Sistema DIF Guadalajara se mantiene en buenas condiciones </t>
  </si>
  <si>
    <t>A4C1. Ejecución de acciones de supervisión, coordinación, fortalecimiento y para el desarrollo del talento humano que colabora en el Sistema DIF Guadalajara ejecutadas por la Dirección de Recursos Humanos</t>
  </si>
  <si>
    <t xml:space="preserve">Implementación de la NOM 035 STPS 2018 en el Sistema DIF Guadalajara 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</si>
  <si>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</si>
  <si>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</si>
  <si>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</si>
  <si>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realizadas de aquellas establecidas en la NOM 035 STPS 2018</t>
  </si>
  <si>
    <t xml:space="preserve">V1:Evidencia fotográfica, listas de asistencia, evidencia de convocatorias a participar de las actividades/ V2: Plan de trabajo de la Dirección de área de Recursos Humanos </t>
  </si>
  <si>
    <t>Las y los colaboradores del Sistema DIF Guadalajara participan y aplican en sus actividades cotidianas las acciones necesarias para dar cumplimiento a la NOM 035 STPS 2018</t>
  </si>
  <si>
    <t>A5C1.Operación  automatizada de las diferentes áreas del organismo mediante herramientas tecnológicas ágiles y amigables del Área de Innovación Tecnológica</t>
  </si>
  <si>
    <t>Porcentaje de implementación de proyectos de innovación tecnológica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</si>
  <si>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</si>
  <si>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</si>
  <si>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</si>
  <si>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</si>
  <si>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V1: Informes de proyectos de innovación implementados en el Sistema DIF Guadalajara/ V2: plan de trabajo anual de la oficina de Innovación del Sistema DIF Guadalajara</t>
  </si>
  <si>
    <t xml:space="preserve">Las y los colabordores del Sistema DIF Guadalajara conoceny utilizan de manera óptima los recursos de innovación tecnológica desarrollados </t>
  </si>
  <si>
    <t>C2. Acciones estratégicas realizadas de acuerdo al Plan Institucional del Sistema DIF Guadalajara monitoreadas en el Área de Planeación, Evaluación y Monitoreo</t>
  </si>
  <si>
    <t xml:space="preserve">Porcentaje de implementación de sistema de seguimiento a la planeación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</si>
  <si>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</si>
  <si>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</si>
  <si>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</si>
  <si>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</si>
  <si>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 xml:space="preserve">V1:Bases de datos y de monitoreo del Sistema DIF Guadalajara/ V2: Plan de trabajo de la Dirección de área de Planeación, Evaluación y Monitoreo  </t>
  </si>
  <si>
    <t xml:space="preserve">La ciudadanía accede a información sobre el desempeño institucional del Sistema DIF Guadalajara </t>
  </si>
  <si>
    <t>ACTIVIDAD 2.1</t>
  </si>
  <si>
    <t>A1C2. Socialización de servicios, programas y actividades del Sistema DIF Guadalajara a través de redes sociales y medios de comunicación del Área de Comunicación Social</t>
  </si>
  <si>
    <t>Porcentaje de difusión y cobertura de eventos, servicios y programas realizados por el Sistema DIF Guadalajara en 2023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</si>
  <si>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</si>
  <si>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Guadalajara*100</t>
  </si>
  <si>
    <t>Número de eventos socializados en los medios de difusión del Sistema DIF  Guadalajara</t>
  </si>
  <si>
    <t xml:space="preserve"> Número total de eventos realizados por el Sistema DIF  Guadalajara</t>
  </si>
  <si>
    <t>V1:Publicaciones realizadas en medios de difusión del Sistema DIF Guadalajara e informe de publicaciones /V2: Plan de trabajo del área de Comunicación Social</t>
  </si>
  <si>
    <t xml:space="preserve">La ciudadanía se informa sobre los eventos y servicios del Sistema DIF Guadalajara </t>
  </si>
  <si>
    <t>A2C2. Publicación, acceso y conocimiento de información pública generada, poseída y administrada por el Sistema DIF Guadalajra atendidas y resueltas de la Unidad de Transparencia</t>
  </si>
  <si>
    <t>Porcentaje de desahogo de procedimientos contemplados en la Ley de Información Pública del Estado de Jalisco y sus municipios realizados en 2023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</si>
  <si>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</si>
  <si>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</si>
  <si>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</si>
  <si>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</si>
  <si>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 xml:space="preserve">V1: Portal web institucional e informes de publicación de información fundamental/ V2: Plan de trabajo del área de Transparencia </t>
  </si>
  <si>
    <t xml:space="preserve">Se contribuye a que la ciudadanía acceda a ejercicios de transparencia activa </t>
  </si>
  <si>
    <t>ACTIVIDAD 2.3</t>
  </si>
  <si>
    <t>A3C2.Implementación del modelo de auditoría y contraloría de prevención, corrección y sanción por parte de la Unidad de Contraloría</t>
  </si>
  <si>
    <t>Porcentaje de auditorías, procesos de control y procedimientos ejecutados en 2023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</si>
  <si>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</si>
  <si>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</si>
  <si>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</si>
  <si>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</si>
  <si>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 xml:space="preserve">V1: Reportes de contralorías realizadas e informes / V2: Plan de trabajo de la Unidad de Contraloría </t>
  </si>
  <si>
    <t xml:space="preserve">Las oficinas que conforman el Sistema DIF Guadalajara actuan de manera colaborativa y en tiempo durante los procesos de auditoría </t>
  </si>
  <si>
    <t>ACTIVIDAD 2.4</t>
  </si>
  <si>
    <t xml:space="preserve">A4C2. Recepción de donaciones económicas y en especie que apoyan a la población que acude a los programas del Sistema DIF Guadalajara vinculados al Área de Procuración de Fondos
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</si>
  <si>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</si>
  <si>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</si>
  <si>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</si>
  <si>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</si>
  <si>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V1: Evidencia fotográfica e informe de donaciones recibidas /V2: Plan de trabajo del área de Procuración de Fondos</t>
  </si>
  <si>
    <t>Las y los usuarios de los programas del Sistema DIF Guadalajara se ven beneficiados de manera directa o indirecta con las donaciones recibidas</t>
  </si>
  <si>
    <t>ACTIVIDAD 2.5</t>
  </si>
  <si>
    <t>A5C2.Vínculación con el gobierno municipal y organismos empresariales, clubes, asociaciones y fundaciones en el ámbito local y nacional realizados  del Área de Relaciones Públicas</t>
  </si>
  <si>
    <t>Porcentaje de eventos coordinados y cubiertos del Sistema DIF Guadalajara en 2023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</si>
  <si>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</si>
  <si>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</si>
  <si>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</si>
  <si>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</si>
  <si>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 xml:space="preserve">V1: Ficha técnica y evidencia fotográfica de los eventos / V2: Plan anual de trabajo de la oficina de Relaciones Públicas </t>
  </si>
  <si>
    <t>La ciudadanía accede a información sobre los eventos en los que participa el Sistema DIF Guadalajara</t>
  </si>
  <si>
    <t xml:space="preserve">ACTIVIDAD 2.6 </t>
  </si>
  <si>
    <t>A6C2. Evaluaciones realizadas para el monitoreo de los programas operativos del Sistema DIF Guadalajara implementadas por el Área de Planeación, Evaluación y Monitoreo</t>
  </si>
  <si>
    <t>Porcentaje de evaluaciones realizadas durante 2023</t>
  </si>
  <si>
    <t>Mide la cantidad de evaluaciones realizadas por el Área de Planeación, Evaluación y Monitoreo</t>
  </si>
  <si>
    <t>Evaluaciones planteadas/Evaluaciones realizadas*100</t>
  </si>
  <si>
    <t>Evaluaciones planteadas</t>
  </si>
  <si>
    <t>Evaluaciones realizadas</t>
  </si>
  <si>
    <t>V1: Evaluaciones publicadas en la Plataforma de Transparencia del Sistema DIF Guadalajara / V2: Plan de Trabajo del Área de Planeación, Evaluación y Monitoreo</t>
  </si>
  <si>
    <t>C3. Resolución de los hechos jurídicos del Sistema DIF Guadalajara realizados por la Dirección Jurídica</t>
  </si>
  <si>
    <t>Mide el número de hechos jurídicos resueltos respecto de la meta planteada</t>
  </si>
  <si>
    <t>Número de hechos jurídicos resueltos / número de hechos jurídicos atendidos*100</t>
  </si>
  <si>
    <t>Número de hechos jurídicos resueltos</t>
  </si>
  <si>
    <t>Número de hechos jurídicos atendidos</t>
  </si>
  <si>
    <t xml:space="preserve">V1: Evidencia de presentación y seguimiento de quejas de Derechos Humanos, amparos indirectos, verificaciones del IMSS, demandas, procedimientos administrativos de responsabilidad laboral, denuncias, queja ante el Congreso del Estado y de más actos jurídicos / V2: Plan de trabajo de la Dirección Jurídica </t>
  </si>
  <si>
    <t xml:space="preserve">Los hechos jurídicos en los que esta involucrado el Sistema DIF Guadalajara se resuelven de manera expedita </t>
  </si>
  <si>
    <t>A1C3 Impartición de asesorías jurídicas brindadas por la Dirección Jurídica para el personal que labora dentro del Sistema DIF Guadalajara</t>
  </si>
  <si>
    <t>Porcentaje de 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</si>
  <si>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</si>
  <si>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</si>
  <si>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</si>
  <si>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</si>
  <si>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V1: solicitudes de asesoría de las y los colaboradores del Sistema DIF Guadalajara /V2: expedientes con solicitudes atendidas de las y los colaboradores del Sistema DIF Guadalajara</t>
  </si>
  <si>
    <t xml:space="preserve">ACTIVIDAD 3.2 </t>
  </si>
  <si>
    <t xml:space="preserve">A2C3 Impartición de pláticas prematrimoniales a la ciudadanía </t>
  </si>
  <si>
    <t xml:space="preserve">Porcentaje de pláticas prematrimoniales brindadas </t>
  </si>
  <si>
    <t>Mide las pláticas prematrimoniales brindadas</t>
  </si>
  <si>
    <t>Número de constancias pre matrimoniales / número de constancias pre matrimoniales de proyectadas *100</t>
  </si>
  <si>
    <t>Número de constancias pre matrimoniales</t>
  </si>
  <si>
    <t>número de constancias pre matrimoniales de proyectadas</t>
  </si>
  <si>
    <t xml:space="preserve">V1: registros del programa de pláticas prematrimoniales / V2: planeación anual del programa de pláticas prematrimoniales </t>
  </si>
  <si>
    <t xml:space="preserve">La ciudadanía se interesa por tomar este servicio en el Sistema DIF Guadalajara </t>
  </si>
  <si>
    <t>Mtra. Diana Berenice Vargas Salomón                            Directora General de OPD de la Administración Publica Municipal denominado Sistema DIF Guadalajara</t>
  </si>
  <si>
    <t>Lic. Olga María Esparza Campa                                                     Directora Administrativa de OPD de la Administración Publica Municipal denominado Sistema DIF Guadalajara</t>
  </si>
  <si>
    <t>Mtro. Irving Dario Castillo Cisneros                                                     Titular de Planeación, Evaluación y Monitoreo de OPD de la Administración Publica Municipal denominado                                        Sistema DIF Guadalajara</t>
  </si>
  <si>
    <t>LOCALIZACIÓN GEOGRAFICA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</si>
</sst>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6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2"/>
      <color rgb="FF000000"/>
      <name val="Roboto"/>
    </font>
    <font>
      <b/>
      <sz val="13"/>
      <color rgb="FF000000"/>
      <name val="Arial"/>
    </font>
    <font>
      <b/>
      <sz val="14"/>
      <color rgb="FF000000"/>
      <name val="Arial"/>
    </font>
    <font>
      <sz val="11"/>
      <color theme="1"/>
      <name val="Arial"/>
    </font>
    <font>
      <sz val="9"/>
      <color rgb="FF000000"/>
      <name val="&quot;Google Sans Mono&quot;"/>
    </font>
    <font>
      <sz val="14"/>
      <color theme="1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  <scheme val="minor"/>
    </font>
    <font>
      <sz val="11"/>
      <color rgb="FF000000"/>
      <name val="Arial"/>
    </font>
    <font>
      <sz val="11"/>
      <color rgb="FF000000"/>
      <name val="Roboto"/>
    </font>
    <font>
      <sz val="11"/>
      <color rgb="FF000000"/>
      <name val="Arial"/>
    </font>
    <font>
      <u/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4">
    <xf numFmtId="0" fontId="0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4" fontId="8" fillId="5" borderId="39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7" fillId="0" borderId="49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10" fontId="3" fillId="0" borderId="0" xfId="0" applyNumberFormat="1" applyFo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4" borderId="0" xfId="0" applyFont="1" applyFill="1"/>
    <xf numFmtId="0" fontId="7" fillId="4" borderId="1" xfId="0" applyFont="1" applyFill="1" applyBorder="1"/>
    <xf numFmtId="0" fontId="10" fillId="5" borderId="0" xfId="0" applyFont="1" applyFill="1" applyAlignment="1">
      <alignment horizontal="center" vertical="center" textRotation="90" wrapText="1"/>
    </xf>
    <xf numFmtId="0" fontId="11" fillId="5" borderId="0" xfId="0" applyFont="1" applyFill="1" applyAlignment="1">
      <alignment horizontal="center" vertical="center" textRotation="90" wrapText="1"/>
    </xf>
    <xf numFmtId="4" fontId="7" fillId="2" borderId="1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2" borderId="33" xfId="0" applyFont="1" applyFill="1" applyBorder="1"/>
    <xf numFmtId="0" fontId="7" fillId="2" borderId="34" xfId="0" applyFont="1" applyFill="1" applyBorder="1"/>
    <xf numFmtId="0" fontId="8" fillId="5" borderId="0" xfId="0" applyFont="1" applyFill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8" fillId="5" borderId="39" xfId="0" applyFont="1" applyFill="1" applyBorder="1" applyAlignment="1">
      <alignment horizontal="center" vertical="top" wrapText="1"/>
    </xf>
    <xf numFmtId="4" fontId="8" fillId="5" borderId="39" xfId="0" applyNumberFormat="1" applyFont="1" applyFill="1" applyBorder="1" applyAlignment="1">
      <alignment horizontal="center" vertical="top" wrapText="1"/>
    </xf>
    <xf numFmtId="0" fontId="8" fillId="5" borderId="40" xfId="0" applyFont="1" applyFill="1" applyBorder="1" applyAlignment="1">
      <alignment horizontal="center" vertical="top" wrapText="1"/>
    </xf>
    <xf numFmtId="0" fontId="7" fillId="2" borderId="42" xfId="0" applyFont="1" applyFill="1" applyBorder="1"/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4" fontId="13" fillId="0" borderId="4" xfId="0" applyNumberFormat="1" applyFont="1" applyBorder="1" applyAlignment="1">
      <alignment horizontal="center" vertical="top" wrapText="1"/>
    </xf>
    <xf numFmtId="9" fontId="7" fillId="0" borderId="4" xfId="0" applyNumberFormat="1" applyFont="1" applyBorder="1" applyAlignment="1">
      <alignment horizontal="center" vertical="top" wrapText="1"/>
    </xf>
    <xf numFmtId="10" fontId="7" fillId="0" borderId="4" xfId="0" applyNumberFormat="1" applyFont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left"/>
    </xf>
    <xf numFmtId="3" fontId="13" fillId="0" borderId="4" xfId="0" applyNumberFormat="1" applyFont="1" applyBorder="1" applyAlignment="1">
      <alignment horizontal="center" vertical="top" wrapText="1"/>
    </xf>
    <xf numFmtId="4" fontId="20" fillId="0" borderId="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7" fillId="5" borderId="44" xfId="0" applyFont="1" applyFill="1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1" fillId="6" borderId="45" xfId="0" applyFont="1" applyFill="1" applyBorder="1" applyAlignment="1"/>
    <xf numFmtId="0" fontId="8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4" fontId="2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1" fillId="5" borderId="47" xfId="0" applyFont="1" applyFill="1" applyBorder="1" applyAlignment="1"/>
    <xf numFmtId="0" fontId="8" fillId="5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4" fontId="16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48" xfId="0" applyFont="1" applyBorder="1" applyAlignment="1"/>
    <xf numFmtId="0" fontId="8" fillId="3" borderId="49" xfId="0" applyFont="1" applyFill="1" applyBorder="1" applyAlignment="1">
      <alignment horizontal="center" wrapText="1"/>
    </xf>
    <xf numFmtId="0" fontId="2" fillId="0" borderId="49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 wrapText="1"/>
    </xf>
    <xf numFmtId="3" fontId="2" fillId="0" borderId="49" xfId="0" applyNumberFormat="1" applyFont="1" applyBorder="1" applyAlignment="1">
      <alignment horizontal="center" vertical="top" wrapText="1"/>
    </xf>
    <xf numFmtId="4" fontId="16" fillId="0" borderId="49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vertical="top" wrapText="1"/>
    </xf>
    <xf numFmtId="0" fontId="1" fillId="0" borderId="49" xfId="0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1" fillId="5" borderId="48" xfId="0" applyFont="1" applyFill="1" applyBorder="1" applyAlignment="1"/>
    <xf numFmtId="0" fontId="8" fillId="5" borderId="7" xfId="0" applyFont="1" applyFill="1" applyBorder="1" applyAlignment="1">
      <alignment horizontal="center" wrapText="1"/>
    </xf>
    <xf numFmtId="0" fontId="8" fillId="3" borderId="49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1" fillId="0" borderId="4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0" fontId="16" fillId="0" borderId="49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2" fillId="0" borderId="27" xfId="0" applyFont="1" applyBorder="1"/>
    <xf numFmtId="0" fontId="1" fillId="0" borderId="27" xfId="0" applyFont="1" applyBorder="1"/>
    <xf numFmtId="0" fontId="18" fillId="0" borderId="0" xfId="0" applyFont="1"/>
    <xf numFmtId="0" fontId="18" fillId="0" borderId="56" xfId="0" applyFont="1" applyBorder="1"/>
    <xf numFmtId="0" fontId="1" fillId="0" borderId="57" xfId="0" applyFont="1" applyBorder="1"/>
    <xf numFmtId="0" fontId="2" fillId="0" borderId="57" xfId="0" applyFont="1" applyBorder="1"/>
    <xf numFmtId="0" fontId="1" fillId="0" borderId="57" xfId="0" applyFont="1" applyBorder="1" applyAlignment="1">
      <alignment wrapText="1"/>
    </xf>
    <xf numFmtId="0" fontId="1" fillId="0" borderId="58" xfId="0" applyFont="1" applyBorder="1"/>
    <xf numFmtId="0" fontId="1" fillId="0" borderId="0" xfId="0" applyFont="1"/>
    <xf numFmtId="0" fontId="1" fillId="0" borderId="56" xfId="0" applyFont="1" applyBorder="1"/>
    <xf numFmtId="0" fontId="1" fillId="0" borderId="59" xfId="0" applyFont="1" applyBorder="1"/>
    <xf numFmtId="0" fontId="1" fillId="0" borderId="60" xfId="0" applyFont="1" applyBorder="1"/>
    <xf numFmtId="0" fontId="2" fillId="0" borderId="60" xfId="0" applyFont="1" applyBorder="1"/>
    <xf numFmtId="0" fontId="1" fillId="0" borderId="60" xfId="0" applyFont="1" applyBorder="1" applyAlignment="1">
      <alignment wrapText="1"/>
    </xf>
    <xf numFmtId="0" fontId="1" fillId="0" borderId="61" xfId="0" applyFont="1" applyBorder="1"/>
    <xf numFmtId="0" fontId="2" fillId="0" borderId="0" xfId="0" applyFont="1"/>
    <xf numFmtId="0" fontId="3" fillId="0" borderId="0" xfId="0" applyFont="1" applyAlignment="1">
      <alignment wrapText="1"/>
    </xf>
    <xf numFmtId="0" fontId="4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1" fillId="8" borderId="0" xfId="0" applyFont="1" applyFill="1"/>
    <xf numFmtId="0" fontId="3" fillId="0" borderId="0" xfId="0" applyFont="1" applyAlignment="1"/>
    <xf numFmtId="0" fontId="12" fillId="5" borderId="41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9" fontId="3" fillId="0" borderId="4" xfId="0" applyNumberFormat="1" applyFont="1" applyBorder="1" applyAlignment="1"/>
    <xf numFmtId="4" fontId="7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/>
    <xf numFmtId="4" fontId="2" fillId="0" borderId="4" xfId="0" applyNumberFormat="1" applyFont="1" applyBorder="1" applyAlignment="1">
      <alignment horizontal="center" vertical="top" wrapText="1"/>
    </xf>
    <xf numFmtId="0" fontId="14" fillId="6" borderId="4" xfId="0" applyFont="1" applyFill="1" applyBorder="1" applyAlignment="1">
      <alignment horizontal="left"/>
    </xf>
    <xf numFmtId="0" fontId="3" fillId="0" borderId="4" xfId="0" applyFont="1" applyBorder="1"/>
    <xf numFmtId="0" fontId="16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left"/>
    </xf>
    <xf numFmtId="0" fontId="7" fillId="0" borderId="7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14" fillId="9" borderId="0" xfId="0" applyFont="1" applyFill="1" applyAlignment="1">
      <alignment horizontal="left"/>
    </xf>
    <xf numFmtId="0" fontId="1" fillId="0" borderId="4" xfId="0" applyFont="1" applyBorder="1" applyAlignment="1"/>
    <xf numFmtId="0" fontId="1" fillId="0" borderId="0" xfId="0" applyFont="1" applyAlignment="1"/>
    <xf numFmtId="4" fontId="7" fillId="0" borderId="7" xfId="0" applyNumberFormat="1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top" wrapText="1"/>
    </xf>
    <xf numFmtId="0" fontId="15" fillId="6" borderId="0" xfId="0" applyFont="1" applyFill="1" applyAlignment="1">
      <alignment horizontal="left"/>
    </xf>
    <xf numFmtId="0" fontId="0" fillId="0" borderId="4" xfId="0" applyFont="1" applyBorder="1" applyAlignment="1"/>
    <xf numFmtId="0" fontId="16" fillId="0" borderId="4" xfId="0" applyFont="1" applyBorder="1" applyAlignment="1">
      <alignment horizontal="center" vertical="center"/>
    </xf>
    <xf numFmtId="0" fontId="17" fillId="6" borderId="0" xfId="0" applyFont="1" applyFill="1"/>
    <xf numFmtId="4" fontId="1" fillId="0" borderId="49" xfId="0" applyNumberFormat="1" applyFont="1" applyBorder="1" applyAlignment="1">
      <alignment vertical="top"/>
    </xf>
    <xf numFmtId="0" fontId="3" fillId="0" borderId="0" xfId="0" applyFont="1"/>
    <xf numFmtId="0" fontId="2" fillId="0" borderId="7" xfId="0" applyFont="1" applyBorder="1" applyAlignment="1">
      <alignment horizontal="right" vertical="top" wrapText="1"/>
    </xf>
    <xf numFmtId="0" fontId="2" fillId="0" borderId="49" xfId="0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7" fillId="6" borderId="0" xfId="0" applyFont="1" applyFill="1" applyAlignment="1"/>
    <xf numFmtId="0" fontId="8" fillId="5" borderId="65" xfId="0" applyFont="1" applyFill="1" applyBorder="1" applyAlignment="1">
      <alignment horizontal="center" vertical="center" wrapText="1"/>
    </xf>
    <xf numFmtId="4" fontId="8" fillId="5" borderId="65" xfId="0" applyNumberFormat="1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4" fontId="16" fillId="0" borderId="66" xfId="0" applyNumberFormat="1" applyFont="1" applyBorder="1" applyAlignment="1">
      <alignment horizontal="center" vertical="center" wrapText="1"/>
    </xf>
    <xf numFmtId="4" fontId="23" fillId="6" borderId="0" xfId="0" applyNumberFormat="1" applyFont="1" applyFill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23" fillId="6" borderId="4" xfId="0" applyNumberFormat="1" applyFont="1" applyFill="1" applyBorder="1" applyAlignment="1">
      <alignment horizontal="center" vertical="center" wrapText="1"/>
    </xf>
    <xf numFmtId="3" fontId="23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/>
    </xf>
    <xf numFmtId="3" fontId="16" fillId="0" borderId="4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/>
    </xf>
    <xf numFmtId="1" fontId="16" fillId="0" borderId="4" xfId="0" applyNumberFormat="1" applyFont="1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10" fillId="5" borderId="8" xfId="0" applyFont="1" applyFill="1" applyBorder="1" applyAlignment="1">
      <alignment horizontal="center" vertical="center" textRotation="90" wrapText="1"/>
    </xf>
    <xf numFmtId="0" fontId="5" fillId="0" borderId="9" xfId="0" applyFont="1" applyBorder="1"/>
    <xf numFmtId="0" fontId="11" fillId="5" borderId="8" xfId="0" applyFont="1" applyFill="1" applyBorder="1" applyAlignment="1">
      <alignment horizontal="center" vertical="center" textRotation="90" wrapText="1"/>
    </xf>
    <xf numFmtId="0" fontId="11" fillId="5" borderId="15" xfId="0" applyFont="1" applyFill="1" applyBorder="1" applyAlignment="1">
      <alignment horizontal="center" vertical="center" textRotation="90" wrapText="1"/>
    </xf>
    <xf numFmtId="0" fontId="5" fillId="0" borderId="20" xfId="0" applyFont="1" applyBorder="1"/>
    <xf numFmtId="0" fontId="5" fillId="0" borderId="22" xfId="0" applyFont="1" applyBorder="1"/>
    <xf numFmtId="0" fontId="5" fillId="0" borderId="51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5" xfId="0" applyFont="1" applyBorder="1"/>
    <xf numFmtId="0" fontId="5" fillId="0" borderId="26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3" xfId="0" applyFont="1" applyBorder="1"/>
    <xf numFmtId="0" fontId="5" fillId="0" borderId="54" xfId="0" applyFont="1" applyBorder="1"/>
    <xf numFmtId="0" fontId="5" fillId="0" borderId="55" xfId="0" applyFont="1" applyBorder="1"/>
    <xf numFmtId="0" fontId="7" fillId="2" borderId="62" xfId="0" applyFont="1" applyFill="1" applyBorder="1" applyAlignment="1">
      <alignment horizontal="center" vertical="center" wrapText="1"/>
    </xf>
    <xf numFmtId="0" fontId="5" fillId="0" borderId="63" xfId="0" applyFont="1" applyBorder="1"/>
    <xf numFmtId="0" fontId="5" fillId="0" borderId="64" xfId="0" applyFont="1" applyBorder="1"/>
    <xf numFmtId="0" fontId="8" fillId="7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8" fillId="0" borderId="50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2" borderId="24" xfId="0" applyFont="1" applyFill="1" applyBorder="1" applyAlignment="1">
      <alignment horizontal="left" wrapText="1"/>
    </xf>
    <xf numFmtId="8" fontId="7" fillId="0" borderId="5" xfId="0" applyNumberFormat="1" applyFont="1" applyBorder="1" applyAlignment="1">
      <alignment horizontal="left" vertical="center"/>
    </xf>
    <xf numFmtId="164" fontId="7" fillId="2" borderId="30" xfId="0" applyNumberFormat="1" applyFont="1" applyFill="1" applyBorder="1" applyAlignment="1">
      <alignment horizontal="center"/>
    </xf>
    <xf numFmtId="0" fontId="18" fillId="0" borderId="52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wrapText="1"/>
    </xf>
    <xf numFmtId="0" fontId="18" fillId="0" borderId="67" xfId="0" applyFont="1" applyBorder="1" applyAlignment="1">
      <alignment horizontal="center" vertical="top" wrapText="1"/>
    </xf>
    <xf numFmtId="0" fontId="5" fillId="0" borderId="68" xfId="0" applyFont="1" applyBorder="1"/>
    <xf numFmtId="0" fontId="18" fillId="0" borderId="67" xfId="0" applyFont="1" applyBorder="1" applyAlignment="1">
      <alignment horizontal="center" wrapText="1"/>
    </xf>
    <xf numFmtId="0" fontId="5" fillId="0" borderId="69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P1000" headerRowCount="0">
  <tableColumns count="4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</tableColumns>
  <tableStyleInfo name="Hoja 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3"/>
  <sheetViews>
    <sheetView tabSelected="1" topLeftCell="H29"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8.85546875" customWidth="1"/>
  </cols>
  <sheetData>
    <row r="1" spans="1:18" ht="15.75">
      <c r="A1" s="25"/>
      <c r="B1" s="26"/>
      <c r="C1" s="26"/>
      <c r="D1" s="27"/>
      <c r="E1" s="27"/>
      <c r="F1" s="27"/>
      <c r="G1" s="27"/>
      <c r="H1" s="27"/>
      <c r="I1" s="26"/>
      <c r="J1" s="28"/>
      <c r="K1" s="28"/>
      <c r="L1" s="26"/>
      <c r="M1" s="26"/>
      <c r="N1" s="28"/>
      <c r="O1" s="28"/>
      <c r="P1" s="28"/>
      <c r="Q1" s="29"/>
      <c r="R1" s="26"/>
    </row>
    <row r="2" spans="1:18" ht="15.75">
      <c r="A2" s="25"/>
      <c r="B2" s="26"/>
      <c r="C2" s="26"/>
      <c r="D2" s="27"/>
      <c r="E2" s="27"/>
      <c r="F2" s="27"/>
      <c r="G2" s="27"/>
      <c r="H2" s="27"/>
      <c r="I2" s="26"/>
      <c r="J2" s="28"/>
      <c r="K2" s="28"/>
      <c r="L2" s="26"/>
      <c r="M2" s="26"/>
      <c r="N2" s="28"/>
      <c r="O2" s="28"/>
      <c r="P2" s="28"/>
      <c r="Q2" s="29"/>
      <c r="R2" s="26"/>
    </row>
    <row r="3" spans="1:18" ht="15.75">
      <c r="A3" s="25"/>
      <c r="B3" s="26"/>
      <c r="C3" s="26"/>
      <c r="D3" s="27"/>
      <c r="E3" s="27"/>
      <c r="F3" s="27"/>
      <c r="G3" s="27"/>
      <c r="H3" s="27"/>
      <c r="I3" s="26"/>
      <c r="J3" s="28"/>
      <c r="K3" s="28"/>
      <c r="L3" s="26"/>
      <c r="M3" s="26"/>
      <c r="N3" s="28"/>
      <c r="O3" s="28"/>
      <c r="P3" s="28"/>
      <c r="Q3" s="29"/>
      <c r="R3" s="26"/>
    </row>
    <row r="4" spans="1:18" ht="15.75">
      <c r="A4" s="25"/>
      <c r="B4" s="26"/>
      <c r="C4" s="26"/>
      <c r="D4" s="238" t="s">
        <v>0</v>
      </c>
      <c r="E4" s="207"/>
      <c r="F4" s="207"/>
      <c r="G4" s="207"/>
      <c r="H4" s="207"/>
      <c r="I4" s="26"/>
      <c r="J4" s="28"/>
      <c r="K4" s="28"/>
      <c r="L4" s="26"/>
      <c r="M4" s="26"/>
      <c r="N4" s="28"/>
      <c r="O4" s="28"/>
      <c r="P4" s="28"/>
      <c r="Q4" s="29"/>
      <c r="R4" s="26"/>
    </row>
    <row r="5" spans="1:18" ht="15.75">
      <c r="A5" s="25"/>
      <c r="B5" s="26"/>
      <c r="C5" s="26"/>
      <c r="D5" s="238" t="s">
        <v>1</v>
      </c>
      <c r="E5" s="207"/>
      <c r="F5" s="207"/>
      <c r="G5" s="207"/>
      <c r="H5" s="207"/>
      <c r="I5" s="26"/>
      <c r="J5" s="28"/>
      <c r="K5" s="28"/>
      <c r="L5" s="26"/>
      <c r="M5" s="26"/>
      <c r="N5" s="28"/>
      <c r="O5" s="28"/>
      <c r="P5" s="28"/>
      <c r="Q5" s="29"/>
      <c r="R5" s="26"/>
    </row>
    <row r="6" spans="1:18" ht="15.75">
      <c r="A6" s="25"/>
      <c r="B6" s="26"/>
      <c r="C6" s="26"/>
      <c r="D6" s="238" t="s">
        <v>2</v>
      </c>
      <c r="E6" s="207"/>
      <c r="F6" s="207"/>
      <c r="G6" s="207"/>
      <c r="H6" s="207"/>
      <c r="I6" s="26"/>
      <c r="J6" s="28"/>
      <c r="K6" s="28"/>
      <c r="L6" s="26"/>
      <c r="M6" s="26"/>
      <c r="N6" s="28"/>
      <c r="O6" s="28"/>
      <c r="P6" s="28"/>
      <c r="Q6" s="29"/>
      <c r="R6" s="26"/>
    </row>
    <row r="7" spans="1:18" ht="15.75">
      <c r="A7" s="25"/>
      <c r="B7" s="26"/>
      <c r="C7" s="26"/>
      <c r="D7" s="238"/>
      <c r="E7" s="207"/>
      <c r="F7" s="207"/>
      <c r="G7" s="207"/>
      <c r="H7" s="207"/>
      <c r="I7" s="26"/>
      <c r="J7" s="28"/>
      <c r="K7" s="28"/>
      <c r="L7" s="26"/>
      <c r="M7" s="26"/>
      <c r="N7" s="28"/>
      <c r="O7" s="28"/>
      <c r="P7" s="28"/>
      <c r="Q7" s="29"/>
      <c r="R7" s="26"/>
    </row>
    <row r="8" spans="1:18" ht="15.75">
      <c r="A8" s="25"/>
      <c r="B8" s="26"/>
      <c r="C8" s="26"/>
      <c r="D8" s="30"/>
      <c r="E8" s="30"/>
      <c r="F8" s="30"/>
      <c r="G8" s="30"/>
      <c r="H8" s="30"/>
      <c r="I8" s="26"/>
      <c r="J8" s="28"/>
      <c r="K8" s="28"/>
      <c r="L8" s="26"/>
      <c r="M8" s="26"/>
      <c r="N8" s="28"/>
      <c r="O8" s="28"/>
      <c r="P8" s="28"/>
      <c r="Q8" s="29"/>
      <c r="R8" s="26"/>
    </row>
    <row r="9" spans="1:18" ht="15.75">
      <c r="A9" s="25"/>
      <c r="B9" s="26"/>
      <c r="C9" s="26"/>
      <c r="D9" s="27"/>
      <c r="E9" s="27"/>
      <c r="F9" s="27"/>
      <c r="G9" s="27"/>
      <c r="H9" s="27"/>
      <c r="I9" s="26"/>
      <c r="J9" s="28"/>
      <c r="K9" s="28"/>
      <c r="L9" s="26"/>
      <c r="M9" s="26"/>
      <c r="N9" s="28"/>
      <c r="O9" s="28"/>
      <c r="P9" s="28"/>
      <c r="Q9" s="29"/>
      <c r="R9" s="26"/>
    </row>
    <row r="10" spans="1:18" ht="15.75">
      <c r="A10" s="25"/>
      <c r="B10" s="26"/>
      <c r="C10" s="26"/>
      <c r="D10" s="27"/>
      <c r="E10" s="27"/>
      <c r="F10" s="27"/>
      <c r="G10" s="27"/>
      <c r="H10" s="27"/>
      <c r="I10" s="26"/>
      <c r="J10" s="28"/>
      <c r="K10" s="28"/>
      <c r="L10" s="26"/>
      <c r="M10" s="26"/>
      <c r="N10" s="28"/>
      <c r="O10" s="28"/>
      <c r="P10" s="28"/>
      <c r="Q10" s="29"/>
      <c r="R10" s="26"/>
    </row>
    <row r="11" spans="1:18" ht="15.75">
      <c r="A11" s="25"/>
      <c r="B11" s="26"/>
      <c r="C11" s="26"/>
      <c r="D11" s="27"/>
      <c r="E11" s="27"/>
      <c r="F11" s="27"/>
      <c r="G11" s="27"/>
      <c r="H11" s="27"/>
      <c r="I11" s="26"/>
      <c r="J11" s="28"/>
      <c r="K11" s="28"/>
      <c r="L11" s="26"/>
      <c r="M11" s="26"/>
      <c r="N11" s="28"/>
      <c r="O11" s="28"/>
      <c r="P11" s="28"/>
      <c r="Q11" s="29"/>
      <c r="R11" s="26"/>
    </row>
    <row r="12" spans="1:18" ht="15.7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  <c r="M12" s="32"/>
      <c r="N12" s="33"/>
      <c r="O12" s="33"/>
      <c r="P12" s="33"/>
      <c r="Q12" s="34"/>
      <c r="R12" s="32"/>
    </row>
    <row r="13" spans="1:18" ht="15.75">
      <c r="A13" s="31"/>
      <c r="B13" s="32"/>
      <c r="C13" s="2" t="s">
        <v>3</v>
      </c>
      <c r="D13" s="239" t="s">
        <v>4</v>
      </c>
      <c r="E13" s="208"/>
      <c r="F13" s="208"/>
      <c r="G13" s="208"/>
      <c r="H13" s="209"/>
      <c r="I13" s="1"/>
      <c r="J13" s="33"/>
      <c r="K13" s="33"/>
      <c r="L13" s="32"/>
      <c r="M13" s="32"/>
      <c r="N13" s="33"/>
      <c r="O13" s="33"/>
      <c r="P13" s="33"/>
      <c r="Q13" s="34"/>
      <c r="R13" s="32"/>
    </row>
    <row r="14" spans="1:18" ht="15.75">
      <c r="A14" s="31"/>
      <c r="B14" s="32"/>
      <c r="C14" s="2" t="s">
        <v>5</v>
      </c>
      <c r="D14" s="240" t="s">
        <v>6</v>
      </c>
      <c r="E14" s="208"/>
      <c r="F14" s="208"/>
      <c r="G14" s="208"/>
      <c r="H14" s="209"/>
      <c r="I14" s="35" t="s">
        <v>7</v>
      </c>
      <c r="J14" s="33"/>
      <c r="K14" s="33"/>
      <c r="L14" s="32"/>
      <c r="M14" s="32"/>
      <c r="N14" s="33"/>
      <c r="O14" s="33"/>
      <c r="P14" s="33"/>
      <c r="Q14" s="34"/>
      <c r="R14" s="32"/>
    </row>
    <row r="15" spans="1:18" ht="15.75">
      <c r="A15" s="31"/>
      <c r="B15" s="32"/>
      <c r="C15" s="2" t="s">
        <v>8</v>
      </c>
      <c r="D15" s="240" t="s">
        <v>9</v>
      </c>
      <c r="E15" s="208"/>
      <c r="F15" s="208"/>
      <c r="G15" s="208"/>
      <c r="H15" s="209"/>
      <c r="I15" s="35" t="s">
        <v>7</v>
      </c>
      <c r="J15" s="33"/>
      <c r="K15" s="33"/>
      <c r="L15" s="32"/>
      <c r="M15" s="32"/>
      <c r="N15" s="33"/>
      <c r="O15" s="33"/>
      <c r="P15" s="33"/>
      <c r="Q15" s="34"/>
      <c r="R15" s="32"/>
    </row>
    <row r="16" spans="1:18" ht="15.75">
      <c r="A16" s="31"/>
      <c r="B16" s="32"/>
      <c r="C16" s="2" t="s">
        <v>10</v>
      </c>
      <c r="D16" s="240" t="s">
        <v>11</v>
      </c>
      <c r="E16" s="208"/>
      <c r="F16" s="208"/>
      <c r="G16" s="208"/>
      <c r="H16" s="209"/>
      <c r="I16" s="1"/>
      <c r="J16" s="33"/>
      <c r="K16" s="33"/>
      <c r="L16" s="32"/>
      <c r="M16" s="32"/>
      <c r="N16" s="33"/>
      <c r="O16" s="33"/>
      <c r="P16" s="33"/>
      <c r="Q16" s="34"/>
      <c r="R16" s="32"/>
    </row>
    <row r="17" spans="1:18" ht="15.75">
      <c r="A17" s="31"/>
      <c r="B17" s="32"/>
      <c r="C17" s="2" t="s">
        <v>12</v>
      </c>
      <c r="D17" s="240" t="s">
        <v>13</v>
      </c>
      <c r="E17" s="208"/>
      <c r="F17" s="208"/>
      <c r="G17" s="208"/>
      <c r="H17" s="209"/>
      <c r="I17" s="35" t="s">
        <v>7</v>
      </c>
      <c r="J17" s="33"/>
      <c r="K17" s="33"/>
      <c r="L17" s="32"/>
      <c r="M17" s="32"/>
      <c r="N17" s="33"/>
      <c r="O17" s="33"/>
      <c r="P17" s="33"/>
      <c r="Q17" s="34"/>
      <c r="R17" s="32"/>
    </row>
    <row r="18" spans="1:18" ht="15.75">
      <c r="A18" s="36"/>
      <c r="B18" s="36"/>
      <c r="C18" s="2" t="s">
        <v>14</v>
      </c>
      <c r="D18" s="240" t="s">
        <v>15</v>
      </c>
      <c r="E18" s="208"/>
      <c r="F18" s="208"/>
      <c r="G18" s="208"/>
      <c r="H18" s="209"/>
      <c r="I18" s="35" t="s">
        <v>7</v>
      </c>
      <c r="J18" s="33"/>
      <c r="K18" s="33"/>
      <c r="L18" s="32"/>
      <c r="M18" s="32"/>
      <c r="N18" s="33"/>
      <c r="O18" s="33"/>
      <c r="P18" s="33"/>
      <c r="Q18" s="34"/>
      <c r="R18" s="32"/>
    </row>
    <row r="19" spans="1:18" ht="15.75" hidden="1">
      <c r="A19" s="37"/>
      <c r="B19" s="38"/>
      <c r="C19" s="2" t="s">
        <v>16</v>
      </c>
      <c r="D19" s="240"/>
      <c r="E19" s="208"/>
      <c r="F19" s="208"/>
      <c r="G19" s="208"/>
      <c r="H19" s="209"/>
      <c r="I19" s="1"/>
      <c r="J19" s="33"/>
      <c r="K19" s="33"/>
      <c r="L19" s="32"/>
      <c r="M19" s="32"/>
      <c r="N19" s="33"/>
      <c r="O19" s="33"/>
      <c r="P19" s="33"/>
      <c r="Q19" s="34"/>
      <c r="R19" s="32"/>
    </row>
    <row r="20" spans="1:18" ht="15.75">
      <c r="C20" s="2" t="s">
        <v>16</v>
      </c>
      <c r="D20" s="240" t="s">
        <v>17</v>
      </c>
      <c r="E20" s="208"/>
      <c r="F20" s="208"/>
      <c r="G20" s="208"/>
      <c r="H20" s="209"/>
      <c r="I20" s="35" t="s">
        <v>7</v>
      </c>
      <c r="J20" s="33"/>
      <c r="K20" s="33"/>
      <c r="L20" s="32"/>
      <c r="M20" s="32"/>
      <c r="N20" s="33"/>
      <c r="O20" s="33"/>
      <c r="P20" s="33"/>
      <c r="Q20" s="34"/>
      <c r="R20" s="32"/>
    </row>
    <row r="21" spans="1:18" ht="15.75">
      <c r="A21" s="39"/>
      <c r="B21" s="210" t="s">
        <v>18</v>
      </c>
      <c r="C21" s="2" t="s">
        <v>19</v>
      </c>
      <c r="D21" s="240" t="s">
        <v>20</v>
      </c>
      <c r="E21" s="208"/>
      <c r="F21" s="208"/>
      <c r="G21" s="208"/>
      <c r="H21" s="209"/>
      <c r="I21" s="35" t="s">
        <v>7</v>
      </c>
      <c r="K21" s="33"/>
      <c r="L21" s="32"/>
      <c r="M21" s="32"/>
      <c r="N21" s="33"/>
      <c r="O21" s="33"/>
      <c r="P21" s="33"/>
      <c r="Q21" s="34"/>
      <c r="R21" s="32"/>
    </row>
    <row r="22" spans="1:18" ht="15.75">
      <c r="A22" s="39"/>
      <c r="B22" s="211"/>
      <c r="C22" s="2" t="s">
        <v>21</v>
      </c>
      <c r="D22" s="240" t="s">
        <v>22</v>
      </c>
      <c r="E22" s="208"/>
      <c r="F22" s="208"/>
      <c r="G22" s="208"/>
      <c r="H22" s="209"/>
      <c r="I22" s="35" t="s">
        <v>7</v>
      </c>
      <c r="J22" s="33"/>
      <c r="K22" s="33"/>
      <c r="L22" s="32"/>
      <c r="M22" s="32"/>
      <c r="N22" s="33"/>
      <c r="O22" s="33"/>
      <c r="P22" s="33"/>
      <c r="Q22" s="34"/>
      <c r="R22" s="32"/>
    </row>
    <row r="23" spans="1:18" ht="15.75">
      <c r="A23" s="40"/>
      <c r="B23" s="212" t="s">
        <v>23</v>
      </c>
      <c r="C23" s="2" t="s">
        <v>24</v>
      </c>
      <c r="D23" s="242" t="s">
        <v>25</v>
      </c>
      <c r="E23" s="207"/>
      <c r="F23" s="207"/>
      <c r="G23" s="207"/>
      <c r="H23" s="219"/>
      <c r="I23" s="35" t="s">
        <v>7</v>
      </c>
      <c r="J23" s="33"/>
      <c r="K23" s="33"/>
      <c r="L23" s="32"/>
      <c r="M23" s="32"/>
      <c r="N23" s="33"/>
      <c r="O23" s="33"/>
      <c r="P23" s="33"/>
      <c r="Q23" s="34"/>
      <c r="R23" s="32"/>
    </row>
    <row r="24" spans="1:18" ht="31.5">
      <c r="A24" s="40"/>
      <c r="B24" s="211"/>
      <c r="C24" s="3" t="s">
        <v>26</v>
      </c>
      <c r="D24" s="243"/>
      <c r="E24" s="220"/>
      <c r="F24" s="220"/>
      <c r="G24" s="220"/>
      <c r="H24" s="221"/>
      <c r="I24" s="35" t="s">
        <v>7</v>
      </c>
      <c r="J24" s="33"/>
      <c r="K24" s="33"/>
      <c r="L24" s="32"/>
      <c r="M24" s="32"/>
      <c r="N24" s="33"/>
      <c r="O24" s="33"/>
      <c r="P24" s="33"/>
      <c r="Q24" s="34"/>
      <c r="R24" s="32"/>
    </row>
    <row r="25" spans="1:18" ht="15.75">
      <c r="A25" s="40"/>
      <c r="B25" s="213" t="s">
        <v>27</v>
      </c>
      <c r="C25" s="4" t="s">
        <v>28</v>
      </c>
      <c r="D25" s="244" t="s">
        <v>29</v>
      </c>
      <c r="E25" s="222"/>
      <c r="F25" s="222"/>
      <c r="G25" s="222"/>
      <c r="H25" s="223"/>
      <c r="I25" s="35" t="s">
        <v>7</v>
      </c>
      <c r="J25" s="33"/>
      <c r="K25" s="33"/>
      <c r="L25" s="32"/>
      <c r="M25" s="32"/>
      <c r="N25" s="33"/>
      <c r="O25" s="33"/>
      <c r="P25" s="33"/>
      <c r="Q25" s="34"/>
      <c r="R25" s="32"/>
    </row>
    <row r="26" spans="1:18" ht="15.75">
      <c r="A26" s="40"/>
      <c r="B26" s="214"/>
      <c r="C26" s="2" t="s">
        <v>30</v>
      </c>
      <c r="D26" s="240" t="s">
        <v>31</v>
      </c>
      <c r="E26" s="208"/>
      <c r="F26" s="208"/>
      <c r="G26" s="208"/>
      <c r="H26" s="224"/>
      <c r="I26" s="35" t="s">
        <v>7</v>
      </c>
      <c r="J26" s="33"/>
      <c r="K26" s="33"/>
      <c r="L26" s="32"/>
      <c r="M26" s="32"/>
      <c r="N26" s="33"/>
      <c r="O26" s="33"/>
      <c r="P26" s="33"/>
      <c r="Q26" s="34"/>
      <c r="R26" s="32"/>
    </row>
    <row r="27" spans="1:18" ht="15.75">
      <c r="A27" s="40"/>
      <c r="B27" s="214"/>
      <c r="C27" s="2" t="s">
        <v>32</v>
      </c>
      <c r="D27" s="240" t="s">
        <v>33</v>
      </c>
      <c r="E27" s="208"/>
      <c r="F27" s="208"/>
      <c r="G27" s="208"/>
      <c r="H27" s="224"/>
      <c r="I27" s="35" t="s">
        <v>7</v>
      </c>
      <c r="J27" s="33"/>
      <c r="K27" s="33"/>
      <c r="L27" s="32"/>
      <c r="M27" s="32"/>
      <c r="N27" s="33"/>
      <c r="O27" s="33"/>
      <c r="P27" s="33"/>
      <c r="Q27" s="34"/>
      <c r="R27" s="32"/>
    </row>
    <row r="28" spans="1:18" ht="16.5">
      <c r="A28" s="40"/>
      <c r="B28" s="215"/>
      <c r="C28" s="5" t="s">
        <v>34</v>
      </c>
      <c r="D28" s="245" t="s">
        <v>35</v>
      </c>
      <c r="E28" s="225"/>
      <c r="F28" s="225"/>
      <c r="G28" s="225"/>
      <c r="H28" s="226"/>
      <c r="I28" s="32"/>
      <c r="J28" s="33"/>
      <c r="K28" s="33"/>
      <c r="L28" s="32"/>
      <c r="M28" s="32"/>
      <c r="N28" s="33"/>
      <c r="O28" s="41"/>
      <c r="P28" s="41"/>
      <c r="Q28" s="34"/>
      <c r="R28" s="32"/>
    </row>
    <row r="29" spans="1:18" ht="31.5">
      <c r="A29" s="36"/>
      <c r="B29" s="42"/>
      <c r="C29" s="5" t="s">
        <v>36</v>
      </c>
      <c r="D29" s="246" t="s">
        <v>37</v>
      </c>
      <c r="E29" s="208"/>
      <c r="F29" s="208"/>
      <c r="G29" s="208"/>
      <c r="H29" s="209"/>
      <c r="I29" s="32"/>
      <c r="J29" s="33"/>
      <c r="K29" s="33"/>
      <c r="L29" s="32"/>
      <c r="M29" s="32"/>
      <c r="N29" s="33"/>
      <c r="O29" s="41"/>
      <c r="P29" s="41"/>
      <c r="Q29" s="34"/>
      <c r="R29" s="32"/>
    </row>
    <row r="30" spans="1:18" ht="15.75">
      <c r="A30" s="36"/>
      <c r="B30" s="43"/>
      <c r="C30" s="6" t="s">
        <v>38</v>
      </c>
      <c r="D30" s="247"/>
      <c r="E30" s="217"/>
      <c r="F30" s="217"/>
      <c r="G30" s="217"/>
      <c r="H30" s="218"/>
      <c r="I30" s="1"/>
      <c r="J30" s="33"/>
      <c r="K30" s="33"/>
      <c r="L30" s="32"/>
      <c r="M30" s="32"/>
      <c r="N30" s="33"/>
      <c r="O30" s="33"/>
      <c r="P30" s="33"/>
      <c r="Q30" s="34"/>
      <c r="R30" s="32"/>
    </row>
    <row r="31" spans="1:18" ht="15.75">
      <c r="A31" s="31"/>
      <c r="B31" s="44"/>
      <c r="C31" s="4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63">
      <c r="A32" s="46"/>
      <c r="B32" s="47" t="s">
        <v>40</v>
      </c>
      <c r="C32" s="9" t="s">
        <v>41</v>
      </c>
      <c r="D32" s="48" t="s">
        <v>42</v>
      </c>
      <c r="E32" s="48" t="s">
        <v>43</v>
      </c>
      <c r="F32" s="48" t="s">
        <v>44</v>
      </c>
      <c r="G32" s="48" t="s">
        <v>45</v>
      </c>
      <c r="H32" s="48" t="s">
        <v>46</v>
      </c>
      <c r="I32" s="48" t="s">
        <v>47</v>
      </c>
      <c r="J32" s="49" t="s">
        <v>48</v>
      </c>
      <c r="K32" s="49" t="s">
        <v>49</v>
      </c>
      <c r="L32" s="48" t="s">
        <v>50</v>
      </c>
      <c r="M32" s="48" t="s">
        <v>51</v>
      </c>
      <c r="N32" s="49" t="s">
        <v>52</v>
      </c>
      <c r="O32" s="49" t="s">
        <v>53</v>
      </c>
      <c r="P32" s="49" t="s">
        <v>54</v>
      </c>
      <c r="Q32" s="48" t="s">
        <v>55</v>
      </c>
      <c r="R32" s="50" t="s">
        <v>56</v>
      </c>
    </row>
    <row r="33" spans="1:18" ht="225">
      <c r="B33" s="51"/>
      <c r="C33" s="13" t="s">
        <v>71</v>
      </c>
      <c r="D33" s="52" t="s">
        <v>72</v>
      </c>
      <c r="E33" s="53" t="s">
        <v>73</v>
      </c>
      <c r="F33" s="53" t="s">
        <v>74</v>
      </c>
      <c r="G33" s="54" t="s">
        <v>75</v>
      </c>
      <c r="H33" s="53" t="s">
        <v>76</v>
      </c>
      <c r="I33" s="53" t="s">
        <v>77</v>
      </c>
      <c r="J33" s="55" t="s">
        <v>78</v>
      </c>
      <c r="K33" s="56" t="s">
        <v>79</v>
      </c>
      <c r="L33" s="54" t="s">
        <v>80</v>
      </c>
      <c r="M33" s="54" t="s">
        <v>81</v>
      </c>
      <c r="N33" s="57" t="s">
        <v>82</v>
      </c>
      <c r="O33" s="19">
        <v>8</v>
      </c>
      <c r="P33" s="58">
        <v>1</v>
      </c>
      <c r="Q33" s="53" t="s">
        <v>83</v>
      </c>
      <c r="R33" s="54"/>
    </row>
    <row r="34" spans="1:18" ht="240">
      <c r="B34" s="59" t="s">
        <v>7</v>
      </c>
      <c r="C34" s="2" t="s">
        <v>84</v>
      </c>
      <c r="D34" s="53" t="s">
        <v>85</v>
      </c>
      <c r="E34" s="54" t="s">
        <v>86</v>
      </c>
      <c r="F34" s="53" t="s">
        <v>87</v>
      </c>
      <c r="G34" s="54" t="s">
        <v>75</v>
      </c>
      <c r="H34" s="53" t="s">
        <v>76</v>
      </c>
      <c r="I34" s="53" t="s">
        <v>88</v>
      </c>
      <c r="J34" s="56" t="s">
        <v>89</v>
      </c>
      <c r="K34" s="60" t="s">
        <v>90</v>
      </c>
      <c r="L34" s="54" t="s">
        <v>80</v>
      </c>
      <c r="M34" s="54" t="s">
        <v>81</v>
      </c>
      <c r="N34" s="57" t="s">
        <v>82</v>
      </c>
      <c r="O34" s="61">
        <v>7568</v>
      </c>
      <c r="P34" s="58">
        <v>1.2745771670190276</v>
      </c>
      <c r="Q34" s="53" t="s">
        <v>91</v>
      </c>
      <c r="R34" s="54"/>
    </row>
    <row r="35" spans="1:18" ht="330.75">
      <c r="A35" s="62"/>
      <c r="B35" s="63"/>
      <c r="C35" s="15" t="s">
        <v>93</v>
      </c>
      <c r="D35" s="64" t="s">
        <v>94</v>
      </c>
      <c r="E35" s="65" t="s">
        <v>95</v>
      </c>
      <c r="F35" s="65" t="s">
        <v>96</v>
      </c>
      <c r="G35" s="64" t="s">
        <v>75</v>
      </c>
      <c r="H35" s="64" t="s">
        <v>97</v>
      </c>
      <c r="I35" s="66" t="s">
        <v>98</v>
      </c>
      <c r="J35" s="66" t="s">
        <v>99</v>
      </c>
      <c r="K35" s="66">
        <v>500</v>
      </c>
      <c r="L35" s="53" t="s">
        <v>100</v>
      </c>
      <c r="M35" s="65" t="s">
        <v>81</v>
      </c>
      <c r="N35" s="57" t="s">
        <v>82</v>
      </c>
      <c r="O35" s="14">
        <v>500</v>
      </c>
      <c r="P35" s="58">
        <v>1.3625399999999999</v>
      </c>
      <c r="Q35" s="53" t="s">
        <v>101</v>
      </c>
      <c r="R35" s="54"/>
    </row>
    <row r="36" spans="1:18" ht="110.25">
      <c r="A36" s="67"/>
      <c r="B36" s="68"/>
      <c r="C36" s="69" t="s">
        <v>102</v>
      </c>
      <c r="D36" s="70" t="s">
        <v>103</v>
      </c>
      <c r="E36" s="71" t="s">
        <v>104</v>
      </c>
      <c r="F36" s="71" t="s">
        <v>105</v>
      </c>
      <c r="G36" s="71" t="s">
        <v>75</v>
      </c>
      <c r="H36" s="71" t="s">
        <v>97</v>
      </c>
      <c r="I36" s="72" t="s">
        <v>106</v>
      </c>
      <c r="J36" s="72" t="s">
        <v>107</v>
      </c>
      <c r="K36" s="72" t="s">
        <v>108</v>
      </c>
      <c r="L36" s="73" t="s">
        <v>100</v>
      </c>
      <c r="M36" s="74" t="s">
        <v>81</v>
      </c>
      <c r="N36" s="57" t="s">
        <v>82</v>
      </c>
      <c r="O36" s="17">
        <v>24</v>
      </c>
      <c r="P36" s="75" t="s">
        <v>375</v>
      </c>
      <c r="Q36" s="73" t="s">
        <v>109</v>
      </c>
      <c r="R36" s="73"/>
    </row>
    <row r="37" spans="1:18" ht="236.25">
      <c r="A37" s="67"/>
      <c r="B37" s="76"/>
      <c r="C37" s="16" t="s">
        <v>110</v>
      </c>
      <c r="D37" s="70" t="s">
        <v>111</v>
      </c>
      <c r="E37" s="71" t="s">
        <v>112</v>
      </c>
      <c r="F37" s="71" t="s">
        <v>113</v>
      </c>
      <c r="G37" s="71" t="s">
        <v>75</v>
      </c>
      <c r="H37" s="71" t="s">
        <v>97</v>
      </c>
      <c r="I37" s="77" t="s">
        <v>114</v>
      </c>
      <c r="J37" s="77" t="s">
        <v>115</v>
      </c>
      <c r="K37" s="77" t="s">
        <v>116</v>
      </c>
      <c r="L37" s="73" t="s">
        <v>100</v>
      </c>
      <c r="M37" s="74" t="s">
        <v>81</v>
      </c>
      <c r="N37" s="57" t="s">
        <v>82</v>
      </c>
      <c r="O37" s="18">
        <v>11</v>
      </c>
      <c r="P37" s="78" t="s">
        <v>376</v>
      </c>
      <c r="Q37" s="73" t="s">
        <v>117</v>
      </c>
      <c r="R37" s="73"/>
    </row>
    <row r="38" spans="1:18" ht="126">
      <c r="A38" s="62"/>
      <c r="B38" s="76"/>
      <c r="C38" s="16" t="s">
        <v>118</v>
      </c>
      <c r="D38" s="70" t="s">
        <v>119</v>
      </c>
      <c r="E38" s="71" t="s">
        <v>120</v>
      </c>
      <c r="F38" s="71" t="s">
        <v>121</v>
      </c>
      <c r="G38" s="71" t="s">
        <v>75</v>
      </c>
      <c r="H38" s="71" t="s">
        <v>97</v>
      </c>
      <c r="I38" s="77" t="s">
        <v>122</v>
      </c>
      <c r="J38" s="77" t="s">
        <v>123</v>
      </c>
      <c r="K38" s="79">
        <v>3</v>
      </c>
      <c r="L38" s="73" t="s">
        <v>100</v>
      </c>
      <c r="M38" s="74" t="s">
        <v>124</v>
      </c>
      <c r="N38" s="57" t="s">
        <v>82</v>
      </c>
      <c r="O38" s="80">
        <v>0.9</v>
      </c>
      <c r="P38" s="81">
        <v>0.33</v>
      </c>
      <c r="Q38" s="73" t="s">
        <v>125</v>
      </c>
      <c r="R38" s="73"/>
    </row>
    <row r="39" spans="1:18" ht="204.75">
      <c r="A39" s="62"/>
      <c r="B39" s="76"/>
      <c r="C39" s="16" t="s">
        <v>126</v>
      </c>
      <c r="D39" s="70" t="s">
        <v>127</v>
      </c>
      <c r="E39" s="71" t="s">
        <v>128</v>
      </c>
      <c r="F39" s="71" t="s">
        <v>129</v>
      </c>
      <c r="G39" s="71" t="s">
        <v>75</v>
      </c>
      <c r="H39" s="71" t="s">
        <v>97</v>
      </c>
      <c r="I39" s="77" t="s">
        <v>130</v>
      </c>
      <c r="J39" s="77" t="s">
        <v>131</v>
      </c>
      <c r="K39" s="77" t="s">
        <v>132</v>
      </c>
      <c r="L39" s="73" t="s">
        <v>100</v>
      </c>
      <c r="M39" s="74" t="s">
        <v>81</v>
      </c>
      <c r="N39" s="57" t="s">
        <v>82</v>
      </c>
      <c r="O39" s="19">
        <v>7</v>
      </c>
      <c r="P39" s="78" t="s">
        <v>377</v>
      </c>
      <c r="Q39" s="73" t="s">
        <v>133</v>
      </c>
      <c r="R39" s="73"/>
    </row>
    <row r="40" spans="1:18" ht="252">
      <c r="A40" s="67"/>
      <c r="B40" s="82"/>
      <c r="C40" s="16" t="s">
        <v>134</v>
      </c>
      <c r="D40" s="65" t="s">
        <v>135</v>
      </c>
      <c r="E40" s="65" t="s">
        <v>136</v>
      </c>
      <c r="F40" s="65" t="s">
        <v>137</v>
      </c>
      <c r="G40" s="64" t="s">
        <v>75</v>
      </c>
      <c r="H40" s="64" t="s">
        <v>97</v>
      </c>
      <c r="I40" s="66" t="s">
        <v>138</v>
      </c>
      <c r="J40" s="66" t="s">
        <v>139</v>
      </c>
      <c r="K40" s="66" t="s">
        <v>140</v>
      </c>
      <c r="L40" s="53" t="s">
        <v>100</v>
      </c>
      <c r="M40" s="83" t="s">
        <v>81</v>
      </c>
      <c r="N40" s="57" t="s">
        <v>82</v>
      </c>
      <c r="O40" s="14">
        <v>422</v>
      </c>
      <c r="P40" s="84" t="s">
        <v>378</v>
      </c>
      <c r="Q40" s="53" t="s">
        <v>141</v>
      </c>
      <c r="R40" s="53"/>
    </row>
    <row r="41" spans="1:18" ht="157.5">
      <c r="A41" s="67"/>
      <c r="B41" s="85"/>
      <c r="C41" s="86" t="s">
        <v>142</v>
      </c>
      <c r="D41" s="87" t="s">
        <v>143</v>
      </c>
      <c r="E41" s="87" t="s">
        <v>144</v>
      </c>
      <c r="F41" s="71" t="s">
        <v>145</v>
      </c>
      <c r="G41" s="71" t="s">
        <v>75</v>
      </c>
      <c r="H41" s="71" t="s">
        <v>97</v>
      </c>
      <c r="I41" s="72" t="s">
        <v>146</v>
      </c>
      <c r="J41" s="72" t="s">
        <v>147</v>
      </c>
      <c r="K41" s="72" t="s">
        <v>148</v>
      </c>
      <c r="L41" s="53" t="s">
        <v>100</v>
      </c>
      <c r="M41" s="71" t="s">
        <v>81</v>
      </c>
      <c r="N41" s="57" t="s">
        <v>82</v>
      </c>
      <c r="O41" s="88">
        <v>6</v>
      </c>
      <c r="P41" s="75" t="s">
        <v>370</v>
      </c>
      <c r="Q41" s="89" t="s">
        <v>149</v>
      </c>
      <c r="R41" s="90"/>
    </row>
    <row r="42" spans="1:18" ht="157.5">
      <c r="A42" s="67"/>
      <c r="B42" s="91"/>
      <c r="C42" s="92" t="s">
        <v>150</v>
      </c>
      <c r="D42" s="93" t="s">
        <v>151</v>
      </c>
      <c r="E42" s="93" t="s">
        <v>152</v>
      </c>
      <c r="F42" s="94" t="s">
        <v>153</v>
      </c>
      <c r="G42" s="94" t="s">
        <v>75</v>
      </c>
      <c r="H42" s="94" t="s">
        <v>97</v>
      </c>
      <c r="I42" s="95" t="s">
        <v>154</v>
      </c>
      <c r="J42" s="95" t="s">
        <v>155</v>
      </c>
      <c r="K42" s="95" t="s">
        <v>156</v>
      </c>
      <c r="L42" s="53" t="s">
        <v>100</v>
      </c>
      <c r="M42" s="94" t="s">
        <v>81</v>
      </c>
      <c r="N42" s="57" t="s">
        <v>82</v>
      </c>
      <c r="O42" s="96">
        <v>12</v>
      </c>
      <c r="P42" s="97" t="s">
        <v>370</v>
      </c>
      <c r="Q42" s="98" t="s">
        <v>157</v>
      </c>
      <c r="R42" s="99"/>
    </row>
    <row r="43" spans="1:18" ht="157.5">
      <c r="A43" s="67"/>
      <c r="B43" s="100"/>
      <c r="C43" s="92" t="s">
        <v>158</v>
      </c>
      <c r="D43" s="93" t="s">
        <v>159</v>
      </c>
      <c r="E43" s="93" t="s">
        <v>160</v>
      </c>
      <c r="F43" s="94" t="s">
        <v>161</v>
      </c>
      <c r="G43" s="94" t="s">
        <v>75</v>
      </c>
      <c r="H43" s="94" t="s">
        <v>97</v>
      </c>
      <c r="I43" s="95" t="s">
        <v>162</v>
      </c>
      <c r="J43" s="95" t="s">
        <v>163</v>
      </c>
      <c r="K43" s="95" t="s">
        <v>164</v>
      </c>
      <c r="L43" s="53" t="s">
        <v>100</v>
      </c>
      <c r="M43" s="94" t="s">
        <v>81</v>
      </c>
      <c r="N43" s="57" t="s">
        <v>82</v>
      </c>
      <c r="O43" s="96">
        <v>2</v>
      </c>
      <c r="P43" s="97" t="s">
        <v>370</v>
      </c>
      <c r="Q43" s="98" t="s">
        <v>165</v>
      </c>
      <c r="R43" s="99"/>
    </row>
    <row r="44" spans="1:18" ht="141.75">
      <c r="A44" s="67"/>
      <c r="B44" s="85"/>
      <c r="C44" s="86" t="s">
        <v>166</v>
      </c>
      <c r="D44" s="87" t="s">
        <v>167</v>
      </c>
      <c r="E44" s="101" t="s">
        <v>379</v>
      </c>
      <c r="F44" s="70" t="s">
        <v>168</v>
      </c>
      <c r="G44" s="71" t="s">
        <v>75</v>
      </c>
      <c r="H44" s="71" t="s">
        <v>97</v>
      </c>
      <c r="I44" s="72" t="s">
        <v>169</v>
      </c>
      <c r="J44" s="72" t="s">
        <v>169</v>
      </c>
      <c r="K44" s="72" t="s">
        <v>170</v>
      </c>
      <c r="L44" s="53" t="s">
        <v>100</v>
      </c>
      <c r="M44" s="71" t="s">
        <v>81</v>
      </c>
      <c r="N44" s="57" t="s">
        <v>82</v>
      </c>
      <c r="O44" s="88">
        <v>12</v>
      </c>
      <c r="P44" s="75" t="s">
        <v>370</v>
      </c>
      <c r="Q44" s="89" t="s">
        <v>171</v>
      </c>
      <c r="R44" s="90"/>
    </row>
    <row r="45" spans="1:18" ht="94.5">
      <c r="A45" s="67"/>
      <c r="B45" s="91"/>
      <c r="C45" s="92" t="s">
        <v>172</v>
      </c>
      <c r="D45" s="93" t="s">
        <v>173</v>
      </c>
      <c r="E45" s="93" t="s">
        <v>174</v>
      </c>
      <c r="F45" s="94" t="s">
        <v>175</v>
      </c>
      <c r="G45" s="94" t="s">
        <v>75</v>
      </c>
      <c r="H45" s="94" t="s">
        <v>97</v>
      </c>
      <c r="I45" s="95" t="s">
        <v>176</v>
      </c>
      <c r="J45" s="95" t="s">
        <v>177</v>
      </c>
      <c r="K45" s="95" t="s">
        <v>178</v>
      </c>
      <c r="L45" s="53" t="s">
        <v>100</v>
      </c>
      <c r="M45" s="94" t="s">
        <v>81</v>
      </c>
      <c r="N45" s="57" t="s">
        <v>82</v>
      </c>
      <c r="O45" s="96">
        <v>2</v>
      </c>
      <c r="P45" s="97" t="s">
        <v>370</v>
      </c>
      <c r="Q45" s="98" t="s">
        <v>179</v>
      </c>
      <c r="R45" s="99"/>
    </row>
    <row r="46" spans="1:18" ht="210">
      <c r="A46" s="67"/>
      <c r="B46" s="102"/>
      <c r="C46" s="103" t="s">
        <v>180</v>
      </c>
      <c r="D46" s="87" t="s">
        <v>181</v>
      </c>
      <c r="E46" s="87" t="s">
        <v>182</v>
      </c>
      <c r="F46" s="71" t="s">
        <v>183</v>
      </c>
      <c r="G46" s="71" t="s">
        <v>75</v>
      </c>
      <c r="H46" s="71" t="s">
        <v>97</v>
      </c>
      <c r="I46" s="74" t="s">
        <v>184</v>
      </c>
      <c r="J46" s="71" t="s">
        <v>185</v>
      </c>
      <c r="K46" s="71" t="s">
        <v>186</v>
      </c>
      <c r="L46" s="53" t="s">
        <v>100</v>
      </c>
      <c r="M46" s="71" t="s">
        <v>81</v>
      </c>
      <c r="N46" s="57" t="s">
        <v>82</v>
      </c>
      <c r="O46" s="88">
        <v>120</v>
      </c>
      <c r="P46" s="75" t="s">
        <v>371</v>
      </c>
      <c r="Q46" s="89" t="s">
        <v>187</v>
      </c>
      <c r="R46" s="90"/>
    </row>
    <row r="47" spans="1:18" ht="220.5">
      <c r="A47" s="67"/>
      <c r="B47" s="91"/>
      <c r="C47" s="104" t="s">
        <v>188</v>
      </c>
      <c r="D47" s="93" t="s">
        <v>189</v>
      </c>
      <c r="E47" s="93" t="s">
        <v>190</v>
      </c>
      <c r="F47" s="94" t="s">
        <v>191</v>
      </c>
      <c r="G47" s="94" t="s">
        <v>75</v>
      </c>
      <c r="H47" s="94" t="s">
        <v>97</v>
      </c>
      <c r="I47" s="105" t="s">
        <v>192</v>
      </c>
      <c r="J47" s="94" t="s">
        <v>193</v>
      </c>
      <c r="K47" s="94" t="s">
        <v>194</v>
      </c>
      <c r="L47" s="53" t="s">
        <v>100</v>
      </c>
      <c r="M47" s="94" t="s">
        <v>81</v>
      </c>
      <c r="N47" s="57" t="s">
        <v>82</v>
      </c>
      <c r="O47" s="96">
        <v>2100</v>
      </c>
      <c r="P47" s="97" t="s">
        <v>380</v>
      </c>
      <c r="Q47" s="98" t="s">
        <v>195</v>
      </c>
      <c r="R47" s="99"/>
    </row>
    <row r="48" spans="1:18" ht="189">
      <c r="A48" s="67"/>
      <c r="B48" s="91"/>
      <c r="C48" s="104" t="s">
        <v>196</v>
      </c>
      <c r="D48" s="93" t="s">
        <v>197</v>
      </c>
      <c r="E48" s="93" t="s">
        <v>198</v>
      </c>
      <c r="F48" s="94" t="s">
        <v>199</v>
      </c>
      <c r="G48" s="94" t="s">
        <v>75</v>
      </c>
      <c r="H48" s="94" t="s">
        <v>97</v>
      </c>
      <c r="I48" s="106" t="s">
        <v>200</v>
      </c>
      <c r="J48" s="106" t="s">
        <v>201</v>
      </c>
      <c r="K48" s="94" t="s">
        <v>202</v>
      </c>
      <c r="L48" s="53" t="s">
        <v>100</v>
      </c>
      <c r="M48" s="94" t="s">
        <v>81</v>
      </c>
      <c r="N48" s="57" t="s">
        <v>82</v>
      </c>
      <c r="O48" s="96">
        <v>90</v>
      </c>
      <c r="P48" s="97" t="s">
        <v>381</v>
      </c>
      <c r="Q48" s="98" t="s">
        <v>203</v>
      </c>
      <c r="R48" s="99"/>
    </row>
    <row r="49" spans="1:18" ht="141.75">
      <c r="A49" s="67"/>
      <c r="B49" s="91"/>
      <c r="C49" s="104" t="s">
        <v>204</v>
      </c>
      <c r="D49" s="93" t="s">
        <v>205</v>
      </c>
      <c r="E49" s="93" t="s">
        <v>206</v>
      </c>
      <c r="F49" s="94" t="s">
        <v>207</v>
      </c>
      <c r="G49" s="94" t="s">
        <v>75</v>
      </c>
      <c r="H49" s="94" t="s">
        <v>97</v>
      </c>
      <c r="I49" s="105" t="s">
        <v>208</v>
      </c>
      <c r="J49" s="94" t="s">
        <v>209</v>
      </c>
      <c r="K49" s="94" t="s">
        <v>210</v>
      </c>
      <c r="L49" s="53" t="s">
        <v>100</v>
      </c>
      <c r="M49" s="94" t="s">
        <v>81</v>
      </c>
      <c r="N49" s="57" t="s">
        <v>82</v>
      </c>
      <c r="O49" s="96">
        <v>500</v>
      </c>
      <c r="P49" s="97" t="s">
        <v>382</v>
      </c>
      <c r="Q49" s="98" t="s">
        <v>211</v>
      </c>
      <c r="R49" s="99"/>
    </row>
    <row r="50" spans="1:18" ht="110.25">
      <c r="A50" s="67"/>
      <c r="B50" s="100"/>
      <c r="C50" s="104" t="s">
        <v>212</v>
      </c>
      <c r="D50" s="93" t="s">
        <v>213</v>
      </c>
      <c r="E50" s="93" t="s">
        <v>214</v>
      </c>
      <c r="F50" s="94" t="s">
        <v>215</v>
      </c>
      <c r="G50" s="94" t="s">
        <v>75</v>
      </c>
      <c r="H50" s="94" t="s">
        <v>97</v>
      </c>
      <c r="I50" s="105" t="s">
        <v>216</v>
      </c>
      <c r="J50" s="94" t="s">
        <v>217</v>
      </c>
      <c r="K50" s="94" t="s">
        <v>218</v>
      </c>
      <c r="L50" s="53" t="s">
        <v>100</v>
      </c>
      <c r="M50" s="94" t="s">
        <v>81</v>
      </c>
      <c r="N50" s="57" t="s">
        <v>82</v>
      </c>
      <c r="O50" s="96">
        <v>450</v>
      </c>
      <c r="P50" s="97" t="s">
        <v>383</v>
      </c>
      <c r="Q50" s="98" t="s">
        <v>219</v>
      </c>
      <c r="R50" s="99"/>
    </row>
    <row r="51" spans="1:18" ht="141.75">
      <c r="A51" s="67"/>
      <c r="B51" s="85"/>
      <c r="C51" s="86" t="s">
        <v>220</v>
      </c>
      <c r="D51" s="87" t="s">
        <v>221</v>
      </c>
      <c r="E51" s="87" t="s">
        <v>222</v>
      </c>
      <c r="F51" s="87" t="s">
        <v>223</v>
      </c>
      <c r="G51" s="87" t="s">
        <v>75</v>
      </c>
      <c r="H51" s="87" t="s">
        <v>97</v>
      </c>
      <c r="I51" s="107" t="s">
        <v>224</v>
      </c>
      <c r="J51" s="87" t="s">
        <v>225</v>
      </c>
      <c r="K51" s="87" t="s">
        <v>226</v>
      </c>
      <c r="L51" s="53" t="s">
        <v>100</v>
      </c>
      <c r="M51" s="71" t="s">
        <v>81</v>
      </c>
      <c r="N51" s="57" t="s">
        <v>82</v>
      </c>
      <c r="O51" s="18">
        <v>4</v>
      </c>
      <c r="P51" s="75" t="s">
        <v>384</v>
      </c>
      <c r="Q51" s="89" t="s">
        <v>227</v>
      </c>
      <c r="R51" s="90"/>
    </row>
    <row r="52" spans="1:18" ht="189">
      <c r="A52" s="67"/>
      <c r="B52" s="91"/>
      <c r="C52" s="92" t="s">
        <v>228</v>
      </c>
      <c r="D52" s="93" t="s">
        <v>229</v>
      </c>
      <c r="E52" s="93" t="s">
        <v>230</v>
      </c>
      <c r="F52" s="108" t="s">
        <v>231</v>
      </c>
      <c r="G52" s="93" t="s">
        <v>75</v>
      </c>
      <c r="H52" s="93" t="s">
        <v>97</v>
      </c>
      <c r="I52" s="109" t="s">
        <v>232</v>
      </c>
      <c r="J52" s="93" t="s">
        <v>233</v>
      </c>
      <c r="K52" s="93" t="s">
        <v>234</v>
      </c>
      <c r="L52" s="53" t="s">
        <v>100</v>
      </c>
      <c r="M52" s="94" t="s">
        <v>81</v>
      </c>
      <c r="N52" s="57" t="s">
        <v>82</v>
      </c>
      <c r="O52" s="20">
        <v>1259</v>
      </c>
      <c r="P52" s="97" t="s">
        <v>385</v>
      </c>
      <c r="Q52" s="98" t="s">
        <v>235</v>
      </c>
      <c r="R52" s="99"/>
    </row>
    <row r="53" spans="1:18" ht="189">
      <c r="A53" s="67"/>
      <c r="B53" s="91"/>
      <c r="C53" s="92" t="s">
        <v>236</v>
      </c>
      <c r="D53" s="93" t="s">
        <v>237</v>
      </c>
      <c r="E53" s="93" t="s">
        <v>238</v>
      </c>
      <c r="F53" s="93" t="s">
        <v>239</v>
      </c>
      <c r="G53" s="93" t="s">
        <v>75</v>
      </c>
      <c r="H53" s="93" t="s">
        <v>97</v>
      </c>
      <c r="I53" s="109" t="s">
        <v>240</v>
      </c>
      <c r="J53" s="93" t="s">
        <v>241</v>
      </c>
      <c r="K53" s="93" t="s">
        <v>242</v>
      </c>
      <c r="L53" s="53" t="s">
        <v>100</v>
      </c>
      <c r="M53" s="94" t="s">
        <v>81</v>
      </c>
      <c r="N53" s="57" t="s">
        <v>82</v>
      </c>
      <c r="O53" s="20">
        <v>24</v>
      </c>
      <c r="P53" s="97" t="s">
        <v>386</v>
      </c>
      <c r="Q53" s="98" t="s">
        <v>243</v>
      </c>
      <c r="R53" s="99"/>
    </row>
    <row r="54" spans="1:18" ht="204.75">
      <c r="A54" s="67"/>
      <c r="B54" s="85"/>
      <c r="C54" s="86" t="s">
        <v>244</v>
      </c>
      <c r="D54" s="101" t="s">
        <v>245</v>
      </c>
      <c r="E54" s="87" t="s">
        <v>246</v>
      </c>
      <c r="F54" s="71" t="s">
        <v>247</v>
      </c>
      <c r="G54" s="71" t="s">
        <v>75</v>
      </c>
      <c r="H54" s="71" t="s">
        <v>97</v>
      </c>
      <c r="I54" s="74" t="s">
        <v>248</v>
      </c>
      <c r="J54" s="71" t="s">
        <v>249</v>
      </c>
      <c r="K54" s="71" t="s">
        <v>250</v>
      </c>
      <c r="L54" s="53" t="s">
        <v>100</v>
      </c>
      <c r="M54" s="71" t="s">
        <v>81</v>
      </c>
      <c r="N54" s="57" t="s">
        <v>82</v>
      </c>
      <c r="O54" s="88">
        <v>1488</v>
      </c>
      <c r="P54" s="75" t="s">
        <v>372</v>
      </c>
      <c r="Q54" s="89" t="s">
        <v>251</v>
      </c>
      <c r="R54" s="90"/>
    </row>
    <row r="55" spans="1:18" ht="220.5">
      <c r="A55" s="67"/>
      <c r="B55" s="91"/>
      <c r="C55" s="92" t="s">
        <v>252</v>
      </c>
      <c r="D55" s="108" t="s">
        <v>253</v>
      </c>
      <c r="E55" s="93" t="s">
        <v>254</v>
      </c>
      <c r="F55" s="94" t="s">
        <v>255</v>
      </c>
      <c r="G55" s="94" t="s">
        <v>75</v>
      </c>
      <c r="H55" s="94" t="s">
        <v>97</v>
      </c>
      <c r="I55" s="105" t="s">
        <v>256</v>
      </c>
      <c r="J55" s="94" t="s">
        <v>257</v>
      </c>
      <c r="K55" s="94" t="s">
        <v>258</v>
      </c>
      <c r="L55" s="53" t="s">
        <v>100</v>
      </c>
      <c r="M55" s="94" t="s">
        <v>81</v>
      </c>
      <c r="N55" s="57" t="s">
        <v>82</v>
      </c>
      <c r="O55" s="96">
        <v>250</v>
      </c>
      <c r="P55" s="97" t="s">
        <v>387</v>
      </c>
      <c r="Q55" s="98" t="s">
        <v>259</v>
      </c>
      <c r="R55" s="99"/>
    </row>
    <row r="56" spans="1:18" ht="189">
      <c r="A56" s="67"/>
      <c r="B56" s="85"/>
      <c r="C56" s="86" t="s">
        <v>260</v>
      </c>
      <c r="D56" s="71" t="s">
        <v>261</v>
      </c>
      <c r="E56" s="71" t="s">
        <v>262</v>
      </c>
      <c r="F56" s="70" t="s">
        <v>263</v>
      </c>
      <c r="G56" s="71" t="s">
        <v>75</v>
      </c>
      <c r="H56" s="71" t="s">
        <v>97</v>
      </c>
      <c r="I56" s="72" t="s">
        <v>264</v>
      </c>
      <c r="J56" s="72" t="s">
        <v>265</v>
      </c>
      <c r="K56" s="72" t="s">
        <v>266</v>
      </c>
      <c r="L56" s="53" t="s">
        <v>100</v>
      </c>
      <c r="M56" s="71" t="s">
        <v>81</v>
      </c>
      <c r="N56" s="57" t="s">
        <v>82</v>
      </c>
      <c r="O56" s="18">
        <v>3000</v>
      </c>
      <c r="P56" s="75" t="s">
        <v>373</v>
      </c>
      <c r="Q56" s="110" t="s">
        <v>267</v>
      </c>
      <c r="R56" s="110"/>
    </row>
    <row r="57" spans="1:18" ht="141.75">
      <c r="A57" s="67"/>
      <c r="B57" s="91"/>
      <c r="C57" s="92" t="s">
        <v>268</v>
      </c>
      <c r="D57" s="94" t="s">
        <v>269</v>
      </c>
      <c r="E57" s="94" t="s">
        <v>270</v>
      </c>
      <c r="F57" s="94" t="s">
        <v>271</v>
      </c>
      <c r="G57" s="94" t="s">
        <v>75</v>
      </c>
      <c r="H57" s="94" t="s">
        <v>97</v>
      </c>
      <c r="I57" s="95" t="s">
        <v>272</v>
      </c>
      <c r="J57" s="95" t="s">
        <v>273</v>
      </c>
      <c r="K57" s="95" t="s">
        <v>274</v>
      </c>
      <c r="L57" s="53" t="s">
        <v>100</v>
      </c>
      <c r="M57" s="94" t="s">
        <v>81</v>
      </c>
      <c r="N57" s="57" t="s">
        <v>82</v>
      </c>
      <c r="O57" s="20">
        <v>45</v>
      </c>
      <c r="P57" s="97" t="s">
        <v>388</v>
      </c>
      <c r="Q57" s="111" t="s">
        <v>275</v>
      </c>
      <c r="R57" s="111"/>
    </row>
    <row r="58" spans="1:18" ht="110.25">
      <c r="A58" s="67"/>
      <c r="B58" s="91"/>
      <c r="C58" s="92" t="s">
        <v>276</v>
      </c>
      <c r="D58" s="94" t="s">
        <v>277</v>
      </c>
      <c r="E58" s="112" t="s">
        <v>278</v>
      </c>
      <c r="F58" s="94" t="s">
        <v>279</v>
      </c>
      <c r="G58" s="94" t="s">
        <v>75</v>
      </c>
      <c r="H58" s="94" t="s">
        <v>97</v>
      </c>
      <c r="I58" s="95" t="s">
        <v>280</v>
      </c>
      <c r="J58" s="95" t="s">
        <v>281</v>
      </c>
      <c r="K58" s="95" t="s">
        <v>282</v>
      </c>
      <c r="L58" s="53" t="s">
        <v>100</v>
      </c>
      <c r="M58" s="94" t="s">
        <v>81</v>
      </c>
      <c r="N58" s="57" t="s">
        <v>82</v>
      </c>
      <c r="O58" s="20">
        <v>250</v>
      </c>
      <c r="P58" s="97" t="s">
        <v>389</v>
      </c>
      <c r="Q58" s="113" t="s">
        <v>283</v>
      </c>
      <c r="R58" s="111"/>
    </row>
    <row r="59" spans="1:18" ht="94.5">
      <c r="A59" s="67"/>
      <c r="B59" s="91"/>
      <c r="C59" s="92" t="s">
        <v>284</v>
      </c>
      <c r="D59" s="93" t="s">
        <v>285</v>
      </c>
      <c r="E59" s="93" t="s">
        <v>286</v>
      </c>
      <c r="F59" s="93" t="s">
        <v>287</v>
      </c>
      <c r="G59" s="93" t="s">
        <v>75</v>
      </c>
      <c r="H59" s="93" t="s">
        <v>97</v>
      </c>
      <c r="I59" s="109" t="s">
        <v>288</v>
      </c>
      <c r="J59" s="93" t="s">
        <v>289</v>
      </c>
      <c r="K59" s="93" t="s">
        <v>290</v>
      </c>
      <c r="L59" s="53" t="s">
        <v>100</v>
      </c>
      <c r="M59" s="94" t="s">
        <v>81</v>
      </c>
      <c r="N59" s="57" t="s">
        <v>82</v>
      </c>
      <c r="O59" s="20">
        <v>900</v>
      </c>
      <c r="P59" s="97" t="s">
        <v>390</v>
      </c>
      <c r="Q59" s="114" t="s">
        <v>291</v>
      </c>
      <c r="R59" s="99"/>
    </row>
    <row r="60" spans="1:18" ht="189">
      <c r="A60" s="67"/>
      <c r="B60" s="102"/>
      <c r="C60" s="86" t="s">
        <v>292</v>
      </c>
      <c r="D60" s="87" t="s">
        <v>293</v>
      </c>
      <c r="E60" s="87" t="s">
        <v>294</v>
      </c>
      <c r="F60" s="71" t="s">
        <v>295</v>
      </c>
      <c r="G60" s="71" t="s">
        <v>75</v>
      </c>
      <c r="H60" s="70" t="s">
        <v>76</v>
      </c>
      <c r="I60" s="71" t="s">
        <v>296</v>
      </c>
      <c r="J60" s="71" t="s">
        <v>297</v>
      </c>
      <c r="K60" s="71" t="s">
        <v>298</v>
      </c>
      <c r="L60" s="53" t="s">
        <v>100</v>
      </c>
      <c r="M60" s="71" t="s">
        <v>81</v>
      </c>
      <c r="N60" s="57" t="s">
        <v>82</v>
      </c>
      <c r="O60" s="88">
        <v>720</v>
      </c>
      <c r="P60" s="75" t="s">
        <v>391</v>
      </c>
      <c r="Q60" s="89" t="s">
        <v>299</v>
      </c>
      <c r="R60" s="90"/>
    </row>
    <row r="61" spans="1:18" ht="157.5">
      <c r="A61" s="67"/>
      <c r="B61" s="91"/>
      <c r="C61" s="92" t="s">
        <v>300</v>
      </c>
      <c r="D61" s="93" t="s">
        <v>301</v>
      </c>
      <c r="E61" s="93" t="s">
        <v>302</v>
      </c>
      <c r="F61" s="94" t="s">
        <v>303</v>
      </c>
      <c r="G61" s="106" t="s">
        <v>75</v>
      </c>
      <c r="H61" s="94" t="s">
        <v>97</v>
      </c>
      <c r="I61" s="105" t="s">
        <v>304</v>
      </c>
      <c r="J61" s="94" t="s">
        <v>305</v>
      </c>
      <c r="K61" s="94" t="s">
        <v>306</v>
      </c>
      <c r="L61" s="53" t="s">
        <v>100</v>
      </c>
      <c r="M61" s="94" t="s">
        <v>81</v>
      </c>
      <c r="N61" s="57" t="s">
        <v>82</v>
      </c>
      <c r="O61" s="96">
        <v>600</v>
      </c>
      <c r="P61" s="97" t="s">
        <v>392</v>
      </c>
      <c r="Q61" s="98" t="s">
        <v>307</v>
      </c>
      <c r="R61" s="99"/>
    </row>
    <row r="62" spans="1:18" ht="173.25">
      <c r="A62" s="67"/>
      <c r="B62" s="100"/>
      <c r="C62" s="92" t="s">
        <v>308</v>
      </c>
      <c r="D62" s="108" t="s">
        <v>309</v>
      </c>
      <c r="E62" s="93" t="s">
        <v>310</v>
      </c>
      <c r="F62" s="94" t="s">
        <v>311</v>
      </c>
      <c r="G62" s="94" t="s">
        <v>75</v>
      </c>
      <c r="H62" s="94" t="s">
        <v>97</v>
      </c>
      <c r="I62" s="105" t="s">
        <v>312</v>
      </c>
      <c r="J62" s="94" t="s">
        <v>313</v>
      </c>
      <c r="K62" s="94" t="s">
        <v>314</v>
      </c>
      <c r="L62" s="53" t="s">
        <v>100</v>
      </c>
      <c r="M62" s="94" t="s">
        <v>81</v>
      </c>
      <c r="N62" s="57" t="s">
        <v>82</v>
      </c>
      <c r="O62" s="96">
        <v>40</v>
      </c>
      <c r="P62" s="97" t="s">
        <v>393</v>
      </c>
      <c r="Q62" s="98" t="s">
        <v>307</v>
      </c>
      <c r="R62" s="99"/>
    </row>
    <row r="63" spans="1:18" ht="204.75">
      <c r="A63" s="67"/>
      <c r="B63" s="85"/>
      <c r="C63" s="86" t="s">
        <v>315</v>
      </c>
      <c r="D63" s="87" t="s">
        <v>316</v>
      </c>
      <c r="E63" s="87" t="s">
        <v>317</v>
      </c>
      <c r="F63" s="70" t="s">
        <v>318</v>
      </c>
      <c r="G63" s="71" t="s">
        <v>75</v>
      </c>
      <c r="H63" s="70" t="s">
        <v>76</v>
      </c>
      <c r="I63" s="74" t="s">
        <v>319</v>
      </c>
      <c r="J63" s="71" t="s">
        <v>320</v>
      </c>
      <c r="K63" s="71" t="s">
        <v>321</v>
      </c>
      <c r="L63" s="53" t="s">
        <v>100</v>
      </c>
      <c r="M63" s="71" t="s">
        <v>81</v>
      </c>
      <c r="N63" s="57" t="s">
        <v>82</v>
      </c>
      <c r="O63" s="88">
        <v>80</v>
      </c>
      <c r="P63" s="75" t="s">
        <v>374</v>
      </c>
      <c r="Q63" s="115" t="s">
        <v>322</v>
      </c>
      <c r="R63" s="90"/>
    </row>
    <row r="64" spans="1:18" ht="78.75">
      <c r="A64" s="67"/>
      <c r="B64" s="91"/>
      <c r="C64" s="92" t="s">
        <v>323</v>
      </c>
      <c r="D64" s="108" t="s">
        <v>324</v>
      </c>
      <c r="E64" s="93" t="s">
        <v>325</v>
      </c>
      <c r="F64" s="94" t="s">
        <v>326</v>
      </c>
      <c r="G64" s="94" t="s">
        <v>75</v>
      </c>
      <c r="H64" s="94" t="s">
        <v>97</v>
      </c>
      <c r="I64" s="105" t="s">
        <v>327</v>
      </c>
      <c r="J64" s="94" t="s">
        <v>328</v>
      </c>
      <c r="K64" s="94" t="s">
        <v>329</v>
      </c>
      <c r="L64" s="53" t="s">
        <v>100</v>
      </c>
      <c r="M64" s="94" t="s">
        <v>81</v>
      </c>
      <c r="N64" s="57" t="s">
        <v>82</v>
      </c>
      <c r="O64" s="96">
        <v>500</v>
      </c>
      <c r="P64" s="97" t="s">
        <v>394</v>
      </c>
      <c r="Q64" s="98" t="s">
        <v>330</v>
      </c>
      <c r="R64" s="99"/>
    </row>
    <row r="65" spans="1:18" ht="157.5">
      <c r="A65" s="67"/>
      <c r="B65" s="100"/>
      <c r="C65" s="92" t="s">
        <v>331</v>
      </c>
      <c r="D65" s="108" t="s">
        <v>332</v>
      </c>
      <c r="E65" s="93" t="s">
        <v>333</v>
      </c>
      <c r="F65" s="94" t="s">
        <v>334</v>
      </c>
      <c r="G65" s="94" t="s">
        <v>75</v>
      </c>
      <c r="H65" s="94" t="s">
        <v>97</v>
      </c>
      <c r="I65" s="105" t="s">
        <v>335</v>
      </c>
      <c r="J65" s="94" t="s">
        <v>336</v>
      </c>
      <c r="K65" s="94" t="s">
        <v>337</v>
      </c>
      <c r="L65" s="53" t="s">
        <v>100</v>
      </c>
      <c r="M65" s="94" t="s">
        <v>81</v>
      </c>
      <c r="N65" s="57" t="s">
        <v>82</v>
      </c>
      <c r="O65" s="96">
        <v>50</v>
      </c>
      <c r="P65" s="116">
        <v>1.46</v>
      </c>
      <c r="Q65" s="98" t="s">
        <v>338</v>
      </c>
      <c r="R65" s="99"/>
    </row>
    <row r="66" spans="1:18" ht="126">
      <c r="A66" s="67"/>
      <c r="B66" s="100"/>
      <c r="C66" s="92" t="s">
        <v>339</v>
      </c>
      <c r="D66" s="108" t="s">
        <v>340</v>
      </c>
      <c r="E66" s="93" t="s">
        <v>341</v>
      </c>
      <c r="F66" s="94" t="s">
        <v>342</v>
      </c>
      <c r="G66" s="94" t="s">
        <v>75</v>
      </c>
      <c r="H66" s="94" t="s">
        <v>97</v>
      </c>
      <c r="I66" s="105" t="s">
        <v>343</v>
      </c>
      <c r="J66" s="94" t="s">
        <v>344</v>
      </c>
      <c r="K66" s="94" t="s">
        <v>345</v>
      </c>
      <c r="L66" s="53" t="s">
        <v>100</v>
      </c>
      <c r="M66" s="94" t="s">
        <v>81</v>
      </c>
      <c r="N66" s="57" t="s">
        <v>82</v>
      </c>
      <c r="O66" s="96">
        <v>30</v>
      </c>
      <c r="P66" s="116">
        <v>1.3333333333333333</v>
      </c>
      <c r="Q66" s="98" t="s">
        <v>346</v>
      </c>
      <c r="R66" s="99"/>
    </row>
    <row r="67" spans="1:18" ht="15.75">
      <c r="A67" s="117"/>
      <c r="B67" s="117"/>
      <c r="C67" s="118"/>
      <c r="D67" s="118"/>
      <c r="E67" s="119"/>
      <c r="F67" s="120"/>
      <c r="G67" s="120"/>
      <c r="H67" s="120"/>
      <c r="I67" s="121"/>
      <c r="J67" s="120"/>
      <c r="K67" s="120"/>
      <c r="L67" s="122"/>
      <c r="M67" s="120"/>
      <c r="N67" s="117"/>
      <c r="O67" s="117"/>
      <c r="P67" s="117"/>
      <c r="Q67" s="123"/>
      <c r="R67" s="117"/>
    </row>
    <row r="68" spans="1:18" ht="18">
      <c r="A68" s="124"/>
      <c r="B68" s="241" t="s">
        <v>347</v>
      </c>
      <c r="C68" s="216"/>
      <c r="D68" s="125"/>
      <c r="E68" s="125"/>
      <c r="F68" s="248" t="s">
        <v>348</v>
      </c>
      <c r="G68" s="230"/>
      <c r="H68" s="230"/>
      <c r="I68" s="231"/>
      <c r="J68" s="126"/>
      <c r="K68" s="126"/>
      <c r="L68" s="126"/>
      <c r="M68" s="126"/>
      <c r="N68" s="249" t="s">
        <v>349</v>
      </c>
      <c r="O68" s="230"/>
      <c r="P68" s="230"/>
      <c r="Q68" s="230"/>
      <c r="R68" s="232"/>
    </row>
    <row r="69" spans="1:18" ht="18">
      <c r="A69" s="127"/>
      <c r="B69" s="128"/>
      <c r="C69" s="129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29"/>
      <c r="O69" s="129"/>
      <c r="P69" s="129"/>
      <c r="Q69" s="131"/>
      <c r="R69" s="132"/>
    </row>
    <row r="70" spans="1:18" ht="18">
      <c r="A70" s="127"/>
      <c r="B70" s="128"/>
      <c r="C70" s="129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29"/>
      <c r="O70" s="129"/>
      <c r="P70" s="129"/>
      <c r="Q70" s="131"/>
      <c r="R70" s="132"/>
    </row>
    <row r="71" spans="1:18" ht="15.75">
      <c r="A71" s="133"/>
      <c r="B71" s="134"/>
      <c r="C71" s="129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29"/>
      <c r="O71" s="129"/>
      <c r="P71" s="129"/>
      <c r="Q71" s="131"/>
      <c r="R71" s="132"/>
    </row>
    <row r="72" spans="1:18" ht="15.75">
      <c r="A72" s="133"/>
      <c r="B72" s="135"/>
      <c r="C72" s="136"/>
      <c r="D72" s="137"/>
      <c r="E72" s="137"/>
      <c r="F72" s="137"/>
      <c r="G72" s="137"/>
      <c r="H72" s="137"/>
      <c r="I72" s="136"/>
      <c r="J72" s="136"/>
      <c r="K72" s="136"/>
      <c r="L72" s="136"/>
      <c r="M72" s="136"/>
      <c r="N72" s="136"/>
      <c r="O72" s="136"/>
      <c r="P72" s="136"/>
      <c r="Q72" s="138"/>
      <c r="R72" s="139"/>
    </row>
    <row r="73" spans="1:18" ht="15.75">
      <c r="D73" s="140"/>
      <c r="E73" s="140"/>
      <c r="F73" s="140"/>
      <c r="G73" s="140"/>
      <c r="H73" s="140"/>
      <c r="Q73" s="141"/>
    </row>
    <row r="74" spans="1:18" ht="15.75">
      <c r="C74" s="133"/>
      <c r="D74" s="13" t="s">
        <v>350</v>
      </c>
      <c r="E74" s="233"/>
      <c r="F74" s="234"/>
      <c r="G74" s="234"/>
      <c r="H74" s="235"/>
      <c r="I74" s="35" t="s">
        <v>7</v>
      </c>
      <c r="J74" s="236" t="s">
        <v>351</v>
      </c>
      <c r="K74" s="208"/>
      <c r="L74" s="208"/>
      <c r="M74" s="208"/>
      <c r="N74" s="208"/>
      <c r="O74" s="208"/>
      <c r="P74" s="208"/>
      <c r="Q74" s="208"/>
      <c r="R74" s="209"/>
    </row>
    <row r="75" spans="1:18" ht="31.5">
      <c r="C75" s="133"/>
      <c r="D75" s="2" t="s">
        <v>352</v>
      </c>
      <c r="E75" s="228"/>
      <c r="F75" s="208"/>
      <c r="G75" s="208"/>
      <c r="H75" s="209"/>
      <c r="I75" s="35" t="s">
        <v>7</v>
      </c>
      <c r="J75" s="142" t="s">
        <v>353</v>
      </c>
      <c r="K75" s="143" t="s">
        <v>354</v>
      </c>
      <c r="L75" s="143" t="s">
        <v>355</v>
      </c>
      <c r="M75" s="143" t="s">
        <v>356</v>
      </c>
      <c r="N75" s="143" t="s">
        <v>357</v>
      </c>
      <c r="O75" s="143" t="s">
        <v>358</v>
      </c>
      <c r="P75" s="143" t="s">
        <v>359</v>
      </c>
      <c r="Q75" s="144" t="s">
        <v>360</v>
      </c>
      <c r="R75" s="143" t="s">
        <v>361</v>
      </c>
    </row>
    <row r="76" spans="1:18" ht="31.5">
      <c r="C76" s="133"/>
      <c r="D76" s="2" t="s">
        <v>365</v>
      </c>
      <c r="E76" s="228"/>
      <c r="F76" s="208"/>
      <c r="G76" s="208"/>
      <c r="H76" s="209"/>
      <c r="I76" s="35" t="s">
        <v>7</v>
      </c>
      <c r="J76" s="145"/>
      <c r="K76" s="145"/>
      <c r="L76" s="145"/>
      <c r="M76" s="145"/>
      <c r="N76" s="145"/>
      <c r="O76" s="145"/>
      <c r="P76" s="145"/>
      <c r="Q76" s="146"/>
      <c r="R76" s="145"/>
    </row>
    <row r="77" spans="1:18" ht="31.5">
      <c r="C77" s="133"/>
      <c r="D77" s="21" t="s">
        <v>366</v>
      </c>
      <c r="E77" s="237"/>
      <c r="F77" s="208"/>
      <c r="G77" s="208"/>
      <c r="H77" s="209"/>
      <c r="I77" s="140"/>
      <c r="J77" s="133"/>
      <c r="K77" s="133"/>
      <c r="L77" s="133"/>
      <c r="M77" s="133"/>
      <c r="N77" s="133"/>
      <c r="O77" s="133"/>
      <c r="P77" s="133"/>
      <c r="Q77" s="147"/>
      <c r="R77" s="133"/>
    </row>
    <row r="78" spans="1:18" ht="15.75">
      <c r="C78" s="133"/>
      <c r="D78" s="2" t="s">
        <v>367</v>
      </c>
      <c r="E78" s="227"/>
      <c r="F78" s="208"/>
      <c r="G78" s="208"/>
      <c r="H78" s="209"/>
      <c r="I78" s="35" t="s">
        <v>7</v>
      </c>
      <c r="J78" s="133"/>
      <c r="K78" s="133"/>
      <c r="L78" s="133"/>
      <c r="M78" s="133"/>
      <c r="N78" s="133"/>
      <c r="O78" s="133"/>
      <c r="P78" s="133"/>
      <c r="Q78" s="147"/>
      <c r="R78" s="133"/>
    </row>
    <row r="79" spans="1:18" ht="47.25">
      <c r="C79" s="133"/>
      <c r="D79" s="2" t="s">
        <v>368</v>
      </c>
      <c r="E79" s="228"/>
      <c r="F79" s="208"/>
      <c r="G79" s="208"/>
      <c r="H79" s="209"/>
      <c r="I79" s="140"/>
      <c r="J79" s="133"/>
      <c r="K79" s="133"/>
      <c r="L79" s="133"/>
      <c r="M79" s="133"/>
      <c r="N79" s="133"/>
      <c r="O79" s="133"/>
      <c r="P79" s="133"/>
      <c r="Q79" s="147"/>
      <c r="R79" s="133"/>
    </row>
    <row r="80" spans="1:18" ht="47.25">
      <c r="C80" s="133"/>
      <c r="D80" s="2" t="s">
        <v>369</v>
      </c>
      <c r="E80" s="229"/>
      <c r="F80" s="208"/>
      <c r="G80" s="208"/>
      <c r="H80" s="209"/>
      <c r="I80" s="140"/>
      <c r="J80" s="133"/>
      <c r="K80" s="133"/>
      <c r="L80" s="133"/>
      <c r="M80" s="133"/>
      <c r="N80" s="133"/>
      <c r="O80" s="133"/>
      <c r="P80" s="133"/>
      <c r="Q80" s="147"/>
      <c r="R80" s="133"/>
    </row>
    <row r="81" spans="3:18" ht="15.75">
      <c r="C81" s="133"/>
      <c r="D81" s="133"/>
      <c r="E81" s="140"/>
      <c r="F81" s="140"/>
      <c r="G81" s="140"/>
      <c r="H81" s="140"/>
      <c r="I81" s="140"/>
      <c r="J81" s="133"/>
      <c r="K81" s="133"/>
      <c r="L81" s="133"/>
      <c r="M81" s="133"/>
      <c r="N81" s="133"/>
      <c r="O81" s="133"/>
      <c r="P81" s="133"/>
      <c r="Q81" s="147"/>
      <c r="R81" s="133"/>
    </row>
    <row r="82" spans="3:18" ht="15.75">
      <c r="E82" s="140"/>
      <c r="F82" s="140"/>
      <c r="G82" s="140"/>
      <c r="H82" s="140"/>
      <c r="I82" s="140"/>
      <c r="Q82" s="141"/>
    </row>
    <row r="83" spans="3:18" ht="15.75">
      <c r="E83" s="140"/>
      <c r="F83" s="140"/>
      <c r="G83" s="140"/>
      <c r="H83" s="140"/>
      <c r="I83" s="140"/>
      <c r="Q83" s="141"/>
    </row>
    <row r="84" spans="3:18" ht="15.75">
      <c r="D84" s="140"/>
      <c r="E84" s="140"/>
      <c r="F84" s="140"/>
      <c r="G84" s="140"/>
      <c r="H84" s="140"/>
      <c r="Q84" s="141"/>
    </row>
    <row r="85" spans="3:18" ht="15.75">
      <c r="D85" s="140"/>
      <c r="E85" s="140"/>
      <c r="F85" s="140"/>
      <c r="G85" s="140"/>
      <c r="H85" s="140"/>
      <c r="Q85" s="141"/>
    </row>
    <row r="86" spans="3:18" ht="15.75">
      <c r="D86" s="140"/>
      <c r="E86" s="140"/>
      <c r="F86" s="140"/>
      <c r="G86" s="140"/>
      <c r="H86" s="140"/>
      <c r="Q86" s="141"/>
    </row>
    <row r="87" spans="3:18" ht="15.75">
      <c r="D87" s="140"/>
      <c r="E87" s="140"/>
      <c r="F87" s="140"/>
      <c r="G87" s="140"/>
      <c r="H87" s="140"/>
      <c r="Q87" s="141"/>
    </row>
    <row r="88" spans="3:18" ht="15.75">
      <c r="D88" s="140"/>
      <c r="E88" s="140"/>
      <c r="F88" s="140"/>
      <c r="G88" s="140"/>
      <c r="H88" s="140"/>
      <c r="Q88" s="141"/>
    </row>
    <row r="89" spans="3:18" ht="15.75">
      <c r="D89" s="140"/>
      <c r="E89" s="140"/>
      <c r="F89" s="140"/>
      <c r="G89" s="140"/>
      <c r="H89" s="140"/>
      <c r="Q89" s="141"/>
    </row>
    <row r="90" spans="3:18" ht="15.75">
      <c r="D90" s="140"/>
      <c r="E90" s="140"/>
      <c r="F90" s="140"/>
      <c r="G90" s="140"/>
      <c r="H90" s="140"/>
      <c r="Q90" s="141"/>
    </row>
    <row r="91" spans="3:18" ht="15.75">
      <c r="D91" s="140"/>
      <c r="E91" s="140"/>
      <c r="F91" s="140"/>
      <c r="G91" s="140"/>
      <c r="H91" s="140"/>
      <c r="Q91" s="141"/>
    </row>
    <row r="92" spans="3:18" ht="15.75">
      <c r="D92" s="140"/>
      <c r="E92" s="140"/>
      <c r="F92" s="140"/>
      <c r="G92" s="140"/>
      <c r="H92" s="140"/>
      <c r="Q92" s="141"/>
    </row>
    <row r="93" spans="3:18" ht="15.75">
      <c r="D93" s="140"/>
      <c r="E93" s="140"/>
      <c r="F93" s="140"/>
      <c r="G93" s="140"/>
      <c r="H93" s="140"/>
      <c r="Q93" s="141"/>
    </row>
    <row r="94" spans="3:18" ht="15.75">
      <c r="D94" s="140"/>
      <c r="E94" s="140"/>
      <c r="F94" s="140"/>
      <c r="G94" s="140"/>
      <c r="H94" s="140"/>
      <c r="Q94" s="141"/>
    </row>
    <row r="95" spans="3:18" ht="15.75">
      <c r="D95" s="140"/>
      <c r="E95" s="140"/>
      <c r="F95" s="140"/>
      <c r="G95" s="140"/>
      <c r="H95" s="140"/>
      <c r="Q95" s="141"/>
    </row>
    <row r="96" spans="3:18" ht="15.75">
      <c r="D96" s="140"/>
      <c r="E96" s="140"/>
      <c r="F96" s="140"/>
      <c r="G96" s="140"/>
      <c r="H96" s="140"/>
      <c r="Q96" s="141"/>
    </row>
    <row r="97" spans="4:17" ht="15.75">
      <c r="D97" s="140"/>
      <c r="E97" s="140"/>
      <c r="F97" s="140"/>
      <c r="G97" s="140"/>
      <c r="H97" s="140"/>
      <c r="Q97" s="141"/>
    </row>
    <row r="98" spans="4:17" ht="15.75">
      <c r="D98" s="140"/>
      <c r="E98" s="140"/>
      <c r="F98" s="140"/>
      <c r="G98" s="140"/>
      <c r="H98" s="140"/>
      <c r="Q98" s="141"/>
    </row>
    <row r="99" spans="4:17" ht="15.75">
      <c r="D99" s="140"/>
      <c r="E99" s="140"/>
      <c r="F99" s="140"/>
      <c r="G99" s="140"/>
      <c r="H99" s="140"/>
      <c r="Q99" s="141"/>
    </row>
    <row r="100" spans="4:17" ht="15.75">
      <c r="D100" s="140"/>
      <c r="E100" s="140"/>
      <c r="F100" s="140"/>
      <c r="G100" s="140"/>
      <c r="H100" s="140"/>
      <c r="Q100" s="141"/>
    </row>
    <row r="101" spans="4:17" ht="15.75">
      <c r="D101" s="140"/>
      <c r="E101" s="140"/>
      <c r="F101" s="140"/>
      <c r="G101" s="140"/>
      <c r="H101" s="140"/>
      <c r="Q101" s="141"/>
    </row>
    <row r="102" spans="4:17" ht="15.75">
      <c r="D102" s="140"/>
      <c r="E102" s="140"/>
      <c r="F102" s="140"/>
      <c r="G102" s="140"/>
      <c r="H102" s="140"/>
      <c r="Q102" s="141"/>
    </row>
    <row r="103" spans="4:17" ht="15.75">
      <c r="D103" s="140"/>
      <c r="E103" s="140"/>
      <c r="F103" s="140"/>
      <c r="G103" s="140"/>
      <c r="H103" s="140"/>
      <c r="Q103" s="141"/>
    </row>
    <row r="104" spans="4:17" ht="15.75">
      <c r="D104" s="140"/>
      <c r="E104" s="140"/>
      <c r="F104" s="140"/>
      <c r="G104" s="140"/>
      <c r="H104" s="140"/>
      <c r="Q104" s="141"/>
    </row>
    <row r="105" spans="4:17" ht="15.75">
      <c r="D105" s="140"/>
      <c r="E105" s="140"/>
      <c r="F105" s="140"/>
      <c r="G105" s="140"/>
      <c r="H105" s="140"/>
      <c r="Q105" s="141"/>
    </row>
    <row r="106" spans="4:17" ht="15.75">
      <c r="D106" s="140"/>
      <c r="E106" s="140"/>
      <c r="F106" s="140"/>
      <c r="G106" s="140"/>
      <c r="H106" s="140"/>
      <c r="Q106" s="141"/>
    </row>
    <row r="107" spans="4:17" ht="15.75">
      <c r="D107" s="140"/>
      <c r="E107" s="140"/>
      <c r="F107" s="140"/>
      <c r="G107" s="140"/>
      <c r="H107" s="140"/>
      <c r="Q107" s="141"/>
    </row>
    <row r="108" spans="4:17" ht="15.75">
      <c r="D108" s="140"/>
      <c r="E108" s="140"/>
      <c r="F108" s="140"/>
      <c r="G108" s="140"/>
      <c r="H108" s="140"/>
      <c r="Q108" s="141"/>
    </row>
    <row r="109" spans="4:17" ht="15.75">
      <c r="D109" s="140"/>
      <c r="E109" s="140"/>
      <c r="F109" s="140"/>
      <c r="G109" s="140"/>
      <c r="H109" s="140"/>
      <c r="Q109" s="141"/>
    </row>
    <row r="110" spans="4:17" ht="15.75">
      <c r="D110" s="140"/>
      <c r="E110" s="140"/>
      <c r="F110" s="140"/>
      <c r="G110" s="140"/>
      <c r="H110" s="140"/>
      <c r="Q110" s="141"/>
    </row>
    <row r="111" spans="4:17" ht="15.75">
      <c r="D111" s="140"/>
      <c r="E111" s="140"/>
      <c r="F111" s="140"/>
      <c r="G111" s="140"/>
      <c r="H111" s="140"/>
      <c r="Q111" s="141"/>
    </row>
    <row r="112" spans="4:17" ht="15.75">
      <c r="D112" s="140"/>
      <c r="E112" s="140"/>
      <c r="F112" s="140"/>
      <c r="G112" s="140"/>
      <c r="H112" s="140"/>
      <c r="Q112" s="141"/>
    </row>
    <row r="113" spans="4:17" ht="15.75">
      <c r="D113" s="140"/>
      <c r="E113" s="140"/>
      <c r="F113" s="140"/>
      <c r="G113" s="140"/>
      <c r="H113" s="140"/>
      <c r="Q113" s="141"/>
    </row>
    <row r="114" spans="4:17" ht="15.75">
      <c r="D114" s="140"/>
      <c r="E114" s="140"/>
      <c r="F114" s="140"/>
      <c r="G114" s="140"/>
      <c r="H114" s="140"/>
      <c r="Q114" s="141"/>
    </row>
    <row r="115" spans="4:17" ht="15.75">
      <c r="D115" s="140"/>
      <c r="E115" s="140"/>
      <c r="F115" s="140"/>
      <c r="G115" s="140"/>
      <c r="H115" s="140"/>
      <c r="Q115" s="141"/>
    </row>
    <row r="116" spans="4:17" ht="15.75">
      <c r="D116" s="140"/>
      <c r="E116" s="140"/>
      <c r="F116" s="140"/>
      <c r="G116" s="140"/>
      <c r="H116" s="140"/>
      <c r="Q116" s="141"/>
    </row>
    <row r="117" spans="4:17" ht="15.75">
      <c r="D117" s="140"/>
      <c r="E117" s="140"/>
      <c r="F117" s="140"/>
      <c r="G117" s="140"/>
      <c r="H117" s="140"/>
      <c r="Q117" s="141"/>
    </row>
    <row r="118" spans="4:17" ht="15.75">
      <c r="D118" s="140"/>
      <c r="E118" s="140"/>
      <c r="F118" s="140"/>
      <c r="G118" s="140"/>
      <c r="H118" s="140"/>
      <c r="Q118" s="141"/>
    </row>
    <row r="119" spans="4:17" ht="15.75">
      <c r="D119" s="140"/>
      <c r="E119" s="140"/>
      <c r="F119" s="140"/>
      <c r="G119" s="140"/>
      <c r="H119" s="140"/>
      <c r="Q119" s="141"/>
    </row>
    <row r="120" spans="4:17" ht="15.75">
      <c r="D120" s="140"/>
      <c r="E120" s="140"/>
      <c r="F120" s="140"/>
      <c r="G120" s="140"/>
      <c r="H120" s="140"/>
      <c r="Q120" s="141"/>
    </row>
    <row r="121" spans="4:17" ht="15.75">
      <c r="D121" s="140"/>
      <c r="E121" s="140"/>
      <c r="F121" s="140"/>
      <c r="G121" s="140"/>
      <c r="H121" s="140"/>
      <c r="Q121" s="141"/>
    </row>
    <row r="122" spans="4:17" ht="15.75">
      <c r="D122" s="140"/>
      <c r="E122" s="140"/>
      <c r="F122" s="140"/>
      <c r="G122" s="140"/>
      <c r="H122" s="140"/>
      <c r="Q122" s="141"/>
    </row>
    <row r="123" spans="4:17" ht="15.75">
      <c r="D123" s="140"/>
      <c r="E123" s="140"/>
      <c r="F123" s="140"/>
      <c r="G123" s="140"/>
      <c r="H123" s="140"/>
      <c r="Q123" s="141"/>
    </row>
    <row r="124" spans="4:17" ht="15.75">
      <c r="D124" s="140"/>
      <c r="E124" s="140"/>
      <c r="F124" s="140"/>
      <c r="G124" s="140"/>
      <c r="H124" s="140"/>
      <c r="Q124" s="141"/>
    </row>
    <row r="125" spans="4:17" ht="15.75">
      <c r="D125" s="140"/>
      <c r="E125" s="140"/>
      <c r="F125" s="140"/>
      <c r="G125" s="140"/>
      <c r="H125" s="140"/>
      <c r="Q125" s="141"/>
    </row>
    <row r="126" spans="4:17" ht="15.75">
      <c r="D126" s="140"/>
      <c r="E126" s="140"/>
      <c r="F126" s="140"/>
      <c r="G126" s="140"/>
      <c r="H126" s="140"/>
      <c r="Q126" s="141"/>
    </row>
    <row r="127" spans="4:17" ht="15.75">
      <c r="D127" s="140"/>
      <c r="E127" s="140"/>
      <c r="F127" s="140"/>
      <c r="G127" s="140"/>
      <c r="H127" s="140"/>
      <c r="Q127" s="141"/>
    </row>
    <row r="128" spans="4:17" ht="15.75">
      <c r="D128" s="140"/>
      <c r="E128" s="140"/>
      <c r="F128" s="140"/>
      <c r="G128" s="140"/>
      <c r="H128" s="140"/>
      <c r="Q128" s="141"/>
    </row>
    <row r="129" spans="4:17" ht="15.75">
      <c r="D129" s="140"/>
      <c r="E129" s="140"/>
      <c r="F129" s="140"/>
      <c r="G129" s="140"/>
      <c r="H129" s="140"/>
      <c r="Q129" s="141"/>
    </row>
    <row r="130" spans="4:17" ht="15.75">
      <c r="D130" s="140"/>
      <c r="E130" s="140"/>
      <c r="F130" s="140"/>
      <c r="G130" s="140"/>
      <c r="H130" s="140"/>
      <c r="Q130" s="141"/>
    </row>
    <row r="131" spans="4:17" ht="15.75">
      <c r="D131" s="140"/>
      <c r="E131" s="140"/>
      <c r="F131" s="140"/>
      <c r="G131" s="140"/>
      <c r="H131" s="140"/>
      <c r="Q131" s="141"/>
    </row>
    <row r="132" spans="4:17" ht="15.75">
      <c r="D132" s="140"/>
      <c r="E132" s="140"/>
      <c r="F132" s="140"/>
      <c r="G132" s="140"/>
      <c r="H132" s="140"/>
      <c r="Q132" s="141"/>
    </row>
    <row r="133" spans="4:17" ht="15.75">
      <c r="D133" s="140"/>
      <c r="E133" s="140"/>
      <c r="F133" s="140"/>
      <c r="G133" s="140"/>
      <c r="H133" s="140"/>
      <c r="Q133" s="141"/>
    </row>
    <row r="134" spans="4:17" ht="15.75">
      <c r="D134" s="140"/>
      <c r="E134" s="140"/>
      <c r="F134" s="140"/>
      <c r="G134" s="140"/>
      <c r="H134" s="140"/>
      <c r="Q134" s="141"/>
    </row>
    <row r="135" spans="4:17" ht="15.75">
      <c r="D135" s="140"/>
      <c r="E135" s="140"/>
      <c r="F135" s="140"/>
      <c r="G135" s="140"/>
      <c r="H135" s="140"/>
      <c r="Q135" s="141"/>
    </row>
    <row r="136" spans="4:17" ht="15.75">
      <c r="D136" s="140"/>
      <c r="E136" s="140"/>
      <c r="F136" s="140"/>
      <c r="G136" s="140"/>
      <c r="H136" s="140"/>
      <c r="Q136" s="141"/>
    </row>
    <row r="137" spans="4:17" ht="15.75">
      <c r="D137" s="140"/>
      <c r="E137" s="140"/>
      <c r="F137" s="140"/>
      <c r="G137" s="140"/>
      <c r="H137" s="140"/>
      <c r="Q137" s="141"/>
    </row>
    <row r="138" spans="4:17" ht="15.75">
      <c r="D138" s="140"/>
      <c r="E138" s="140"/>
      <c r="F138" s="140"/>
      <c r="G138" s="140"/>
      <c r="H138" s="140"/>
      <c r="Q138" s="141"/>
    </row>
    <row r="139" spans="4:17" ht="15.75">
      <c r="D139" s="140"/>
      <c r="E139" s="140"/>
      <c r="F139" s="140"/>
      <c r="G139" s="140"/>
      <c r="H139" s="140"/>
      <c r="Q139" s="141"/>
    </row>
    <row r="140" spans="4:17" ht="15.75">
      <c r="D140" s="140"/>
      <c r="E140" s="140"/>
      <c r="F140" s="140"/>
      <c r="G140" s="140"/>
      <c r="H140" s="140"/>
      <c r="Q140" s="141"/>
    </row>
    <row r="141" spans="4:17" ht="15.75">
      <c r="D141" s="140"/>
      <c r="E141" s="140"/>
      <c r="F141" s="140"/>
      <c r="G141" s="140"/>
      <c r="H141" s="140"/>
      <c r="Q141" s="141"/>
    </row>
    <row r="142" spans="4:17" ht="15.75">
      <c r="D142" s="140"/>
      <c r="E142" s="140"/>
      <c r="F142" s="140"/>
      <c r="G142" s="140"/>
      <c r="H142" s="140"/>
      <c r="Q142" s="141"/>
    </row>
    <row r="143" spans="4:17" ht="15.75">
      <c r="D143" s="140"/>
      <c r="E143" s="140"/>
      <c r="F143" s="140"/>
      <c r="G143" s="140"/>
      <c r="H143" s="140"/>
      <c r="Q143" s="141"/>
    </row>
    <row r="144" spans="4:17" ht="15.75">
      <c r="D144" s="140"/>
      <c r="E144" s="140"/>
      <c r="F144" s="140"/>
      <c r="G144" s="140"/>
      <c r="H144" s="140"/>
      <c r="Q144" s="141"/>
    </row>
    <row r="145" spans="4:17" ht="15.75">
      <c r="D145" s="140"/>
      <c r="E145" s="140"/>
      <c r="F145" s="140"/>
      <c r="G145" s="140"/>
      <c r="H145" s="140"/>
      <c r="Q145" s="141"/>
    </row>
    <row r="146" spans="4:17" ht="15.75">
      <c r="D146" s="140"/>
      <c r="E146" s="140"/>
      <c r="F146" s="140"/>
      <c r="G146" s="140"/>
      <c r="H146" s="140"/>
      <c r="Q146" s="141"/>
    </row>
    <row r="147" spans="4:17" ht="15.75">
      <c r="D147" s="140"/>
      <c r="E147" s="140"/>
      <c r="F147" s="140"/>
      <c r="G147" s="140"/>
      <c r="H147" s="140"/>
      <c r="Q147" s="141"/>
    </row>
    <row r="148" spans="4:17" ht="15.75">
      <c r="D148" s="140"/>
      <c r="E148" s="140"/>
      <c r="F148" s="140"/>
      <c r="G148" s="140"/>
      <c r="H148" s="140"/>
      <c r="Q148" s="141"/>
    </row>
    <row r="149" spans="4:17" ht="15.75">
      <c r="D149" s="140"/>
      <c r="E149" s="140"/>
      <c r="F149" s="140"/>
      <c r="G149" s="140"/>
      <c r="H149" s="140"/>
      <c r="Q149" s="141"/>
    </row>
    <row r="150" spans="4:17" ht="15.75">
      <c r="D150" s="140"/>
      <c r="E150" s="140"/>
      <c r="F150" s="140"/>
      <c r="G150" s="140"/>
      <c r="H150" s="140"/>
      <c r="Q150" s="141"/>
    </row>
    <row r="151" spans="4:17" ht="15.75">
      <c r="D151" s="140"/>
      <c r="E151" s="140"/>
      <c r="F151" s="140"/>
      <c r="G151" s="140"/>
      <c r="H151" s="140"/>
      <c r="Q151" s="141"/>
    </row>
    <row r="152" spans="4:17" ht="15.75">
      <c r="D152" s="140"/>
      <c r="E152" s="140"/>
      <c r="F152" s="140"/>
      <c r="G152" s="140"/>
      <c r="H152" s="140"/>
      <c r="Q152" s="141"/>
    </row>
    <row r="153" spans="4:17" ht="15.75">
      <c r="D153" s="140"/>
      <c r="E153" s="140"/>
      <c r="F153" s="140"/>
      <c r="G153" s="140"/>
      <c r="H153" s="140"/>
      <c r="Q153" s="141"/>
    </row>
    <row r="154" spans="4:17" ht="15.75">
      <c r="D154" s="140"/>
      <c r="E154" s="140"/>
      <c r="F154" s="140"/>
      <c r="G154" s="140"/>
      <c r="H154" s="140"/>
      <c r="Q154" s="141"/>
    </row>
    <row r="155" spans="4:17" ht="15.75">
      <c r="D155" s="140"/>
      <c r="E155" s="140"/>
      <c r="F155" s="140"/>
      <c r="G155" s="140"/>
      <c r="H155" s="140"/>
      <c r="Q155" s="141"/>
    </row>
    <row r="156" spans="4:17" ht="15.75">
      <c r="D156" s="140"/>
      <c r="E156" s="140"/>
      <c r="F156" s="140"/>
      <c r="G156" s="140"/>
      <c r="H156" s="140"/>
      <c r="Q156" s="141"/>
    </row>
    <row r="157" spans="4:17" ht="15.75">
      <c r="D157" s="140"/>
      <c r="E157" s="140"/>
      <c r="F157" s="140"/>
      <c r="G157" s="140"/>
      <c r="H157" s="140"/>
      <c r="Q157" s="141"/>
    </row>
    <row r="158" spans="4:17" ht="15.75">
      <c r="D158" s="140"/>
      <c r="E158" s="140"/>
      <c r="F158" s="140"/>
      <c r="G158" s="140"/>
      <c r="H158" s="140"/>
      <c r="Q158" s="141"/>
    </row>
    <row r="159" spans="4:17" ht="15.75">
      <c r="D159" s="140"/>
      <c r="E159" s="140"/>
      <c r="F159" s="140"/>
      <c r="G159" s="140"/>
      <c r="H159" s="140"/>
      <c r="Q159" s="141"/>
    </row>
    <row r="160" spans="4:17" ht="15.75">
      <c r="D160" s="140"/>
      <c r="E160" s="140"/>
      <c r="F160" s="140"/>
      <c r="G160" s="140"/>
      <c r="H160" s="140"/>
      <c r="Q160" s="141"/>
    </row>
    <row r="161" spans="4:17" ht="15.75">
      <c r="D161" s="140"/>
      <c r="E161" s="140"/>
      <c r="F161" s="140"/>
      <c r="G161" s="140"/>
      <c r="H161" s="140"/>
      <c r="Q161" s="141"/>
    </row>
    <row r="162" spans="4:17" ht="15.75">
      <c r="D162" s="140"/>
      <c r="E162" s="140"/>
      <c r="F162" s="140"/>
      <c r="G162" s="140"/>
      <c r="H162" s="140"/>
      <c r="Q162" s="141"/>
    </row>
    <row r="163" spans="4:17" ht="15.75">
      <c r="D163" s="140"/>
      <c r="E163" s="140"/>
      <c r="F163" s="140"/>
      <c r="G163" s="140"/>
      <c r="H163" s="140"/>
      <c r="Q163" s="141"/>
    </row>
    <row r="164" spans="4:17" ht="15.75">
      <c r="D164" s="140"/>
      <c r="E164" s="140"/>
      <c r="F164" s="140"/>
      <c r="G164" s="140"/>
      <c r="H164" s="140"/>
      <c r="Q164" s="141"/>
    </row>
    <row r="165" spans="4:17" ht="15.75">
      <c r="D165" s="140"/>
      <c r="E165" s="140"/>
      <c r="F165" s="140"/>
      <c r="G165" s="140"/>
      <c r="H165" s="140"/>
      <c r="Q165" s="141"/>
    </row>
    <row r="166" spans="4:17" ht="15.75">
      <c r="D166" s="140"/>
      <c r="E166" s="140"/>
      <c r="F166" s="140"/>
      <c r="G166" s="140"/>
      <c r="H166" s="140"/>
      <c r="Q166" s="141"/>
    </row>
    <row r="167" spans="4:17" ht="15.75">
      <c r="D167" s="140"/>
      <c r="E167" s="140"/>
      <c r="F167" s="140"/>
      <c r="G167" s="140"/>
      <c r="H167" s="140"/>
      <c r="Q167" s="141"/>
    </row>
    <row r="168" spans="4:17" ht="15.75">
      <c r="D168" s="140"/>
      <c r="E168" s="140"/>
      <c r="F168" s="140"/>
      <c r="G168" s="140"/>
      <c r="H168" s="140"/>
      <c r="Q168" s="141"/>
    </row>
    <row r="169" spans="4:17" ht="15.75">
      <c r="D169" s="140"/>
      <c r="E169" s="140"/>
      <c r="F169" s="140"/>
      <c r="G169" s="140"/>
      <c r="H169" s="140"/>
      <c r="Q169" s="141"/>
    </row>
    <row r="170" spans="4:17" ht="15.75">
      <c r="D170" s="140"/>
      <c r="E170" s="140"/>
      <c r="F170" s="140"/>
      <c r="G170" s="140"/>
      <c r="H170" s="140"/>
      <c r="Q170" s="141"/>
    </row>
    <row r="171" spans="4:17" ht="15.75">
      <c r="D171" s="140"/>
      <c r="E171" s="140"/>
      <c r="F171" s="140"/>
      <c r="G171" s="140"/>
      <c r="H171" s="140"/>
      <c r="Q171" s="141"/>
    </row>
    <row r="172" spans="4:17" ht="15.75">
      <c r="D172" s="140"/>
      <c r="E172" s="140"/>
      <c r="F172" s="140"/>
      <c r="G172" s="140"/>
      <c r="H172" s="140"/>
      <c r="Q172" s="141"/>
    </row>
    <row r="173" spans="4:17" ht="15.75">
      <c r="D173" s="140"/>
      <c r="E173" s="140"/>
      <c r="F173" s="140"/>
      <c r="G173" s="140"/>
      <c r="H173" s="140"/>
      <c r="Q173" s="141"/>
    </row>
    <row r="174" spans="4:17" ht="15.75">
      <c r="D174" s="140"/>
      <c r="E174" s="140"/>
      <c r="F174" s="140"/>
      <c r="G174" s="140"/>
      <c r="H174" s="140"/>
      <c r="Q174" s="141"/>
    </row>
    <row r="175" spans="4:17" ht="15.75">
      <c r="D175" s="140"/>
      <c r="E175" s="140"/>
      <c r="F175" s="140"/>
      <c r="G175" s="140"/>
      <c r="H175" s="140"/>
      <c r="Q175" s="141"/>
    </row>
    <row r="176" spans="4:17" ht="15.75">
      <c r="D176" s="140"/>
      <c r="E176" s="140"/>
      <c r="F176" s="140"/>
      <c r="G176" s="140"/>
      <c r="H176" s="140"/>
      <c r="Q176" s="141"/>
    </row>
    <row r="177" spans="4:17" ht="15.75">
      <c r="D177" s="140"/>
      <c r="E177" s="140"/>
      <c r="F177" s="140"/>
      <c r="G177" s="140"/>
      <c r="H177" s="140"/>
      <c r="Q177" s="141"/>
    </row>
    <row r="178" spans="4:17" ht="15.75">
      <c r="D178" s="140"/>
      <c r="E178" s="140"/>
      <c r="F178" s="140"/>
      <c r="G178" s="140"/>
      <c r="H178" s="140"/>
      <c r="Q178" s="141"/>
    </row>
    <row r="179" spans="4:17" ht="15.75">
      <c r="D179" s="140"/>
      <c r="E179" s="140"/>
      <c r="F179" s="140"/>
      <c r="G179" s="140"/>
      <c r="H179" s="140"/>
      <c r="Q179" s="141"/>
    </row>
    <row r="180" spans="4:17" ht="15.75">
      <c r="D180" s="140"/>
      <c r="E180" s="140"/>
      <c r="F180" s="140"/>
      <c r="G180" s="140"/>
      <c r="H180" s="140"/>
      <c r="Q180" s="141"/>
    </row>
    <row r="181" spans="4:17" ht="15.75">
      <c r="D181" s="140"/>
      <c r="E181" s="140"/>
      <c r="F181" s="140"/>
      <c r="G181" s="140"/>
      <c r="H181" s="140"/>
      <c r="Q181" s="141"/>
    </row>
    <row r="182" spans="4:17" ht="15.75">
      <c r="D182" s="140"/>
      <c r="E182" s="140"/>
      <c r="F182" s="140"/>
      <c r="G182" s="140"/>
      <c r="H182" s="140"/>
      <c r="Q182" s="141"/>
    </row>
    <row r="183" spans="4:17" ht="15.75">
      <c r="D183" s="140"/>
      <c r="E183" s="140"/>
      <c r="F183" s="140"/>
      <c r="G183" s="140"/>
      <c r="H183" s="140"/>
      <c r="Q183" s="141"/>
    </row>
    <row r="184" spans="4:17" ht="15.75">
      <c r="D184" s="140"/>
      <c r="E184" s="140"/>
      <c r="F184" s="140"/>
      <c r="G184" s="140"/>
      <c r="H184" s="140"/>
      <c r="Q184" s="141"/>
    </row>
    <row r="185" spans="4:17" ht="15.75">
      <c r="D185" s="140"/>
      <c r="E185" s="140"/>
      <c r="F185" s="140"/>
      <c r="G185" s="140"/>
      <c r="H185" s="140"/>
      <c r="Q185" s="141"/>
    </row>
    <row r="186" spans="4:17" ht="15.75">
      <c r="D186" s="140"/>
      <c r="E186" s="140"/>
      <c r="F186" s="140"/>
      <c r="G186" s="140"/>
      <c r="H186" s="140"/>
      <c r="Q186" s="141"/>
    </row>
    <row r="187" spans="4:17" ht="15.75">
      <c r="D187" s="140"/>
      <c r="E187" s="140"/>
      <c r="F187" s="140"/>
      <c r="G187" s="140"/>
      <c r="H187" s="140"/>
      <c r="Q187" s="141"/>
    </row>
    <row r="188" spans="4:17" ht="15.75">
      <c r="D188" s="140"/>
      <c r="E188" s="140"/>
      <c r="F188" s="140"/>
      <c r="G188" s="140"/>
      <c r="H188" s="140"/>
      <c r="Q188" s="141"/>
    </row>
    <row r="189" spans="4:17" ht="15.75">
      <c r="D189" s="140"/>
      <c r="E189" s="140"/>
      <c r="F189" s="140"/>
      <c r="G189" s="140"/>
      <c r="H189" s="140"/>
      <c r="Q189" s="141"/>
    </row>
    <row r="190" spans="4:17" ht="15.75">
      <c r="D190" s="140"/>
      <c r="E190" s="140"/>
      <c r="F190" s="140"/>
      <c r="G190" s="140"/>
      <c r="H190" s="140"/>
      <c r="Q190" s="141"/>
    </row>
    <row r="191" spans="4:17" ht="15.75">
      <c r="D191" s="140"/>
      <c r="E191" s="140"/>
      <c r="F191" s="140"/>
      <c r="G191" s="140"/>
      <c r="H191" s="140"/>
      <c r="Q191" s="141"/>
    </row>
    <row r="192" spans="4:17" ht="15.75">
      <c r="D192" s="140"/>
      <c r="E192" s="140"/>
      <c r="F192" s="140"/>
      <c r="G192" s="140"/>
      <c r="H192" s="140"/>
      <c r="Q192" s="141"/>
    </row>
    <row r="193" spans="4:17" ht="15.75">
      <c r="D193" s="140"/>
      <c r="E193" s="140"/>
      <c r="F193" s="140"/>
      <c r="G193" s="140"/>
      <c r="H193" s="140"/>
      <c r="Q193" s="141"/>
    </row>
    <row r="194" spans="4:17" ht="15.75">
      <c r="D194" s="140"/>
      <c r="E194" s="140"/>
      <c r="F194" s="140"/>
      <c r="G194" s="140"/>
      <c r="H194" s="140"/>
      <c r="Q194" s="141"/>
    </row>
    <row r="195" spans="4:17" ht="15.75">
      <c r="D195" s="140"/>
      <c r="E195" s="140"/>
      <c r="F195" s="140"/>
      <c r="G195" s="140"/>
      <c r="H195" s="140"/>
      <c r="Q195" s="141"/>
    </row>
    <row r="196" spans="4:17" ht="15.75">
      <c r="D196" s="140"/>
      <c r="E196" s="140"/>
      <c r="F196" s="140"/>
      <c r="G196" s="140"/>
      <c r="H196" s="140"/>
      <c r="Q196" s="141"/>
    </row>
    <row r="197" spans="4:17" ht="15.75">
      <c r="D197" s="140"/>
      <c r="E197" s="140"/>
      <c r="F197" s="140"/>
      <c r="G197" s="140"/>
      <c r="H197" s="140"/>
      <c r="Q197" s="141"/>
    </row>
    <row r="198" spans="4:17" ht="15.75">
      <c r="D198" s="140"/>
      <c r="E198" s="140"/>
      <c r="F198" s="140"/>
      <c r="G198" s="140"/>
      <c r="H198" s="140"/>
      <c r="Q198" s="141"/>
    </row>
    <row r="199" spans="4:17" ht="15.75">
      <c r="D199" s="140"/>
      <c r="E199" s="140"/>
      <c r="F199" s="140"/>
      <c r="G199" s="140"/>
      <c r="H199" s="140"/>
      <c r="Q199" s="141"/>
    </row>
    <row r="200" spans="4:17" ht="15.75">
      <c r="D200" s="140"/>
      <c r="E200" s="140"/>
      <c r="F200" s="140"/>
      <c r="G200" s="140"/>
      <c r="H200" s="140"/>
      <c r="Q200" s="141"/>
    </row>
    <row r="201" spans="4:17" ht="15.75">
      <c r="D201" s="140"/>
      <c r="E201" s="140"/>
      <c r="F201" s="140"/>
      <c r="G201" s="140"/>
      <c r="H201" s="140"/>
      <c r="Q201" s="141"/>
    </row>
    <row r="202" spans="4:17" ht="15.75">
      <c r="D202" s="140"/>
      <c r="E202" s="140"/>
      <c r="F202" s="140"/>
      <c r="G202" s="140"/>
      <c r="H202" s="140"/>
      <c r="Q202" s="141"/>
    </row>
    <row r="203" spans="4:17" ht="15.75">
      <c r="D203" s="140"/>
      <c r="E203" s="140"/>
      <c r="F203" s="140"/>
      <c r="G203" s="140"/>
      <c r="H203" s="140"/>
      <c r="Q203" s="141"/>
    </row>
    <row r="204" spans="4:17" ht="15.75">
      <c r="D204" s="140"/>
      <c r="E204" s="140"/>
      <c r="F204" s="140"/>
      <c r="G204" s="140"/>
      <c r="H204" s="140"/>
      <c r="Q204" s="141"/>
    </row>
    <row r="205" spans="4:17" ht="15.75">
      <c r="D205" s="140"/>
      <c r="E205" s="140"/>
      <c r="F205" s="140"/>
      <c r="G205" s="140"/>
      <c r="H205" s="140"/>
      <c r="Q205" s="141"/>
    </row>
    <row r="206" spans="4:17" ht="15.75">
      <c r="D206" s="140"/>
      <c r="E206" s="140"/>
      <c r="F206" s="140"/>
      <c r="G206" s="140"/>
      <c r="H206" s="140"/>
      <c r="Q206" s="141"/>
    </row>
    <row r="207" spans="4:17" ht="15.75">
      <c r="D207" s="140"/>
      <c r="E207" s="140"/>
      <c r="F207" s="140"/>
      <c r="G207" s="140"/>
      <c r="H207" s="140"/>
      <c r="Q207" s="141"/>
    </row>
    <row r="208" spans="4:17" ht="15.75">
      <c r="D208" s="140"/>
      <c r="E208" s="140"/>
      <c r="F208" s="140"/>
      <c r="G208" s="140"/>
      <c r="H208" s="140"/>
      <c r="Q208" s="141"/>
    </row>
    <row r="209" spans="4:17" ht="15.75">
      <c r="D209" s="140"/>
      <c r="E209" s="140"/>
      <c r="F209" s="140"/>
      <c r="G209" s="140"/>
      <c r="H209" s="140"/>
      <c r="Q209" s="141"/>
    </row>
    <row r="210" spans="4:17" ht="15.75">
      <c r="D210" s="140"/>
      <c r="E210" s="140"/>
      <c r="F210" s="140"/>
      <c r="G210" s="140"/>
      <c r="H210" s="140"/>
      <c r="Q210" s="141"/>
    </row>
    <row r="211" spans="4:17" ht="15.75">
      <c r="D211" s="140"/>
      <c r="E211" s="140"/>
      <c r="F211" s="140"/>
      <c r="G211" s="140"/>
      <c r="H211" s="140"/>
      <c r="Q211" s="141"/>
    </row>
    <row r="212" spans="4:17" ht="15.75">
      <c r="D212" s="140"/>
      <c r="E212" s="140"/>
      <c r="F212" s="140"/>
      <c r="G212" s="140"/>
      <c r="H212" s="140"/>
      <c r="Q212" s="141"/>
    </row>
    <row r="213" spans="4:17" ht="15.75">
      <c r="D213" s="140"/>
      <c r="E213" s="140"/>
      <c r="F213" s="140"/>
      <c r="G213" s="140"/>
      <c r="H213" s="140"/>
      <c r="Q213" s="141"/>
    </row>
    <row r="214" spans="4:17" ht="15.75">
      <c r="D214" s="140"/>
      <c r="E214" s="140"/>
      <c r="F214" s="140"/>
      <c r="G214" s="140"/>
      <c r="H214" s="140"/>
      <c r="Q214" s="141"/>
    </row>
    <row r="215" spans="4:17" ht="15.75">
      <c r="D215" s="140"/>
      <c r="E215" s="140"/>
      <c r="F215" s="140"/>
      <c r="G215" s="140"/>
      <c r="H215" s="140"/>
      <c r="Q215" s="141"/>
    </row>
    <row r="216" spans="4:17" ht="15.75">
      <c r="D216" s="140"/>
      <c r="E216" s="140"/>
      <c r="F216" s="140"/>
      <c r="G216" s="140"/>
      <c r="H216" s="140"/>
      <c r="Q216" s="141"/>
    </row>
    <row r="217" spans="4:17" ht="15.75">
      <c r="D217" s="140"/>
      <c r="E217" s="140"/>
      <c r="F217" s="140"/>
      <c r="G217" s="140"/>
      <c r="H217" s="140"/>
      <c r="Q217" s="141"/>
    </row>
    <row r="218" spans="4:17" ht="15.75">
      <c r="D218" s="140"/>
      <c r="E218" s="140"/>
      <c r="F218" s="140"/>
      <c r="G218" s="140"/>
      <c r="H218" s="140"/>
      <c r="Q218" s="141"/>
    </row>
    <row r="219" spans="4:17" ht="15.75">
      <c r="D219" s="140"/>
      <c r="E219" s="140"/>
      <c r="F219" s="140"/>
      <c r="G219" s="140"/>
      <c r="H219" s="140"/>
      <c r="Q219" s="141"/>
    </row>
    <row r="220" spans="4:17" ht="15.75">
      <c r="D220" s="140"/>
      <c r="E220" s="140"/>
      <c r="F220" s="140"/>
      <c r="G220" s="140"/>
      <c r="H220" s="140"/>
      <c r="Q220" s="141"/>
    </row>
    <row r="221" spans="4:17" ht="15.75">
      <c r="D221" s="140"/>
      <c r="E221" s="140"/>
      <c r="F221" s="140"/>
      <c r="G221" s="140"/>
      <c r="H221" s="140"/>
      <c r="Q221" s="141"/>
    </row>
    <row r="222" spans="4:17" ht="15.75">
      <c r="D222" s="140"/>
      <c r="E222" s="140"/>
      <c r="F222" s="140"/>
      <c r="G222" s="140"/>
      <c r="H222" s="140"/>
      <c r="Q222" s="141"/>
    </row>
    <row r="223" spans="4:17" ht="15.75">
      <c r="D223" s="140"/>
      <c r="E223" s="140"/>
      <c r="F223" s="140"/>
      <c r="G223" s="140"/>
      <c r="H223" s="140"/>
      <c r="Q223" s="141"/>
    </row>
    <row r="224" spans="4:17" ht="15.75">
      <c r="D224" s="140"/>
      <c r="E224" s="140"/>
      <c r="F224" s="140"/>
      <c r="G224" s="140"/>
      <c r="H224" s="140"/>
      <c r="Q224" s="141"/>
    </row>
    <row r="225" spans="4:17" ht="15.75">
      <c r="D225" s="140"/>
      <c r="E225" s="140"/>
      <c r="F225" s="140"/>
      <c r="G225" s="140"/>
      <c r="H225" s="140"/>
      <c r="Q225" s="141"/>
    </row>
    <row r="226" spans="4:17" ht="15.75">
      <c r="D226" s="140"/>
      <c r="E226" s="140"/>
      <c r="F226" s="140"/>
      <c r="G226" s="140"/>
      <c r="H226" s="140"/>
      <c r="Q226" s="141"/>
    </row>
    <row r="227" spans="4:17" ht="15.75">
      <c r="D227" s="140"/>
      <c r="E227" s="140"/>
      <c r="F227" s="140"/>
      <c r="G227" s="140"/>
      <c r="H227" s="140"/>
      <c r="Q227" s="141"/>
    </row>
    <row r="228" spans="4:17" ht="15.75">
      <c r="D228" s="140"/>
      <c r="E228" s="140"/>
      <c r="F228" s="140"/>
      <c r="G228" s="140"/>
      <c r="H228" s="140"/>
      <c r="Q228" s="141"/>
    </row>
    <row r="229" spans="4:17" ht="15.75">
      <c r="D229" s="140"/>
      <c r="E229" s="140"/>
      <c r="F229" s="140"/>
      <c r="G229" s="140"/>
      <c r="H229" s="140"/>
      <c r="Q229" s="141"/>
    </row>
    <row r="230" spans="4:17" ht="15.75">
      <c r="D230" s="140"/>
      <c r="E230" s="140"/>
      <c r="F230" s="140"/>
      <c r="G230" s="140"/>
      <c r="H230" s="140"/>
      <c r="Q230" s="141"/>
    </row>
    <row r="231" spans="4:17" ht="15.75">
      <c r="D231" s="140"/>
      <c r="E231" s="140"/>
      <c r="F231" s="140"/>
      <c r="G231" s="140"/>
      <c r="H231" s="140"/>
      <c r="Q231" s="141"/>
    </row>
    <row r="232" spans="4:17" ht="15.75">
      <c r="D232" s="140"/>
      <c r="E232" s="140"/>
      <c r="F232" s="140"/>
      <c r="G232" s="140"/>
      <c r="H232" s="140"/>
      <c r="Q232" s="141"/>
    </row>
    <row r="233" spans="4:17" ht="15.75">
      <c r="D233" s="140"/>
      <c r="E233" s="140"/>
      <c r="F233" s="140"/>
      <c r="G233" s="140"/>
      <c r="H233" s="140"/>
      <c r="Q233" s="141"/>
    </row>
    <row r="234" spans="4:17" ht="15.75">
      <c r="D234" s="140"/>
      <c r="E234" s="140"/>
      <c r="F234" s="140"/>
      <c r="G234" s="140"/>
      <c r="H234" s="140"/>
      <c r="Q234" s="141"/>
    </row>
    <row r="235" spans="4:17" ht="15.75">
      <c r="D235" s="140"/>
      <c r="E235" s="140"/>
      <c r="F235" s="140"/>
      <c r="G235" s="140"/>
      <c r="H235" s="140"/>
      <c r="Q235" s="141"/>
    </row>
    <row r="236" spans="4:17" ht="15.75">
      <c r="D236" s="140"/>
      <c r="E236" s="140"/>
      <c r="F236" s="140"/>
      <c r="G236" s="140"/>
      <c r="H236" s="140"/>
      <c r="Q236" s="141"/>
    </row>
    <row r="237" spans="4:17" ht="15.75">
      <c r="D237" s="140"/>
      <c r="E237" s="140"/>
      <c r="F237" s="140"/>
      <c r="G237" s="140"/>
      <c r="H237" s="140"/>
      <c r="Q237" s="141"/>
    </row>
    <row r="238" spans="4:17" ht="15.75">
      <c r="D238" s="140"/>
      <c r="E238" s="140"/>
      <c r="F238" s="140"/>
      <c r="G238" s="140"/>
      <c r="H238" s="140"/>
      <c r="Q238" s="141"/>
    </row>
    <row r="239" spans="4:17" ht="15.75">
      <c r="D239" s="140"/>
      <c r="E239" s="140"/>
      <c r="F239" s="140"/>
      <c r="G239" s="140"/>
      <c r="H239" s="140"/>
      <c r="Q239" s="141"/>
    </row>
    <row r="240" spans="4:17" ht="15.75">
      <c r="D240" s="140"/>
      <c r="E240" s="140"/>
      <c r="F240" s="140"/>
      <c r="G240" s="140"/>
      <c r="H240" s="140"/>
      <c r="Q240" s="141"/>
    </row>
    <row r="241" spans="4:17" ht="15.75">
      <c r="D241" s="140"/>
      <c r="E241" s="140"/>
      <c r="F241" s="140"/>
      <c r="G241" s="140"/>
      <c r="H241" s="140"/>
      <c r="Q241" s="141"/>
    </row>
    <row r="242" spans="4:17" ht="15.75">
      <c r="D242" s="140"/>
      <c r="E242" s="140"/>
      <c r="F242" s="140"/>
      <c r="G242" s="140"/>
      <c r="H242" s="140"/>
      <c r="Q242" s="141"/>
    </row>
    <row r="243" spans="4:17" ht="15.75">
      <c r="D243" s="140"/>
      <c r="E243" s="140"/>
      <c r="F243" s="140"/>
      <c r="G243" s="140"/>
      <c r="H243" s="140"/>
      <c r="Q243" s="141"/>
    </row>
    <row r="244" spans="4:17" ht="15.75">
      <c r="D244" s="140"/>
      <c r="E244" s="140"/>
      <c r="F244" s="140"/>
      <c r="G244" s="140"/>
      <c r="H244" s="140"/>
      <c r="Q244" s="141"/>
    </row>
    <row r="245" spans="4:17" ht="15.75">
      <c r="D245" s="140"/>
      <c r="E245" s="140"/>
      <c r="F245" s="140"/>
      <c r="G245" s="140"/>
      <c r="H245" s="140"/>
      <c r="Q245" s="141"/>
    </row>
    <row r="246" spans="4:17" ht="15.75">
      <c r="D246" s="140"/>
      <c r="E246" s="140"/>
      <c r="F246" s="140"/>
      <c r="G246" s="140"/>
      <c r="H246" s="140"/>
      <c r="Q246" s="141"/>
    </row>
    <row r="247" spans="4:17" ht="15.75">
      <c r="D247" s="140"/>
      <c r="E247" s="140"/>
      <c r="F247" s="140"/>
      <c r="G247" s="140"/>
      <c r="H247" s="140"/>
      <c r="Q247" s="141"/>
    </row>
    <row r="248" spans="4:17" ht="15.75">
      <c r="D248" s="140"/>
      <c r="E248" s="140"/>
      <c r="F248" s="140"/>
      <c r="G248" s="140"/>
      <c r="H248" s="140"/>
      <c r="Q248" s="141"/>
    </row>
    <row r="249" spans="4:17" ht="15.75">
      <c r="D249" s="140"/>
      <c r="E249" s="140"/>
      <c r="F249" s="140"/>
      <c r="G249" s="140"/>
      <c r="H249" s="140"/>
      <c r="Q249" s="141"/>
    </row>
    <row r="250" spans="4:17" ht="15.75">
      <c r="D250" s="140"/>
      <c r="E250" s="140"/>
      <c r="F250" s="140"/>
      <c r="G250" s="140"/>
      <c r="H250" s="140"/>
      <c r="Q250" s="141"/>
    </row>
    <row r="251" spans="4:17" ht="15.75">
      <c r="D251" s="140"/>
      <c r="E251" s="140"/>
      <c r="F251" s="140"/>
      <c r="G251" s="140"/>
      <c r="H251" s="140"/>
      <c r="Q251" s="141"/>
    </row>
    <row r="252" spans="4:17" ht="15.75">
      <c r="D252" s="140"/>
      <c r="E252" s="140"/>
      <c r="F252" s="140"/>
      <c r="G252" s="140"/>
      <c r="H252" s="140"/>
      <c r="Q252" s="141"/>
    </row>
    <row r="253" spans="4:17" ht="15.75">
      <c r="D253" s="140"/>
      <c r="E253" s="140"/>
      <c r="F253" s="140"/>
      <c r="G253" s="140"/>
      <c r="H253" s="140"/>
      <c r="Q253" s="141"/>
    </row>
    <row r="254" spans="4:17" ht="15.75">
      <c r="D254" s="140"/>
      <c r="E254" s="140"/>
      <c r="F254" s="140"/>
      <c r="G254" s="140"/>
      <c r="H254" s="140"/>
      <c r="Q254" s="141"/>
    </row>
    <row r="255" spans="4:17" ht="15.75">
      <c r="D255" s="140"/>
      <c r="E255" s="140"/>
      <c r="F255" s="140"/>
      <c r="G255" s="140"/>
      <c r="H255" s="140"/>
      <c r="Q255" s="141"/>
    </row>
    <row r="256" spans="4:17" ht="15.75">
      <c r="D256" s="140"/>
      <c r="E256" s="140"/>
      <c r="F256" s="140"/>
      <c r="G256" s="140"/>
      <c r="H256" s="140"/>
      <c r="Q256" s="141"/>
    </row>
    <row r="257" spans="4:17" ht="15.75">
      <c r="D257" s="140"/>
      <c r="E257" s="140"/>
      <c r="F257" s="140"/>
      <c r="G257" s="140"/>
      <c r="H257" s="140"/>
      <c r="Q257" s="141"/>
    </row>
    <row r="258" spans="4:17" ht="15.75">
      <c r="D258" s="140"/>
      <c r="E258" s="140"/>
      <c r="F258" s="140"/>
      <c r="G258" s="140"/>
      <c r="H258" s="140"/>
      <c r="Q258" s="141"/>
    </row>
    <row r="259" spans="4:17" ht="15.75">
      <c r="D259" s="140"/>
      <c r="E259" s="140"/>
      <c r="F259" s="140"/>
      <c r="G259" s="140"/>
      <c r="H259" s="140"/>
      <c r="Q259" s="141"/>
    </row>
    <row r="260" spans="4:17" ht="15.75">
      <c r="D260" s="140"/>
      <c r="E260" s="140"/>
      <c r="F260" s="140"/>
      <c r="G260" s="140"/>
      <c r="H260" s="140"/>
      <c r="Q260" s="141"/>
    </row>
    <row r="261" spans="4:17" ht="15.75">
      <c r="D261" s="140"/>
      <c r="E261" s="140"/>
      <c r="F261" s="140"/>
      <c r="G261" s="140"/>
      <c r="H261" s="140"/>
      <c r="Q261" s="141"/>
    </row>
    <row r="262" spans="4:17" ht="15.75">
      <c r="D262" s="140"/>
      <c r="E262" s="140"/>
      <c r="F262" s="140"/>
      <c r="G262" s="140"/>
      <c r="H262" s="140"/>
      <c r="Q262" s="141"/>
    </row>
    <row r="263" spans="4:17" ht="15.75">
      <c r="D263" s="140"/>
      <c r="E263" s="140"/>
      <c r="F263" s="140"/>
      <c r="G263" s="140"/>
      <c r="H263" s="140"/>
      <c r="Q263" s="141"/>
    </row>
    <row r="264" spans="4:17" ht="15.75">
      <c r="D264" s="140"/>
      <c r="E264" s="140"/>
      <c r="F264" s="140"/>
      <c r="G264" s="140"/>
      <c r="H264" s="140"/>
      <c r="Q264" s="141"/>
    </row>
    <row r="265" spans="4:17" ht="15.75">
      <c r="D265" s="140"/>
      <c r="E265" s="140"/>
      <c r="F265" s="140"/>
      <c r="G265" s="140"/>
      <c r="H265" s="140"/>
      <c r="Q265" s="141"/>
    </row>
    <row r="266" spans="4:17" ht="15.75">
      <c r="D266" s="140"/>
      <c r="E266" s="140"/>
      <c r="F266" s="140"/>
      <c r="G266" s="140"/>
      <c r="H266" s="140"/>
      <c r="Q266" s="141"/>
    </row>
    <row r="267" spans="4:17" ht="15.75">
      <c r="D267" s="140"/>
      <c r="E267" s="140"/>
      <c r="F267" s="140"/>
      <c r="G267" s="140"/>
      <c r="H267" s="140"/>
      <c r="Q267" s="141"/>
    </row>
    <row r="268" spans="4:17" ht="15.75">
      <c r="D268" s="140"/>
      <c r="E268" s="140"/>
      <c r="F268" s="140"/>
      <c r="G268" s="140"/>
      <c r="H268" s="140"/>
      <c r="Q268" s="141"/>
    </row>
    <row r="269" spans="4:17" ht="15.75">
      <c r="D269" s="140"/>
      <c r="E269" s="140"/>
      <c r="F269" s="140"/>
      <c r="G269" s="140"/>
      <c r="H269" s="140"/>
      <c r="Q269" s="141"/>
    </row>
    <row r="270" spans="4:17" ht="15.75">
      <c r="D270" s="140"/>
      <c r="E270" s="140"/>
      <c r="F270" s="140"/>
      <c r="G270" s="140"/>
      <c r="H270" s="140"/>
      <c r="Q270" s="141"/>
    </row>
    <row r="271" spans="4:17" ht="15.75">
      <c r="D271" s="140"/>
      <c r="E271" s="140"/>
      <c r="F271" s="140"/>
      <c r="G271" s="140"/>
      <c r="H271" s="140"/>
      <c r="Q271" s="141"/>
    </row>
    <row r="272" spans="4:17" ht="15.75">
      <c r="D272" s="140"/>
      <c r="E272" s="140"/>
      <c r="F272" s="140"/>
      <c r="G272" s="140"/>
      <c r="H272" s="140"/>
      <c r="Q272" s="141"/>
    </row>
    <row r="273" spans="4:17" ht="15.75">
      <c r="D273" s="140"/>
      <c r="E273" s="140"/>
      <c r="F273" s="140"/>
      <c r="G273" s="140"/>
      <c r="H273" s="140"/>
      <c r="Q273" s="141"/>
    </row>
    <row r="274" spans="4:17" ht="15.75">
      <c r="D274" s="140"/>
      <c r="E274" s="140"/>
      <c r="F274" s="140"/>
      <c r="G274" s="140"/>
      <c r="H274" s="140"/>
      <c r="Q274" s="141"/>
    </row>
    <row r="275" spans="4:17" ht="15.75">
      <c r="D275" s="140"/>
      <c r="E275" s="140"/>
      <c r="F275" s="140"/>
      <c r="G275" s="140"/>
      <c r="H275" s="140"/>
      <c r="Q275" s="141"/>
    </row>
    <row r="276" spans="4:17" ht="15.75">
      <c r="D276" s="140"/>
      <c r="E276" s="140"/>
      <c r="F276" s="140"/>
      <c r="G276" s="140"/>
      <c r="H276" s="140"/>
      <c r="Q276" s="141"/>
    </row>
    <row r="277" spans="4:17" ht="15.75">
      <c r="D277" s="140"/>
      <c r="E277" s="140"/>
      <c r="F277" s="140"/>
      <c r="G277" s="140"/>
      <c r="H277" s="140"/>
      <c r="Q277" s="141"/>
    </row>
    <row r="278" spans="4:17" ht="15.75">
      <c r="D278" s="140"/>
      <c r="E278" s="140"/>
      <c r="F278" s="140"/>
      <c r="G278" s="140"/>
      <c r="H278" s="140"/>
      <c r="Q278" s="141"/>
    </row>
    <row r="279" spans="4:17" ht="15.75">
      <c r="D279" s="140"/>
      <c r="E279" s="140"/>
      <c r="F279" s="140"/>
      <c r="G279" s="140"/>
      <c r="H279" s="140"/>
      <c r="Q279" s="141"/>
    </row>
    <row r="280" spans="4:17" ht="15.75">
      <c r="D280" s="140"/>
      <c r="E280" s="140"/>
      <c r="F280" s="140"/>
      <c r="G280" s="140"/>
      <c r="H280" s="140"/>
      <c r="Q280" s="141"/>
    </row>
    <row r="281" spans="4:17" ht="15.75">
      <c r="D281" s="140"/>
      <c r="E281" s="140"/>
      <c r="F281" s="140"/>
      <c r="G281" s="140"/>
      <c r="H281" s="140"/>
      <c r="Q281" s="141"/>
    </row>
    <row r="282" spans="4:17" ht="15.75">
      <c r="D282" s="140"/>
      <c r="E282" s="140"/>
      <c r="F282" s="140"/>
      <c r="G282" s="140"/>
      <c r="H282" s="140"/>
      <c r="Q282" s="141"/>
    </row>
    <row r="283" spans="4:17" ht="15.75">
      <c r="D283" s="140"/>
      <c r="E283" s="140"/>
      <c r="F283" s="140"/>
      <c r="G283" s="140"/>
      <c r="H283" s="140"/>
      <c r="Q283" s="141"/>
    </row>
    <row r="284" spans="4:17" ht="15.75">
      <c r="D284" s="140"/>
      <c r="E284" s="140"/>
      <c r="F284" s="140"/>
      <c r="G284" s="140"/>
      <c r="H284" s="140"/>
      <c r="Q284" s="141"/>
    </row>
    <row r="285" spans="4:17" ht="15.75">
      <c r="D285" s="140"/>
      <c r="E285" s="140"/>
      <c r="F285" s="140"/>
      <c r="G285" s="140"/>
      <c r="H285" s="140"/>
      <c r="Q285" s="141"/>
    </row>
    <row r="286" spans="4:17" ht="15.75">
      <c r="D286" s="140"/>
      <c r="E286" s="140"/>
      <c r="F286" s="140"/>
      <c r="G286" s="140"/>
      <c r="H286" s="140"/>
      <c r="Q286" s="141"/>
    </row>
    <row r="287" spans="4:17" ht="15.75">
      <c r="D287" s="140"/>
      <c r="E287" s="140"/>
      <c r="F287" s="140"/>
      <c r="G287" s="140"/>
      <c r="H287" s="140"/>
      <c r="Q287" s="141"/>
    </row>
    <row r="288" spans="4:17" ht="15.75">
      <c r="D288" s="140"/>
      <c r="E288" s="140"/>
      <c r="F288" s="140"/>
      <c r="G288" s="140"/>
      <c r="H288" s="140"/>
      <c r="Q288" s="141"/>
    </row>
    <row r="289" spans="4:17" ht="15.75">
      <c r="D289" s="140"/>
      <c r="E289" s="140"/>
      <c r="F289" s="140"/>
      <c r="G289" s="140"/>
      <c r="H289" s="140"/>
      <c r="Q289" s="141"/>
    </row>
    <row r="290" spans="4:17" ht="15.75">
      <c r="D290" s="140"/>
      <c r="E290" s="140"/>
      <c r="F290" s="140"/>
      <c r="G290" s="140"/>
      <c r="H290" s="140"/>
      <c r="Q290" s="141"/>
    </row>
    <row r="291" spans="4:17" ht="15.75">
      <c r="D291" s="140"/>
      <c r="E291" s="140"/>
      <c r="F291" s="140"/>
      <c r="G291" s="140"/>
      <c r="H291" s="140"/>
      <c r="Q291" s="141"/>
    </row>
    <row r="292" spans="4:17" ht="15.75">
      <c r="D292" s="140"/>
      <c r="E292" s="140"/>
      <c r="F292" s="140"/>
      <c r="G292" s="140"/>
      <c r="H292" s="140"/>
      <c r="Q292" s="141"/>
    </row>
    <row r="293" spans="4:17" ht="15.75">
      <c r="D293" s="140"/>
      <c r="E293" s="140"/>
      <c r="F293" s="140"/>
      <c r="G293" s="140"/>
      <c r="H293" s="140"/>
      <c r="Q293" s="141"/>
    </row>
    <row r="294" spans="4:17" ht="15.75">
      <c r="D294" s="140"/>
      <c r="E294" s="140"/>
      <c r="F294" s="140"/>
      <c r="G294" s="140"/>
      <c r="H294" s="140"/>
      <c r="Q294" s="141"/>
    </row>
    <row r="295" spans="4:17" ht="15.75">
      <c r="D295" s="140"/>
      <c r="E295" s="140"/>
      <c r="F295" s="140"/>
      <c r="G295" s="140"/>
      <c r="H295" s="140"/>
      <c r="Q295" s="141"/>
    </row>
    <row r="296" spans="4:17" ht="15.75">
      <c r="D296" s="140"/>
      <c r="E296" s="140"/>
      <c r="F296" s="140"/>
      <c r="G296" s="140"/>
      <c r="H296" s="140"/>
      <c r="Q296" s="141"/>
    </row>
    <row r="297" spans="4:17" ht="15.75">
      <c r="D297" s="140"/>
      <c r="E297" s="140"/>
      <c r="F297" s="140"/>
      <c r="G297" s="140"/>
      <c r="H297" s="140"/>
      <c r="Q297" s="141"/>
    </row>
    <row r="298" spans="4:17" ht="15.75">
      <c r="D298" s="140"/>
      <c r="E298" s="140"/>
      <c r="F298" s="140"/>
      <c r="G298" s="140"/>
      <c r="H298" s="140"/>
      <c r="Q298" s="141"/>
    </row>
    <row r="299" spans="4:17" ht="15.75">
      <c r="D299" s="140"/>
      <c r="E299" s="140"/>
      <c r="F299" s="140"/>
      <c r="G299" s="140"/>
      <c r="H299" s="140"/>
      <c r="Q299" s="141"/>
    </row>
    <row r="300" spans="4:17" ht="15.75">
      <c r="D300" s="140"/>
      <c r="E300" s="140"/>
      <c r="F300" s="140"/>
      <c r="G300" s="140"/>
      <c r="H300" s="140"/>
      <c r="Q300" s="141"/>
    </row>
    <row r="301" spans="4:17" ht="15.75">
      <c r="D301" s="140"/>
      <c r="E301" s="140"/>
      <c r="F301" s="140"/>
      <c r="G301" s="140"/>
      <c r="H301" s="140"/>
      <c r="Q301" s="141"/>
    </row>
    <row r="302" spans="4:17" ht="15.75">
      <c r="D302" s="140"/>
      <c r="E302" s="140"/>
      <c r="F302" s="140"/>
      <c r="G302" s="140"/>
      <c r="H302" s="140"/>
      <c r="Q302" s="141"/>
    </row>
    <row r="303" spans="4:17" ht="15.75">
      <c r="D303" s="140"/>
      <c r="E303" s="140"/>
      <c r="F303" s="140"/>
      <c r="G303" s="140"/>
      <c r="H303" s="140"/>
      <c r="Q303" s="141"/>
    </row>
    <row r="304" spans="4:17" ht="15.75">
      <c r="D304" s="140"/>
      <c r="E304" s="140"/>
      <c r="F304" s="140"/>
      <c r="G304" s="140"/>
      <c r="H304" s="140"/>
      <c r="Q304" s="141"/>
    </row>
    <row r="305" spans="4:17" ht="15.75">
      <c r="D305" s="140"/>
      <c r="E305" s="140"/>
      <c r="F305" s="140"/>
      <c r="G305" s="140"/>
      <c r="H305" s="140"/>
      <c r="Q305" s="141"/>
    </row>
    <row r="306" spans="4:17" ht="15.75">
      <c r="D306" s="140"/>
      <c r="E306" s="140"/>
      <c r="F306" s="140"/>
      <c r="G306" s="140"/>
      <c r="H306" s="140"/>
      <c r="Q306" s="141"/>
    </row>
    <row r="307" spans="4:17" ht="15.75">
      <c r="D307" s="140"/>
      <c r="E307" s="140"/>
      <c r="F307" s="140"/>
      <c r="G307" s="140"/>
      <c r="H307" s="140"/>
      <c r="Q307" s="141"/>
    </row>
    <row r="308" spans="4:17" ht="15.75">
      <c r="D308" s="140"/>
      <c r="E308" s="140"/>
      <c r="F308" s="140"/>
      <c r="G308" s="140"/>
      <c r="H308" s="140"/>
      <c r="Q308" s="141"/>
    </row>
    <row r="309" spans="4:17" ht="15.75">
      <c r="D309" s="140"/>
      <c r="E309" s="140"/>
      <c r="F309" s="140"/>
      <c r="G309" s="140"/>
      <c r="H309" s="140"/>
      <c r="Q309" s="141"/>
    </row>
    <row r="310" spans="4:17" ht="15.75">
      <c r="D310" s="140"/>
      <c r="E310" s="140"/>
      <c r="F310" s="140"/>
      <c r="G310" s="140"/>
      <c r="H310" s="140"/>
      <c r="Q310" s="141"/>
    </row>
    <row r="311" spans="4:17" ht="15.75">
      <c r="D311" s="140"/>
      <c r="E311" s="140"/>
      <c r="F311" s="140"/>
      <c r="G311" s="140"/>
      <c r="H311" s="140"/>
      <c r="Q311" s="141"/>
    </row>
    <row r="312" spans="4:17" ht="15.75">
      <c r="D312" s="140"/>
      <c r="E312" s="140"/>
      <c r="F312" s="140"/>
      <c r="G312" s="140"/>
      <c r="H312" s="140"/>
      <c r="Q312" s="141"/>
    </row>
    <row r="313" spans="4:17" ht="15.75">
      <c r="D313" s="140"/>
      <c r="E313" s="140"/>
      <c r="F313" s="140"/>
      <c r="G313" s="140"/>
      <c r="H313" s="140"/>
      <c r="Q313" s="141"/>
    </row>
    <row r="314" spans="4:17" ht="15.75">
      <c r="D314" s="140"/>
      <c r="E314" s="140"/>
      <c r="F314" s="140"/>
      <c r="G314" s="140"/>
      <c r="H314" s="140"/>
      <c r="Q314" s="141"/>
    </row>
    <row r="315" spans="4:17" ht="15.75">
      <c r="D315" s="140"/>
      <c r="E315" s="140"/>
      <c r="F315" s="140"/>
      <c r="G315" s="140"/>
      <c r="H315" s="140"/>
      <c r="Q315" s="141"/>
    </row>
    <row r="316" spans="4:17" ht="15.75">
      <c r="D316" s="140"/>
      <c r="E316" s="140"/>
      <c r="F316" s="140"/>
      <c r="G316" s="140"/>
      <c r="H316" s="140"/>
      <c r="Q316" s="141"/>
    </row>
    <row r="317" spans="4:17" ht="15.75">
      <c r="D317" s="140"/>
      <c r="E317" s="140"/>
      <c r="F317" s="140"/>
      <c r="G317" s="140"/>
      <c r="H317" s="140"/>
      <c r="Q317" s="141"/>
    </row>
    <row r="318" spans="4:17" ht="15.75">
      <c r="D318" s="140"/>
      <c r="E318" s="140"/>
      <c r="F318" s="140"/>
      <c r="G318" s="140"/>
      <c r="H318" s="140"/>
      <c r="Q318" s="141"/>
    </row>
    <row r="319" spans="4:17" ht="15.75">
      <c r="D319" s="140"/>
      <c r="E319" s="140"/>
      <c r="F319" s="140"/>
      <c r="G319" s="140"/>
      <c r="H319" s="140"/>
      <c r="Q319" s="141"/>
    </row>
    <row r="320" spans="4:17" ht="15.75">
      <c r="D320" s="140"/>
      <c r="E320" s="140"/>
      <c r="F320" s="140"/>
      <c r="G320" s="140"/>
      <c r="H320" s="140"/>
      <c r="Q320" s="141"/>
    </row>
    <row r="321" spans="4:17" ht="15.75">
      <c r="D321" s="140"/>
      <c r="E321" s="140"/>
      <c r="F321" s="140"/>
      <c r="G321" s="140"/>
      <c r="H321" s="140"/>
      <c r="Q321" s="141"/>
    </row>
    <row r="322" spans="4:17" ht="15.75">
      <c r="D322" s="140"/>
      <c r="E322" s="140"/>
      <c r="F322" s="140"/>
      <c r="G322" s="140"/>
      <c r="H322" s="140"/>
      <c r="Q322" s="141"/>
    </row>
    <row r="323" spans="4:17" ht="15.75">
      <c r="D323" s="140"/>
      <c r="E323" s="140"/>
      <c r="F323" s="140"/>
      <c r="G323" s="140"/>
      <c r="H323" s="140"/>
      <c r="Q323" s="141"/>
    </row>
    <row r="324" spans="4:17" ht="15.75">
      <c r="D324" s="140"/>
      <c r="E324" s="140"/>
      <c r="F324" s="140"/>
      <c r="G324" s="140"/>
      <c r="H324" s="140"/>
      <c r="Q324" s="141"/>
    </row>
    <row r="325" spans="4:17" ht="15.75">
      <c r="D325" s="140"/>
      <c r="E325" s="140"/>
      <c r="F325" s="140"/>
      <c r="G325" s="140"/>
      <c r="H325" s="140"/>
      <c r="Q325" s="141"/>
    </row>
    <row r="326" spans="4:17" ht="15.75">
      <c r="D326" s="140"/>
      <c r="E326" s="140"/>
      <c r="F326" s="140"/>
      <c r="G326" s="140"/>
      <c r="H326" s="140"/>
      <c r="Q326" s="141"/>
    </row>
    <row r="327" spans="4:17" ht="15.75">
      <c r="D327" s="140"/>
      <c r="E327" s="140"/>
      <c r="F327" s="140"/>
      <c r="G327" s="140"/>
      <c r="H327" s="140"/>
      <c r="Q327" s="141"/>
    </row>
    <row r="328" spans="4:17" ht="15.75">
      <c r="D328" s="140"/>
      <c r="E328" s="140"/>
      <c r="F328" s="140"/>
      <c r="G328" s="140"/>
      <c r="H328" s="140"/>
      <c r="Q328" s="141"/>
    </row>
    <row r="329" spans="4:17" ht="15.75">
      <c r="D329" s="140"/>
      <c r="E329" s="140"/>
      <c r="F329" s="140"/>
      <c r="G329" s="140"/>
      <c r="H329" s="140"/>
      <c r="Q329" s="141"/>
    </row>
    <row r="330" spans="4:17" ht="15.75">
      <c r="D330" s="140"/>
      <c r="E330" s="140"/>
      <c r="F330" s="140"/>
      <c r="G330" s="140"/>
      <c r="H330" s="140"/>
      <c r="Q330" s="141"/>
    </row>
    <row r="331" spans="4:17" ht="15.75">
      <c r="D331" s="140"/>
      <c r="E331" s="140"/>
      <c r="F331" s="140"/>
      <c r="G331" s="140"/>
      <c r="H331" s="140"/>
      <c r="Q331" s="141"/>
    </row>
    <row r="332" spans="4:17" ht="15.75">
      <c r="D332" s="140"/>
      <c r="E332" s="140"/>
      <c r="F332" s="140"/>
      <c r="G332" s="140"/>
      <c r="H332" s="140"/>
      <c r="Q332" s="141"/>
    </row>
    <row r="333" spans="4:17" ht="15.75">
      <c r="D333" s="140"/>
      <c r="E333" s="140"/>
      <c r="F333" s="140"/>
      <c r="G333" s="140"/>
      <c r="H333" s="140"/>
      <c r="Q333" s="141"/>
    </row>
    <row r="334" spans="4:17" ht="15.75">
      <c r="D334" s="140"/>
      <c r="E334" s="140"/>
      <c r="F334" s="140"/>
      <c r="G334" s="140"/>
      <c r="H334" s="140"/>
      <c r="Q334" s="141"/>
    </row>
    <row r="335" spans="4:17" ht="15.75">
      <c r="D335" s="140"/>
      <c r="E335" s="140"/>
      <c r="F335" s="140"/>
      <c r="G335" s="140"/>
      <c r="H335" s="140"/>
      <c r="Q335" s="141"/>
    </row>
    <row r="336" spans="4:17" ht="15.75">
      <c r="D336" s="140"/>
      <c r="E336" s="140"/>
      <c r="F336" s="140"/>
      <c r="G336" s="140"/>
      <c r="H336" s="140"/>
      <c r="Q336" s="141"/>
    </row>
    <row r="337" spans="4:17" ht="15.75">
      <c r="D337" s="140"/>
      <c r="E337" s="140"/>
      <c r="F337" s="140"/>
      <c r="G337" s="140"/>
      <c r="H337" s="140"/>
      <c r="Q337" s="141"/>
    </row>
    <row r="338" spans="4:17" ht="15.75">
      <c r="D338" s="140"/>
      <c r="E338" s="140"/>
      <c r="F338" s="140"/>
      <c r="G338" s="140"/>
      <c r="H338" s="140"/>
      <c r="Q338" s="141"/>
    </row>
    <row r="339" spans="4:17" ht="15.75">
      <c r="D339" s="140"/>
      <c r="E339" s="140"/>
      <c r="F339" s="140"/>
      <c r="G339" s="140"/>
      <c r="H339" s="140"/>
      <c r="Q339" s="141"/>
    </row>
    <row r="340" spans="4:17" ht="15.75">
      <c r="D340" s="140"/>
      <c r="E340" s="140"/>
      <c r="F340" s="140"/>
      <c r="G340" s="140"/>
      <c r="H340" s="140"/>
      <c r="Q340" s="141"/>
    </row>
    <row r="341" spans="4:17" ht="15.75">
      <c r="D341" s="140"/>
      <c r="E341" s="140"/>
      <c r="F341" s="140"/>
      <c r="G341" s="140"/>
      <c r="H341" s="140"/>
      <c r="Q341" s="141"/>
    </row>
    <row r="342" spans="4:17" ht="15.75">
      <c r="D342" s="140"/>
      <c r="E342" s="140"/>
      <c r="F342" s="140"/>
      <c r="G342" s="140"/>
      <c r="H342" s="140"/>
      <c r="Q342" s="141"/>
    </row>
    <row r="343" spans="4:17" ht="15.75">
      <c r="D343" s="140"/>
      <c r="E343" s="140"/>
      <c r="F343" s="140"/>
      <c r="G343" s="140"/>
      <c r="H343" s="140"/>
      <c r="Q343" s="141"/>
    </row>
    <row r="344" spans="4:17" ht="15.75">
      <c r="D344" s="140"/>
      <c r="E344" s="140"/>
      <c r="F344" s="140"/>
      <c r="G344" s="140"/>
      <c r="H344" s="140"/>
      <c r="Q344" s="141"/>
    </row>
    <row r="345" spans="4:17" ht="15.75">
      <c r="D345" s="140"/>
      <c r="E345" s="140"/>
      <c r="F345" s="140"/>
      <c r="G345" s="140"/>
      <c r="H345" s="140"/>
      <c r="Q345" s="141"/>
    </row>
    <row r="346" spans="4:17" ht="15.75">
      <c r="D346" s="140"/>
      <c r="E346" s="140"/>
      <c r="F346" s="140"/>
      <c r="G346" s="140"/>
      <c r="H346" s="140"/>
      <c r="Q346" s="141"/>
    </row>
    <row r="347" spans="4:17" ht="15.75">
      <c r="D347" s="140"/>
      <c r="E347" s="140"/>
      <c r="F347" s="140"/>
      <c r="G347" s="140"/>
      <c r="H347" s="140"/>
      <c r="Q347" s="141"/>
    </row>
    <row r="348" spans="4:17" ht="15.75">
      <c r="D348" s="140"/>
      <c r="E348" s="140"/>
      <c r="F348" s="140"/>
      <c r="G348" s="140"/>
      <c r="H348" s="140"/>
      <c r="Q348" s="141"/>
    </row>
    <row r="349" spans="4:17" ht="15.75">
      <c r="D349" s="140"/>
      <c r="E349" s="140"/>
      <c r="F349" s="140"/>
      <c r="G349" s="140"/>
      <c r="H349" s="140"/>
      <c r="Q349" s="141"/>
    </row>
    <row r="350" spans="4:17" ht="15.75">
      <c r="D350" s="140"/>
      <c r="E350" s="140"/>
      <c r="F350" s="140"/>
      <c r="G350" s="140"/>
      <c r="H350" s="140"/>
      <c r="Q350" s="141"/>
    </row>
    <row r="351" spans="4:17" ht="15.75">
      <c r="D351" s="140"/>
      <c r="E351" s="140"/>
      <c r="F351" s="140"/>
      <c r="G351" s="140"/>
      <c r="H351" s="140"/>
      <c r="Q351" s="141"/>
    </row>
    <row r="352" spans="4:17" ht="15.75">
      <c r="D352" s="140"/>
      <c r="E352" s="140"/>
      <c r="F352" s="140"/>
      <c r="G352" s="140"/>
      <c r="H352" s="140"/>
      <c r="Q352" s="141"/>
    </row>
    <row r="353" spans="4:17" ht="15.75">
      <c r="D353" s="140"/>
      <c r="E353" s="140"/>
      <c r="F353" s="140"/>
      <c r="G353" s="140"/>
      <c r="H353" s="140"/>
      <c r="Q353" s="141"/>
    </row>
    <row r="354" spans="4:17" ht="15.75">
      <c r="D354" s="140"/>
      <c r="E354" s="140"/>
      <c r="F354" s="140"/>
      <c r="G354" s="140"/>
      <c r="H354" s="140"/>
      <c r="Q354" s="141"/>
    </row>
    <row r="355" spans="4:17" ht="15.75">
      <c r="D355" s="140"/>
      <c r="E355" s="140"/>
      <c r="F355" s="140"/>
      <c r="G355" s="140"/>
      <c r="H355" s="140"/>
      <c r="Q355" s="141"/>
    </row>
    <row r="356" spans="4:17" ht="15.75">
      <c r="D356" s="140"/>
      <c r="E356" s="140"/>
      <c r="F356" s="140"/>
      <c r="G356" s="140"/>
      <c r="H356" s="140"/>
      <c r="Q356" s="141"/>
    </row>
    <row r="357" spans="4:17" ht="15.75">
      <c r="D357" s="140"/>
      <c r="E357" s="140"/>
      <c r="F357" s="140"/>
      <c r="G357" s="140"/>
      <c r="H357" s="140"/>
      <c r="Q357" s="141"/>
    </row>
    <row r="358" spans="4:17" ht="15.75">
      <c r="D358" s="140"/>
      <c r="E358" s="140"/>
      <c r="F358" s="140"/>
      <c r="G358" s="140"/>
      <c r="H358" s="140"/>
      <c r="Q358" s="141"/>
    </row>
    <row r="359" spans="4:17" ht="15.75">
      <c r="D359" s="140"/>
      <c r="E359" s="140"/>
      <c r="F359" s="140"/>
      <c r="G359" s="140"/>
      <c r="H359" s="140"/>
      <c r="Q359" s="141"/>
    </row>
    <row r="360" spans="4:17" ht="15.75">
      <c r="D360" s="140"/>
      <c r="E360" s="140"/>
      <c r="F360" s="140"/>
      <c r="G360" s="140"/>
      <c r="H360" s="140"/>
      <c r="Q360" s="141"/>
    </row>
    <row r="361" spans="4:17" ht="15.75">
      <c r="D361" s="140"/>
      <c r="E361" s="140"/>
      <c r="F361" s="140"/>
      <c r="G361" s="140"/>
      <c r="H361" s="140"/>
      <c r="Q361" s="141"/>
    </row>
    <row r="362" spans="4:17" ht="15.75">
      <c r="D362" s="140"/>
      <c r="E362" s="140"/>
      <c r="F362" s="140"/>
      <c r="G362" s="140"/>
      <c r="H362" s="140"/>
      <c r="Q362" s="141"/>
    </row>
    <row r="363" spans="4:17" ht="15.75">
      <c r="D363" s="140"/>
      <c r="E363" s="140"/>
      <c r="F363" s="140"/>
      <c r="G363" s="140"/>
      <c r="H363" s="140"/>
      <c r="Q363" s="141"/>
    </row>
    <row r="364" spans="4:17" ht="15.75">
      <c r="D364" s="140"/>
      <c r="E364" s="140"/>
      <c r="F364" s="140"/>
      <c r="G364" s="140"/>
      <c r="H364" s="140"/>
      <c r="Q364" s="141"/>
    </row>
    <row r="365" spans="4:17" ht="15.75">
      <c r="D365" s="140"/>
      <c r="E365" s="140"/>
      <c r="F365" s="140"/>
      <c r="G365" s="140"/>
      <c r="H365" s="140"/>
      <c r="Q365" s="141"/>
    </row>
    <row r="366" spans="4:17" ht="15.75">
      <c r="D366" s="140"/>
      <c r="E366" s="140"/>
      <c r="F366" s="140"/>
      <c r="G366" s="140"/>
      <c r="H366" s="140"/>
      <c r="Q366" s="141"/>
    </row>
    <row r="367" spans="4:17" ht="15.75">
      <c r="D367" s="140"/>
      <c r="E367" s="140"/>
      <c r="F367" s="140"/>
      <c r="G367" s="140"/>
      <c r="H367" s="140"/>
      <c r="Q367" s="141"/>
    </row>
    <row r="368" spans="4:17" ht="15.75">
      <c r="D368" s="140"/>
      <c r="E368" s="140"/>
      <c r="F368" s="140"/>
      <c r="G368" s="140"/>
      <c r="H368" s="140"/>
      <c r="Q368" s="141"/>
    </row>
    <row r="369" spans="4:17" ht="15.75">
      <c r="D369" s="140"/>
      <c r="E369" s="140"/>
      <c r="F369" s="140"/>
      <c r="G369" s="140"/>
      <c r="H369" s="140"/>
      <c r="Q369" s="141"/>
    </row>
    <row r="370" spans="4:17" ht="15.75">
      <c r="D370" s="140"/>
      <c r="E370" s="140"/>
      <c r="F370" s="140"/>
      <c r="G370" s="140"/>
      <c r="H370" s="140"/>
      <c r="Q370" s="141"/>
    </row>
    <row r="371" spans="4:17" ht="15.75">
      <c r="D371" s="140"/>
      <c r="E371" s="140"/>
      <c r="F371" s="140"/>
      <c r="G371" s="140"/>
      <c r="H371" s="140"/>
      <c r="Q371" s="141"/>
    </row>
    <row r="372" spans="4:17" ht="15.75">
      <c r="D372" s="140"/>
      <c r="E372" s="140"/>
      <c r="F372" s="140"/>
      <c r="G372" s="140"/>
      <c r="H372" s="140"/>
      <c r="Q372" s="141"/>
    </row>
    <row r="373" spans="4:17" ht="15.75">
      <c r="D373" s="140"/>
      <c r="E373" s="140"/>
      <c r="F373" s="140"/>
      <c r="G373" s="140"/>
      <c r="H373" s="140"/>
      <c r="Q373" s="141"/>
    </row>
    <row r="374" spans="4:17" ht="15.75">
      <c r="D374" s="140"/>
      <c r="E374" s="140"/>
      <c r="F374" s="140"/>
      <c r="G374" s="140"/>
      <c r="H374" s="140"/>
      <c r="Q374" s="141"/>
    </row>
    <row r="375" spans="4:17" ht="15.75">
      <c r="D375" s="140"/>
      <c r="E375" s="140"/>
      <c r="F375" s="140"/>
      <c r="G375" s="140"/>
      <c r="H375" s="140"/>
      <c r="Q375" s="141"/>
    </row>
    <row r="376" spans="4:17" ht="15.75">
      <c r="D376" s="140"/>
      <c r="E376" s="140"/>
      <c r="F376" s="140"/>
      <c r="G376" s="140"/>
      <c r="H376" s="140"/>
      <c r="Q376" s="141"/>
    </row>
    <row r="377" spans="4:17" ht="15.75">
      <c r="D377" s="140"/>
      <c r="E377" s="140"/>
      <c r="F377" s="140"/>
      <c r="G377" s="140"/>
      <c r="H377" s="140"/>
      <c r="Q377" s="141"/>
    </row>
    <row r="378" spans="4:17" ht="15.75">
      <c r="D378" s="140"/>
      <c r="E378" s="140"/>
      <c r="F378" s="140"/>
      <c r="G378" s="140"/>
      <c r="H378" s="140"/>
      <c r="Q378" s="141"/>
    </row>
    <row r="379" spans="4:17" ht="15.75">
      <c r="D379" s="140"/>
      <c r="E379" s="140"/>
      <c r="F379" s="140"/>
      <c r="G379" s="140"/>
      <c r="H379" s="140"/>
      <c r="Q379" s="141"/>
    </row>
    <row r="380" spans="4:17" ht="15.75">
      <c r="D380" s="140"/>
      <c r="E380" s="140"/>
      <c r="F380" s="140"/>
      <c r="G380" s="140"/>
      <c r="H380" s="140"/>
      <c r="Q380" s="141"/>
    </row>
    <row r="381" spans="4:17" ht="15.75">
      <c r="D381" s="140"/>
      <c r="E381" s="140"/>
      <c r="F381" s="140"/>
      <c r="G381" s="140"/>
      <c r="H381" s="140"/>
      <c r="Q381" s="141"/>
    </row>
    <row r="382" spans="4:17" ht="15.75">
      <c r="D382" s="140"/>
      <c r="E382" s="140"/>
      <c r="F382" s="140"/>
      <c r="G382" s="140"/>
      <c r="H382" s="140"/>
      <c r="Q382" s="141"/>
    </row>
    <row r="383" spans="4:17" ht="15.75">
      <c r="D383" s="140"/>
      <c r="E383" s="140"/>
      <c r="F383" s="140"/>
      <c r="G383" s="140"/>
      <c r="H383" s="140"/>
      <c r="Q383" s="141"/>
    </row>
    <row r="384" spans="4:17" ht="15.75">
      <c r="D384" s="140"/>
      <c r="E384" s="140"/>
      <c r="F384" s="140"/>
      <c r="G384" s="140"/>
      <c r="H384" s="140"/>
      <c r="Q384" s="141"/>
    </row>
    <row r="385" spans="4:17" ht="15.75">
      <c r="D385" s="140"/>
      <c r="E385" s="140"/>
      <c r="F385" s="140"/>
      <c r="G385" s="140"/>
      <c r="H385" s="140"/>
      <c r="Q385" s="141"/>
    </row>
    <row r="386" spans="4:17" ht="15.75">
      <c r="D386" s="140"/>
      <c r="E386" s="140"/>
      <c r="F386" s="140"/>
      <c r="G386" s="140"/>
      <c r="H386" s="140"/>
      <c r="Q386" s="141"/>
    </row>
    <row r="387" spans="4:17" ht="15.75">
      <c r="D387" s="140"/>
      <c r="E387" s="140"/>
      <c r="F387" s="140"/>
      <c r="G387" s="140"/>
      <c r="H387" s="140"/>
      <c r="Q387" s="141"/>
    </row>
    <row r="388" spans="4:17" ht="15.75">
      <c r="D388" s="140"/>
      <c r="E388" s="140"/>
      <c r="F388" s="140"/>
      <c r="G388" s="140"/>
      <c r="H388" s="140"/>
      <c r="Q388" s="141"/>
    </row>
    <row r="389" spans="4:17" ht="15.75">
      <c r="D389" s="140"/>
      <c r="E389" s="140"/>
      <c r="F389" s="140"/>
      <c r="G389" s="140"/>
      <c r="H389" s="140"/>
      <c r="Q389" s="141"/>
    </row>
    <row r="390" spans="4:17" ht="15.75">
      <c r="D390" s="140"/>
      <c r="E390" s="140"/>
      <c r="F390" s="140"/>
      <c r="G390" s="140"/>
      <c r="H390" s="140"/>
      <c r="Q390" s="141"/>
    </row>
    <row r="391" spans="4:17" ht="15.75">
      <c r="D391" s="140"/>
      <c r="E391" s="140"/>
      <c r="F391" s="140"/>
      <c r="G391" s="140"/>
      <c r="H391" s="140"/>
      <c r="Q391" s="141"/>
    </row>
    <row r="392" spans="4:17" ht="15.75">
      <c r="D392" s="140"/>
      <c r="E392" s="140"/>
      <c r="F392" s="140"/>
      <c r="G392" s="140"/>
      <c r="H392" s="140"/>
      <c r="Q392" s="141"/>
    </row>
    <row r="393" spans="4:17" ht="15.75">
      <c r="D393" s="140"/>
      <c r="E393" s="140"/>
      <c r="F393" s="140"/>
      <c r="G393" s="140"/>
      <c r="H393" s="140"/>
      <c r="Q393" s="141"/>
    </row>
    <row r="394" spans="4:17" ht="15.75">
      <c r="D394" s="140"/>
      <c r="E394" s="140"/>
      <c r="F394" s="140"/>
      <c r="G394" s="140"/>
      <c r="H394" s="140"/>
      <c r="Q394" s="141"/>
    </row>
    <row r="395" spans="4:17" ht="15.75">
      <c r="D395" s="140"/>
      <c r="E395" s="140"/>
      <c r="F395" s="140"/>
      <c r="G395" s="140"/>
      <c r="H395" s="140"/>
      <c r="Q395" s="141"/>
    </row>
    <row r="396" spans="4:17" ht="15.75">
      <c r="D396" s="140"/>
      <c r="E396" s="140"/>
      <c r="F396" s="140"/>
      <c r="G396" s="140"/>
      <c r="H396" s="140"/>
      <c r="Q396" s="141"/>
    </row>
    <row r="397" spans="4:17" ht="15.75">
      <c r="D397" s="140"/>
      <c r="E397" s="140"/>
      <c r="F397" s="140"/>
      <c r="G397" s="140"/>
      <c r="H397" s="140"/>
      <c r="Q397" s="141"/>
    </row>
    <row r="398" spans="4:17" ht="15.75">
      <c r="D398" s="140"/>
      <c r="E398" s="140"/>
      <c r="F398" s="140"/>
      <c r="G398" s="140"/>
      <c r="H398" s="140"/>
      <c r="Q398" s="141"/>
    </row>
    <row r="399" spans="4:17" ht="15.75">
      <c r="D399" s="140"/>
      <c r="E399" s="140"/>
      <c r="F399" s="140"/>
      <c r="G399" s="140"/>
      <c r="H399" s="140"/>
      <c r="Q399" s="141"/>
    </row>
    <row r="400" spans="4:17" ht="15.75">
      <c r="D400" s="140"/>
      <c r="E400" s="140"/>
      <c r="F400" s="140"/>
      <c r="G400" s="140"/>
      <c r="H400" s="140"/>
      <c r="Q400" s="141"/>
    </row>
    <row r="401" spans="4:17" ht="15.75">
      <c r="D401" s="140"/>
      <c r="E401" s="140"/>
      <c r="F401" s="140"/>
      <c r="G401" s="140"/>
      <c r="H401" s="140"/>
      <c r="Q401" s="141"/>
    </row>
    <row r="402" spans="4:17" ht="15.75">
      <c r="D402" s="140"/>
      <c r="E402" s="140"/>
      <c r="F402" s="140"/>
      <c r="G402" s="140"/>
      <c r="H402" s="140"/>
      <c r="Q402" s="141"/>
    </row>
    <row r="403" spans="4:17" ht="15.75">
      <c r="D403" s="140"/>
      <c r="E403" s="140"/>
      <c r="F403" s="140"/>
      <c r="G403" s="140"/>
      <c r="H403" s="140"/>
      <c r="Q403" s="141"/>
    </row>
    <row r="404" spans="4:17" ht="15.75">
      <c r="D404" s="140"/>
      <c r="E404" s="140"/>
      <c r="F404" s="140"/>
      <c r="G404" s="140"/>
      <c r="H404" s="140"/>
      <c r="Q404" s="141"/>
    </row>
    <row r="405" spans="4:17" ht="15.75">
      <c r="D405" s="140"/>
      <c r="E405" s="140"/>
      <c r="F405" s="140"/>
      <c r="G405" s="140"/>
      <c r="H405" s="140"/>
      <c r="Q405" s="141"/>
    </row>
    <row r="406" spans="4:17" ht="15.75">
      <c r="D406" s="140"/>
      <c r="E406" s="140"/>
      <c r="F406" s="140"/>
      <c r="G406" s="140"/>
      <c r="H406" s="140"/>
      <c r="Q406" s="141"/>
    </row>
    <row r="407" spans="4:17" ht="15.75">
      <c r="D407" s="140"/>
      <c r="E407" s="140"/>
      <c r="F407" s="140"/>
      <c r="G407" s="140"/>
      <c r="H407" s="140"/>
      <c r="Q407" s="141"/>
    </row>
    <row r="408" spans="4:17" ht="15.75">
      <c r="D408" s="140"/>
      <c r="E408" s="140"/>
      <c r="F408" s="140"/>
      <c r="G408" s="140"/>
      <c r="H408" s="140"/>
      <c r="Q408" s="141"/>
    </row>
    <row r="409" spans="4:17" ht="15.75">
      <c r="D409" s="140"/>
      <c r="E409" s="140"/>
      <c r="F409" s="140"/>
      <c r="G409" s="140"/>
      <c r="H409" s="140"/>
      <c r="Q409" s="141"/>
    </row>
    <row r="410" spans="4:17" ht="15.75">
      <c r="D410" s="140"/>
      <c r="E410" s="140"/>
      <c r="F410" s="140"/>
      <c r="G410" s="140"/>
      <c r="H410" s="140"/>
      <c r="Q410" s="141"/>
    </row>
    <row r="411" spans="4:17" ht="15.75">
      <c r="D411" s="140"/>
      <c r="E411" s="140"/>
      <c r="F411" s="140"/>
      <c r="G411" s="140"/>
      <c r="H411" s="140"/>
      <c r="Q411" s="141"/>
    </row>
    <row r="412" spans="4:17" ht="15.75">
      <c r="D412" s="140"/>
      <c r="E412" s="140"/>
      <c r="F412" s="140"/>
      <c r="G412" s="140"/>
      <c r="H412" s="140"/>
      <c r="Q412" s="141"/>
    </row>
    <row r="413" spans="4:17" ht="15.75">
      <c r="D413" s="140"/>
      <c r="E413" s="140"/>
      <c r="F413" s="140"/>
      <c r="G413" s="140"/>
      <c r="H413" s="140"/>
      <c r="Q413" s="141"/>
    </row>
    <row r="414" spans="4:17" ht="15.75">
      <c r="D414" s="140"/>
      <c r="E414" s="140"/>
      <c r="F414" s="140"/>
      <c r="G414" s="140"/>
      <c r="H414" s="140"/>
      <c r="Q414" s="141"/>
    </row>
    <row r="415" spans="4:17" ht="15.75">
      <c r="D415" s="140"/>
      <c r="E415" s="140"/>
      <c r="F415" s="140"/>
      <c r="G415" s="140"/>
      <c r="H415" s="140"/>
      <c r="Q415" s="141"/>
    </row>
    <row r="416" spans="4:17" ht="15.75">
      <c r="D416" s="140"/>
      <c r="E416" s="140"/>
      <c r="F416" s="140"/>
      <c r="G416" s="140"/>
      <c r="H416" s="140"/>
      <c r="Q416" s="141"/>
    </row>
    <row r="417" spans="4:17" ht="15.75">
      <c r="D417" s="140"/>
      <c r="E417" s="140"/>
      <c r="F417" s="140"/>
      <c r="G417" s="140"/>
      <c r="H417" s="140"/>
      <c r="Q417" s="141"/>
    </row>
    <row r="418" spans="4:17" ht="15.75">
      <c r="D418" s="140"/>
      <c r="E418" s="140"/>
      <c r="F418" s="140"/>
      <c r="G418" s="140"/>
      <c r="H418" s="140"/>
      <c r="Q418" s="141"/>
    </row>
    <row r="419" spans="4:17" ht="15.75">
      <c r="D419" s="140"/>
      <c r="E419" s="140"/>
      <c r="F419" s="140"/>
      <c r="G419" s="140"/>
      <c r="H419" s="140"/>
      <c r="Q419" s="141"/>
    </row>
    <row r="420" spans="4:17" ht="15.75">
      <c r="D420" s="140"/>
      <c r="E420" s="140"/>
      <c r="F420" s="140"/>
      <c r="G420" s="140"/>
      <c r="H420" s="140"/>
      <c r="Q420" s="141"/>
    </row>
    <row r="421" spans="4:17" ht="15.75">
      <c r="D421" s="140"/>
      <c r="E421" s="140"/>
      <c r="F421" s="140"/>
      <c r="G421" s="140"/>
      <c r="H421" s="140"/>
      <c r="Q421" s="141"/>
    </row>
    <row r="422" spans="4:17" ht="15.75">
      <c r="D422" s="140"/>
      <c r="E422" s="140"/>
      <c r="F422" s="140"/>
      <c r="G422" s="140"/>
      <c r="H422" s="140"/>
      <c r="Q422" s="141"/>
    </row>
    <row r="423" spans="4:17" ht="15.75">
      <c r="D423" s="140"/>
      <c r="E423" s="140"/>
      <c r="F423" s="140"/>
      <c r="G423" s="140"/>
      <c r="H423" s="140"/>
      <c r="Q423" s="141"/>
    </row>
    <row r="424" spans="4:17" ht="15.75">
      <c r="D424" s="140"/>
      <c r="E424" s="140"/>
      <c r="F424" s="140"/>
      <c r="G424" s="140"/>
      <c r="H424" s="140"/>
      <c r="Q424" s="141"/>
    </row>
    <row r="425" spans="4:17" ht="15.75">
      <c r="D425" s="140"/>
      <c r="E425" s="140"/>
      <c r="F425" s="140"/>
      <c r="G425" s="140"/>
      <c r="H425" s="140"/>
      <c r="Q425" s="141"/>
    </row>
    <row r="426" spans="4:17" ht="15.75">
      <c r="D426" s="140"/>
      <c r="E426" s="140"/>
      <c r="F426" s="140"/>
      <c r="G426" s="140"/>
      <c r="H426" s="140"/>
      <c r="Q426" s="141"/>
    </row>
    <row r="427" spans="4:17" ht="15.75">
      <c r="D427" s="140"/>
      <c r="E427" s="140"/>
      <c r="F427" s="140"/>
      <c r="G427" s="140"/>
      <c r="H427" s="140"/>
      <c r="Q427" s="141"/>
    </row>
    <row r="428" spans="4:17" ht="15.75">
      <c r="D428" s="140"/>
      <c r="E428" s="140"/>
      <c r="F428" s="140"/>
      <c r="G428" s="140"/>
      <c r="H428" s="140"/>
      <c r="Q428" s="141"/>
    </row>
    <row r="429" spans="4:17" ht="15.75">
      <c r="D429" s="140"/>
      <c r="E429" s="140"/>
      <c r="F429" s="140"/>
      <c r="G429" s="140"/>
      <c r="H429" s="140"/>
      <c r="Q429" s="141"/>
    </row>
    <row r="430" spans="4:17" ht="15.75">
      <c r="D430" s="140"/>
      <c r="E430" s="140"/>
      <c r="F430" s="140"/>
      <c r="G430" s="140"/>
      <c r="H430" s="140"/>
      <c r="Q430" s="141"/>
    </row>
    <row r="431" spans="4:17" ht="15.75">
      <c r="D431" s="140"/>
      <c r="E431" s="140"/>
      <c r="F431" s="140"/>
      <c r="G431" s="140"/>
      <c r="H431" s="140"/>
      <c r="Q431" s="141"/>
    </row>
    <row r="432" spans="4:17" ht="15.75">
      <c r="D432" s="140"/>
      <c r="E432" s="140"/>
      <c r="F432" s="140"/>
      <c r="G432" s="140"/>
      <c r="H432" s="140"/>
      <c r="Q432" s="141"/>
    </row>
    <row r="433" spans="4:17" ht="15.75">
      <c r="D433" s="140"/>
      <c r="E433" s="140"/>
      <c r="F433" s="140"/>
      <c r="G433" s="140"/>
      <c r="H433" s="140"/>
      <c r="Q433" s="141"/>
    </row>
    <row r="434" spans="4:17" ht="15.75">
      <c r="D434" s="140"/>
      <c r="E434" s="140"/>
      <c r="F434" s="140"/>
      <c r="G434" s="140"/>
      <c r="H434" s="140"/>
      <c r="Q434" s="141"/>
    </row>
    <row r="435" spans="4:17" ht="15.75">
      <c r="D435" s="140"/>
      <c r="E435" s="140"/>
      <c r="F435" s="140"/>
      <c r="G435" s="140"/>
      <c r="H435" s="140"/>
      <c r="Q435" s="141"/>
    </row>
    <row r="436" spans="4:17" ht="15.75">
      <c r="D436" s="140"/>
      <c r="E436" s="140"/>
      <c r="F436" s="140"/>
      <c r="G436" s="140"/>
      <c r="H436" s="140"/>
      <c r="Q436" s="141"/>
    </row>
    <row r="437" spans="4:17" ht="15.75">
      <c r="D437" s="140"/>
      <c r="E437" s="140"/>
      <c r="F437" s="140"/>
      <c r="G437" s="140"/>
      <c r="H437" s="140"/>
      <c r="Q437" s="141"/>
    </row>
    <row r="438" spans="4:17" ht="15.75">
      <c r="D438" s="140"/>
      <c r="E438" s="140"/>
      <c r="F438" s="140"/>
      <c r="G438" s="140"/>
      <c r="H438" s="140"/>
      <c r="Q438" s="141"/>
    </row>
    <row r="439" spans="4:17" ht="15.75">
      <c r="D439" s="140"/>
      <c r="E439" s="140"/>
      <c r="F439" s="140"/>
      <c r="G439" s="140"/>
      <c r="H439" s="140"/>
      <c r="Q439" s="141"/>
    </row>
    <row r="440" spans="4:17" ht="15.75">
      <c r="D440" s="140"/>
      <c r="E440" s="140"/>
      <c r="F440" s="140"/>
      <c r="G440" s="140"/>
      <c r="H440" s="140"/>
      <c r="Q440" s="141"/>
    </row>
    <row r="441" spans="4:17" ht="15.75">
      <c r="D441" s="140"/>
      <c r="E441" s="140"/>
      <c r="F441" s="140"/>
      <c r="G441" s="140"/>
      <c r="H441" s="140"/>
      <c r="Q441" s="141"/>
    </row>
    <row r="442" spans="4:17" ht="15.75">
      <c r="D442" s="140"/>
      <c r="E442" s="140"/>
      <c r="F442" s="140"/>
      <c r="G442" s="140"/>
      <c r="H442" s="140"/>
      <c r="Q442" s="141"/>
    </row>
    <row r="443" spans="4:17" ht="15.75">
      <c r="D443" s="140"/>
      <c r="E443" s="140"/>
      <c r="F443" s="140"/>
      <c r="G443" s="140"/>
      <c r="H443" s="140"/>
      <c r="Q443" s="141"/>
    </row>
    <row r="444" spans="4:17" ht="15.75">
      <c r="D444" s="140"/>
      <c r="E444" s="140"/>
      <c r="F444" s="140"/>
      <c r="G444" s="140"/>
      <c r="H444" s="140"/>
      <c r="Q444" s="141"/>
    </row>
    <row r="445" spans="4:17" ht="15.75">
      <c r="D445" s="140"/>
      <c r="E445" s="140"/>
      <c r="F445" s="140"/>
      <c r="G445" s="140"/>
      <c r="H445" s="140"/>
      <c r="Q445" s="141"/>
    </row>
    <row r="446" spans="4:17" ht="15.75">
      <c r="D446" s="140"/>
      <c r="E446" s="140"/>
      <c r="F446" s="140"/>
      <c r="G446" s="140"/>
      <c r="H446" s="140"/>
      <c r="Q446" s="141"/>
    </row>
    <row r="447" spans="4:17" ht="15.75">
      <c r="D447" s="140"/>
      <c r="E447" s="140"/>
      <c r="F447" s="140"/>
      <c r="G447" s="140"/>
      <c r="H447" s="140"/>
      <c r="Q447" s="141"/>
    </row>
    <row r="448" spans="4:17" ht="15.75">
      <c r="D448" s="140"/>
      <c r="E448" s="140"/>
      <c r="F448" s="140"/>
      <c r="G448" s="140"/>
      <c r="H448" s="140"/>
      <c r="Q448" s="141"/>
    </row>
    <row r="449" spans="4:17" ht="15.75">
      <c r="D449" s="140"/>
      <c r="E449" s="140"/>
      <c r="F449" s="140"/>
      <c r="G449" s="140"/>
      <c r="H449" s="140"/>
      <c r="Q449" s="141"/>
    </row>
    <row r="450" spans="4:17" ht="15.75">
      <c r="D450" s="140"/>
      <c r="E450" s="140"/>
      <c r="F450" s="140"/>
      <c r="G450" s="140"/>
      <c r="H450" s="140"/>
      <c r="Q450" s="141"/>
    </row>
    <row r="451" spans="4:17" ht="15.75">
      <c r="D451" s="140"/>
      <c r="E451" s="140"/>
      <c r="F451" s="140"/>
      <c r="G451" s="140"/>
      <c r="H451" s="140"/>
      <c r="Q451" s="141"/>
    </row>
    <row r="452" spans="4:17" ht="15.75">
      <c r="D452" s="140"/>
      <c r="E452" s="140"/>
      <c r="F452" s="140"/>
      <c r="G452" s="140"/>
      <c r="H452" s="140"/>
      <c r="Q452" s="141"/>
    </row>
    <row r="453" spans="4:17" ht="15.75">
      <c r="D453" s="140"/>
      <c r="E453" s="140"/>
      <c r="F453" s="140"/>
      <c r="G453" s="140"/>
      <c r="H453" s="140"/>
      <c r="Q453" s="141"/>
    </row>
    <row r="454" spans="4:17" ht="15.75">
      <c r="D454" s="140"/>
      <c r="E454" s="140"/>
      <c r="F454" s="140"/>
      <c r="G454" s="140"/>
      <c r="H454" s="140"/>
      <c r="Q454" s="141"/>
    </row>
    <row r="455" spans="4:17" ht="15.75">
      <c r="D455" s="140"/>
      <c r="E455" s="140"/>
      <c r="F455" s="140"/>
      <c r="G455" s="140"/>
      <c r="H455" s="140"/>
      <c r="Q455" s="141"/>
    </row>
    <row r="456" spans="4:17" ht="15.75">
      <c r="D456" s="140"/>
      <c r="E456" s="140"/>
      <c r="F456" s="140"/>
      <c r="G456" s="140"/>
      <c r="H456" s="140"/>
      <c r="Q456" s="141"/>
    </row>
    <row r="457" spans="4:17" ht="15.75">
      <c r="D457" s="140"/>
      <c r="E457" s="140"/>
      <c r="F457" s="140"/>
      <c r="G457" s="140"/>
      <c r="H457" s="140"/>
      <c r="Q457" s="141"/>
    </row>
    <row r="458" spans="4:17" ht="15.75">
      <c r="D458" s="140"/>
      <c r="E458" s="140"/>
      <c r="F458" s="140"/>
      <c r="G458" s="140"/>
      <c r="H458" s="140"/>
      <c r="Q458" s="141"/>
    </row>
    <row r="459" spans="4:17" ht="15.75">
      <c r="D459" s="140"/>
      <c r="E459" s="140"/>
      <c r="F459" s="140"/>
      <c r="G459" s="140"/>
      <c r="H459" s="140"/>
      <c r="Q459" s="141"/>
    </row>
    <row r="460" spans="4:17" ht="15.75">
      <c r="D460" s="140"/>
      <c r="E460" s="140"/>
      <c r="F460" s="140"/>
      <c r="G460" s="140"/>
      <c r="H460" s="140"/>
      <c r="Q460" s="141"/>
    </row>
    <row r="461" spans="4:17" ht="15.75">
      <c r="D461" s="140"/>
      <c r="E461" s="140"/>
      <c r="F461" s="140"/>
      <c r="G461" s="140"/>
      <c r="H461" s="140"/>
      <c r="Q461" s="141"/>
    </row>
    <row r="462" spans="4:17" ht="15.75">
      <c r="D462" s="140"/>
      <c r="E462" s="140"/>
      <c r="F462" s="140"/>
      <c r="G462" s="140"/>
      <c r="H462" s="140"/>
      <c r="Q462" s="141"/>
    </row>
    <row r="463" spans="4:17" ht="15.75">
      <c r="D463" s="140"/>
      <c r="E463" s="140"/>
      <c r="F463" s="140"/>
      <c r="G463" s="140"/>
      <c r="H463" s="140"/>
      <c r="Q463" s="141"/>
    </row>
    <row r="464" spans="4:17" ht="15.75">
      <c r="D464" s="140"/>
      <c r="E464" s="140"/>
      <c r="F464" s="140"/>
      <c r="G464" s="140"/>
      <c r="H464" s="140"/>
      <c r="Q464" s="141"/>
    </row>
    <row r="465" spans="4:17" ht="15.75">
      <c r="D465" s="140"/>
      <c r="E465" s="140"/>
      <c r="F465" s="140"/>
      <c r="G465" s="140"/>
      <c r="H465" s="140"/>
      <c r="Q465" s="141"/>
    </row>
    <row r="466" spans="4:17" ht="15.75">
      <c r="D466" s="140"/>
      <c r="E466" s="140"/>
      <c r="F466" s="140"/>
      <c r="G466" s="140"/>
      <c r="H466" s="140"/>
      <c r="Q466" s="141"/>
    </row>
    <row r="467" spans="4:17" ht="15.75">
      <c r="D467" s="140"/>
      <c r="E467" s="140"/>
      <c r="F467" s="140"/>
      <c r="G467" s="140"/>
      <c r="H467" s="140"/>
      <c r="Q467" s="141"/>
    </row>
    <row r="468" spans="4:17" ht="15.75">
      <c r="D468" s="140"/>
      <c r="E468" s="140"/>
      <c r="F468" s="140"/>
      <c r="G468" s="140"/>
      <c r="H468" s="140"/>
      <c r="Q468" s="141"/>
    </row>
    <row r="469" spans="4:17" ht="15.75">
      <c r="D469" s="140"/>
      <c r="E469" s="140"/>
      <c r="F469" s="140"/>
      <c r="G469" s="140"/>
      <c r="H469" s="140"/>
      <c r="Q469" s="141"/>
    </row>
    <row r="470" spans="4:17" ht="15.75">
      <c r="D470" s="140"/>
      <c r="E470" s="140"/>
      <c r="F470" s="140"/>
      <c r="G470" s="140"/>
      <c r="H470" s="140"/>
      <c r="Q470" s="141"/>
    </row>
    <row r="471" spans="4:17" ht="15.75">
      <c r="D471" s="140"/>
      <c r="E471" s="140"/>
      <c r="F471" s="140"/>
      <c r="G471" s="140"/>
      <c r="H471" s="140"/>
      <c r="Q471" s="141"/>
    </row>
    <row r="472" spans="4:17" ht="15.75">
      <c r="D472" s="140"/>
      <c r="E472" s="140"/>
      <c r="F472" s="140"/>
      <c r="G472" s="140"/>
      <c r="H472" s="140"/>
      <c r="Q472" s="141"/>
    </row>
    <row r="473" spans="4:17" ht="15.75">
      <c r="D473" s="140"/>
      <c r="E473" s="140"/>
      <c r="F473" s="140"/>
      <c r="G473" s="140"/>
      <c r="H473" s="140"/>
      <c r="Q473" s="141"/>
    </row>
    <row r="474" spans="4:17" ht="15.75">
      <c r="D474" s="140"/>
      <c r="E474" s="140"/>
      <c r="F474" s="140"/>
      <c r="G474" s="140"/>
      <c r="H474" s="140"/>
      <c r="Q474" s="141"/>
    </row>
    <row r="475" spans="4:17" ht="15.75">
      <c r="D475" s="140"/>
      <c r="E475" s="140"/>
      <c r="F475" s="140"/>
      <c r="G475" s="140"/>
      <c r="H475" s="140"/>
      <c r="Q475" s="141"/>
    </row>
    <row r="476" spans="4:17" ht="15.75">
      <c r="D476" s="140"/>
      <c r="E476" s="140"/>
      <c r="F476" s="140"/>
      <c r="G476" s="140"/>
      <c r="H476" s="140"/>
      <c r="Q476" s="141"/>
    </row>
    <row r="477" spans="4:17" ht="15.75">
      <c r="D477" s="140"/>
      <c r="E477" s="140"/>
      <c r="F477" s="140"/>
      <c r="G477" s="140"/>
      <c r="H477" s="140"/>
      <c r="Q477" s="141"/>
    </row>
    <row r="478" spans="4:17" ht="15.75">
      <c r="D478" s="140"/>
      <c r="E478" s="140"/>
      <c r="F478" s="140"/>
      <c r="G478" s="140"/>
      <c r="H478" s="140"/>
      <c r="Q478" s="141"/>
    </row>
    <row r="479" spans="4:17" ht="15.75">
      <c r="D479" s="140"/>
      <c r="E479" s="140"/>
      <c r="F479" s="140"/>
      <c r="G479" s="140"/>
      <c r="H479" s="140"/>
      <c r="Q479" s="141"/>
    </row>
    <row r="480" spans="4:17" ht="15.75">
      <c r="D480" s="140"/>
      <c r="E480" s="140"/>
      <c r="F480" s="140"/>
      <c r="G480" s="140"/>
      <c r="H480" s="140"/>
      <c r="Q480" s="141"/>
    </row>
    <row r="481" spans="4:17" ht="15.75">
      <c r="D481" s="140"/>
      <c r="E481" s="140"/>
      <c r="F481" s="140"/>
      <c r="G481" s="140"/>
      <c r="H481" s="140"/>
      <c r="Q481" s="141"/>
    </row>
    <row r="482" spans="4:17" ht="15.75">
      <c r="D482" s="140"/>
      <c r="E482" s="140"/>
      <c r="F482" s="140"/>
      <c r="G482" s="140"/>
      <c r="H482" s="140"/>
      <c r="Q482" s="141"/>
    </row>
    <row r="483" spans="4:17" ht="15.75">
      <c r="D483" s="140"/>
      <c r="E483" s="140"/>
      <c r="F483" s="140"/>
      <c r="G483" s="140"/>
      <c r="H483" s="140"/>
      <c r="Q483" s="141"/>
    </row>
    <row r="484" spans="4:17" ht="15.75">
      <c r="D484" s="140"/>
      <c r="E484" s="140"/>
      <c r="F484" s="140"/>
      <c r="G484" s="140"/>
      <c r="H484" s="140"/>
      <c r="Q484" s="141"/>
    </row>
    <row r="485" spans="4:17" ht="15.75">
      <c r="D485" s="140"/>
      <c r="E485" s="140"/>
      <c r="F485" s="140"/>
      <c r="G485" s="140"/>
      <c r="H485" s="140"/>
      <c r="Q485" s="141"/>
    </row>
    <row r="486" spans="4:17" ht="15.75">
      <c r="D486" s="140"/>
      <c r="E486" s="140"/>
      <c r="F486" s="140"/>
      <c r="G486" s="140"/>
      <c r="H486" s="140"/>
      <c r="Q486" s="141"/>
    </row>
    <row r="487" spans="4:17" ht="15.75">
      <c r="D487" s="140"/>
      <c r="E487" s="140"/>
      <c r="F487" s="140"/>
      <c r="G487" s="140"/>
      <c r="H487" s="140"/>
      <c r="Q487" s="141"/>
    </row>
    <row r="488" spans="4:17" ht="15.75">
      <c r="D488" s="140"/>
      <c r="E488" s="140"/>
      <c r="F488" s="140"/>
      <c r="G488" s="140"/>
      <c r="H488" s="140"/>
      <c r="Q488" s="141"/>
    </row>
    <row r="489" spans="4:17" ht="15.75">
      <c r="D489" s="140"/>
      <c r="E489" s="140"/>
      <c r="F489" s="140"/>
      <c r="G489" s="140"/>
      <c r="H489" s="140"/>
      <c r="Q489" s="141"/>
    </row>
    <row r="490" spans="4:17" ht="15.75">
      <c r="D490" s="140"/>
      <c r="E490" s="140"/>
      <c r="F490" s="140"/>
      <c r="G490" s="140"/>
      <c r="H490" s="140"/>
      <c r="Q490" s="141"/>
    </row>
    <row r="491" spans="4:17" ht="15.75">
      <c r="D491" s="140"/>
      <c r="E491" s="140"/>
      <c r="F491" s="140"/>
      <c r="G491" s="140"/>
      <c r="H491" s="140"/>
      <c r="Q491" s="141"/>
    </row>
    <row r="492" spans="4:17" ht="15.75">
      <c r="D492" s="140"/>
      <c r="E492" s="140"/>
      <c r="F492" s="140"/>
      <c r="G492" s="140"/>
      <c r="H492" s="140"/>
      <c r="Q492" s="141"/>
    </row>
    <row r="493" spans="4:17" ht="15.75">
      <c r="D493" s="140"/>
      <c r="E493" s="140"/>
      <c r="F493" s="140"/>
      <c r="G493" s="140"/>
      <c r="H493" s="140"/>
      <c r="Q493" s="141"/>
    </row>
    <row r="494" spans="4:17" ht="15.75">
      <c r="D494" s="140"/>
      <c r="E494" s="140"/>
      <c r="F494" s="140"/>
      <c r="G494" s="140"/>
      <c r="H494" s="140"/>
      <c r="Q494" s="141"/>
    </row>
    <row r="495" spans="4:17" ht="15.75">
      <c r="D495" s="140"/>
      <c r="E495" s="140"/>
      <c r="F495" s="140"/>
      <c r="G495" s="140"/>
      <c r="H495" s="140"/>
      <c r="Q495" s="141"/>
    </row>
    <row r="496" spans="4:17" ht="15.75">
      <c r="D496" s="140"/>
      <c r="E496" s="140"/>
      <c r="F496" s="140"/>
      <c r="G496" s="140"/>
      <c r="H496" s="140"/>
      <c r="Q496" s="141"/>
    </row>
    <row r="497" spans="4:17" ht="15.75">
      <c r="D497" s="140"/>
      <c r="E497" s="140"/>
      <c r="F497" s="140"/>
      <c r="G497" s="140"/>
      <c r="H497" s="140"/>
      <c r="Q497" s="141"/>
    </row>
    <row r="498" spans="4:17" ht="15.75">
      <c r="D498" s="140"/>
      <c r="E498" s="140"/>
      <c r="F498" s="140"/>
      <c r="G498" s="140"/>
      <c r="H498" s="140"/>
      <c r="Q498" s="141"/>
    </row>
    <row r="499" spans="4:17" ht="15.75">
      <c r="D499" s="140"/>
      <c r="E499" s="140"/>
      <c r="F499" s="140"/>
      <c r="G499" s="140"/>
      <c r="H499" s="140"/>
      <c r="Q499" s="141"/>
    </row>
    <row r="500" spans="4:17" ht="15.75">
      <c r="D500" s="140"/>
      <c r="E500" s="140"/>
      <c r="F500" s="140"/>
      <c r="G500" s="140"/>
      <c r="H500" s="140"/>
      <c r="Q500" s="141"/>
    </row>
    <row r="501" spans="4:17" ht="15.75">
      <c r="D501" s="140"/>
      <c r="E501" s="140"/>
      <c r="F501" s="140"/>
      <c r="G501" s="140"/>
      <c r="H501" s="140"/>
      <c r="Q501" s="141"/>
    </row>
    <row r="502" spans="4:17" ht="15.75">
      <c r="D502" s="140"/>
      <c r="E502" s="140"/>
      <c r="F502" s="140"/>
      <c r="G502" s="140"/>
      <c r="H502" s="140"/>
      <c r="Q502" s="141"/>
    </row>
    <row r="503" spans="4:17" ht="15.75">
      <c r="D503" s="140"/>
      <c r="E503" s="140"/>
      <c r="F503" s="140"/>
      <c r="G503" s="140"/>
      <c r="H503" s="140"/>
      <c r="Q503" s="141"/>
    </row>
    <row r="504" spans="4:17" ht="15.75">
      <c r="D504" s="140"/>
      <c r="E504" s="140"/>
      <c r="F504" s="140"/>
      <c r="G504" s="140"/>
      <c r="H504" s="140"/>
      <c r="Q504" s="141"/>
    </row>
    <row r="505" spans="4:17" ht="15.75">
      <c r="D505" s="140"/>
      <c r="E505" s="140"/>
      <c r="F505" s="140"/>
      <c r="G505" s="140"/>
      <c r="H505" s="140"/>
      <c r="Q505" s="141"/>
    </row>
    <row r="506" spans="4:17" ht="15.75">
      <c r="D506" s="140"/>
      <c r="E506" s="140"/>
      <c r="F506" s="140"/>
      <c r="G506" s="140"/>
      <c r="H506" s="140"/>
      <c r="Q506" s="141"/>
    </row>
    <row r="507" spans="4:17" ht="15.75">
      <c r="D507" s="140"/>
      <c r="E507" s="140"/>
      <c r="F507" s="140"/>
      <c r="G507" s="140"/>
      <c r="H507" s="140"/>
      <c r="Q507" s="141"/>
    </row>
    <row r="508" spans="4:17" ht="15.75">
      <c r="D508" s="140"/>
      <c r="E508" s="140"/>
      <c r="F508" s="140"/>
      <c r="G508" s="140"/>
      <c r="H508" s="140"/>
      <c r="Q508" s="141"/>
    </row>
    <row r="509" spans="4:17" ht="15.75">
      <c r="D509" s="140"/>
      <c r="E509" s="140"/>
      <c r="F509" s="140"/>
      <c r="G509" s="140"/>
      <c r="H509" s="140"/>
      <c r="Q509" s="141"/>
    </row>
    <row r="510" spans="4:17" ht="15.75">
      <c r="D510" s="140"/>
      <c r="E510" s="140"/>
      <c r="F510" s="140"/>
      <c r="G510" s="140"/>
      <c r="H510" s="140"/>
      <c r="Q510" s="141"/>
    </row>
    <row r="511" spans="4:17" ht="15.75">
      <c r="D511" s="140"/>
      <c r="E511" s="140"/>
      <c r="F511" s="140"/>
      <c r="G511" s="140"/>
      <c r="H511" s="140"/>
      <c r="Q511" s="141"/>
    </row>
    <row r="512" spans="4:17" ht="15.75">
      <c r="D512" s="140"/>
      <c r="E512" s="140"/>
      <c r="F512" s="140"/>
      <c r="G512" s="140"/>
      <c r="H512" s="140"/>
      <c r="Q512" s="141"/>
    </row>
    <row r="513" spans="4:17" ht="15.75">
      <c r="D513" s="140"/>
      <c r="E513" s="140"/>
      <c r="F513" s="140"/>
      <c r="G513" s="140"/>
      <c r="H513" s="140"/>
      <c r="Q513" s="141"/>
    </row>
    <row r="514" spans="4:17" ht="15.75">
      <c r="D514" s="140"/>
      <c r="E514" s="140"/>
      <c r="F514" s="140"/>
      <c r="G514" s="140"/>
      <c r="H514" s="140"/>
      <c r="Q514" s="141"/>
    </row>
    <row r="515" spans="4:17" ht="15.75">
      <c r="D515" s="140"/>
      <c r="E515" s="140"/>
      <c r="F515" s="140"/>
      <c r="G515" s="140"/>
      <c r="H515" s="140"/>
      <c r="Q515" s="141"/>
    </row>
    <row r="516" spans="4:17" ht="15.75">
      <c r="D516" s="140"/>
      <c r="E516" s="140"/>
      <c r="F516" s="140"/>
      <c r="G516" s="140"/>
      <c r="H516" s="140"/>
      <c r="Q516" s="141"/>
    </row>
    <row r="517" spans="4:17" ht="15.75">
      <c r="D517" s="140"/>
      <c r="E517" s="140"/>
      <c r="F517" s="140"/>
      <c r="G517" s="140"/>
      <c r="H517" s="140"/>
      <c r="Q517" s="141"/>
    </row>
    <row r="518" spans="4:17" ht="15.75">
      <c r="D518" s="140"/>
      <c r="E518" s="140"/>
      <c r="F518" s="140"/>
      <c r="G518" s="140"/>
      <c r="H518" s="140"/>
      <c r="Q518" s="141"/>
    </row>
    <row r="519" spans="4:17" ht="15.75">
      <c r="D519" s="140"/>
      <c r="E519" s="140"/>
      <c r="F519" s="140"/>
      <c r="G519" s="140"/>
      <c r="H519" s="140"/>
      <c r="Q519" s="141"/>
    </row>
    <row r="520" spans="4:17" ht="15.75">
      <c r="D520" s="140"/>
      <c r="E520" s="140"/>
      <c r="F520" s="140"/>
      <c r="G520" s="140"/>
      <c r="H520" s="140"/>
      <c r="Q520" s="141"/>
    </row>
    <row r="521" spans="4:17" ht="15.75">
      <c r="D521" s="140"/>
      <c r="E521" s="140"/>
      <c r="F521" s="140"/>
      <c r="G521" s="140"/>
      <c r="H521" s="140"/>
      <c r="Q521" s="141"/>
    </row>
    <row r="522" spans="4:17" ht="15.75">
      <c r="D522" s="140"/>
      <c r="E522" s="140"/>
      <c r="F522" s="140"/>
      <c r="G522" s="140"/>
      <c r="H522" s="140"/>
      <c r="Q522" s="141"/>
    </row>
    <row r="523" spans="4:17" ht="15.75">
      <c r="D523" s="140"/>
      <c r="E523" s="140"/>
      <c r="F523" s="140"/>
      <c r="G523" s="140"/>
      <c r="H523" s="140"/>
      <c r="Q523" s="141"/>
    </row>
    <row r="524" spans="4:17" ht="15.75">
      <c r="D524" s="140"/>
      <c r="E524" s="140"/>
      <c r="F524" s="140"/>
      <c r="G524" s="140"/>
      <c r="H524" s="140"/>
      <c r="Q524" s="141"/>
    </row>
    <row r="525" spans="4:17" ht="15.75">
      <c r="D525" s="140"/>
      <c r="E525" s="140"/>
      <c r="F525" s="140"/>
      <c r="G525" s="140"/>
      <c r="H525" s="140"/>
      <c r="Q525" s="141"/>
    </row>
    <row r="526" spans="4:17" ht="15.75">
      <c r="D526" s="140"/>
      <c r="E526" s="140"/>
      <c r="F526" s="140"/>
      <c r="G526" s="140"/>
      <c r="H526" s="140"/>
      <c r="Q526" s="141"/>
    </row>
    <row r="527" spans="4:17" ht="15.75">
      <c r="D527" s="140"/>
      <c r="E527" s="140"/>
      <c r="F527" s="140"/>
      <c r="G527" s="140"/>
      <c r="H527" s="140"/>
      <c r="Q527" s="141"/>
    </row>
    <row r="528" spans="4:17" ht="15.75">
      <c r="D528" s="140"/>
      <c r="E528" s="140"/>
      <c r="F528" s="140"/>
      <c r="G528" s="140"/>
      <c r="H528" s="140"/>
      <c r="Q528" s="141"/>
    </row>
    <row r="529" spans="4:17" ht="15.75">
      <c r="D529" s="140"/>
      <c r="E529" s="140"/>
      <c r="F529" s="140"/>
      <c r="G529" s="140"/>
      <c r="H529" s="140"/>
      <c r="Q529" s="141"/>
    </row>
    <row r="530" spans="4:17" ht="15.75">
      <c r="D530" s="140"/>
      <c r="E530" s="140"/>
      <c r="F530" s="140"/>
      <c r="G530" s="140"/>
      <c r="H530" s="140"/>
      <c r="Q530" s="141"/>
    </row>
    <row r="531" spans="4:17" ht="15.75">
      <c r="D531" s="140"/>
      <c r="E531" s="140"/>
      <c r="F531" s="140"/>
      <c r="G531" s="140"/>
      <c r="H531" s="140"/>
      <c r="Q531" s="141"/>
    </row>
    <row r="532" spans="4:17" ht="15.75">
      <c r="D532" s="140"/>
      <c r="E532" s="140"/>
      <c r="F532" s="140"/>
      <c r="G532" s="140"/>
      <c r="H532" s="140"/>
      <c r="Q532" s="141"/>
    </row>
    <row r="533" spans="4:17" ht="15.75">
      <c r="D533" s="140"/>
      <c r="E533" s="140"/>
      <c r="F533" s="140"/>
      <c r="G533" s="140"/>
      <c r="H533" s="140"/>
      <c r="Q533" s="141"/>
    </row>
    <row r="534" spans="4:17" ht="15.75">
      <c r="D534" s="140"/>
      <c r="E534" s="140"/>
      <c r="F534" s="140"/>
      <c r="G534" s="140"/>
      <c r="H534" s="140"/>
      <c r="Q534" s="141"/>
    </row>
    <row r="535" spans="4:17" ht="15.75">
      <c r="D535" s="140"/>
      <c r="E535" s="140"/>
      <c r="F535" s="140"/>
      <c r="G535" s="140"/>
      <c r="H535" s="140"/>
      <c r="Q535" s="141"/>
    </row>
    <row r="536" spans="4:17" ht="15.75">
      <c r="D536" s="140"/>
      <c r="E536" s="140"/>
      <c r="F536" s="140"/>
      <c r="G536" s="140"/>
      <c r="H536" s="140"/>
      <c r="Q536" s="141"/>
    </row>
    <row r="537" spans="4:17" ht="15.75">
      <c r="D537" s="140"/>
      <c r="E537" s="140"/>
      <c r="F537" s="140"/>
      <c r="G537" s="140"/>
      <c r="H537" s="140"/>
      <c r="Q537" s="141"/>
    </row>
    <row r="538" spans="4:17" ht="15.75">
      <c r="D538" s="140"/>
      <c r="E538" s="140"/>
      <c r="F538" s="140"/>
      <c r="G538" s="140"/>
      <c r="H538" s="140"/>
      <c r="Q538" s="141"/>
    </row>
    <row r="539" spans="4:17" ht="15.75">
      <c r="D539" s="140"/>
      <c r="E539" s="140"/>
      <c r="F539" s="140"/>
      <c r="G539" s="140"/>
      <c r="H539" s="140"/>
      <c r="Q539" s="141"/>
    </row>
    <row r="540" spans="4:17" ht="15.75">
      <c r="D540" s="140"/>
      <c r="E540" s="140"/>
      <c r="F540" s="140"/>
      <c r="G540" s="140"/>
      <c r="H540" s="140"/>
      <c r="Q540" s="141"/>
    </row>
    <row r="541" spans="4:17" ht="15.75">
      <c r="D541" s="140"/>
      <c r="E541" s="140"/>
      <c r="F541" s="140"/>
      <c r="G541" s="140"/>
      <c r="H541" s="140"/>
      <c r="Q541" s="141"/>
    </row>
    <row r="542" spans="4:17" ht="15.75">
      <c r="D542" s="140"/>
      <c r="E542" s="140"/>
      <c r="F542" s="140"/>
      <c r="G542" s="140"/>
      <c r="H542" s="140"/>
      <c r="Q542" s="141"/>
    </row>
    <row r="543" spans="4:17" ht="15.75">
      <c r="D543" s="140"/>
      <c r="E543" s="140"/>
      <c r="F543" s="140"/>
      <c r="G543" s="140"/>
      <c r="H543" s="140"/>
      <c r="Q543" s="141"/>
    </row>
    <row r="544" spans="4:17" ht="15.75">
      <c r="D544" s="140"/>
      <c r="E544" s="140"/>
      <c r="F544" s="140"/>
      <c r="G544" s="140"/>
      <c r="H544" s="140"/>
      <c r="Q544" s="141"/>
    </row>
    <row r="545" spans="4:17" ht="15.75">
      <c r="D545" s="140"/>
      <c r="E545" s="140"/>
      <c r="F545" s="140"/>
      <c r="G545" s="140"/>
      <c r="H545" s="140"/>
      <c r="Q545" s="141"/>
    </row>
    <row r="546" spans="4:17" ht="15.75">
      <c r="D546" s="140"/>
      <c r="E546" s="140"/>
      <c r="F546" s="140"/>
      <c r="G546" s="140"/>
      <c r="H546" s="140"/>
      <c r="Q546" s="141"/>
    </row>
    <row r="547" spans="4:17" ht="15.75">
      <c r="D547" s="140"/>
      <c r="E547" s="140"/>
      <c r="F547" s="140"/>
      <c r="G547" s="140"/>
      <c r="H547" s="140"/>
      <c r="Q547" s="141"/>
    </row>
    <row r="548" spans="4:17" ht="15.75">
      <c r="D548" s="140"/>
      <c r="E548" s="140"/>
      <c r="F548" s="140"/>
      <c r="G548" s="140"/>
      <c r="H548" s="140"/>
      <c r="Q548" s="141"/>
    </row>
    <row r="549" spans="4:17" ht="15.75">
      <c r="D549" s="140"/>
      <c r="E549" s="140"/>
      <c r="F549" s="140"/>
      <c r="G549" s="140"/>
      <c r="H549" s="140"/>
      <c r="Q549" s="141"/>
    </row>
    <row r="550" spans="4:17" ht="15.75">
      <c r="D550" s="140"/>
      <c r="E550" s="140"/>
      <c r="F550" s="140"/>
      <c r="G550" s="140"/>
      <c r="H550" s="140"/>
      <c r="Q550" s="141"/>
    </row>
    <row r="551" spans="4:17" ht="15.75">
      <c r="D551" s="140"/>
      <c r="E551" s="140"/>
      <c r="F551" s="140"/>
      <c r="G551" s="140"/>
      <c r="H551" s="140"/>
      <c r="Q551" s="141"/>
    </row>
    <row r="552" spans="4:17" ht="15.75">
      <c r="D552" s="140"/>
      <c r="E552" s="140"/>
      <c r="F552" s="140"/>
      <c r="G552" s="140"/>
      <c r="H552" s="140"/>
      <c r="Q552" s="141"/>
    </row>
    <row r="553" spans="4:17" ht="15.75">
      <c r="D553" s="140"/>
      <c r="E553" s="140"/>
      <c r="F553" s="140"/>
      <c r="G553" s="140"/>
      <c r="H553" s="140"/>
      <c r="Q553" s="141"/>
    </row>
    <row r="554" spans="4:17" ht="15.75">
      <c r="D554" s="140"/>
      <c r="E554" s="140"/>
      <c r="F554" s="140"/>
      <c r="G554" s="140"/>
      <c r="H554" s="140"/>
      <c r="Q554" s="141"/>
    </row>
    <row r="555" spans="4:17" ht="15.75">
      <c r="D555" s="140"/>
      <c r="E555" s="140"/>
      <c r="F555" s="140"/>
      <c r="G555" s="140"/>
      <c r="H555" s="140"/>
      <c r="Q555" s="141"/>
    </row>
    <row r="556" spans="4:17" ht="15.75">
      <c r="D556" s="140"/>
      <c r="E556" s="140"/>
      <c r="F556" s="140"/>
      <c r="G556" s="140"/>
      <c r="H556" s="140"/>
      <c r="Q556" s="141"/>
    </row>
    <row r="557" spans="4:17" ht="15.75">
      <c r="D557" s="140"/>
      <c r="E557" s="140"/>
      <c r="F557" s="140"/>
      <c r="G557" s="140"/>
      <c r="H557" s="140"/>
      <c r="Q557" s="141"/>
    </row>
    <row r="558" spans="4:17" ht="15.75">
      <c r="D558" s="140"/>
      <c r="E558" s="140"/>
      <c r="F558" s="140"/>
      <c r="G558" s="140"/>
      <c r="H558" s="140"/>
      <c r="Q558" s="141"/>
    </row>
    <row r="559" spans="4:17" ht="15.75">
      <c r="D559" s="140"/>
      <c r="E559" s="140"/>
      <c r="F559" s="140"/>
      <c r="G559" s="140"/>
      <c r="H559" s="140"/>
      <c r="Q559" s="141"/>
    </row>
    <row r="560" spans="4:17" ht="15.75">
      <c r="D560" s="140"/>
      <c r="E560" s="140"/>
      <c r="F560" s="140"/>
      <c r="G560" s="140"/>
      <c r="H560" s="140"/>
      <c r="Q560" s="141"/>
    </row>
    <row r="561" spans="4:17" ht="15.75">
      <c r="D561" s="140"/>
      <c r="E561" s="140"/>
      <c r="F561" s="140"/>
      <c r="G561" s="140"/>
      <c r="H561" s="140"/>
      <c r="Q561" s="141"/>
    </row>
    <row r="562" spans="4:17" ht="15.75">
      <c r="D562" s="140"/>
      <c r="E562" s="140"/>
      <c r="F562" s="140"/>
      <c r="G562" s="140"/>
      <c r="H562" s="140"/>
      <c r="Q562" s="141"/>
    </row>
    <row r="563" spans="4:17" ht="15.75">
      <c r="D563" s="140"/>
      <c r="E563" s="140"/>
      <c r="F563" s="140"/>
      <c r="G563" s="140"/>
      <c r="H563" s="140"/>
      <c r="Q563" s="141"/>
    </row>
    <row r="564" spans="4:17" ht="15.75">
      <c r="D564" s="140"/>
      <c r="E564" s="140"/>
      <c r="F564" s="140"/>
      <c r="G564" s="140"/>
      <c r="H564" s="140"/>
      <c r="Q564" s="141"/>
    </row>
    <row r="565" spans="4:17" ht="15.75">
      <c r="D565" s="140"/>
      <c r="E565" s="140"/>
      <c r="F565" s="140"/>
      <c r="G565" s="140"/>
      <c r="H565" s="140"/>
      <c r="Q565" s="141"/>
    </row>
    <row r="566" spans="4:17" ht="15.75">
      <c r="D566" s="140"/>
      <c r="E566" s="140"/>
      <c r="F566" s="140"/>
      <c r="G566" s="140"/>
      <c r="H566" s="140"/>
      <c r="Q566" s="141"/>
    </row>
    <row r="567" spans="4:17" ht="15.75">
      <c r="D567" s="140"/>
      <c r="E567" s="140"/>
      <c r="F567" s="140"/>
      <c r="G567" s="140"/>
      <c r="H567" s="140"/>
      <c r="Q567" s="141"/>
    </row>
    <row r="568" spans="4:17" ht="15.75">
      <c r="D568" s="140"/>
      <c r="E568" s="140"/>
      <c r="F568" s="140"/>
      <c r="G568" s="140"/>
      <c r="H568" s="140"/>
      <c r="Q568" s="141"/>
    </row>
    <row r="569" spans="4:17" ht="15.75">
      <c r="D569" s="140"/>
      <c r="E569" s="140"/>
      <c r="F569" s="140"/>
      <c r="G569" s="140"/>
      <c r="H569" s="140"/>
      <c r="Q569" s="141"/>
    </row>
    <row r="570" spans="4:17" ht="15.75">
      <c r="D570" s="140"/>
      <c r="E570" s="140"/>
      <c r="F570" s="140"/>
      <c r="G570" s="140"/>
      <c r="H570" s="140"/>
      <c r="Q570" s="141"/>
    </row>
    <row r="571" spans="4:17" ht="15.75">
      <c r="D571" s="140"/>
      <c r="E571" s="140"/>
      <c r="F571" s="140"/>
      <c r="G571" s="140"/>
      <c r="H571" s="140"/>
      <c r="Q571" s="141"/>
    </row>
    <row r="572" spans="4:17" ht="15.75">
      <c r="D572" s="140"/>
      <c r="E572" s="140"/>
      <c r="F572" s="140"/>
      <c r="G572" s="140"/>
      <c r="H572" s="140"/>
      <c r="Q572" s="141"/>
    </row>
    <row r="573" spans="4:17" ht="15.75">
      <c r="D573" s="140"/>
      <c r="E573" s="140"/>
      <c r="F573" s="140"/>
      <c r="G573" s="140"/>
      <c r="H573" s="140"/>
      <c r="Q573" s="141"/>
    </row>
    <row r="574" spans="4:17" ht="15.75">
      <c r="D574" s="140"/>
      <c r="E574" s="140"/>
      <c r="F574" s="140"/>
      <c r="G574" s="140"/>
      <c r="H574" s="140"/>
      <c r="Q574" s="141"/>
    </row>
    <row r="575" spans="4:17" ht="15.75">
      <c r="D575" s="140"/>
      <c r="E575" s="140"/>
      <c r="F575" s="140"/>
      <c r="G575" s="140"/>
      <c r="H575" s="140"/>
      <c r="Q575" s="141"/>
    </row>
    <row r="576" spans="4:17" ht="15.75">
      <c r="D576" s="140"/>
      <c r="E576" s="140"/>
      <c r="F576" s="140"/>
      <c r="G576" s="140"/>
      <c r="H576" s="140"/>
      <c r="Q576" s="141"/>
    </row>
    <row r="577" spans="4:17" ht="15.75">
      <c r="D577" s="140"/>
      <c r="E577" s="140"/>
      <c r="F577" s="140"/>
      <c r="G577" s="140"/>
      <c r="H577" s="140"/>
      <c r="Q577" s="141"/>
    </row>
    <row r="578" spans="4:17" ht="15.75">
      <c r="D578" s="140"/>
      <c r="E578" s="140"/>
      <c r="F578" s="140"/>
      <c r="G578" s="140"/>
      <c r="H578" s="140"/>
      <c r="Q578" s="141"/>
    </row>
    <row r="579" spans="4:17" ht="15.75">
      <c r="D579" s="140"/>
      <c r="E579" s="140"/>
      <c r="F579" s="140"/>
      <c r="G579" s="140"/>
      <c r="H579" s="140"/>
      <c r="Q579" s="141"/>
    </row>
    <row r="580" spans="4:17" ht="15.75">
      <c r="D580" s="140"/>
      <c r="E580" s="140"/>
      <c r="F580" s="140"/>
      <c r="G580" s="140"/>
      <c r="H580" s="140"/>
      <c r="Q580" s="141"/>
    </row>
    <row r="581" spans="4:17" ht="15.75">
      <c r="D581" s="140"/>
      <c r="E581" s="140"/>
      <c r="F581" s="140"/>
      <c r="G581" s="140"/>
      <c r="H581" s="140"/>
      <c r="Q581" s="141"/>
    </row>
    <row r="582" spans="4:17" ht="15.75">
      <c r="D582" s="140"/>
      <c r="E582" s="140"/>
      <c r="F582" s="140"/>
      <c r="G582" s="140"/>
      <c r="H582" s="140"/>
      <c r="Q582" s="141"/>
    </row>
    <row r="583" spans="4:17" ht="15.75">
      <c r="D583" s="140"/>
      <c r="E583" s="140"/>
      <c r="F583" s="140"/>
      <c r="G583" s="140"/>
      <c r="H583" s="140"/>
      <c r="Q583" s="141"/>
    </row>
    <row r="584" spans="4:17" ht="15.75">
      <c r="D584" s="140"/>
      <c r="E584" s="140"/>
      <c r="F584" s="140"/>
      <c r="G584" s="140"/>
      <c r="H584" s="140"/>
      <c r="Q584" s="141"/>
    </row>
    <row r="585" spans="4:17" ht="15.75">
      <c r="D585" s="140"/>
      <c r="E585" s="140"/>
      <c r="F585" s="140"/>
      <c r="G585" s="140"/>
      <c r="H585" s="140"/>
      <c r="Q585" s="141"/>
    </row>
    <row r="586" spans="4:17" ht="15.75">
      <c r="D586" s="140"/>
      <c r="E586" s="140"/>
      <c r="F586" s="140"/>
      <c r="G586" s="140"/>
      <c r="H586" s="140"/>
      <c r="Q586" s="141"/>
    </row>
    <row r="587" spans="4:17" ht="15.75">
      <c r="D587" s="140"/>
      <c r="E587" s="140"/>
      <c r="F587" s="140"/>
      <c r="G587" s="140"/>
      <c r="H587" s="140"/>
      <c r="Q587" s="141"/>
    </row>
    <row r="588" spans="4:17" ht="15.75">
      <c r="D588" s="140"/>
      <c r="E588" s="140"/>
      <c r="F588" s="140"/>
      <c r="G588" s="140"/>
      <c r="H588" s="140"/>
      <c r="Q588" s="141"/>
    </row>
    <row r="589" spans="4:17" ht="15.75">
      <c r="D589" s="140"/>
      <c r="E589" s="140"/>
      <c r="F589" s="140"/>
      <c r="G589" s="140"/>
      <c r="H589" s="140"/>
      <c r="Q589" s="141"/>
    </row>
    <row r="590" spans="4:17" ht="15.75">
      <c r="D590" s="140"/>
      <c r="E590" s="140"/>
      <c r="F590" s="140"/>
      <c r="G590" s="140"/>
      <c r="H590" s="140"/>
      <c r="Q590" s="141"/>
    </row>
    <row r="591" spans="4:17" ht="15.75">
      <c r="D591" s="140"/>
      <c r="E591" s="140"/>
      <c r="F591" s="140"/>
      <c r="G591" s="140"/>
      <c r="H591" s="140"/>
      <c r="Q591" s="141"/>
    </row>
    <row r="592" spans="4:17" ht="15.75">
      <c r="D592" s="140"/>
      <c r="E592" s="140"/>
      <c r="F592" s="140"/>
      <c r="G592" s="140"/>
      <c r="H592" s="140"/>
      <c r="Q592" s="141"/>
    </row>
    <row r="593" spans="4:17" ht="15.75">
      <c r="D593" s="140"/>
      <c r="E593" s="140"/>
      <c r="F593" s="140"/>
      <c r="G593" s="140"/>
      <c r="H593" s="140"/>
      <c r="Q593" s="141"/>
    </row>
    <row r="594" spans="4:17" ht="15.75">
      <c r="D594" s="140"/>
      <c r="E594" s="140"/>
      <c r="F594" s="140"/>
      <c r="G594" s="140"/>
      <c r="H594" s="140"/>
      <c r="Q594" s="141"/>
    </row>
    <row r="595" spans="4:17" ht="15.75">
      <c r="D595" s="140"/>
      <c r="E595" s="140"/>
      <c r="F595" s="140"/>
      <c r="G595" s="140"/>
      <c r="H595" s="140"/>
      <c r="Q595" s="141"/>
    </row>
    <row r="596" spans="4:17" ht="15.75">
      <c r="D596" s="140"/>
      <c r="E596" s="140"/>
      <c r="F596" s="140"/>
      <c r="G596" s="140"/>
      <c r="H596" s="140"/>
      <c r="Q596" s="141"/>
    </row>
    <row r="597" spans="4:17" ht="15.75">
      <c r="D597" s="140"/>
      <c r="E597" s="140"/>
      <c r="F597" s="140"/>
      <c r="G597" s="140"/>
      <c r="H597" s="140"/>
      <c r="Q597" s="141"/>
    </row>
    <row r="598" spans="4:17" ht="15.75">
      <c r="D598" s="140"/>
      <c r="E598" s="140"/>
      <c r="F598" s="140"/>
      <c r="G598" s="140"/>
      <c r="H598" s="140"/>
      <c r="Q598" s="141"/>
    </row>
    <row r="599" spans="4:17" ht="15.75">
      <c r="D599" s="140"/>
      <c r="E599" s="140"/>
      <c r="F599" s="140"/>
      <c r="G599" s="140"/>
      <c r="H599" s="140"/>
      <c r="Q599" s="141"/>
    </row>
    <row r="600" spans="4:17" ht="15.75">
      <c r="D600" s="140"/>
      <c r="E600" s="140"/>
      <c r="F600" s="140"/>
      <c r="G600" s="140"/>
      <c r="H600" s="140"/>
      <c r="Q600" s="141"/>
    </row>
    <row r="601" spans="4:17" ht="15.75">
      <c r="D601" s="140"/>
      <c r="E601" s="140"/>
      <c r="F601" s="140"/>
      <c r="G601" s="140"/>
      <c r="H601" s="140"/>
      <c r="Q601" s="141"/>
    </row>
    <row r="602" spans="4:17" ht="15.75">
      <c r="D602" s="140"/>
      <c r="E602" s="140"/>
      <c r="F602" s="140"/>
      <c r="G602" s="140"/>
      <c r="H602" s="140"/>
      <c r="Q602" s="141"/>
    </row>
    <row r="603" spans="4:17" ht="15.75">
      <c r="D603" s="140"/>
      <c r="E603" s="140"/>
      <c r="F603" s="140"/>
      <c r="G603" s="140"/>
      <c r="H603" s="140"/>
      <c r="Q603" s="141"/>
    </row>
    <row r="604" spans="4:17" ht="15.75">
      <c r="D604" s="140"/>
      <c r="E604" s="140"/>
      <c r="F604" s="140"/>
      <c r="G604" s="140"/>
      <c r="H604" s="140"/>
      <c r="Q604" s="141"/>
    </row>
    <row r="605" spans="4:17" ht="15.75">
      <c r="D605" s="140"/>
      <c r="E605" s="140"/>
      <c r="F605" s="140"/>
      <c r="G605" s="140"/>
      <c r="H605" s="140"/>
      <c r="Q605" s="141"/>
    </row>
    <row r="606" spans="4:17" ht="15.75">
      <c r="D606" s="140"/>
      <c r="E606" s="140"/>
      <c r="F606" s="140"/>
      <c r="G606" s="140"/>
      <c r="H606" s="140"/>
      <c r="Q606" s="141"/>
    </row>
    <row r="607" spans="4:17" ht="15.75">
      <c r="D607" s="140"/>
      <c r="E607" s="140"/>
      <c r="F607" s="140"/>
      <c r="G607" s="140"/>
      <c r="H607" s="140"/>
      <c r="Q607" s="141"/>
    </row>
    <row r="608" spans="4:17" ht="15.75">
      <c r="D608" s="140"/>
      <c r="E608" s="140"/>
      <c r="F608" s="140"/>
      <c r="G608" s="140"/>
      <c r="H608" s="140"/>
      <c r="Q608" s="141"/>
    </row>
    <row r="609" spans="4:17" ht="15.75">
      <c r="D609" s="140"/>
      <c r="E609" s="140"/>
      <c r="F609" s="140"/>
      <c r="G609" s="140"/>
      <c r="H609" s="140"/>
      <c r="Q609" s="141"/>
    </row>
    <row r="610" spans="4:17" ht="15.75">
      <c r="D610" s="140"/>
      <c r="E610" s="140"/>
      <c r="F610" s="140"/>
      <c r="G610" s="140"/>
      <c r="H610" s="140"/>
      <c r="Q610" s="141"/>
    </row>
    <row r="611" spans="4:17" ht="15.75">
      <c r="D611" s="140"/>
      <c r="E611" s="140"/>
      <c r="F611" s="140"/>
      <c r="G611" s="140"/>
      <c r="H611" s="140"/>
      <c r="Q611" s="141"/>
    </row>
    <row r="612" spans="4:17" ht="15.75">
      <c r="D612" s="140"/>
      <c r="E612" s="140"/>
      <c r="F612" s="140"/>
      <c r="G612" s="140"/>
      <c r="H612" s="140"/>
      <c r="Q612" s="141"/>
    </row>
    <row r="613" spans="4:17" ht="15.75">
      <c r="D613" s="140"/>
      <c r="E613" s="140"/>
      <c r="F613" s="140"/>
      <c r="G613" s="140"/>
      <c r="H613" s="140"/>
      <c r="Q613" s="141"/>
    </row>
    <row r="614" spans="4:17" ht="15.75">
      <c r="D614" s="140"/>
      <c r="E614" s="140"/>
      <c r="F614" s="140"/>
      <c r="G614" s="140"/>
      <c r="H614" s="140"/>
      <c r="Q614" s="141"/>
    </row>
    <row r="615" spans="4:17" ht="15.75">
      <c r="D615" s="140"/>
      <c r="E615" s="140"/>
      <c r="F615" s="140"/>
      <c r="G615" s="140"/>
      <c r="H615" s="140"/>
      <c r="Q615" s="141"/>
    </row>
    <row r="616" spans="4:17" ht="15.75">
      <c r="D616" s="140"/>
      <c r="E616" s="140"/>
      <c r="F616" s="140"/>
      <c r="G616" s="140"/>
      <c r="H616" s="140"/>
      <c r="Q616" s="141"/>
    </row>
    <row r="617" spans="4:17" ht="15.75">
      <c r="D617" s="140"/>
      <c r="E617" s="140"/>
      <c r="F617" s="140"/>
      <c r="G617" s="140"/>
      <c r="H617" s="140"/>
      <c r="Q617" s="141"/>
    </row>
    <row r="618" spans="4:17" ht="15.75">
      <c r="D618" s="140"/>
      <c r="E618" s="140"/>
      <c r="F618" s="140"/>
      <c r="G618" s="140"/>
      <c r="H618" s="140"/>
      <c r="Q618" s="141"/>
    </row>
    <row r="619" spans="4:17" ht="15.75">
      <c r="D619" s="140"/>
      <c r="E619" s="140"/>
      <c r="F619" s="140"/>
      <c r="G619" s="140"/>
      <c r="H619" s="140"/>
      <c r="Q619" s="141"/>
    </row>
    <row r="620" spans="4:17" ht="15.75">
      <c r="D620" s="140"/>
      <c r="E620" s="140"/>
      <c r="F620" s="140"/>
      <c r="G620" s="140"/>
      <c r="H620" s="140"/>
      <c r="Q620" s="141"/>
    </row>
    <row r="621" spans="4:17" ht="15.75">
      <c r="D621" s="140"/>
      <c r="E621" s="140"/>
      <c r="F621" s="140"/>
      <c r="G621" s="140"/>
      <c r="H621" s="140"/>
      <c r="Q621" s="141"/>
    </row>
    <row r="622" spans="4:17" ht="15.75">
      <c r="D622" s="140"/>
      <c r="E622" s="140"/>
      <c r="F622" s="140"/>
      <c r="G622" s="140"/>
      <c r="H622" s="140"/>
      <c r="Q622" s="141"/>
    </row>
    <row r="623" spans="4:17" ht="15.75">
      <c r="D623" s="140"/>
      <c r="E623" s="140"/>
      <c r="F623" s="140"/>
      <c r="G623" s="140"/>
      <c r="H623" s="140"/>
      <c r="Q623" s="141"/>
    </row>
    <row r="624" spans="4:17" ht="15.75">
      <c r="D624" s="140"/>
      <c r="E624" s="140"/>
      <c r="F624" s="140"/>
      <c r="G624" s="140"/>
      <c r="H624" s="140"/>
      <c r="Q624" s="141"/>
    </row>
    <row r="625" spans="4:17" ht="15.75">
      <c r="D625" s="140"/>
      <c r="E625" s="140"/>
      <c r="F625" s="140"/>
      <c r="G625" s="140"/>
      <c r="H625" s="140"/>
      <c r="Q625" s="141"/>
    </row>
    <row r="626" spans="4:17" ht="15.75">
      <c r="D626" s="140"/>
      <c r="E626" s="140"/>
      <c r="F626" s="140"/>
      <c r="G626" s="140"/>
      <c r="H626" s="140"/>
      <c r="Q626" s="141"/>
    </row>
    <row r="627" spans="4:17" ht="15.75">
      <c r="D627" s="140"/>
      <c r="E627" s="140"/>
      <c r="F627" s="140"/>
      <c r="G627" s="140"/>
      <c r="H627" s="140"/>
      <c r="Q627" s="141"/>
    </row>
    <row r="628" spans="4:17" ht="15.75">
      <c r="D628" s="140"/>
      <c r="E628" s="140"/>
      <c r="F628" s="140"/>
      <c r="G628" s="140"/>
      <c r="H628" s="140"/>
      <c r="Q628" s="141"/>
    </row>
    <row r="629" spans="4:17" ht="15.75">
      <c r="D629" s="140"/>
      <c r="E629" s="140"/>
      <c r="F629" s="140"/>
      <c r="G629" s="140"/>
      <c r="H629" s="140"/>
      <c r="Q629" s="141"/>
    </row>
    <row r="630" spans="4:17" ht="15.75">
      <c r="D630" s="140"/>
      <c r="E630" s="140"/>
      <c r="F630" s="140"/>
      <c r="G630" s="140"/>
      <c r="H630" s="140"/>
      <c r="Q630" s="141"/>
    </row>
    <row r="631" spans="4:17" ht="15.75">
      <c r="D631" s="140"/>
      <c r="E631" s="140"/>
      <c r="F631" s="140"/>
      <c r="G631" s="140"/>
      <c r="H631" s="140"/>
      <c r="Q631" s="141"/>
    </row>
    <row r="632" spans="4:17" ht="15.75">
      <c r="D632" s="140"/>
      <c r="E632" s="140"/>
      <c r="F632" s="140"/>
      <c r="G632" s="140"/>
      <c r="H632" s="140"/>
      <c r="Q632" s="141"/>
    </row>
    <row r="633" spans="4:17" ht="15.75">
      <c r="D633" s="140"/>
      <c r="E633" s="140"/>
      <c r="F633" s="140"/>
      <c r="G633" s="140"/>
      <c r="H633" s="140"/>
      <c r="Q633" s="141"/>
    </row>
    <row r="634" spans="4:17" ht="15.75">
      <c r="D634" s="140"/>
      <c r="E634" s="140"/>
      <c r="F634" s="140"/>
      <c r="G634" s="140"/>
      <c r="H634" s="140"/>
      <c r="Q634" s="141"/>
    </row>
    <row r="635" spans="4:17" ht="15.75">
      <c r="D635" s="140"/>
      <c r="E635" s="140"/>
      <c r="F635" s="140"/>
      <c r="G635" s="140"/>
      <c r="H635" s="140"/>
      <c r="Q635" s="141"/>
    </row>
    <row r="636" spans="4:17" ht="15.75">
      <c r="D636" s="140"/>
      <c r="E636" s="140"/>
      <c r="F636" s="140"/>
      <c r="G636" s="140"/>
      <c r="H636" s="140"/>
      <c r="Q636" s="141"/>
    </row>
    <row r="637" spans="4:17" ht="15.75">
      <c r="D637" s="140"/>
      <c r="E637" s="140"/>
      <c r="F637" s="140"/>
      <c r="G637" s="140"/>
      <c r="H637" s="140"/>
      <c r="Q637" s="141"/>
    </row>
    <row r="638" spans="4:17" ht="15.75">
      <c r="D638" s="140"/>
      <c r="E638" s="140"/>
      <c r="F638" s="140"/>
      <c r="G638" s="140"/>
      <c r="H638" s="140"/>
      <c r="Q638" s="141"/>
    </row>
    <row r="639" spans="4:17" ht="15.75">
      <c r="D639" s="140"/>
      <c r="E639" s="140"/>
      <c r="F639" s="140"/>
      <c r="G639" s="140"/>
      <c r="H639" s="140"/>
      <c r="Q639" s="141"/>
    </row>
    <row r="640" spans="4:17" ht="15.75">
      <c r="D640" s="140"/>
      <c r="E640" s="140"/>
      <c r="F640" s="140"/>
      <c r="G640" s="140"/>
      <c r="H640" s="140"/>
      <c r="Q640" s="141"/>
    </row>
    <row r="641" spans="4:17" ht="15.75">
      <c r="D641" s="140"/>
      <c r="E641" s="140"/>
      <c r="F641" s="140"/>
      <c r="G641" s="140"/>
      <c r="H641" s="140"/>
      <c r="Q641" s="141"/>
    </row>
    <row r="642" spans="4:17" ht="15.75">
      <c r="D642" s="140"/>
      <c r="E642" s="140"/>
      <c r="F642" s="140"/>
      <c r="G642" s="140"/>
      <c r="H642" s="140"/>
      <c r="Q642" s="141"/>
    </row>
    <row r="643" spans="4:17" ht="15.75">
      <c r="D643" s="140"/>
      <c r="E643" s="140"/>
      <c r="F643" s="140"/>
      <c r="G643" s="140"/>
      <c r="H643" s="140"/>
      <c r="Q643" s="141"/>
    </row>
    <row r="644" spans="4:17" ht="15.75">
      <c r="D644" s="140"/>
      <c r="E644" s="140"/>
      <c r="F644" s="140"/>
      <c r="G644" s="140"/>
      <c r="H644" s="140"/>
      <c r="Q644" s="141"/>
    </row>
    <row r="645" spans="4:17" ht="15.75">
      <c r="D645" s="140"/>
      <c r="E645" s="140"/>
      <c r="F645" s="140"/>
      <c r="G645" s="140"/>
      <c r="H645" s="140"/>
      <c r="Q645" s="141"/>
    </row>
    <row r="646" spans="4:17" ht="15.75">
      <c r="D646" s="140"/>
      <c r="E646" s="140"/>
      <c r="F646" s="140"/>
      <c r="G646" s="140"/>
      <c r="H646" s="140"/>
      <c r="Q646" s="141"/>
    </row>
    <row r="647" spans="4:17" ht="15.75">
      <c r="D647" s="140"/>
      <c r="E647" s="140"/>
      <c r="F647" s="140"/>
      <c r="G647" s="140"/>
      <c r="H647" s="140"/>
      <c r="Q647" s="141"/>
    </row>
    <row r="648" spans="4:17" ht="15.75">
      <c r="D648" s="140"/>
      <c r="E648" s="140"/>
      <c r="F648" s="140"/>
      <c r="G648" s="140"/>
      <c r="H648" s="140"/>
      <c r="Q648" s="141"/>
    </row>
    <row r="649" spans="4:17" ht="15.75">
      <c r="D649" s="140"/>
      <c r="E649" s="140"/>
      <c r="F649" s="140"/>
      <c r="G649" s="140"/>
      <c r="H649" s="140"/>
      <c r="Q649" s="141"/>
    </row>
    <row r="650" spans="4:17" ht="15.75">
      <c r="D650" s="140"/>
      <c r="E650" s="140"/>
      <c r="F650" s="140"/>
      <c r="G650" s="140"/>
      <c r="H650" s="140"/>
      <c r="Q650" s="141"/>
    </row>
    <row r="651" spans="4:17" ht="15.75">
      <c r="D651" s="140"/>
      <c r="E651" s="140"/>
      <c r="F651" s="140"/>
      <c r="G651" s="140"/>
      <c r="H651" s="140"/>
      <c r="Q651" s="141"/>
    </row>
    <row r="652" spans="4:17" ht="15.75">
      <c r="D652" s="140"/>
      <c r="E652" s="140"/>
      <c r="F652" s="140"/>
      <c r="G652" s="140"/>
      <c r="H652" s="140"/>
      <c r="Q652" s="141"/>
    </row>
    <row r="653" spans="4:17" ht="15.75">
      <c r="D653" s="140"/>
      <c r="E653" s="140"/>
      <c r="F653" s="140"/>
      <c r="G653" s="140"/>
      <c r="H653" s="140"/>
      <c r="Q653" s="141"/>
    </row>
    <row r="654" spans="4:17" ht="15.75">
      <c r="D654" s="140"/>
      <c r="E654" s="140"/>
      <c r="F654" s="140"/>
      <c r="G654" s="140"/>
      <c r="H654" s="140"/>
      <c r="Q654" s="141"/>
    </row>
    <row r="655" spans="4:17" ht="15.75">
      <c r="D655" s="140"/>
      <c r="E655" s="140"/>
      <c r="F655" s="140"/>
      <c r="G655" s="140"/>
      <c r="H655" s="140"/>
      <c r="Q655" s="141"/>
    </row>
    <row r="656" spans="4:17" ht="15.75">
      <c r="D656" s="140"/>
      <c r="E656" s="140"/>
      <c r="F656" s="140"/>
      <c r="G656" s="140"/>
      <c r="H656" s="140"/>
      <c r="Q656" s="141"/>
    </row>
    <row r="657" spans="4:17" ht="15.75">
      <c r="D657" s="140"/>
      <c r="E657" s="140"/>
      <c r="F657" s="140"/>
      <c r="G657" s="140"/>
      <c r="H657" s="140"/>
      <c r="Q657" s="141"/>
    </row>
    <row r="658" spans="4:17" ht="15.75">
      <c r="D658" s="140"/>
      <c r="E658" s="140"/>
      <c r="F658" s="140"/>
      <c r="G658" s="140"/>
      <c r="H658" s="140"/>
      <c r="Q658" s="141"/>
    </row>
    <row r="659" spans="4:17" ht="15.75">
      <c r="D659" s="140"/>
      <c r="E659" s="140"/>
      <c r="F659" s="140"/>
      <c r="G659" s="140"/>
      <c r="H659" s="140"/>
      <c r="Q659" s="141"/>
    </row>
    <row r="660" spans="4:17" ht="15.75">
      <c r="D660" s="140"/>
      <c r="E660" s="140"/>
      <c r="F660" s="140"/>
      <c r="G660" s="140"/>
      <c r="H660" s="140"/>
      <c r="Q660" s="141"/>
    </row>
    <row r="661" spans="4:17" ht="15.75">
      <c r="D661" s="140"/>
      <c r="E661" s="140"/>
      <c r="F661" s="140"/>
      <c r="G661" s="140"/>
      <c r="H661" s="140"/>
      <c r="Q661" s="141"/>
    </row>
    <row r="662" spans="4:17" ht="15.75">
      <c r="D662" s="140"/>
      <c r="E662" s="140"/>
      <c r="F662" s="140"/>
      <c r="G662" s="140"/>
      <c r="H662" s="140"/>
      <c r="Q662" s="141"/>
    </row>
    <row r="663" spans="4:17" ht="15.75">
      <c r="D663" s="140"/>
      <c r="E663" s="140"/>
      <c r="F663" s="140"/>
      <c r="G663" s="140"/>
      <c r="H663" s="140"/>
      <c r="Q663" s="141"/>
    </row>
    <row r="664" spans="4:17" ht="15.75">
      <c r="D664" s="140"/>
      <c r="E664" s="140"/>
      <c r="F664" s="140"/>
      <c r="G664" s="140"/>
      <c r="H664" s="140"/>
      <c r="Q664" s="141"/>
    </row>
    <row r="665" spans="4:17" ht="15.75">
      <c r="D665" s="140"/>
      <c r="E665" s="140"/>
      <c r="F665" s="140"/>
      <c r="G665" s="140"/>
      <c r="H665" s="140"/>
      <c r="Q665" s="141"/>
    </row>
    <row r="666" spans="4:17" ht="15.75">
      <c r="D666" s="140"/>
      <c r="E666" s="140"/>
      <c r="F666" s="140"/>
      <c r="G666" s="140"/>
      <c r="H666" s="140"/>
      <c r="Q666" s="141"/>
    </row>
    <row r="667" spans="4:17" ht="15.75">
      <c r="D667" s="140"/>
      <c r="E667" s="140"/>
      <c r="F667" s="140"/>
      <c r="G667" s="140"/>
      <c r="H667" s="140"/>
      <c r="Q667" s="141"/>
    </row>
    <row r="668" spans="4:17" ht="15.75">
      <c r="D668" s="140"/>
      <c r="E668" s="140"/>
      <c r="F668" s="140"/>
      <c r="G668" s="140"/>
      <c r="H668" s="140"/>
      <c r="Q668" s="141"/>
    </row>
    <row r="669" spans="4:17" ht="15.75">
      <c r="D669" s="140"/>
      <c r="E669" s="140"/>
      <c r="F669" s="140"/>
      <c r="G669" s="140"/>
      <c r="H669" s="140"/>
      <c r="Q669" s="141"/>
    </row>
    <row r="670" spans="4:17" ht="15.75">
      <c r="D670" s="140"/>
      <c r="E670" s="140"/>
      <c r="F670" s="140"/>
      <c r="G670" s="140"/>
      <c r="H670" s="140"/>
      <c r="Q670" s="141"/>
    </row>
    <row r="671" spans="4:17" ht="15.75">
      <c r="D671" s="140"/>
      <c r="E671" s="140"/>
      <c r="F671" s="140"/>
      <c r="G671" s="140"/>
      <c r="H671" s="140"/>
      <c r="Q671" s="141"/>
    </row>
    <row r="672" spans="4:17" ht="15.75">
      <c r="D672" s="140"/>
      <c r="E672" s="140"/>
      <c r="F672" s="140"/>
      <c r="G672" s="140"/>
      <c r="H672" s="140"/>
      <c r="Q672" s="141"/>
    </row>
    <row r="673" spans="4:17" ht="15.75">
      <c r="D673" s="140"/>
      <c r="E673" s="140"/>
      <c r="F673" s="140"/>
      <c r="G673" s="140"/>
      <c r="H673" s="140"/>
      <c r="Q673" s="141"/>
    </row>
    <row r="674" spans="4:17" ht="15.75">
      <c r="D674" s="140"/>
      <c r="E674" s="140"/>
      <c r="F674" s="140"/>
      <c r="G674" s="140"/>
      <c r="H674" s="140"/>
      <c r="Q674" s="141"/>
    </row>
    <row r="675" spans="4:17" ht="15.75">
      <c r="D675" s="140"/>
      <c r="E675" s="140"/>
      <c r="F675" s="140"/>
      <c r="G675" s="140"/>
      <c r="H675" s="140"/>
      <c r="Q675" s="141"/>
    </row>
    <row r="676" spans="4:17" ht="15.75">
      <c r="D676" s="140"/>
      <c r="E676" s="140"/>
      <c r="F676" s="140"/>
      <c r="G676" s="140"/>
      <c r="H676" s="140"/>
      <c r="Q676" s="141"/>
    </row>
    <row r="677" spans="4:17" ht="15.75">
      <c r="D677" s="140"/>
      <c r="E677" s="140"/>
      <c r="F677" s="140"/>
      <c r="G677" s="140"/>
      <c r="H677" s="140"/>
      <c r="Q677" s="141"/>
    </row>
    <row r="678" spans="4:17" ht="15.75">
      <c r="D678" s="140"/>
      <c r="E678" s="140"/>
      <c r="F678" s="140"/>
      <c r="G678" s="140"/>
      <c r="H678" s="140"/>
      <c r="Q678" s="141"/>
    </row>
    <row r="679" spans="4:17" ht="15.75">
      <c r="D679" s="140"/>
      <c r="E679" s="140"/>
      <c r="F679" s="140"/>
      <c r="G679" s="140"/>
      <c r="H679" s="140"/>
      <c r="Q679" s="141"/>
    </row>
    <row r="680" spans="4:17" ht="15.75">
      <c r="D680" s="140"/>
      <c r="E680" s="140"/>
      <c r="F680" s="140"/>
      <c r="G680" s="140"/>
      <c r="H680" s="140"/>
      <c r="Q680" s="141"/>
    </row>
    <row r="681" spans="4:17" ht="15.75">
      <c r="D681" s="140"/>
      <c r="E681" s="140"/>
      <c r="F681" s="140"/>
      <c r="G681" s="140"/>
      <c r="H681" s="140"/>
      <c r="Q681" s="141"/>
    </row>
    <row r="682" spans="4:17" ht="15.75">
      <c r="D682" s="140"/>
      <c r="E682" s="140"/>
      <c r="F682" s="140"/>
      <c r="G682" s="140"/>
      <c r="H682" s="140"/>
      <c r="Q682" s="141"/>
    </row>
    <row r="683" spans="4:17" ht="15.75">
      <c r="D683" s="140"/>
      <c r="E683" s="140"/>
      <c r="F683" s="140"/>
      <c r="G683" s="140"/>
      <c r="H683" s="140"/>
      <c r="Q683" s="141"/>
    </row>
    <row r="684" spans="4:17" ht="15.75">
      <c r="D684" s="140"/>
      <c r="E684" s="140"/>
      <c r="F684" s="140"/>
      <c r="G684" s="140"/>
      <c r="H684" s="140"/>
      <c r="Q684" s="141"/>
    </row>
    <row r="685" spans="4:17" ht="15.75">
      <c r="D685" s="140"/>
      <c r="E685" s="140"/>
      <c r="F685" s="140"/>
      <c r="G685" s="140"/>
      <c r="H685" s="140"/>
      <c r="Q685" s="141"/>
    </row>
    <row r="686" spans="4:17" ht="15.75">
      <c r="D686" s="140"/>
      <c r="E686" s="140"/>
      <c r="F686" s="140"/>
      <c r="G686" s="140"/>
      <c r="H686" s="140"/>
      <c r="Q686" s="141"/>
    </row>
    <row r="687" spans="4:17" ht="15.75">
      <c r="D687" s="140"/>
      <c r="E687" s="140"/>
      <c r="F687" s="140"/>
      <c r="G687" s="140"/>
      <c r="H687" s="140"/>
      <c r="Q687" s="141"/>
    </row>
    <row r="688" spans="4:17" ht="15.75">
      <c r="D688" s="140"/>
      <c r="E688" s="140"/>
      <c r="F688" s="140"/>
      <c r="G688" s="140"/>
      <c r="H688" s="140"/>
      <c r="Q688" s="141"/>
    </row>
    <row r="689" spans="4:17" ht="15.75">
      <c r="D689" s="140"/>
      <c r="E689" s="140"/>
      <c r="F689" s="140"/>
      <c r="G689" s="140"/>
      <c r="H689" s="140"/>
      <c r="Q689" s="141"/>
    </row>
    <row r="690" spans="4:17" ht="15.75">
      <c r="D690" s="140"/>
      <c r="E690" s="140"/>
      <c r="F690" s="140"/>
      <c r="G690" s="140"/>
      <c r="H690" s="140"/>
      <c r="Q690" s="141"/>
    </row>
    <row r="691" spans="4:17" ht="15.75">
      <c r="D691" s="140"/>
      <c r="E691" s="140"/>
      <c r="F691" s="140"/>
      <c r="G691" s="140"/>
      <c r="H691" s="140"/>
      <c r="Q691" s="141"/>
    </row>
    <row r="692" spans="4:17" ht="15.75">
      <c r="D692" s="140"/>
      <c r="E692" s="140"/>
      <c r="F692" s="140"/>
      <c r="G692" s="140"/>
      <c r="H692" s="140"/>
      <c r="Q692" s="141"/>
    </row>
    <row r="693" spans="4:17" ht="15.75">
      <c r="D693" s="140"/>
      <c r="E693" s="140"/>
      <c r="F693" s="140"/>
      <c r="G693" s="140"/>
      <c r="H693" s="140"/>
      <c r="Q693" s="141"/>
    </row>
    <row r="694" spans="4:17" ht="15.75">
      <c r="D694" s="140"/>
      <c r="E694" s="140"/>
      <c r="F694" s="140"/>
      <c r="G694" s="140"/>
      <c r="H694" s="140"/>
      <c r="Q694" s="141"/>
    </row>
    <row r="695" spans="4:17" ht="15.75">
      <c r="D695" s="140"/>
      <c r="E695" s="140"/>
      <c r="F695" s="140"/>
      <c r="G695" s="140"/>
      <c r="H695" s="140"/>
      <c r="Q695" s="141"/>
    </row>
    <row r="696" spans="4:17" ht="15.75">
      <c r="D696" s="140"/>
      <c r="E696" s="140"/>
      <c r="F696" s="140"/>
      <c r="G696" s="140"/>
      <c r="H696" s="140"/>
      <c r="Q696" s="141"/>
    </row>
    <row r="697" spans="4:17" ht="15.75">
      <c r="D697" s="140"/>
      <c r="E697" s="140"/>
      <c r="F697" s="140"/>
      <c r="G697" s="140"/>
      <c r="H697" s="140"/>
      <c r="Q697" s="141"/>
    </row>
    <row r="698" spans="4:17" ht="15.75">
      <c r="D698" s="140"/>
      <c r="E698" s="140"/>
      <c r="F698" s="140"/>
      <c r="G698" s="140"/>
      <c r="H698" s="140"/>
      <c r="Q698" s="141"/>
    </row>
    <row r="699" spans="4:17" ht="15.75">
      <c r="D699" s="140"/>
      <c r="E699" s="140"/>
      <c r="F699" s="140"/>
      <c r="G699" s="140"/>
      <c r="H699" s="140"/>
      <c r="Q699" s="141"/>
    </row>
    <row r="700" spans="4:17" ht="15.75">
      <c r="D700" s="140"/>
      <c r="E700" s="140"/>
      <c r="F700" s="140"/>
      <c r="G700" s="140"/>
      <c r="H700" s="140"/>
      <c r="Q700" s="141"/>
    </row>
    <row r="701" spans="4:17" ht="15.75">
      <c r="D701" s="140"/>
      <c r="E701" s="140"/>
      <c r="F701" s="140"/>
      <c r="G701" s="140"/>
      <c r="H701" s="140"/>
      <c r="Q701" s="141"/>
    </row>
    <row r="702" spans="4:17" ht="15.75">
      <c r="D702" s="140"/>
      <c r="E702" s="140"/>
      <c r="F702" s="140"/>
      <c r="G702" s="140"/>
      <c r="H702" s="140"/>
      <c r="Q702" s="141"/>
    </row>
    <row r="703" spans="4:17" ht="15.75">
      <c r="D703" s="140"/>
      <c r="E703" s="140"/>
      <c r="F703" s="140"/>
      <c r="G703" s="140"/>
      <c r="H703" s="140"/>
      <c r="Q703" s="141"/>
    </row>
    <row r="704" spans="4:17" ht="15.75">
      <c r="D704" s="140"/>
      <c r="E704" s="140"/>
      <c r="F704" s="140"/>
      <c r="G704" s="140"/>
      <c r="H704" s="140"/>
      <c r="Q704" s="141"/>
    </row>
    <row r="705" spans="4:17" ht="15.75">
      <c r="D705" s="140"/>
      <c r="E705" s="140"/>
      <c r="F705" s="140"/>
      <c r="G705" s="140"/>
      <c r="H705" s="140"/>
      <c r="Q705" s="141"/>
    </row>
    <row r="706" spans="4:17" ht="15.75">
      <c r="D706" s="140"/>
      <c r="E706" s="140"/>
      <c r="F706" s="140"/>
      <c r="G706" s="140"/>
      <c r="H706" s="140"/>
      <c r="Q706" s="141"/>
    </row>
    <row r="707" spans="4:17" ht="15.75">
      <c r="D707" s="140"/>
      <c r="E707" s="140"/>
      <c r="F707" s="140"/>
      <c r="G707" s="140"/>
      <c r="H707" s="140"/>
      <c r="Q707" s="141"/>
    </row>
    <row r="708" spans="4:17" ht="15.75">
      <c r="D708" s="140"/>
      <c r="E708" s="140"/>
      <c r="F708" s="140"/>
      <c r="G708" s="140"/>
      <c r="H708" s="140"/>
      <c r="Q708" s="141"/>
    </row>
    <row r="709" spans="4:17" ht="15.75">
      <c r="D709" s="140"/>
      <c r="E709" s="140"/>
      <c r="F709" s="140"/>
      <c r="G709" s="140"/>
      <c r="H709" s="140"/>
      <c r="Q709" s="141"/>
    </row>
    <row r="710" spans="4:17" ht="15.75">
      <c r="D710" s="140"/>
      <c r="E710" s="140"/>
      <c r="F710" s="140"/>
      <c r="G710" s="140"/>
      <c r="H710" s="140"/>
      <c r="Q710" s="141"/>
    </row>
    <row r="711" spans="4:17" ht="15.75">
      <c r="D711" s="140"/>
      <c r="E711" s="140"/>
      <c r="F711" s="140"/>
      <c r="G711" s="140"/>
      <c r="H711" s="140"/>
      <c r="Q711" s="141"/>
    </row>
    <row r="712" spans="4:17" ht="15.75">
      <c r="D712" s="140"/>
      <c r="E712" s="140"/>
      <c r="F712" s="140"/>
      <c r="G712" s="140"/>
      <c r="H712" s="140"/>
      <c r="Q712" s="141"/>
    </row>
    <row r="713" spans="4:17" ht="15.75">
      <c r="D713" s="140"/>
      <c r="E713" s="140"/>
      <c r="F713" s="140"/>
      <c r="G713" s="140"/>
      <c r="H713" s="140"/>
      <c r="Q713" s="141"/>
    </row>
    <row r="714" spans="4:17" ht="15.75">
      <c r="D714" s="140"/>
      <c r="E714" s="140"/>
      <c r="F714" s="140"/>
      <c r="G714" s="140"/>
      <c r="H714" s="140"/>
      <c r="Q714" s="141"/>
    </row>
    <row r="715" spans="4:17" ht="15.75">
      <c r="D715" s="140"/>
      <c r="E715" s="140"/>
      <c r="F715" s="140"/>
      <c r="G715" s="140"/>
      <c r="H715" s="140"/>
      <c r="Q715" s="141"/>
    </row>
    <row r="716" spans="4:17" ht="15.75">
      <c r="D716" s="140"/>
      <c r="E716" s="140"/>
      <c r="F716" s="140"/>
      <c r="G716" s="140"/>
      <c r="H716" s="140"/>
      <c r="Q716" s="141"/>
    </row>
    <row r="717" spans="4:17" ht="15.75">
      <c r="D717" s="140"/>
      <c r="E717" s="140"/>
      <c r="F717" s="140"/>
      <c r="G717" s="140"/>
      <c r="H717" s="140"/>
      <c r="Q717" s="141"/>
    </row>
    <row r="718" spans="4:17" ht="15.75">
      <c r="D718" s="140"/>
      <c r="E718" s="140"/>
      <c r="F718" s="140"/>
      <c r="G718" s="140"/>
      <c r="H718" s="140"/>
      <c r="Q718" s="141"/>
    </row>
    <row r="719" spans="4:17" ht="15.75">
      <c r="D719" s="140"/>
      <c r="E719" s="140"/>
      <c r="F719" s="140"/>
      <c r="G719" s="140"/>
      <c r="H719" s="140"/>
      <c r="Q719" s="141"/>
    </row>
    <row r="720" spans="4:17" ht="15.75">
      <c r="D720" s="140"/>
      <c r="E720" s="140"/>
      <c r="F720" s="140"/>
      <c r="G720" s="140"/>
      <c r="H720" s="140"/>
      <c r="Q720" s="141"/>
    </row>
    <row r="721" spans="4:17" ht="15.75">
      <c r="D721" s="140"/>
      <c r="E721" s="140"/>
      <c r="F721" s="140"/>
      <c r="G721" s="140"/>
      <c r="H721" s="140"/>
      <c r="Q721" s="141"/>
    </row>
    <row r="722" spans="4:17" ht="15.75">
      <c r="D722" s="140"/>
      <c r="E722" s="140"/>
      <c r="F722" s="140"/>
      <c r="G722" s="140"/>
      <c r="H722" s="140"/>
      <c r="Q722" s="141"/>
    </row>
    <row r="723" spans="4:17" ht="15.75">
      <c r="D723" s="140"/>
      <c r="E723" s="140"/>
      <c r="F723" s="140"/>
      <c r="G723" s="140"/>
      <c r="H723" s="140"/>
      <c r="Q723" s="141"/>
    </row>
    <row r="724" spans="4:17" ht="15.75">
      <c r="D724" s="140"/>
      <c r="E724" s="140"/>
      <c r="F724" s="140"/>
      <c r="G724" s="140"/>
      <c r="H724" s="140"/>
      <c r="Q724" s="141"/>
    </row>
    <row r="725" spans="4:17" ht="15.75">
      <c r="D725" s="140"/>
      <c r="E725" s="140"/>
      <c r="F725" s="140"/>
      <c r="G725" s="140"/>
      <c r="H725" s="140"/>
      <c r="Q725" s="141"/>
    </row>
    <row r="726" spans="4:17" ht="15.75">
      <c r="D726" s="140"/>
      <c r="E726" s="140"/>
      <c r="F726" s="140"/>
      <c r="G726" s="140"/>
      <c r="H726" s="140"/>
      <c r="Q726" s="141"/>
    </row>
    <row r="727" spans="4:17" ht="15.75">
      <c r="D727" s="140"/>
      <c r="E727" s="140"/>
      <c r="F727" s="140"/>
      <c r="G727" s="140"/>
      <c r="H727" s="140"/>
      <c r="Q727" s="141"/>
    </row>
    <row r="728" spans="4:17" ht="15.75">
      <c r="D728" s="140"/>
      <c r="E728" s="140"/>
      <c r="F728" s="140"/>
      <c r="G728" s="140"/>
      <c r="H728" s="140"/>
      <c r="Q728" s="141"/>
    </row>
    <row r="729" spans="4:17" ht="15.75">
      <c r="D729" s="140"/>
      <c r="E729" s="140"/>
      <c r="F729" s="140"/>
      <c r="G729" s="140"/>
      <c r="H729" s="140"/>
      <c r="Q729" s="141"/>
    </row>
    <row r="730" spans="4:17" ht="15.75">
      <c r="D730" s="140"/>
      <c r="E730" s="140"/>
      <c r="F730" s="140"/>
      <c r="G730" s="140"/>
      <c r="H730" s="140"/>
      <c r="Q730" s="141"/>
    </row>
    <row r="731" spans="4:17" ht="15.75">
      <c r="D731" s="140"/>
      <c r="E731" s="140"/>
      <c r="F731" s="140"/>
      <c r="G731" s="140"/>
      <c r="H731" s="140"/>
      <c r="Q731" s="141"/>
    </row>
    <row r="732" spans="4:17" ht="15.75">
      <c r="D732" s="140"/>
      <c r="E732" s="140"/>
      <c r="F732" s="140"/>
      <c r="G732" s="140"/>
      <c r="H732" s="140"/>
      <c r="Q732" s="141"/>
    </row>
    <row r="733" spans="4:17" ht="15.75">
      <c r="D733" s="140"/>
      <c r="E733" s="140"/>
      <c r="F733" s="140"/>
      <c r="G733" s="140"/>
      <c r="H733" s="140"/>
      <c r="Q733" s="141"/>
    </row>
    <row r="734" spans="4:17" ht="15.75">
      <c r="D734" s="140"/>
      <c r="E734" s="140"/>
      <c r="F734" s="140"/>
      <c r="G734" s="140"/>
      <c r="H734" s="140"/>
      <c r="Q734" s="141"/>
    </row>
    <row r="735" spans="4:17" ht="15.75">
      <c r="D735" s="140"/>
      <c r="E735" s="140"/>
      <c r="F735" s="140"/>
      <c r="G735" s="140"/>
      <c r="H735" s="140"/>
      <c r="Q735" s="141"/>
    </row>
    <row r="736" spans="4:17" ht="15.75">
      <c r="D736" s="140"/>
      <c r="E736" s="140"/>
      <c r="F736" s="140"/>
      <c r="G736" s="140"/>
      <c r="H736" s="140"/>
      <c r="Q736" s="141"/>
    </row>
    <row r="737" spans="4:17" ht="15.75">
      <c r="D737" s="140"/>
      <c r="E737" s="140"/>
      <c r="F737" s="140"/>
      <c r="G737" s="140"/>
      <c r="H737" s="140"/>
      <c r="Q737" s="141"/>
    </row>
    <row r="738" spans="4:17" ht="15.75">
      <c r="D738" s="140"/>
      <c r="E738" s="140"/>
      <c r="F738" s="140"/>
      <c r="G738" s="140"/>
      <c r="H738" s="140"/>
      <c r="Q738" s="141"/>
    </row>
    <row r="739" spans="4:17" ht="15.75">
      <c r="D739" s="140"/>
      <c r="E739" s="140"/>
      <c r="F739" s="140"/>
      <c r="G739" s="140"/>
      <c r="H739" s="140"/>
      <c r="Q739" s="141"/>
    </row>
    <row r="740" spans="4:17" ht="15.75">
      <c r="D740" s="140"/>
      <c r="E740" s="140"/>
      <c r="F740" s="140"/>
      <c r="G740" s="140"/>
      <c r="H740" s="140"/>
      <c r="Q740" s="141"/>
    </row>
    <row r="741" spans="4:17" ht="15.75">
      <c r="D741" s="140"/>
      <c r="E741" s="140"/>
      <c r="F741" s="140"/>
      <c r="G741" s="140"/>
      <c r="H741" s="140"/>
      <c r="Q741" s="141"/>
    </row>
    <row r="742" spans="4:17" ht="15.75">
      <c r="D742" s="140"/>
      <c r="E742" s="140"/>
      <c r="F742" s="140"/>
      <c r="G742" s="140"/>
      <c r="H742" s="140"/>
      <c r="Q742" s="141"/>
    </row>
    <row r="743" spans="4:17" ht="15.75">
      <c r="D743" s="140"/>
      <c r="E743" s="140"/>
      <c r="F743" s="140"/>
      <c r="G743" s="140"/>
      <c r="H743" s="140"/>
      <c r="Q743" s="141"/>
    </row>
    <row r="744" spans="4:17" ht="15.75">
      <c r="D744" s="140"/>
      <c r="E744" s="140"/>
      <c r="F744" s="140"/>
      <c r="G744" s="140"/>
      <c r="H744" s="140"/>
      <c r="Q744" s="141"/>
    </row>
    <row r="745" spans="4:17" ht="15.75">
      <c r="D745" s="140"/>
      <c r="E745" s="140"/>
      <c r="F745" s="140"/>
      <c r="G745" s="140"/>
      <c r="H745" s="140"/>
      <c r="Q745" s="141"/>
    </row>
    <row r="746" spans="4:17" ht="15.75">
      <c r="D746" s="140"/>
      <c r="E746" s="140"/>
      <c r="F746" s="140"/>
      <c r="G746" s="140"/>
      <c r="H746" s="140"/>
      <c r="Q746" s="141"/>
    </row>
    <row r="747" spans="4:17" ht="15.75">
      <c r="D747" s="140"/>
      <c r="E747" s="140"/>
      <c r="F747" s="140"/>
      <c r="G747" s="140"/>
      <c r="H747" s="140"/>
      <c r="Q747" s="141"/>
    </row>
    <row r="748" spans="4:17" ht="15.75">
      <c r="D748" s="140"/>
      <c r="E748" s="140"/>
      <c r="F748" s="140"/>
      <c r="G748" s="140"/>
      <c r="H748" s="140"/>
      <c r="Q748" s="141"/>
    </row>
    <row r="749" spans="4:17" ht="15.75">
      <c r="D749" s="140"/>
      <c r="E749" s="140"/>
      <c r="F749" s="140"/>
      <c r="G749" s="140"/>
      <c r="H749" s="140"/>
      <c r="Q749" s="141"/>
    </row>
    <row r="750" spans="4:17" ht="15.75">
      <c r="D750" s="140"/>
      <c r="E750" s="140"/>
      <c r="F750" s="140"/>
      <c r="G750" s="140"/>
      <c r="H750" s="140"/>
      <c r="Q750" s="141"/>
    </row>
    <row r="751" spans="4:17" ht="15.75">
      <c r="D751" s="140"/>
      <c r="E751" s="140"/>
      <c r="F751" s="140"/>
      <c r="G751" s="140"/>
      <c r="H751" s="140"/>
      <c r="Q751" s="141"/>
    </row>
    <row r="752" spans="4:17" ht="15.75">
      <c r="D752" s="140"/>
      <c r="E752" s="140"/>
      <c r="F752" s="140"/>
      <c r="G752" s="140"/>
      <c r="H752" s="140"/>
      <c r="Q752" s="141"/>
    </row>
    <row r="753" spans="4:17" ht="15.75">
      <c r="D753" s="140"/>
      <c r="E753" s="140"/>
      <c r="F753" s="140"/>
      <c r="G753" s="140"/>
      <c r="H753" s="140"/>
      <c r="Q753" s="141"/>
    </row>
    <row r="754" spans="4:17" ht="15.75">
      <c r="D754" s="140"/>
      <c r="E754" s="140"/>
      <c r="F754" s="140"/>
      <c r="G754" s="140"/>
      <c r="H754" s="140"/>
      <c r="Q754" s="141"/>
    </row>
    <row r="755" spans="4:17" ht="15.75">
      <c r="D755" s="140"/>
      <c r="E755" s="140"/>
      <c r="F755" s="140"/>
      <c r="G755" s="140"/>
      <c r="H755" s="140"/>
      <c r="Q755" s="141"/>
    </row>
    <row r="756" spans="4:17" ht="15.75">
      <c r="D756" s="140"/>
      <c r="E756" s="140"/>
      <c r="F756" s="140"/>
      <c r="G756" s="140"/>
      <c r="H756" s="140"/>
      <c r="Q756" s="141"/>
    </row>
    <row r="757" spans="4:17" ht="15.75">
      <c r="D757" s="140"/>
      <c r="E757" s="140"/>
      <c r="F757" s="140"/>
      <c r="G757" s="140"/>
      <c r="H757" s="140"/>
      <c r="Q757" s="141"/>
    </row>
    <row r="758" spans="4:17" ht="15.75">
      <c r="D758" s="140"/>
      <c r="E758" s="140"/>
      <c r="F758" s="140"/>
      <c r="G758" s="140"/>
      <c r="H758" s="140"/>
      <c r="Q758" s="141"/>
    </row>
    <row r="759" spans="4:17" ht="15.75">
      <c r="D759" s="140"/>
      <c r="E759" s="140"/>
      <c r="F759" s="140"/>
      <c r="G759" s="140"/>
      <c r="H759" s="140"/>
      <c r="Q759" s="141"/>
    </row>
    <row r="760" spans="4:17" ht="15.75">
      <c r="D760" s="140"/>
      <c r="E760" s="140"/>
      <c r="F760" s="140"/>
      <c r="G760" s="140"/>
      <c r="H760" s="140"/>
      <c r="Q760" s="141"/>
    </row>
    <row r="761" spans="4:17" ht="15.75">
      <c r="D761" s="140"/>
      <c r="E761" s="140"/>
      <c r="F761" s="140"/>
      <c r="G761" s="140"/>
      <c r="H761" s="140"/>
      <c r="Q761" s="141"/>
    </row>
    <row r="762" spans="4:17" ht="15.75">
      <c r="D762" s="140"/>
      <c r="E762" s="140"/>
      <c r="F762" s="140"/>
      <c r="G762" s="140"/>
      <c r="H762" s="140"/>
      <c r="Q762" s="141"/>
    </row>
    <row r="763" spans="4:17" ht="15.75">
      <c r="D763" s="140"/>
      <c r="E763" s="140"/>
      <c r="F763" s="140"/>
      <c r="G763" s="140"/>
      <c r="H763" s="140"/>
      <c r="Q763" s="141"/>
    </row>
    <row r="764" spans="4:17" ht="15.75">
      <c r="D764" s="140"/>
      <c r="E764" s="140"/>
      <c r="F764" s="140"/>
      <c r="G764" s="140"/>
      <c r="H764" s="140"/>
      <c r="Q764" s="141"/>
    </row>
    <row r="765" spans="4:17" ht="15.75">
      <c r="D765" s="140"/>
      <c r="E765" s="140"/>
      <c r="F765" s="140"/>
      <c r="G765" s="140"/>
      <c r="H765" s="140"/>
      <c r="Q765" s="141"/>
    </row>
    <row r="766" spans="4:17" ht="15.75">
      <c r="D766" s="140"/>
      <c r="E766" s="140"/>
      <c r="F766" s="140"/>
      <c r="G766" s="140"/>
      <c r="H766" s="140"/>
      <c r="Q766" s="141"/>
    </row>
    <row r="767" spans="4:17" ht="15.75">
      <c r="D767" s="140"/>
      <c r="E767" s="140"/>
      <c r="F767" s="140"/>
      <c r="G767" s="140"/>
      <c r="H767" s="140"/>
      <c r="Q767" s="141"/>
    </row>
    <row r="768" spans="4:17" ht="15.75">
      <c r="D768" s="140"/>
      <c r="E768" s="140"/>
      <c r="F768" s="140"/>
      <c r="G768" s="140"/>
      <c r="H768" s="140"/>
      <c r="Q768" s="141"/>
    </row>
    <row r="769" spans="4:17" ht="15.75">
      <c r="D769" s="140"/>
      <c r="E769" s="140"/>
      <c r="F769" s="140"/>
      <c r="G769" s="140"/>
      <c r="H769" s="140"/>
      <c r="Q769" s="141"/>
    </row>
    <row r="770" spans="4:17" ht="15.75">
      <c r="D770" s="140"/>
      <c r="E770" s="140"/>
      <c r="F770" s="140"/>
      <c r="G770" s="140"/>
      <c r="H770" s="140"/>
      <c r="Q770" s="141"/>
    </row>
    <row r="771" spans="4:17" ht="15.75">
      <c r="D771" s="140"/>
      <c r="E771" s="140"/>
      <c r="F771" s="140"/>
      <c r="G771" s="140"/>
      <c r="H771" s="140"/>
      <c r="Q771" s="141"/>
    </row>
    <row r="772" spans="4:17" ht="15.75">
      <c r="D772" s="140"/>
      <c r="E772" s="140"/>
      <c r="F772" s="140"/>
      <c r="G772" s="140"/>
      <c r="H772" s="140"/>
      <c r="Q772" s="141"/>
    </row>
    <row r="773" spans="4:17" ht="15.75">
      <c r="D773" s="140"/>
      <c r="E773" s="140"/>
      <c r="F773" s="140"/>
      <c r="G773" s="140"/>
      <c r="H773" s="140"/>
      <c r="Q773" s="141"/>
    </row>
    <row r="774" spans="4:17" ht="15.75">
      <c r="D774" s="140"/>
      <c r="E774" s="140"/>
      <c r="F774" s="140"/>
      <c r="G774" s="140"/>
      <c r="H774" s="140"/>
      <c r="Q774" s="141"/>
    </row>
    <row r="775" spans="4:17" ht="15.75">
      <c r="D775" s="140"/>
      <c r="E775" s="140"/>
      <c r="F775" s="140"/>
      <c r="G775" s="140"/>
      <c r="H775" s="140"/>
      <c r="Q775" s="141"/>
    </row>
    <row r="776" spans="4:17" ht="15.75">
      <c r="D776" s="140"/>
      <c r="E776" s="140"/>
      <c r="F776" s="140"/>
      <c r="G776" s="140"/>
      <c r="H776" s="140"/>
      <c r="Q776" s="141"/>
    </row>
    <row r="777" spans="4:17" ht="15.75">
      <c r="D777" s="140"/>
      <c r="E777" s="140"/>
      <c r="F777" s="140"/>
      <c r="G777" s="140"/>
      <c r="H777" s="140"/>
      <c r="Q777" s="141"/>
    </row>
    <row r="778" spans="4:17" ht="15.75">
      <c r="D778" s="140"/>
      <c r="E778" s="140"/>
      <c r="F778" s="140"/>
      <c r="G778" s="140"/>
      <c r="H778" s="140"/>
      <c r="Q778" s="141"/>
    </row>
    <row r="779" spans="4:17" ht="15.75">
      <c r="D779" s="140"/>
      <c r="E779" s="140"/>
      <c r="F779" s="140"/>
      <c r="G779" s="140"/>
      <c r="H779" s="140"/>
      <c r="Q779" s="141"/>
    </row>
    <row r="780" spans="4:17" ht="15.75">
      <c r="D780" s="140"/>
      <c r="E780" s="140"/>
      <c r="F780" s="140"/>
      <c r="G780" s="140"/>
      <c r="H780" s="140"/>
      <c r="Q780" s="141"/>
    </row>
    <row r="781" spans="4:17" ht="15.75">
      <c r="D781" s="140"/>
      <c r="E781" s="140"/>
      <c r="F781" s="140"/>
      <c r="G781" s="140"/>
      <c r="H781" s="140"/>
      <c r="Q781" s="141"/>
    </row>
    <row r="782" spans="4:17" ht="15.75">
      <c r="D782" s="140"/>
      <c r="E782" s="140"/>
      <c r="F782" s="140"/>
      <c r="G782" s="140"/>
      <c r="H782" s="140"/>
      <c r="Q782" s="141"/>
    </row>
    <row r="783" spans="4:17" ht="15.75">
      <c r="D783" s="140"/>
      <c r="E783" s="140"/>
      <c r="F783" s="140"/>
      <c r="G783" s="140"/>
      <c r="H783" s="140"/>
      <c r="Q783" s="141"/>
    </row>
    <row r="784" spans="4:17" ht="15.75">
      <c r="D784" s="140"/>
      <c r="E784" s="140"/>
      <c r="F784" s="140"/>
      <c r="G784" s="140"/>
      <c r="H784" s="140"/>
      <c r="Q784" s="141"/>
    </row>
    <row r="785" spans="4:17" ht="15.75">
      <c r="D785" s="140"/>
      <c r="E785" s="140"/>
      <c r="F785" s="140"/>
      <c r="G785" s="140"/>
      <c r="H785" s="140"/>
      <c r="Q785" s="141"/>
    </row>
    <row r="786" spans="4:17" ht="15.75">
      <c r="D786" s="140"/>
      <c r="E786" s="140"/>
      <c r="F786" s="140"/>
      <c r="G786" s="140"/>
      <c r="H786" s="140"/>
      <c r="Q786" s="141"/>
    </row>
    <row r="787" spans="4:17" ht="15.75">
      <c r="D787" s="140"/>
      <c r="E787" s="140"/>
      <c r="F787" s="140"/>
      <c r="G787" s="140"/>
      <c r="H787" s="140"/>
      <c r="Q787" s="141"/>
    </row>
    <row r="788" spans="4:17" ht="15.75">
      <c r="D788" s="140"/>
      <c r="E788" s="140"/>
      <c r="F788" s="140"/>
      <c r="G788" s="140"/>
      <c r="H788" s="140"/>
      <c r="Q788" s="141"/>
    </row>
    <row r="789" spans="4:17" ht="15.75">
      <c r="D789" s="140"/>
      <c r="E789" s="140"/>
      <c r="F789" s="140"/>
      <c r="G789" s="140"/>
      <c r="H789" s="140"/>
      <c r="Q789" s="141"/>
    </row>
    <row r="790" spans="4:17" ht="15.75">
      <c r="D790" s="140"/>
      <c r="E790" s="140"/>
      <c r="F790" s="140"/>
      <c r="G790" s="140"/>
      <c r="H790" s="140"/>
      <c r="Q790" s="141"/>
    </row>
    <row r="791" spans="4:17" ht="15.75">
      <c r="D791" s="140"/>
      <c r="E791" s="140"/>
      <c r="F791" s="140"/>
      <c r="G791" s="140"/>
      <c r="H791" s="140"/>
      <c r="Q791" s="141"/>
    </row>
    <row r="792" spans="4:17" ht="15.75">
      <c r="D792" s="140"/>
      <c r="E792" s="140"/>
      <c r="F792" s="140"/>
      <c r="G792" s="140"/>
      <c r="H792" s="140"/>
      <c r="Q792" s="141"/>
    </row>
    <row r="793" spans="4:17" ht="15.75">
      <c r="D793" s="140"/>
      <c r="E793" s="140"/>
      <c r="F793" s="140"/>
      <c r="G793" s="140"/>
      <c r="H793" s="140"/>
      <c r="Q793" s="141"/>
    </row>
    <row r="794" spans="4:17" ht="15.75">
      <c r="D794" s="140"/>
      <c r="E794" s="140"/>
      <c r="F794" s="140"/>
      <c r="G794" s="140"/>
      <c r="H794" s="140"/>
      <c r="Q794" s="141"/>
    </row>
    <row r="795" spans="4:17" ht="15.75">
      <c r="D795" s="140"/>
      <c r="E795" s="140"/>
      <c r="F795" s="140"/>
      <c r="G795" s="140"/>
      <c r="H795" s="140"/>
      <c r="Q795" s="141"/>
    </row>
    <row r="796" spans="4:17" ht="15.75">
      <c r="D796" s="140"/>
      <c r="E796" s="140"/>
      <c r="F796" s="140"/>
      <c r="G796" s="140"/>
      <c r="H796" s="140"/>
      <c r="Q796" s="141"/>
    </row>
    <row r="797" spans="4:17" ht="15.75">
      <c r="D797" s="140"/>
      <c r="E797" s="140"/>
      <c r="F797" s="140"/>
      <c r="G797" s="140"/>
      <c r="H797" s="140"/>
      <c r="Q797" s="141"/>
    </row>
    <row r="798" spans="4:17" ht="15.75">
      <c r="D798" s="140"/>
      <c r="E798" s="140"/>
      <c r="F798" s="140"/>
      <c r="G798" s="140"/>
      <c r="H798" s="140"/>
      <c r="Q798" s="141"/>
    </row>
    <row r="799" spans="4:17" ht="15.75">
      <c r="D799" s="140"/>
      <c r="E799" s="140"/>
      <c r="F799" s="140"/>
      <c r="G799" s="140"/>
      <c r="H799" s="140"/>
      <c r="Q799" s="141"/>
    </row>
    <row r="800" spans="4:17" ht="15.75">
      <c r="D800" s="140"/>
      <c r="E800" s="140"/>
      <c r="F800" s="140"/>
      <c r="G800" s="140"/>
      <c r="H800" s="140"/>
      <c r="Q800" s="141"/>
    </row>
    <row r="801" spans="4:17" ht="15.75">
      <c r="D801" s="140"/>
      <c r="E801" s="140"/>
      <c r="F801" s="140"/>
      <c r="G801" s="140"/>
      <c r="H801" s="140"/>
      <c r="Q801" s="141"/>
    </row>
    <row r="802" spans="4:17" ht="15.75">
      <c r="D802" s="140"/>
      <c r="E802" s="140"/>
      <c r="F802" s="140"/>
      <c r="G802" s="140"/>
      <c r="H802" s="140"/>
      <c r="Q802" s="141"/>
    </row>
    <row r="803" spans="4:17" ht="15.75">
      <c r="D803" s="140"/>
      <c r="E803" s="140"/>
      <c r="F803" s="140"/>
      <c r="G803" s="140"/>
      <c r="H803" s="140"/>
      <c r="Q803" s="141"/>
    </row>
    <row r="804" spans="4:17" ht="15.75">
      <c r="D804" s="140"/>
      <c r="E804" s="140"/>
      <c r="F804" s="140"/>
      <c r="G804" s="140"/>
      <c r="H804" s="140"/>
      <c r="Q804" s="141"/>
    </row>
    <row r="805" spans="4:17" ht="15.75">
      <c r="D805" s="140"/>
      <c r="E805" s="140"/>
      <c r="F805" s="140"/>
      <c r="G805" s="140"/>
      <c r="H805" s="140"/>
      <c r="Q805" s="141"/>
    </row>
    <row r="806" spans="4:17" ht="15.75">
      <c r="D806" s="140"/>
      <c r="E806" s="140"/>
      <c r="F806" s="140"/>
      <c r="G806" s="140"/>
      <c r="H806" s="140"/>
      <c r="Q806" s="141"/>
    </row>
    <row r="807" spans="4:17" ht="15.75">
      <c r="D807" s="140"/>
      <c r="E807" s="140"/>
      <c r="F807" s="140"/>
      <c r="G807" s="140"/>
      <c r="H807" s="140"/>
      <c r="Q807" s="141"/>
    </row>
    <row r="808" spans="4:17" ht="15.75">
      <c r="D808" s="140"/>
      <c r="E808" s="140"/>
      <c r="F808" s="140"/>
      <c r="G808" s="140"/>
      <c r="H808" s="140"/>
      <c r="Q808" s="141"/>
    </row>
    <row r="809" spans="4:17" ht="15.75">
      <c r="D809" s="140"/>
      <c r="E809" s="140"/>
      <c r="F809" s="140"/>
      <c r="G809" s="140"/>
      <c r="H809" s="140"/>
      <c r="Q809" s="141"/>
    </row>
    <row r="810" spans="4:17" ht="15.75">
      <c r="D810" s="140"/>
      <c r="E810" s="140"/>
      <c r="F810" s="140"/>
      <c r="G810" s="140"/>
      <c r="H810" s="140"/>
      <c r="Q810" s="141"/>
    </row>
    <row r="811" spans="4:17" ht="15.75">
      <c r="D811" s="140"/>
      <c r="E811" s="140"/>
      <c r="F811" s="140"/>
      <c r="G811" s="140"/>
      <c r="H811" s="140"/>
      <c r="Q811" s="141"/>
    </row>
    <row r="812" spans="4:17" ht="15.75">
      <c r="D812" s="140"/>
      <c r="E812" s="140"/>
      <c r="F812" s="140"/>
      <c r="G812" s="140"/>
      <c r="H812" s="140"/>
      <c r="Q812" s="141"/>
    </row>
    <row r="813" spans="4:17" ht="15.75">
      <c r="D813" s="140"/>
      <c r="E813" s="140"/>
      <c r="F813" s="140"/>
      <c r="G813" s="140"/>
      <c r="H813" s="140"/>
      <c r="Q813" s="141"/>
    </row>
    <row r="814" spans="4:17" ht="15.75">
      <c r="D814" s="140"/>
      <c r="E814" s="140"/>
      <c r="F814" s="140"/>
      <c r="G814" s="140"/>
      <c r="H814" s="140"/>
      <c r="Q814" s="141"/>
    </row>
    <row r="815" spans="4:17" ht="15.75">
      <c r="D815" s="140"/>
      <c r="E815" s="140"/>
      <c r="F815" s="140"/>
      <c r="G815" s="140"/>
      <c r="H815" s="140"/>
      <c r="Q815" s="141"/>
    </row>
    <row r="816" spans="4:17" ht="15.75">
      <c r="D816" s="140"/>
      <c r="E816" s="140"/>
      <c r="F816" s="140"/>
      <c r="G816" s="140"/>
      <c r="H816" s="140"/>
      <c r="Q816" s="141"/>
    </row>
    <row r="817" spans="4:17" ht="15.75">
      <c r="D817" s="140"/>
      <c r="E817" s="140"/>
      <c r="F817" s="140"/>
      <c r="G817" s="140"/>
      <c r="H817" s="140"/>
      <c r="Q817" s="141"/>
    </row>
    <row r="818" spans="4:17" ht="15.75">
      <c r="D818" s="140"/>
      <c r="E818" s="140"/>
      <c r="F818" s="140"/>
      <c r="G818" s="140"/>
      <c r="H818" s="140"/>
      <c r="Q818" s="141"/>
    </row>
    <row r="819" spans="4:17" ht="15.75">
      <c r="D819" s="140"/>
      <c r="E819" s="140"/>
      <c r="F819" s="140"/>
      <c r="G819" s="140"/>
      <c r="H819" s="140"/>
      <c r="Q819" s="141"/>
    </row>
    <row r="820" spans="4:17" ht="15.75">
      <c r="D820" s="140"/>
      <c r="E820" s="140"/>
      <c r="F820" s="140"/>
      <c r="G820" s="140"/>
      <c r="H820" s="140"/>
      <c r="Q820" s="141"/>
    </row>
    <row r="821" spans="4:17" ht="15.75">
      <c r="D821" s="140"/>
      <c r="E821" s="140"/>
      <c r="F821" s="140"/>
      <c r="G821" s="140"/>
      <c r="H821" s="140"/>
      <c r="Q821" s="141"/>
    </row>
    <row r="822" spans="4:17" ht="15.75">
      <c r="D822" s="140"/>
      <c r="E822" s="140"/>
      <c r="F822" s="140"/>
      <c r="G822" s="140"/>
      <c r="H822" s="140"/>
      <c r="Q822" s="141"/>
    </row>
    <row r="823" spans="4:17" ht="15.75">
      <c r="D823" s="140"/>
      <c r="E823" s="140"/>
      <c r="F823" s="140"/>
      <c r="G823" s="140"/>
      <c r="H823" s="140"/>
      <c r="Q823" s="141"/>
    </row>
    <row r="824" spans="4:17" ht="15.75">
      <c r="D824" s="140"/>
      <c r="E824" s="140"/>
      <c r="F824" s="140"/>
      <c r="G824" s="140"/>
      <c r="H824" s="140"/>
      <c r="Q824" s="141"/>
    </row>
    <row r="825" spans="4:17" ht="15.75">
      <c r="D825" s="140"/>
      <c r="E825" s="140"/>
      <c r="F825" s="140"/>
      <c r="G825" s="140"/>
      <c r="H825" s="140"/>
      <c r="Q825" s="141"/>
    </row>
    <row r="826" spans="4:17" ht="15.75">
      <c r="D826" s="140"/>
      <c r="E826" s="140"/>
      <c r="F826" s="140"/>
      <c r="G826" s="140"/>
      <c r="H826" s="140"/>
      <c r="Q826" s="141"/>
    </row>
    <row r="827" spans="4:17" ht="15.75">
      <c r="D827" s="140"/>
      <c r="E827" s="140"/>
      <c r="F827" s="140"/>
      <c r="G827" s="140"/>
      <c r="H827" s="140"/>
      <c r="Q827" s="141"/>
    </row>
    <row r="828" spans="4:17" ht="15.75">
      <c r="D828" s="140"/>
      <c r="E828" s="140"/>
      <c r="F828" s="140"/>
      <c r="G828" s="140"/>
      <c r="H828" s="140"/>
      <c r="Q828" s="141"/>
    </row>
    <row r="829" spans="4:17" ht="15.75">
      <c r="D829" s="140"/>
      <c r="E829" s="140"/>
      <c r="F829" s="140"/>
      <c r="G829" s="140"/>
      <c r="H829" s="140"/>
      <c r="Q829" s="141"/>
    </row>
    <row r="830" spans="4:17" ht="15.75">
      <c r="D830" s="140"/>
      <c r="E830" s="140"/>
      <c r="F830" s="140"/>
      <c r="G830" s="140"/>
      <c r="H830" s="140"/>
      <c r="Q830" s="141"/>
    </row>
    <row r="831" spans="4:17" ht="15.75">
      <c r="D831" s="140"/>
      <c r="E831" s="140"/>
      <c r="F831" s="140"/>
      <c r="G831" s="140"/>
      <c r="H831" s="140"/>
      <c r="Q831" s="141"/>
    </row>
    <row r="832" spans="4:17" ht="15.75">
      <c r="D832" s="140"/>
      <c r="E832" s="140"/>
      <c r="F832" s="140"/>
      <c r="G832" s="140"/>
      <c r="H832" s="140"/>
      <c r="Q832" s="141"/>
    </row>
    <row r="833" spans="4:17" ht="15.75">
      <c r="D833" s="140"/>
      <c r="E833" s="140"/>
      <c r="F833" s="140"/>
      <c r="G833" s="140"/>
      <c r="H833" s="140"/>
      <c r="Q833" s="141"/>
    </row>
    <row r="834" spans="4:17" ht="15.75">
      <c r="D834" s="140"/>
      <c r="E834" s="140"/>
      <c r="F834" s="140"/>
      <c r="G834" s="140"/>
      <c r="H834" s="140"/>
      <c r="Q834" s="141"/>
    </row>
    <row r="835" spans="4:17" ht="15.75">
      <c r="D835" s="140"/>
      <c r="E835" s="140"/>
      <c r="F835" s="140"/>
      <c r="G835" s="140"/>
      <c r="H835" s="140"/>
      <c r="Q835" s="141"/>
    </row>
    <row r="836" spans="4:17" ht="15.75">
      <c r="D836" s="140"/>
      <c r="E836" s="140"/>
      <c r="F836" s="140"/>
      <c r="G836" s="140"/>
      <c r="H836" s="140"/>
      <c r="Q836" s="141"/>
    </row>
    <row r="837" spans="4:17" ht="15.75">
      <c r="D837" s="140"/>
      <c r="E837" s="140"/>
      <c r="F837" s="140"/>
      <c r="G837" s="140"/>
      <c r="H837" s="140"/>
      <c r="Q837" s="141"/>
    </row>
    <row r="838" spans="4:17" ht="15.75">
      <c r="D838" s="140"/>
      <c r="E838" s="140"/>
      <c r="F838" s="140"/>
      <c r="G838" s="140"/>
      <c r="H838" s="140"/>
      <c r="Q838" s="141"/>
    </row>
    <row r="839" spans="4:17" ht="15.75">
      <c r="D839" s="140"/>
      <c r="E839" s="140"/>
      <c r="F839" s="140"/>
      <c r="G839" s="140"/>
      <c r="H839" s="140"/>
      <c r="Q839" s="141"/>
    </row>
    <row r="840" spans="4:17" ht="15.75">
      <c r="D840" s="140"/>
      <c r="E840" s="140"/>
      <c r="F840" s="140"/>
      <c r="G840" s="140"/>
      <c r="H840" s="140"/>
      <c r="Q840" s="141"/>
    </row>
    <row r="841" spans="4:17" ht="15.75">
      <c r="D841" s="140"/>
      <c r="E841" s="140"/>
      <c r="F841" s="140"/>
      <c r="G841" s="140"/>
      <c r="H841" s="140"/>
      <c r="Q841" s="141"/>
    </row>
    <row r="842" spans="4:17" ht="15.75">
      <c r="D842" s="140"/>
      <c r="E842" s="140"/>
      <c r="F842" s="140"/>
      <c r="G842" s="140"/>
      <c r="H842" s="140"/>
      <c r="Q842" s="141"/>
    </row>
    <row r="843" spans="4:17" ht="15.75">
      <c r="D843" s="140"/>
      <c r="E843" s="140"/>
      <c r="F843" s="140"/>
      <c r="G843" s="140"/>
      <c r="H843" s="140"/>
      <c r="Q843" s="141"/>
    </row>
    <row r="844" spans="4:17" ht="15.75">
      <c r="D844" s="140"/>
      <c r="E844" s="140"/>
      <c r="F844" s="140"/>
      <c r="G844" s="140"/>
      <c r="H844" s="140"/>
      <c r="Q844" s="141"/>
    </row>
    <row r="845" spans="4:17" ht="15.75">
      <c r="D845" s="140"/>
      <c r="E845" s="140"/>
      <c r="F845" s="140"/>
      <c r="G845" s="140"/>
      <c r="H845" s="140"/>
      <c r="Q845" s="141"/>
    </row>
    <row r="846" spans="4:17" ht="15.75">
      <c r="D846" s="140"/>
      <c r="E846" s="140"/>
      <c r="F846" s="140"/>
      <c r="G846" s="140"/>
      <c r="H846" s="140"/>
      <c r="Q846" s="141"/>
    </row>
    <row r="847" spans="4:17" ht="15.75">
      <c r="D847" s="140"/>
      <c r="E847" s="140"/>
      <c r="F847" s="140"/>
      <c r="G847" s="140"/>
      <c r="H847" s="140"/>
      <c r="Q847" s="141"/>
    </row>
    <row r="848" spans="4:17" ht="15.75">
      <c r="D848" s="140"/>
      <c r="E848" s="140"/>
      <c r="F848" s="140"/>
      <c r="G848" s="140"/>
      <c r="H848" s="140"/>
      <c r="Q848" s="141"/>
    </row>
    <row r="849" spans="4:17" ht="15.75">
      <c r="D849" s="140"/>
      <c r="E849" s="140"/>
      <c r="F849" s="140"/>
      <c r="G849" s="140"/>
      <c r="H849" s="140"/>
      <c r="Q849" s="141"/>
    </row>
    <row r="850" spans="4:17" ht="15.75">
      <c r="D850" s="140"/>
      <c r="E850" s="140"/>
      <c r="F850" s="140"/>
      <c r="G850" s="140"/>
      <c r="H850" s="140"/>
      <c r="Q850" s="141"/>
    </row>
    <row r="851" spans="4:17" ht="15.75">
      <c r="D851" s="140"/>
      <c r="E851" s="140"/>
      <c r="F851" s="140"/>
      <c r="G851" s="140"/>
      <c r="H851" s="140"/>
      <c r="Q851" s="141"/>
    </row>
    <row r="852" spans="4:17" ht="15.75">
      <c r="D852" s="140"/>
      <c r="E852" s="140"/>
      <c r="F852" s="140"/>
      <c r="G852" s="140"/>
      <c r="H852" s="140"/>
      <c r="Q852" s="141"/>
    </row>
    <row r="853" spans="4:17" ht="15.75">
      <c r="D853" s="140"/>
      <c r="E853" s="140"/>
      <c r="F853" s="140"/>
      <c r="G853" s="140"/>
      <c r="H853" s="140"/>
      <c r="Q853" s="141"/>
    </row>
    <row r="854" spans="4:17" ht="15.75">
      <c r="D854" s="140"/>
      <c r="E854" s="140"/>
      <c r="F854" s="140"/>
      <c r="G854" s="140"/>
      <c r="H854" s="140"/>
      <c r="Q854" s="141"/>
    </row>
    <row r="855" spans="4:17" ht="15.75">
      <c r="D855" s="140"/>
      <c r="E855" s="140"/>
      <c r="F855" s="140"/>
      <c r="G855" s="140"/>
      <c r="H855" s="140"/>
      <c r="Q855" s="141"/>
    </row>
    <row r="856" spans="4:17" ht="15.75">
      <c r="D856" s="140"/>
      <c r="E856" s="140"/>
      <c r="F856" s="140"/>
      <c r="G856" s="140"/>
      <c r="H856" s="140"/>
      <c r="Q856" s="141"/>
    </row>
    <row r="857" spans="4:17" ht="15.75">
      <c r="D857" s="140"/>
      <c r="E857" s="140"/>
      <c r="F857" s="140"/>
      <c r="G857" s="140"/>
      <c r="H857" s="140"/>
      <c r="Q857" s="141"/>
    </row>
    <row r="858" spans="4:17" ht="15.75">
      <c r="D858" s="140"/>
      <c r="E858" s="140"/>
      <c r="F858" s="140"/>
      <c r="G858" s="140"/>
      <c r="H858" s="140"/>
      <c r="Q858" s="141"/>
    </row>
    <row r="859" spans="4:17" ht="15.75">
      <c r="D859" s="140"/>
      <c r="E859" s="140"/>
      <c r="F859" s="140"/>
      <c r="G859" s="140"/>
      <c r="H859" s="140"/>
      <c r="Q859" s="141"/>
    </row>
    <row r="860" spans="4:17" ht="15.75">
      <c r="D860" s="140"/>
      <c r="E860" s="140"/>
      <c r="F860" s="140"/>
      <c r="G860" s="140"/>
      <c r="H860" s="140"/>
      <c r="Q860" s="141"/>
    </row>
    <row r="861" spans="4:17" ht="15.75">
      <c r="D861" s="140"/>
      <c r="E861" s="140"/>
      <c r="F861" s="140"/>
      <c r="G861" s="140"/>
      <c r="H861" s="140"/>
      <c r="Q861" s="141"/>
    </row>
    <row r="862" spans="4:17" ht="15.75">
      <c r="D862" s="140"/>
      <c r="E862" s="140"/>
      <c r="F862" s="140"/>
      <c r="G862" s="140"/>
      <c r="H862" s="140"/>
      <c r="Q862" s="141"/>
    </row>
    <row r="863" spans="4:17" ht="15.75">
      <c r="D863" s="140"/>
      <c r="E863" s="140"/>
      <c r="F863" s="140"/>
      <c r="G863" s="140"/>
      <c r="H863" s="140"/>
      <c r="Q863" s="141"/>
    </row>
    <row r="864" spans="4:17" ht="15.75">
      <c r="D864" s="140"/>
      <c r="E864" s="140"/>
      <c r="F864" s="140"/>
      <c r="G864" s="140"/>
      <c r="H864" s="140"/>
      <c r="Q864" s="141"/>
    </row>
    <row r="865" spans="4:17" ht="15.75">
      <c r="D865" s="140"/>
      <c r="E865" s="140"/>
      <c r="F865" s="140"/>
      <c r="G865" s="140"/>
      <c r="H865" s="140"/>
      <c r="Q865" s="141"/>
    </row>
    <row r="866" spans="4:17" ht="15.75">
      <c r="D866" s="140"/>
      <c r="E866" s="140"/>
      <c r="F866" s="140"/>
      <c r="G866" s="140"/>
      <c r="H866" s="140"/>
      <c r="Q866" s="141"/>
    </row>
    <row r="867" spans="4:17" ht="15.75">
      <c r="D867" s="140"/>
      <c r="E867" s="140"/>
      <c r="F867" s="140"/>
      <c r="G867" s="140"/>
      <c r="H867" s="140"/>
      <c r="Q867" s="141"/>
    </row>
    <row r="868" spans="4:17" ht="15.75">
      <c r="D868" s="140"/>
      <c r="E868" s="140"/>
      <c r="F868" s="140"/>
      <c r="G868" s="140"/>
      <c r="H868" s="140"/>
      <c r="Q868" s="141"/>
    </row>
    <row r="869" spans="4:17" ht="15.75">
      <c r="D869" s="140"/>
      <c r="E869" s="140"/>
      <c r="F869" s="140"/>
      <c r="G869" s="140"/>
      <c r="H869" s="140"/>
      <c r="Q869" s="141"/>
    </row>
    <row r="870" spans="4:17" ht="15.75">
      <c r="D870" s="140"/>
      <c r="E870" s="140"/>
      <c r="F870" s="140"/>
      <c r="G870" s="140"/>
      <c r="H870" s="140"/>
      <c r="Q870" s="141"/>
    </row>
    <row r="871" spans="4:17" ht="15.75">
      <c r="D871" s="140"/>
      <c r="E871" s="140"/>
      <c r="F871" s="140"/>
      <c r="G871" s="140"/>
      <c r="H871" s="140"/>
      <c r="Q871" s="141"/>
    </row>
    <row r="872" spans="4:17" ht="15.75">
      <c r="D872" s="140"/>
      <c r="E872" s="140"/>
      <c r="F872" s="140"/>
      <c r="G872" s="140"/>
      <c r="H872" s="140"/>
      <c r="Q872" s="141"/>
    </row>
    <row r="873" spans="4:17" ht="15.75">
      <c r="D873" s="140"/>
      <c r="E873" s="140"/>
      <c r="F873" s="140"/>
      <c r="G873" s="140"/>
      <c r="H873" s="140"/>
      <c r="Q873" s="141"/>
    </row>
    <row r="874" spans="4:17" ht="15.75">
      <c r="D874" s="140"/>
      <c r="E874" s="140"/>
      <c r="F874" s="140"/>
      <c r="G874" s="140"/>
      <c r="H874" s="140"/>
      <c r="Q874" s="141"/>
    </row>
    <row r="875" spans="4:17" ht="15.75">
      <c r="D875" s="140"/>
      <c r="E875" s="140"/>
      <c r="F875" s="140"/>
      <c r="G875" s="140"/>
      <c r="H875" s="140"/>
      <c r="Q875" s="141"/>
    </row>
    <row r="876" spans="4:17" ht="15.75">
      <c r="D876" s="140"/>
      <c r="E876" s="140"/>
      <c r="F876" s="140"/>
      <c r="G876" s="140"/>
      <c r="H876" s="140"/>
      <c r="Q876" s="141"/>
    </row>
    <row r="877" spans="4:17" ht="15.75">
      <c r="D877" s="140"/>
      <c r="E877" s="140"/>
      <c r="F877" s="140"/>
      <c r="G877" s="140"/>
      <c r="H877" s="140"/>
      <c r="Q877" s="141"/>
    </row>
    <row r="878" spans="4:17" ht="15.75">
      <c r="D878" s="140"/>
      <c r="E878" s="140"/>
      <c r="F878" s="140"/>
      <c r="G878" s="140"/>
      <c r="H878" s="140"/>
      <c r="Q878" s="141"/>
    </row>
    <row r="879" spans="4:17" ht="15.75">
      <c r="D879" s="140"/>
      <c r="E879" s="140"/>
      <c r="F879" s="140"/>
      <c r="G879" s="140"/>
      <c r="H879" s="140"/>
      <c r="Q879" s="141"/>
    </row>
    <row r="880" spans="4:17" ht="15.75">
      <c r="D880" s="140"/>
      <c r="E880" s="140"/>
      <c r="F880" s="140"/>
      <c r="G880" s="140"/>
      <c r="H880" s="140"/>
      <c r="Q880" s="141"/>
    </row>
    <row r="881" spans="4:17" ht="15.75">
      <c r="D881" s="140"/>
      <c r="E881" s="140"/>
      <c r="F881" s="140"/>
      <c r="G881" s="140"/>
      <c r="H881" s="140"/>
      <c r="Q881" s="141"/>
    </row>
    <row r="882" spans="4:17" ht="15.75">
      <c r="D882" s="140"/>
      <c r="E882" s="140"/>
      <c r="F882" s="140"/>
      <c r="G882" s="140"/>
      <c r="H882" s="140"/>
      <c r="Q882" s="141"/>
    </row>
    <row r="883" spans="4:17" ht="15.75">
      <c r="D883" s="140"/>
      <c r="E883" s="140"/>
      <c r="F883" s="140"/>
      <c r="G883" s="140"/>
      <c r="H883" s="140"/>
      <c r="Q883" s="141"/>
    </row>
    <row r="884" spans="4:17" ht="15.75">
      <c r="D884" s="140"/>
      <c r="E884" s="140"/>
      <c r="F884" s="140"/>
      <c r="G884" s="140"/>
      <c r="H884" s="140"/>
      <c r="Q884" s="141"/>
    </row>
    <row r="885" spans="4:17" ht="15.75">
      <c r="D885" s="140"/>
      <c r="E885" s="140"/>
      <c r="F885" s="140"/>
      <c r="G885" s="140"/>
      <c r="H885" s="140"/>
      <c r="Q885" s="141"/>
    </row>
    <row r="886" spans="4:17" ht="15.75">
      <c r="D886" s="140"/>
      <c r="E886" s="140"/>
      <c r="F886" s="140"/>
      <c r="G886" s="140"/>
      <c r="H886" s="140"/>
      <c r="Q886" s="141"/>
    </row>
    <row r="887" spans="4:17" ht="15.75">
      <c r="D887" s="140"/>
      <c r="E887" s="140"/>
      <c r="F887" s="140"/>
      <c r="G887" s="140"/>
      <c r="H887" s="140"/>
      <c r="Q887" s="141"/>
    </row>
    <row r="888" spans="4:17" ht="15.75">
      <c r="D888" s="140"/>
      <c r="E888" s="140"/>
      <c r="F888" s="140"/>
      <c r="G888" s="140"/>
      <c r="H888" s="140"/>
      <c r="Q888" s="141"/>
    </row>
    <row r="889" spans="4:17" ht="15.75">
      <c r="D889" s="140"/>
      <c r="E889" s="140"/>
      <c r="F889" s="140"/>
      <c r="G889" s="140"/>
      <c r="H889" s="140"/>
      <c r="Q889" s="141"/>
    </row>
    <row r="890" spans="4:17" ht="15.75">
      <c r="D890" s="140"/>
      <c r="E890" s="140"/>
      <c r="F890" s="140"/>
      <c r="G890" s="140"/>
      <c r="H890" s="140"/>
      <c r="Q890" s="141"/>
    </row>
    <row r="891" spans="4:17" ht="15.75">
      <c r="D891" s="140"/>
      <c r="E891" s="140"/>
      <c r="F891" s="140"/>
      <c r="G891" s="140"/>
      <c r="H891" s="140"/>
      <c r="Q891" s="141"/>
    </row>
    <row r="892" spans="4:17" ht="15.75">
      <c r="D892" s="140"/>
      <c r="E892" s="140"/>
      <c r="F892" s="140"/>
      <c r="G892" s="140"/>
      <c r="H892" s="140"/>
      <c r="Q892" s="141"/>
    </row>
    <row r="893" spans="4:17" ht="15.75">
      <c r="D893" s="140"/>
      <c r="E893" s="140"/>
      <c r="F893" s="140"/>
      <c r="G893" s="140"/>
      <c r="H893" s="140"/>
      <c r="Q893" s="141"/>
    </row>
    <row r="894" spans="4:17" ht="15.75">
      <c r="D894" s="140"/>
      <c r="E894" s="140"/>
      <c r="F894" s="140"/>
      <c r="G894" s="140"/>
      <c r="H894" s="140"/>
      <c r="Q894" s="141"/>
    </row>
    <row r="895" spans="4:17" ht="15.75">
      <c r="D895" s="140"/>
      <c r="E895" s="140"/>
      <c r="F895" s="140"/>
      <c r="G895" s="140"/>
      <c r="H895" s="140"/>
      <c r="Q895" s="141"/>
    </row>
    <row r="896" spans="4:17" ht="15.75">
      <c r="D896" s="140"/>
      <c r="E896" s="140"/>
      <c r="F896" s="140"/>
      <c r="G896" s="140"/>
      <c r="H896" s="140"/>
      <c r="Q896" s="141"/>
    </row>
    <row r="897" spans="4:17" ht="15.75">
      <c r="D897" s="140"/>
      <c r="E897" s="140"/>
      <c r="F897" s="140"/>
      <c r="G897" s="140"/>
      <c r="H897" s="140"/>
      <c r="Q897" s="141"/>
    </row>
    <row r="898" spans="4:17" ht="15.75">
      <c r="D898" s="140"/>
      <c r="E898" s="140"/>
      <c r="F898" s="140"/>
      <c r="G898" s="140"/>
      <c r="H898" s="140"/>
      <c r="Q898" s="141"/>
    </row>
    <row r="899" spans="4:17" ht="15.75">
      <c r="D899" s="140"/>
      <c r="E899" s="140"/>
      <c r="F899" s="140"/>
      <c r="G899" s="140"/>
      <c r="H899" s="140"/>
      <c r="Q899" s="141"/>
    </row>
    <row r="900" spans="4:17" ht="15.75">
      <c r="D900" s="140"/>
      <c r="E900" s="140"/>
      <c r="F900" s="140"/>
      <c r="G900" s="140"/>
      <c r="H900" s="140"/>
      <c r="Q900" s="141"/>
    </row>
    <row r="901" spans="4:17" ht="15.75">
      <c r="D901" s="140"/>
      <c r="E901" s="140"/>
      <c r="F901" s="140"/>
      <c r="G901" s="140"/>
      <c r="H901" s="140"/>
      <c r="Q901" s="141"/>
    </row>
    <row r="902" spans="4:17" ht="15.75">
      <c r="D902" s="140"/>
      <c r="E902" s="140"/>
      <c r="F902" s="140"/>
      <c r="G902" s="140"/>
      <c r="H902" s="140"/>
      <c r="Q902" s="141"/>
    </row>
    <row r="903" spans="4:17" ht="15.75">
      <c r="D903" s="140"/>
      <c r="E903" s="140"/>
      <c r="F903" s="140"/>
      <c r="G903" s="140"/>
      <c r="H903" s="140"/>
      <c r="Q903" s="141"/>
    </row>
    <row r="904" spans="4:17" ht="15.75">
      <c r="D904" s="140"/>
      <c r="E904" s="140"/>
      <c r="F904" s="140"/>
      <c r="G904" s="140"/>
      <c r="H904" s="140"/>
      <c r="Q904" s="141"/>
    </row>
    <row r="905" spans="4:17" ht="15.75">
      <c r="D905" s="140"/>
      <c r="E905" s="140"/>
      <c r="F905" s="140"/>
      <c r="G905" s="140"/>
      <c r="H905" s="140"/>
      <c r="Q905" s="141"/>
    </row>
    <row r="906" spans="4:17" ht="15.75">
      <c r="D906" s="140"/>
      <c r="E906" s="140"/>
      <c r="F906" s="140"/>
      <c r="G906" s="140"/>
      <c r="H906" s="140"/>
      <c r="Q906" s="141"/>
    </row>
    <row r="907" spans="4:17" ht="15.75">
      <c r="D907" s="140"/>
      <c r="E907" s="140"/>
      <c r="F907" s="140"/>
      <c r="G907" s="140"/>
      <c r="H907" s="140"/>
      <c r="Q907" s="141"/>
    </row>
    <row r="908" spans="4:17" ht="15.75">
      <c r="D908" s="140"/>
      <c r="E908" s="140"/>
      <c r="F908" s="140"/>
      <c r="G908" s="140"/>
      <c r="H908" s="140"/>
      <c r="Q908" s="141"/>
    </row>
    <row r="909" spans="4:17" ht="15.75">
      <c r="D909" s="140"/>
      <c r="E909" s="140"/>
      <c r="F909" s="140"/>
      <c r="G909" s="140"/>
      <c r="H909" s="140"/>
      <c r="Q909" s="141"/>
    </row>
    <row r="910" spans="4:17" ht="15.75">
      <c r="D910" s="140"/>
      <c r="E910" s="140"/>
      <c r="F910" s="140"/>
      <c r="G910" s="140"/>
      <c r="H910" s="140"/>
      <c r="Q910" s="141"/>
    </row>
    <row r="911" spans="4:17" ht="15.75">
      <c r="D911" s="140"/>
      <c r="E911" s="140"/>
      <c r="F911" s="140"/>
      <c r="G911" s="140"/>
      <c r="H911" s="140"/>
      <c r="Q911" s="141"/>
    </row>
    <row r="912" spans="4:17" ht="15.75">
      <c r="D912" s="140"/>
      <c r="E912" s="140"/>
      <c r="F912" s="140"/>
      <c r="G912" s="140"/>
      <c r="H912" s="140"/>
      <c r="Q912" s="141"/>
    </row>
    <row r="913" spans="4:17" ht="15.75">
      <c r="D913" s="140"/>
      <c r="E913" s="140"/>
      <c r="F913" s="140"/>
      <c r="G913" s="140"/>
      <c r="H913" s="140"/>
      <c r="Q913" s="141"/>
    </row>
    <row r="914" spans="4:17" ht="15.75">
      <c r="D914" s="140"/>
      <c r="E914" s="140"/>
      <c r="F914" s="140"/>
      <c r="G914" s="140"/>
      <c r="H914" s="140"/>
      <c r="Q914" s="141"/>
    </row>
    <row r="915" spans="4:17" ht="15.75">
      <c r="D915" s="140"/>
      <c r="E915" s="140"/>
      <c r="F915" s="140"/>
      <c r="G915" s="140"/>
      <c r="H915" s="140"/>
      <c r="Q915" s="141"/>
    </row>
    <row r="916" spans="4:17" ht="15.75">
      <c r="D916" s="140"/>
      <c r="E916" s="140"/>
      <c r="F916" s="140"/>
      <c r="G916" s="140"/>
      <c r="H916" s="140"/>
      <c r="Q916" s="141"/>
    </row>
    <row r="917" spans="4:17" ht="15.75">
      <c r="D917" s="140"/>
      <c r="E917" s="140"/>
      <c r="F917" s="140"/>
      <c r="G917" s="140"/>
      <c r="H917" s="140"/>
      <c r="Q917" s="141"/>
    </row>
    <row r="918" spans="4:17" ht="15.75">
      <c r="D918" s="140"/>
      <c r="E918" s="140"/>
      <c r="F918" s="140"/>
      <c r="G918" s="140"/>
      <c r="H918" s="140"/>
      <c r="Q918" s="141"/>
    </row>
    <row r="919" spans="4:17" ht="15.75">
      <c r="D919" s="140"/>
      <c r="E919" s="140"/>
      <c r="F919" s="140"/>
      <c r="G919" s="140"/>
      <c r="H919" s="140"/>
      <c r="Q919" s="141"/>
    </row>
    <row r="920" spans="4:17" ht="15.75">
      <c r="D920" s="140"/>
      <c r="E920" s="140"/>
      <c r="F920" s="140"/>
      <c r="G920" s="140"/>
      <c r="H920" s="140"/>
      <c r="Q920" s="141"/>
    </row>
    <row r="921" spans="4:17" ht="15.75">
      <c r="D921" s="140"/>
      <c r="E921" s="140"/>
      <c r="F921" s="140"/>
      <c r="G921" s="140"/>
      <c r="H921" s="140"/>
      <c r="Q921" s="141"/>
    </row>
    <row r="922" spans="4:17" ht="15.75">
      <c r="D922" s="140"/>
      <c r="E922" s="140"/>
      <c r="F922" s="140"/>
      <c r="G922" s="140"/>
      <c r="H922" s="140"/>
      <c r="Q922" s="141"/>
    </row>
    <row r="923" spans="4:17" ht="15.75">
      <c r="D923" s="140"/>
      <c r="E923" s="140"/>
      <c r="F923" s="140"/>
      <c r="G923" s="140"/>
      <c r="H923" s="140"/>
      <c r="Q923" s="141"/>
    </row>
    <row r="924" spans="4:17" ht="15.75">
      <c r="D924" s="140"/>
      <c r="E924" s="140"/>
      <c r="F924" s="140"/>
      <c r="G924" s="140"/>
      <c r="H924" s="140"/>
      <c r="Q924" s="141"/>
    </row>
    <row r="925" spans="4:17" ht="15.75">
      <c r="D925" s="140"/>
      <c r="E925" s="140"/>
      <c r="F925" s="140"/>
      <c r="G925" s="140"/>
      <c r="H925" s="140"/>
      <c r="Q925" s="141"/>
    </row>
    <row r="926" spans="4:17" ht="15.75">
      <c r="D926" s="140"/>
      <c r="E926" s="140"/>
      <c r="F926" s="140"/>
      <c r="G926" s="140"/>
      <c r="H926" s="140"/>
      <c r="Q926" s="141"/>
    </row>
    <row r="927" spans="4:17" ht="15.75">
      <c r="D927" s="140"/>
      <c r="E927" s="140"/>
      <c r="F927" s="140"/>
      <c r="G927" s="140"/>
      <c r="H927" s="140"/>
      <c r="Q927" s="141"/>
    </row>
    <row r="928" spans="4:17" ht="15.75">
      <c r="D928" s="140"/>
      <c r="E928" s="140"/>
      <c r="F928" s="140"/>
      <c r="G928" s="140"/>
      <c r="H928" s="140"/>
      <c r="Q928" s="141"/>
    </row>
    <row r="929" spans="4:17" ht="15.75">
      <c r="D929" s="140"/>
      <c r="E929" s="140"/>
      <c r="F929" s="140"/>
      <c r="G929" s="140"/>
      <c r="H929" s="140"/>
      <c r="Q929" s="141"/>
    </row>
    <row r="930" spans="4:17" ht="15.75">
      <c r="D930" s="140"/>
      <c r="E930" s="140"/>
      <c r="F930" s="140"/>
      <c r="G930" s="140"/>
      <c r="H930" s="140"/>
      <c r="Q930" s="141"/>
    </row>
    <row r="931" spans="4:17" ht="15.75">
      <c r="D931" s="140"/>
      <c r="E931" s="140"/>
      <c r="F931" s="140"/>
      <c r="G931" s="140"/>
      <c r="H931" s="140"/>
      <c r="Q931" s="141"/>
    </row>
    <row r="932" spans="4:17" ht="15.75">
      <c r="D932" s="140"/>
      <c r="E932" s="140"/>
      <c r="F932" s="140"/>
      <c r="G932" s="140"/>
      <c r="H932" s="140"/>
      <c r="Q932" s="141"/>
    </row>
    <row r="933" spans="4:17" ht="15.75">
      <c r="D933" s="140"/>
      <c r="E933" s="140"/>
      <c r="F933" s="140"/>
      <c r="G933" s="140"/>
      <c r="H933" s="140"/>
      <c r="Q933" s="141"/>
    </row>
    <row r="934" spans="4:17" ht="15.75">
      <c r="D934" s="140"/>
      <c r="E934" s="140"/>
      <c r="F934" s="140"/>
      <c r="G934" s="140"/>
      <c r="H934" s="140"/>
      <c r="Q934" s="141"/>
    </row>
    <row r="935" spans="4:17" ht="15.75">
      <c r="D935" s="140"/>
      <c r="E935" s="140"/>
      <c r="F935" s="140"/>
      <c r="G935" s="140"/>
      <c r="H935" s="140"/>
      <c r="Q935" s="141"/>
    </row>
    <row r="936" spans="4:17" ht="15.75">
      <c r="D936" s="140"/>
      <c r="E936" s="140"/>
      <c r="F936" s="140"/>
      <c r="G936" s="140"/>
      <c r="H936" s="140"/>
      <c r="Q936" s="141"/>
    </row>
    <row r="937" spans="4:17" ht="15.75">
      <c r="D937" s="140"/>
      <c r="E937" s="140"/>
      <c r="F937" s="140"/>
      <c r="G937" s="140"/>
      <c r="H937" s="140"/>
      <c r="Q937" s="141"/>
    </row>
    <row r="938" spans="4:17" ht="15.75">
      <c r="D938" s="140"/>
      <c r="E938" s="140"/>
      <c r="F938" s="140"/>
      <c r="G938" s="140"/>
      <c r="H938" s="140"/>
      <c r="Q938" s="141"/>
    </row>
    <row r="939" spans="4:17" ht="15.75">
      <c r="D939" s="140"/>
      <c r="E939" s="140"/>
      <c r="F939" s="140"/>
      <c r="G939" s="140"/>
      <c r="H939" s="140"/>
      <c r="Q939" s="141"/>
    </row>
    <row r="940" spans="4:17" ht="15.75">
      <c r="D940" s="140"/>
      <c r="E940" s="140"/>
      <c r="F940" s="140"/>
      <c r="G940" s="140"/>
      <c r="H940" s="140"/>
      <c r="Q940" s="141"/>
    </row>
    <row r="941" spans="4:17" ht="15.75">
      <c r="D941" s="140"/>
      <c r="E941" s="140"/>
      <c r="F941" s="140"/>
      <c r="G941" s="140"/>
      <c r="H941" s="140"/>
      <c r="Q941" s="141"/>
    </row>
    <row r="942" spans="4:17" ht="15.75">
      <c r="D942" s="140"/>
      <c r="E942" s="140"/>
      <c r="F942" s="140"/>
      <c r="G942" s="140"/>
      <c r="H942" s="140"/>
      <c r="Q942" s="141"/>
    </row>
    <row r="943" spans="4:17" ht="15.75">
      <c r="D943" s="140"/>
      <c r="E943" s="140"/>
      <c r="F943" s="140"/>
      <c r="G943" s="140"/>
      <c r="H943" s="140"/>
      <c r="Q943" s="141"/>
    </row>
    <row r="944" spans="4:17" ht="15.75">
      <c r="D944" s="140"/>
      <c r="E944" s="140"/>
      <c r="F944" s="140"/>
      <c r="G944" s="140"/>
      <c r="H944" s="140"/>
      <c r="Q944" s="141"/>
    </row>
    <row r="945" spans="4:17" ht="15.75">
      <c r="D945" s="140"/>
      <c r="E945" s="140"/>
      <c r="F945" s="140"/>
      <c r="G945" s="140"/>
      <c r="H945" s="140"/>
      <c r="Q945" s="141"/>
    </row>
    <row r="946" spans="4:17" ht="15.75">
      <c r="D946" s="140"/>
      <c r="E946" s="140"/>
      <c r="F946" s="140"/>
      <c r="G946" s="140"/>
      <c r="H946" s="140"/>
      <c r="Q946" s="141"/>
    </row>
    <row r="947" spans="4:17" ht="15.75">
      <c r="D947" s="140"/>
      <c r="E947" s="140"/>
      <c r="F947" s="140"/>
      <c r="G947" s="140"/>
      <c r="H947" s="140"/>
      <c r="Q947" s="141"/>
    </row>
    <row r="948" spans="4:17" ht="15.75">
      <c r="D948" s="140"/>
      <c r="E948" s="140"/>
      <c r="F948" s="140"/>
      <c r="G948" s="140"/>
      <c r="H948" s="140"/>
      <c r="Q948" s="141"/>
    </row>
    <row r="949" spans="4:17" ht="15.75">
      <c r="D949" s="140"/>
      <c r="E949" s="140"/>
      <c r="F949" s="140"/>
      <c r="G949" s="140"/>
      <c r="H949" s="140"/>
      <c r="Q949" s="141"/>
    </row>
    <row r="950" spans="4:17" ht="15.75">
      <c r="D950" s="140"/>
      <c r="E950" s="140"/>
      <c r="F950" s="140"/>
      <c r="G950" s="140"/>
      <c r="H950" s="140"/>
      <c r="Q950" s="141"/>
    </row>
    <row r="951" spans="4:17" ht="15.75">
      <c r="D951" s="140"/>
      <c r="E951" s="140"/>
      <c r="F951" s="140"/>
      <c r="G951" s="140"/>
      <c r="H951" s="140"/>
      <c r="Q951" s="141"/>
    </row>
    <row r="952" spans="4:17" ht="15.75">
      <c r="D952" s="140"/>
      <c r="E952" s="140"/>
      <c r="F952" s="140"/>
      <c r="G952" s="140"/>
      <c r="H952" s="140"/>
      <c r="Q952" s="141"/>
    </row>
    <row r="953" spans="4:17" ht="15.75">
      <c r="D953" s="140"/>
      <c r="E953" s="140"/>
      <c r="F953" s="140"/>
      <c r="G953" s="140"/>
      <c r="H953" s="140"/>
      <c r="Q953" s="141"/>
    </row>
    <row r="954" spans="4:17" ht="15.75">
      <c r="D954" s="140"/>
      <c r="E954" s="140"/>
      <c r="F954" s="140"/>
      <c r="G954" s="140"/>
      <c r="H954" s="140"/>
      <c r="Q954" s="141"/>
    </row>
    <row r="955" spans="4:17" ht="15.75">
      <c r="D955" s="140"/>
      <c r="E955" s="140"/>
      <c r="F955" s="140"/>
      <c r="G955" s="140"/>
      <c r="H955" s="140"/>
      <c r="Q955" s="141"/>
    </row>
    <row r="956" spans="4:17" ht="15.75">
      <c r="D956" s="140"/>
      <c r="E956" s="140"/>
      <c r="F956" s="140"/>
      <c r="G956" s="140"/>
      <c r="H956" s="140"/>
      <c r="Q956" s="141"/>
    </row>
    <row r="957" spans="4:17" ht="15.75">
      <c r="D957" s="140"/>
      <c r="E957" s="140"/>
      <c r="F957" s="140"/>
      <c r="G957" s="140"/>
      <c r="H957" s="140"/>
      <c r="Q957" s="141"/>
    </row>
    <row r="958" spans="4:17" ht="15.75">
      <c r="D958" s="140"/>
      <c r="E958" s="140"/>
      <c r="F958" s="140"/>
      <c r="G958" s="140"/>
      <c r="H958" s="140"/>
      <c r="Q958" s="141"/>
    </row>
    <row r="959" spans="4:17" ht="15.75">
      <c r="D959" s="140"/>
      <c r="E959" s="140"/>
      <c r="F959" s="140"/>
      <c r="G959" s="140"/>
      <c r="H959" s="140"/>
      <c r="Q959" s="141"/>
    </row>
    <row r="960" spans="4:17" ht="15.75">
      <c r="D960" s="140"/>
      <c r="E960" s="140"/>
      <c r="F960" s="140"/>
      <c r="G960" s="140"/>
      <c r="H960" s="140"/>
      <c r="Q960" s="141"/>
    </row>
    <row r="961" spans="4:17" ht="15.75">
      <c r="D961" s="140"/>
      <c r="E961" s="140"/>
      <c r="F961" s="140"/>
      <c r="G961" s="140"/>
      <c r="H961" s="140"/>
      <c r="Q961" s="141"/>
    </row>
    <row r="962" spans="4:17" ht="15.75">
      <c r="D962" s="140"/>
      <c r="E962" s="140"/>
      <c r="F962" s="140"/>
      <c r="G962" s="140"/>
      <c r="H962" s="140"/>
      <c r="Q962" s="141"/>
    </row>
    <row r="963" spans="4:17" ht="15.75">
      <c r="D963" s="140"/>
      <c r="E963" s="140"/>
      <c r="F963" s="140"/>
      <c r="G963" s="140"/>
      <c r="H963" s="140"/>
      <c r="Q963" s="141"/>
    </row>
    <row r="964" spans="4:17" ht="15.75">
      <c r="D964" s="140"/>
      <c r="E964" s="140"/>
      <c r="F964" s="140"/>
      <c r="G964" s="140"/>
      <c r="H964" s="140"/>
      <c r="Q964" s="141"/>
    </row>
    <row r="965" spans="4:17" ht="15.75">
      <c r="D965" s="140"/>
      <c r="E965" s="140"/>
      <c r="F965" s="140"/>
      <c r="G965" s="140"/>
      <c r="H965" s="140"/>
      <c r="Q965" s="141"/>
    </row>
    <row r="966" spans="4:17" ht="15.75">
      <c r="D966" s="140"/>
      <c r="E966" s="140"/>
      <c r="F966" s="140"/>
      <c r="G966" s="140"/>
      <c r="H966" s="140"/>
      <c r="Q966" s="141"/>
    </row>
    <row r="967" spans="4:17" ht="15.75">
      <c r="D967" s="140"/>
      <c r="E967" s="140"/>
      <c r="F967" s="140"/>
      <c r="G967" s="140"/>
      <c r="H967" s="140"/>
      <c r="Q967" s="141"/>
    </row>
    <row r="968" spans="4:17" ht="15.75">
      <c r="D968" s="140"/>
      <c r="E968" s="140"/>
      <c r="F968" s="140"/>
      <c r="G968" s="140"/>
      <c r="H968" s="140"/>
      <c r="Q968" s="141"/>
    </row>
    <row r="969" spans="4:17" ht="15.75">
      <c r="D969" s="140"/>
      <c r="E969" s="140"/>
      <c r="F969" s="140"/>
      <c r="G969" s="140"/>
      <c r="H969" s="140"/>
      <c r="Q969" s="141"/>
    </row>
    <row r="970" spans="4:17" ht="15.75">
      <c r="D970" s="140"/>
      <c r="E970" s="140"/>
      <c r="F970" s="140"/>
      <c r="G970" s="140"/>
      <c r="H970" s="140"/>
      <c r="Q970" s="141"/>
    </row>
    <row r="971" spans="4:17" ht="15.75">
      <c r="D971" s="140"/>
      <c r="E971" s="140"/>
      <c r="F971" s="140"/>
      <c r="G971" s="140"/>
      <c r="H971" s="140"/>
      <c r="Q971" s="141"/>
    </row>
    <row r="972" spans="4:17" ht="15.75">
      <c r="D972" s="140"/>
      <c r="E972" s="140"/>
      <c r="F972" s="140"/>
      <c r="G972" s="140"/>
      <c r="H972" s="140"/>
      <c r="Q972" s="141"/>
    </row>
    <row r="973" spans="4:17" ht="15.75">
      <c r="D973" s="140"/>
      <c r="E973" s="140"/>
      <c r="F973" s="140"/>
      <c r="G973" s="140"/>
      <c r="H973" s="140"/>
      <c r="Q973" s="141"/>
    </row>
    <row r="974" spans="4:17" ht="15.75">
      <c r="D974" s="140"/>
      <c r="E974" s="140"/>
      <c r="F974" s="140"/>
      <c r="G974" s="140"/>
      <c r="H974" s="140"/>
      <c r="Q974" s="141"/>
    </row>
    <row r="975" spans="4:17" ht="15.75">
      <c r="D975" s="140"/>
      <c r="E975" s="140"/>
      <c r="F975" s="140"/>
      <c r="G975" s="140"/>
      <c r="H975" s="140"/>
      <c r="Q975" s="141"/>
    </row>
    <row r="976" spans="4:17" ht="15.75">
      <c r="D976" s="140"/>
      <c r="E976" s="140"/>
      <c r="F976" s="140"/>
      <c r="G976" s="140"/>
      <c r="H976" s="140"/>
      <c r="Q976" s="141"/>
    </row>
    <row r="977" spans="4:17" ht="15.75">
      <c r="D977" s="140"/>
      <c r="E977" s="140"/>
      <c r="F977" s="140"/>
      <c r="G977" s="140"/>
      <c r="H977" s="140"/>
      <c r="Q977" s="141"/>
    </row>
    <row r="978" spans="4:17" ht="15.75">
      <c r="D978" s="140"/>
      <c r="E978" s="140"/>
      <c r="F978" s="140"/>
      <c r="G978" s="140"/>
      <c r="H978" s="140"/>
      <c r="Q978" s="141"/>
    </row>
    <row r="979" spans="4:17" ht="15.75">
      <c r="D979" s="140"/>
      <c r="E979" s="140"/>
      <c r="F979" s="140"/>
      <c r="G979" s="140"/>
      <c r="H979" s="140"/>
      <c r="Q979" s="141"/>
    </row>
    <row r="980" spans="4:17" ht="15.75">
      <c r="D980" s="140"/>
      <c r="E980" s="140"/>
      <c r="F980" s="140"/>
      <c r="G980" s="140"/>
      <c r="H980" s="140"/>
      <c r="Q980" s="141"/>
    </row>
    <row r="981" spans="4:17" ht="15.75">
      <c r="D981" s="140"/>
      <c r="E981" s="140"/>
      <c r="F981" s="140"/>
      <c r="G981" s="140"/>
      <c r="H981" s="140"/>
      <c r="Q981" s="141"/>
    </row>
    <row r="982" spans="4:17" ht="15.75">
      <c r="D982" s="140"/>
      <c r="E982" s="140"/>
      <c r="F982" s="140"/>
      <c r="G982" s="140"/>
      <c r="H982" s="140"/>
      <c r="Q982" s="141"/>
    </row>
    <row r="983" spans="4:17" ht="15.75">
      <c r="D983" s="140"/>
      <c r="E983" s="140"/>
      <c r="F983" s="140"/>
      <c r="G983" s="140"/>
      <c r="H983" s="140"/>
      <c r="Q983" s="141"/>
    </row>
  </sheetData>
  <mergeCells count="36">
    <mergeCell ref="N68:R68"/>
    <mergeCell ref="E74:H74"/>
    <mergeCell ref="J74:R74"/>
    <mergeCell ref="E75:H75"/>
    <mergeCell ref="E76:H76"/>
    <mergeCell ref="E77:H77"/>
    <mergeCell ref="E78:H78"/>
    <mergeCell ref="E79:H79"/>
    <mergeCell ref="E80:H80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rintOptions gridLines="1"/>
  <pageMargins left="0.39370078740157477" right="0.39370078740157477" top="0.31496062992125984" bottom="0.31496062992125984" header="0" footer="0"/>
  <pageSetup paperSize="5"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4.42578125" defaultRowHeight="15" customHeight="1"/>
  <cols>
    <col min="3" max="3" width="49.7109375" customWidth="1"/>
  </cols>
  <sheetData>
    <row r="1" spans="1:6">
      <c r="C1" s="141"/>
    </row>
    <row r="2" spans="1:6">
      <c r="A2" s="22" t="str">
        <f ca="1">IFERROR(__xludf.DUMMYFUNCTION("query(MIR!A32:AF66,""select A,C,D,M,O,AE WHERE A ='FIN'"",1)"),"")</f>
        <v/>
      </c>
      <c r="B2" s="22" t="str">
        <f ca="1">IFERROR(__xludf.DUMMYFUNCTION("""COMPUTED_VALUE"""),"RESUMEN NARRATIVO")</f>
        <v>RESUMEN NARRATIVO</v>
      </c>
      <c r="C2" s="141" t="str">
        <f ca="1">IFERROR(__xludf.DUMMYFUNCTION("""COMPUTED_VALUE"""),"OBJETIVOS DE RESULTADO")</f>
        <v>OBJETIVOS DE RESULTADO</v>
      </c>
      <c r="D2" s="22" t="str">
        <f ca="1">IFERROR(__xludf.DUMMYFUNCTION("""COMPUTED_VALUE"""),"UNIDAD DE MEDIDA")</f>
        <v>UNIDAD DE MEDIDA</v>
      </c>
      <c r="E2" s="22" t="str">
        <f ca="1">IFERROR(__xludf.DUMMYFUNCTION("""COMPUTED_VALUE"""),"META PROGRAMADA")</f>
        <v>META PROGRAMADA</v>
      </c>
      <c r="F2" s="22" t="str">
        <f ca="1">IFERROR(__xludf.DUMMYFUNCTION("""COMPUTED_VALUE"""),"acumulado")</f>
        <v>acumulado</v>
      </c>
    </row>
    <row r="3" spans="1:6">
      <c r="A3" s="22" t="str">
        <f ca="1">IFERROR(__xludf.DUMMYFUNCTION("""COMPUTED_VALUE"""),"FIN")</f>
        <v>FIN</v>
      </c>
      <c r="B3" s="22" t="str">
        <f ca="1">IFERROR(__xludf.DUMMYFUNCTION("""COMPUTED_VALUE"""),"COMPONENTE 2")</f>
        <v>COMPONENTE 2</v>
      </c>
      <c r="C3" s="141" t="str">
        <f ca="1">IFERROR(__xludf.DUMMYFUNCTION("""COMPUTED_VALUE"""),"C2. Representaciones realizadas de la Dirección General ante el Consejo Directivo para el desahogo de asuntos administrativos y operativos del Sistema, en 2023")</f>
        <v>C2. Representaciones realizadas de la Dirección General ante el Consejo Directivo para el desahogo de asuntos administrativos y operativos del Sistema, en 2023</v>
      </c>
      <c r="D3" s="22" t="str">
        <f ca="1">IFERROR(__xludf.DUMMYFUNCTION("""COMPUTED_VALUE"""),"Porcentaje")</f>
        <v>Porcentaje</v>
      </c>
      <c r="E3" s="23">
        <f ca="1">IFERROR(__xludf.DUMMYFUNCTION("""COMPUTED_VALUE"""),6)</f>
        <v>6</v>
      </c>
      <c r="F3" s="22">
        <f ca="1">IFERROR(__xludf.DUMMYFUNCTION("""COMPUTED_VALUE"""),6)</f>
        <v>6</v>
      </c>
    </row>
    <row r="4" spans="1:6">
      <c r="A4" s="22" t="str">
        <f ca="1">IFERROR(__xludf.DUMMYFUNCTION("""COMPUTED_VALUE"""),"FIN")</f>
        <v>FIN</v>
      </c>
      <c r="B4" s="22" t="str">
        <f ca="1">IFERROR(__xludf.DUMMYFUNCTION("""COMPUTED_VALUE"""),"COMPONENTE 3 ")</f>
        <v xml:space="preserve">COMPONENTE 3 </v>
      </c>
      <c r="C4" s="141" t="str">
        <f ca="1">IFERROR(__xludf.DUMMYFUNCTION("""COMPUTED_VALUE"""),"C3.Diseño, monitoreo y evaluación de la planeación estratégica de las diferentes áreas que componen el Sistema DIF Guadalajara realizadas en el Área de Planeación, Evaluación y Monitoreo, en 2023")</f>
        <v>C3.Diseño, monitoreo y evaluación de la planeación estratégica de las diferentes áreas que componen el Sistema DIF Guadalajara realizadas en el Área de Planeación, Evaluación y Monitoreo, en 2023</v>
      </c>
      <c r="D4" s="22" t="str">
        <f ca="1">IFERROR(__xludf.DUMMYFUNCTION("""COMPUTED_VALUE"""),"Porcentaje")</f>
        <v>Porcentaje</v>
      </c>
      <c r="E4" s="23">
        <f ca="1">IFERROR(__xludf.DUMMYFUNCTION("""COMPUTED_VALUE"""),12)</f>
        <v>12</v>
      </c>
      <c r="F4" s="22">
        <f ca="1">IFERROR(__xludf.DUMMYFUNCTION("""COMPUTED_VALUE"""),12)</f>
        <v>12</v>
      </c>
    </row>
    <row r="5" spans="1:6">
      <c r="A5" s="22" t="str">
        <f ca="1">IFERROR(__xludf.DUMMYFUNCTION("""COMPUTED_VALUE"""),"FIN")</f>
        <v>FIN</v>
      </c>
      <c r="B5" s="22" t="str">
        <f ca="1">IFERROR(__xludf.DUMMYFUNCTION("""COMPUTED_VALUE"""),"COMPONENTE 4 ")</f>
        <v xml:space="preserve">COMPONENTE 4 </v>
      </c>
      <c r="C5" s="141" t="str">
        <f ca="1">IFERROR(__xludf.DUMMYFUNCTION("""COMPUTED_VALUE"""),"C4.Acompañamiento y resolución de los hechos jurídicos del Sistema DIF Guadalajara realizados por la Dirección Jurídica, en 2023")</f>
        <v>C4.Acompañamiento y resolución de los hechos jurídicos del Sistema DIF Guadalajara realizados por la Dirección Jurídica, en 2023</v>
      </c>
      <c r="D5" s="22" t="str">
        <f ca="1">IFERROR(__xludf.DUMMYFUNCTION("""COMPUTED_VALUE"""),"Porcentaje")</f>
        <v>Porcentaje</v>
      </c>
      <c r="E5" s="23">
        <f ca="1">IFERROR(__xludf.DUMMYFUNCTION("""COMPUTED_VALUE"""),120)</f>
        <v>120</v>
      </c>
      <c r="F5" s="22">
        <f ca="1">IFERROR(__xludf.DUMMYFUNCTION("""COMPUTED_VALUE"""),118)</f>
        <v>118</v>
      </c>
    </row>
    <row r="6" spans="1:6">
      <c r="A6" s="22" t="str">
        <f ca="1">IFERROR(__xludf.DUMMYFUNCTION("""COMPUTED_VALUE"""),"FIN")</f>
        <v>FIN</v>
      </c>
      <c r="B6" s="22" t="str">
        <f ca="1">IFERROR(__xludf.DUMMYFUNCTION("""COMPUTED_VALUE"""),"COMPONENTE 6")</f>
        <v>COMPONENTE 6</v>
      </c>
      <c r="C6" s="141" t="str">
        <f ca="1">IFERROR(__xludf.DUMMYFUNCTION("""COMPUTED_VALUE"""),"C6.Requerimientos de publicación, acceso y conocimiento de información pública generada, poseída y administrada por el Sistema DIF Guadalajara atendidas y resueltas de la Unidad de Transparencia, en 2023")</f>
        <v>C6.Requerimientos de publicación, acceso y conocimiento de información pública generada, poseída y administrada por el Sistema DIF Guadalajara atendidas y resueltas de la Unidad de Transparencia, en 2023</v>
      </c>
      <c r="D6" s="22" t="str">
        <f ca="1">IFERROR(__xludf.DUMMYFUNCTION("""COMPUTED_VALUE"""),"Porcentaje")</f>
        <v>Porcentaje</v>
      </c>
      <c r="E6" s="23">
        <f ca="1">IFERROR(__xludf.DUMMYFUNCTION("""COMPUTED_VALUE"""),1488)</f>
        <v>1488</v>
      </c>
      <c r="F6" s="22">
        <f ca="1">IFERROR(__xludf.DUMMYFUNCTION("""COMPUTED_VALUE"""),3314)</f>
        <v>3314</v>
      </c>
    </row>
    <row r="7" spans="1:6">
      <c r="A7" s="22" t="str">
        <f ca="1">IFERROR(__xludf.DUMMYFUNCTION("""COMPUTED_VALUE"""),"FIN")</f>
        <v>FIN</v>
      </c>
      <c r="B7" s="22" t="str">
        <f ca="1">IFERROR(__xludf.DUMMYFUNCTION("""COMPUTED_VALUE"""),"COMPONENTE 7 ")</f>
        <v xml:space="preserve">COMPONENTE 7 </v>
      </c>
      <c r="C7" s="141" t="str">
        <f ca="1">IFERROR(__xludf.DUMMYFUNCTION("""COMPUTED_VALUE"""),"C7.Servicios, programas y actividades del Sistema DIF Guadalajara socializados  a través de nuestras redes sociales y medios de comunicación del Área de Comunicación Social, en 2023")</f>
        <v>C7.Servicios, programas y actividades del Sistema DIF Guadalajara socializados  a través de nuestras redes sociales y medios de comunicación del Área de Comunicación Social, en 2023</v>
      </c>
      <c r="D7" s="22" t="str">
        <f ca="1">IFERROR(__xludf.DUMMYFUNCTION("""COMPUTED_VALUE"""),"Porcentaje")</f>
        <v>Porcentaje</v>
      </c>
      <c r="E7" s="23">
        <f ca="1">IFERROR(__xludf.DUMMYFUNCTION("""COMPUTED_VALUE"""),3000)</f>
        <v>3000</v>
      </c>
      <c r="F7" s="22">
        <f ca="1">IFERROR(__xludf.DUMMYFUNCTION("""COMPUTED_VALUE"""),4379)</f>
        <v>4379</v>
      </c>
    </row>
    <row r="8" spans="1:6">
      <c r="A8" s="22" t="str">
        <f ca="1">IFERROR(__xludf.DUMMYFUNCTION("""COMPUTED_VALUE"""),"FIN")</f>
        <v>FIN</v>
      </c>
      <c r="B8" s="22" t="str">
        <f ca="1">IFERROR(__xludf.DUMMYFUNCTION("""COMPUTED_VALUE"""),"COMPONENTE 8")</f>
        <v>COMPONENTE 8</v>
      </c>
      <c r="C8" s="141" t="str">
        <f ca="1">IFERROR(__xludf.DUMMYFUNCTION("""COMPUTED_VALUE"""),"C8.Donadores económicos y en especie que apoyan a la población que acude a los programas del Sistema DIF Guadalajara vinculados al Área de Procuración de Fondos
, en 2023")</f>
        <v>C8.Donadores económicos y en especie que apoyan a la población que acude a los programas del Sistema DIF Guadalajara vinculados al Área de Procuración de Fondos
, en 2023</v>
      </c>
      <c r="D8" s="22" t="str">
        <f ca="1">IFERROR(__xludf.DUMMYFUNCTION("""COMPUTED_VALUE"""),"Porcentaje")</f>
        <v>Porcentaje</v>
      </c>
      <c r="E8" s="23">
        <f ca="1">IFERROR(__xludf.DUMMYFUNCTION("""COMPUTED_VALUE"""),720)</f>
        <v>720</v>
      </c>
      <c r="F8" s="22">
        <f ca="1">IFERROR(__xludf.DUMMYFUNCTION("""COMPUTED_VALUE"""),658)</f>
        <v>658</v>
      </c>
    </row>
    <row r="9" spans="1:6">
      <c r="A9" s="22" t="str">
        <f ca="1">IFERROR(__xludf.DUMMYFUNCTION("""COMPUTED_VALUE"""),"FIN")</f>
        <v>FIN</v>
      </c>
      <c r="B9" s="22" t="str">
        <f ca="1">IFERROR(__xludf.DUMMYFUNCTION("""COMPUTED_VALUE"""),"COMPONENTE 9")</f>
        <v>COMPONENTE 9</v>
      </c>
      <c r="C9" s="141" t="str">
        <f ca="1">IFERROR(__xludf.DUMMYFUNCTION("""COMPUTED_VALUE"""),"C9.Vínculos con el gobierno municipal y organismos empresariales, clubes, asociaciones y fundaciones en el ámbito local y nacional realizados  del Área de Relaciones Públicas, en 2023")</f>
        <v>C9.Vínculos con el gobierno municipal y organismos empresariales, clubes, asociaciones y fundaciones en el ámbito local y nacional realizados  del Área de Relaciones Públicas, en 2023</v>
      </c>
      <c r="D9" s="22" t="str">
        <f ca="1">IFERROR(__xludf.DUMMYFUNCTION("""COMPUTED_VALUE"""),"Porcentaje")</f>
        <v>Porcentaje</v>
      </c>
      <c r="E9" s="23">
        <f ca="1">IFERROR(__xludf.DUMMYFUNCTION("""COMPUTED_VALUE"""),80)</f>
        <v>80</v>
      </c>
      <c r="F9" s="22">
        <f ca="1">IFERROR(__xludf.DUMMYFUNCTION("""COMPUTED_VALUE"""),90)</f>
        <v>90</v>
      </c>
    </row>
    <row r="10" spans="1:6">
      <c r="C10" s="141"/>
    </row>
    <row r="11" spans="1:6">
      <c r="C11" s="141"/>
    </row>
    <row r="12" spans="1:6">
      <c r="C12" s="141"/>
    </row>
    <row r="13" spans="1:6">
      <c r="C13" s="141"/>
    </row>
    <row r="14" spans="1:6">
      <c r="C14" s="141"/>
    </row>
    <row r="15" spans="1:6">
      <c r="C15" s="141"/>
    </row>
    <row r="16" spans="1:6">
      <c r="C16" s="141"/>
    </row>
    <row r="17" spans="3:5">
      <c r="C17" s="141"/>
    </row>
    <row r="18" spans="3:5">
      <c r="C18" s="141"/>
    </row>
    <row r="19" spans="3:5">
      <c r="C19" s="141"/>
    </row>
    <row r="20" spans="3:5">
      <c r="C20" s="141"/>
    </row>
    <row r="21" spans="3:5">
      <c r="C21" s="141"/>
    </row>
    <row r="22" spans="3:5">
      <c r="C22" s="141"/>
    </row>
    <row r="23" spans="3:5">
      <c r="C23" s="141"/>
    </row>
    <row r="24" spans="3:5">
      <c r="C24" s="141"/>
    </row>
    <row r="25" spans="3:5">
      <c r="C25" s="141"/>
      <c r="D25" s="149">
        <f t="shared" ref="D25:E25" ca="1" si="0">SUM(D3:D24)</f>
        <v>0</v>
      </c>
      <c r="E25" s="23">
        <f t="shared" ca="1" si="0"/>
        <v>5426</v>
      </c>
    </row>
    <row r="26" spans="3:5">
      <c r="C26" s="141"/>
    </row>
    <row r="27" spans="3:5">
      <c r="C27" s="141"/>
    </row>
    <row r="28" spans="3:5">
      <c r="C28" s="141"/>
    </row>
    <row r="29" spans="3:5">
      <c r="C29" s="141"/>
    </row>
    <row r="30" spans="3:5">
      <c r="C30" s="141"/>
    </row>
    <row r="31" spans="3:5">
      <c r="C31" s="141"/>
    </row>
    <row r="32" spans="3:5">
      <c r="C32" s="141"/>
    </row>
    <row r="33" spans="3:3">
      <c r="C33" s="141"/>
    </row>
    <row r="34" spans="3:3">
      <c r="C34" s="141"/>
    </row>
    <row r="35" spans="3:3">
      <c r="C35" s="141"/>
    </row>
    <row r="36" spans="3:3">
      <c r="C36" s="141"/>
    </row>
    <row r="37" spans="3:3">
      <c r="C37" s="141"/>
    </row>
    <row r="38" spans="3:3">
      <c r="C38" s="141"/>
    </row>
    <row r="39" spans="3:3">
      <c r="C39" s="141"/>
    </row>
    <row r="40" spans="3:3">
      <c r="C40" s="141"/>
    </row>
    <row r="41" spans="3:3">
      <c r="C41" s="141"/>
    </row>
    <row r="42" spans="3:3">
      <c r="C42" s="141"/>
    </row>
    <row r="43" spans="3:3">
      <c r="C43" s="141"/>
    </row>
    <row r="44" spans="3:3">
      <c r="C44" s="141"/>
    </row>
    <row r="45" spans="3:3">
      <c r="C45" s="141"/>
    </row>
    <row r="46" spans="3:3">
      <c r="C46" s="141"/>
    </row>
    <row r="47" spans="3:3">
      <c r="C47" s="141"/>
    </row>
    <row r="48" spans="3:3">
      <c r="C48" s="141"/>
    </row>
    <row r="49" spans="3:3">
      <c r="C49" s="141"/>
    </row>
    <row r="50" spans="3:3">
      <c r="C50" s="141"/>
    </row>
    <row r="51" spans="3:3">
      <c r="C51" s="141"/>
    </row>
    <row r="52" spans="3:3">
      <c r="C52" s="141"/>
    </row>
    <row r="53" spans="3:3">
      <c r="C53" s="141"/>
    </row>
    <row r="54" spans="3:3">
      <c r="C54" s="141"/>
    </row>
    <row r="55" spans="3:3">
      <c r="C55" s="141"/>
    </row>
    <row r="56" spans="3:3">
      <c r="C56" s="141"/>
    </row>
    <row r="57" spans="3:3">
      <c r="C57" s="141"/>
    </row>
    <row r="58" spans="3:3">
      <c r="C58" s="141"/>
    </row>
    <row r="59" spans="3:3">
      <c r="C59" s="141"/>
    </row>
    <row r="60" spans="3:3">
      <c r="C60" s="141"/>
    </row>
    <row r="61" spans="3:3">
      <c r="C61" s="141"/>
    </row>
    <row r="62" spans="3:3">
      <c r="C62" s="141"/>
    </row>
    <row r="63" spans="3:3">
      <c r="C63" s="141"/>
    </row>
    <row r="64" spans="3:3">
      <c r="C64" s="141"/>
    </row>
    <row r="65" spans="3:3">
      <c r="C65" s="141"/>
    </row>
    <row r="66" spans="3:3">
      <c r="C66" s="141"/>
    </row>
    <row r="67" spans="3:3">
      <c r="C67" s="141"/>
    </row>
    <row r="68" spans="3:3">
      <c r="C68" s="141"/>
    </row>
    <row r="69" spans="3:3">
      <c r="C69" s="141"/>
    </row>
    <row r="70" spans="3:3">
      <c r="C70" s="141"/>
    </row>
    <row r="71" spans="3:3">
      <c r="C71" s="141"/>
    </row>
    <row r="72" spans="3:3">
      <c r="C72" s="141"/>
    </row>
    <row r="73" spans="3:3">
      <c r="C73" s="141"/>
    </row>
    <row r="74" spans="3:3">
      <c r="C74" s="141"/>
    </row>
    <row r="75" spans="3:3">
      <c r="C75" s="141"/>
    </row>
    <row r="76" spans="3:3">
      <c r="C76" s="141"/>
    </row>
    <row r="77" spans="3:3">
      <c r="C77" s="141"/>
    </row>
    <row r="78" spans="3:3">
      <c r="C78" s="141"/>
    </row>
    <row r="79" spans="3:3">
      <c r="C79" s="141"/>
    </row>
    <row r="80" spans="3:3">
      <c r="C80" s="141"/>
    </row>
    <row r="81" spans="3:3">
      <c r="C81" s="141"/>
    </row>
    <row r="82" spans="3:3">
      <c r="C82" s="141"/>
    </row>
    <row r="83" spans="3:3">
      <c r="C83" s="141"/>
    </row>
    <row r="84" spans="3:3">
      <c r="C84" s="141"/>
    </row>
    <row r="85" spans="3:3">
      <c r="C85" s="141"/>
    </row>
    <row r="86" spans="3:3">
      <c r="C86" s="141"/>
    </row>
    <row r="87" spans="3:3">
      <c r="C87" s="141"/>
    </row>
    <row r="88" spans="3:3">
      <c r="C88" s="141"/>
    </row>
    <row r="89" spans="3:3">
      <c r="C89" s="141"/>
    </row>
    <row r="90" spans="3:3">
      <c r="C90" s="141"/>
    </row>
    <row r="91" spans="3:3">
      <c r="C91" s="141"/>
    </row>
    <row r="92" spans="3:3">
      <c r="C92" s="141"/>
    </row>
    <row r="93" spans="3:3">
      <c r="C93" s="141"/>
    </row>
    <row r="94" spans="3:3">
      <c r="C94" s="141"/>
    </row>
    <row r="95" spans="3:3">
      <c r="C95" s="141"/>
    </row>
    <row r="96" spans="3:3">
      <c r="C96" s="141"/>
    </row>
    <row r="97" spans="3:3">
      <c r="C97" s="141"/>
    </row>
    <row r="98" spans="3:3">
      <c r="C98" s="141"/>
    </row>
    <row r="99" spans="3:3">
      <c r="C99" s="141"/>
    </row>
    <row r="100" spans="3:3">
      <c r="C100" s="141"/>
    </row>
    <row r="101" spans="3:3">
      <c r="C101" s="141"/>
    </row>
    <row r="102" spans="3:3">
      <c r="C102" s="141"/>
    </row>
    <row r="103" spans="3:3">
      <c r="C103" s="141"/>
    </row>
    <row r="104" spans="3:3">
      <c r="C104" s="141"/>
    </row>
    <row r="105" spans="3:3">
      <c r="C105" s="141"/>
    </row>
    <row r="106" spans="3:3">
      <c r="C106" s="141"/>
    </row>
    <row r="107" spans="3:3">
      <c r="C107" s="141"/>
    </row>
    <row r="108" spans="3:3">
      <c r="C108" s="141"/>
    </row>
    <row r="109" spans="3:3">
      <c r="C109" s="141"/>
    </row>
    <row r="110" spans="3:3">
      <c r="C110" s="141"/>
    </row>
    <row r="111" spans="3:3">
      <c r="C111" s="141"/>
    </row>
    <row r="112" spans="3:3">
      <c r="C112" s="141"/>
    </row>
    <row r="113" spans="3:3">
      <c r="C113" s="141"/>
    </row>
    <row r="114" spans="3:3">
      <c r="C114" s="141"/>
    </row>
    <row r="115" spans="3:3">
      <c r="C115" s="141"/>
    </row>
    <row r="116" spans="3:3">
      <c r="C116" s="141"/>
    </row>
    <row r="117" spans="3:3">
      <c r="C117" s="141"/>
    </row>
    <row r="118" spans="3:3">
      <c r="C118" s="141"/>
    </row>
    <row r="119" spans="3:3">
      <c r="C119" s="141"/>
    </row>
    <row r="120" spans="3:3">
      <c r="C120" s="141"/>
    </row>
    <row r="121" spans="3:3">
      <c r="C121" s="141"/>
    </row>
    <row r="122" spans="3:3">
      <c r="C122" s="141"/>
    </row>
    <row r="123" spans="3:3">
      <c r="C123" s="141"/>
    </row>
    <row r="124" spans="3:3">
      <c r="C124" s="141"/>
    </row>
    <row r="125" spans="3:3">
      <c r="C125" s="141"/>
    </row>
    <row r="126" spans="3:3">
      <c r="C126" s="141"/>
    </row>
    <row r="127" spans="3:3">
      <c r="C127" s="141"/>
    </row>
    <row r="128" spans="3:3">
      <c r="C128" s="141"/>
    </row>
    <row r="129" spans="3:3">
      <c r="C129" s="141"/>
    </row>
    <row r="130" spans="3:3">
      <c r="C130" s="141"/>
    </row>
    <row r="131" spans="3:3">
      <c r="C131" s="141"/>
    </row>
    <row r="132" spans="3:3">
      <c r="C132" s="141"/>
    </row>
    <row r="133" spans="3:3">
      <c r="C133" s="141"/>
    </row>
    <row r="134" spans="3:3">
      <c r="C134" s="141"/>
    </row>
    <row r="135" spans="3:3">
      <c r="C135" s="141"/>
    </row>
    <row r="136" spans="3:3">
      <c r="C136" s="141"/>
    </row>
    <row r="137" spans="3:3">
      <c r="C137" s="141"/>
    </row>
    <row r="138" spans="3:3">
      <c r="C138" s="141"/>
    </row>
    <row r="139" spans="3:3">
      <c r="C139" s="141"/>
    </row>
    <row r="140" spans="3:3">
      <c r="C140" s="141"/>
    </row>
    <row r="141" spans="3:3">
      <c r="C141" s="141"/>
    </row>
    <row r="142" spans="3:3">
      <c r="C142" s="141"/>
    </row>
    <row r="143" spans="3:3">
      <c r="C143" s="141"/>
    </row>
    <row r="144" spans="3:3">
      <c r="C144" s="141"/>
    </row>
    <row r="145" spans="3:3">
      <c r="C145" s="141"/>
    </row>
    <row r="146" spans="3:3">
      <c r="C146" s="141"/>
    </row>
    <row r="147" spans="3:3">
      <c r="C147" s="141"/>
    </row>
    <row r="148" spans="3:3">
      <c r="C148" s="141"/>
    </row>
    <row r="149" spans="3:3">
      <c r="C149" s="141"/>
    </row>
    <row r="150" spans="3:3">
      <c r="C150" s="141"/>
    </row>
    <row r="151" spans="3:3">
      <c r="C151" s="141"/>
    </row>
    <row r="152" spans="3:3">
      <c r="C152" s="141"/>
    </row>
    <row r="153" spans="3:3">
      <c r="C153" s="141"/>
    </row>
    <row r="154" spans="3:3">
      <c r="C154" s="141"/>
    </row>
    <row r="155" spans="3:3">
      <c r="C155" s="141"/>
    </row>
    <row r="156" spans="3:3">
      <c r="C156" s="141"/>
    </row>
    <row r="157" spans="3:3">
      <c r="C157" s="141"/>
    </row>
    <row r="158" spans="3:3">
      <c r="C158" s="141"/>
    </row>
    <row r="159" spans="3:3">
      <c r="C159" s="141"/>
    </row>
    <row r="160" spans="3:3">
      <c r="C160" s="141"/>
    </row>
    <row r="161" spans="3:3">
      <c r="C161" s="141"/>
    </row>
    <row r="162" spans="3:3">
      <c r="C162" s="141"/>
    </row>
    <row r="163" spans="3:3">
      <c r="C163" s="141"/>
    </row>
    <row r="164" spans="3:3">
      <c r="C164" s="141"/>
    </row>
    <row r="165" spans="3:3">
      <c r="C165" s="141"/>
    </row>
    <row r="166" spans="3:3">
      <c r="C166" s="141"/>
    </row>
    <row r="167" spans="3:3">
      <c r="C167" s="141"/>
    </row>
    <row r="168" spans="3:3">
      <c r="C168" s="141"/>
    </row>
    <row r="169" spans="3:3">
      <c r="C169" s="141"/>
    </row>
    <row r="170" spans="3:3">
      <c r="C170" s="141"/>
    </row>
    <row r="171" spans="3:3">
      <c r="C171" s="141"/>
    </row>
    <row r="172" spans="3:3">
      <c r="C172" s="141"/>
    </row>
    <row r="173" spans="3:3">
      <c r="C173" s="141"/>
    </row>
    <row r="174" spans="3:3">
      <c r="C174" s="141"/>
    </row>
    <row r="175" spans="3:3">
      <c r="C175" s="141"/>
    </row>
    <row r="176" spans="3:3">
      <c r="C176" s="141"/>
    </row>
    <row r="177" spans="3:3">
      <c r="C177" s="141"/>
    </row>
    <row r="178" spans="3:3">
      <c r="C178" s="141"/>
    </row>
    <row r="179" spans="3:3">
      <c r="C179" s="141"/>
    </row>
    <row r="180" spans="3:3">
      <c r="C180" s="141"/>
    </row>
    <row r="181" spans="3:3">
      <c r="C181" s="141"/>
    </row>
    <row r="182" spans="3:3">
      <c r="C182" s="141"/>
    </row>
    <row r="183" spans="3:3">
      <c r="C183" s="141"/>
    </row>
    <row r="184" spans="3:3">
      <c r="C184" s="141"/>
    </row>
    <row r="185" spans="3:3">
      <c r="C185" s="141"/>
    </row>
    <row r="186" spans="3:3">
      <c r="C186" s="141"/>
    </row>
    <row r="187" spans="3:3">
      <c r="C187" s="141"/>
    </row>
    <row r="188" spans="3:3">
      <c r="C188" s="141"/>
    </row>
    <row r="189" spans="3:3">
      <c r="C189" s="141"/>
    </row>
    <row r="190" spans="3:3">
      <c r="C190" s="141"/>
    </row>
    <row r="191" spans="3:3">
      <c r="C191" s="141"/>
    </row>
    <row r="192" spans="3:3">
      <c r="C192" s="141"/>
    </row>
    <row r="193" spans="3:3">
      <c r="C193" s="141"/>
    </row>
    <row r="194" spans="3:3">
      <c r="C194" s="141"/>
    </row>
    <row r="195" spans="3:3">
      <c r="C195" s="141"/>
    </row>
    <row r="196" spans="3:3">
      <c r="C196" s="141"/>
    </row>
    <row r="197" spans="3:3">
      <c r="C197" s="141"/>
    </row>
    <row r="198" spans="3:3">
      <c r="C198" s="141"/>
    </row>
    <row r="199" spans="3:3">
      <c r="C199" s="141"/>
    </row>
    <row r="200" spans="3:3">
      <c r="C200" s="141"/>
    </row>
    <row r="201" spans="3:3">
      <c r="C201" s="141"/>
    </row>
    <row r="202" spans="3:3">
      <c r="C202" s="141"/>
    </row>
    <row r="203" spans="3:3">
      <c r="C203" s="141"/>
    </row>
    <row r="204" spans="3:3">
      <c r="C204" s="141"/>
    </row>
    <row r="205" spans="3:3">
      <c r="C205" s="141"/>
    </row>
    <row r="206" spans="3:3">
      <c r="C206" s="141"/>
    </row>
    <row r="207" spans="3:3">
      <c r="C207" s="141"/>
    </row>
    <row r="208" spans="3:3">
      <c r="C208" s="141"/>
    </row>
    <row r="209" spans="3:3">
      <c r="C209" s="141"/>
    </row>
    <row r="210" spans="3:3">
      <c r="C210" s="141"/>
    </row>
    <row r="211" spans="3:3">
      <c r="C211" s="141"/>
    </row>
    <row r="212" spans="3:3">
      <c r="C212" s="141"/>
    </row>
    <row r="213" spans="3:3">
      <c r="C213" s="141"/>
    </row>
    <row r="214" spans="3:3">
      <c r="C214" s="141"/>
    </row>
    <row r="215" spans="3:3">
      <c r="C215" s="141"/>
    </row>
    <row r="216" spans="3:3">
      <c r="C216" s="141"/>
    </row>
    <row r="217" spans="3:3">
      <c r="C217" s="141"/>
    </row>
    <row r="218" spans="3:3">
      <c r="C218" s="141"/>
    </row>
    <row r="219" spans="3:3">
      <c r="C219" s="141"/>
    </row>
    <row r="220" spans="3:3">
      <c r="C220" s="141"/>
    </row>
    <row r="221" spans="3:3">
      <c r="C221" s="141"/>
    </row>
    <row r="222" spans="3:3">
      <c r="C222" s="141"/>
    </row>
    <row r="223" spans="3:3">
      <c r="C223" s="141"/>
    </row>
    <row r="224" spans="3:3">
      <c r="C224" s="141"/>
    </row>
    <row r="225" spans="3:3">
      <c r="C225" s="141"/>
    </row>
    <row r="226" spans="3:3">
      <c r="C226" s="141"/>
    </row>
    <row r="227" spans="3:3">
      <c r="C227" s="141"/>
    </row>
    <row r="228" spans="3:3">
      <c r="C228" s="141"/>
    </row>
    <row r="229" spans="3:3">
      <c r="C229" s="141"/>
    </row>
    <row r="230" spans="3:3">
      <c r="C230" s="141"/>
    </row>
    <row r="231" spans="3:3">
      <c r="C231" s="141"/>
    </row>
    <row r="232" spans="3:3">
      <c r="C232" s="141"/>
    </row>
    <row r="233" spans="3:3">
      <c r="C233" s="141"/>
    </row>
    <row r="234" spans="3:3">
      <c r="C234" s="141"/>
    </row>
    <row r="235" spans="3:3">
      <c r="C235" s="141"/>
    </row>
    <row r="236" spans="3:3">
      <c r="C236" s="141"/>
    </row>
    <row r="237" spans="3:3">
      <c r="C237" s="141"/>
    </row>
    <row r="238" spans="3:3">
      <c r="C238" s="141"/>
    </row>
    <row r="239" spans="3:3">
      <c r="C239" s="141"/>
    </row>
    <row r="240" spans="3:3">
      <c r="C240" s="141"/>
    </row>
    <row r="241" spans="3:3">
      <c r="C241" s="141"/>
    </row>
    <row r="242" spans="3:3">
      <c r="C242" s="141"/>
    </row>
    <row r="243" spans="3:3">
      <c r="C243" s="141"/>
    </row>
    <row r="244" spans="3:3">
      <c r="C244" s="141"/>
    </row>
    <row r="245" spans="3:3">
      <c r="C245" s="141"/>
    </row>
    <row r="246" spans="3:3">
      <c r="C246" s="141"/>
    </row>
    <row r="247" spans="3:3">
      <c r="C247" s="141"/>
    </row>
    <row r="248" spans="3:3">
      <c r="C248" s="141"/>
    </row>
    <row r="249" spans="3:3">
      <c r="C249" s="141"/>
    </row>
    <row r="250" spans="3:3">
      <c r="C250" s="141"/>
    </row>
    <row r="251" spans="3:3">
      <c r="C251" s="141"/>
    </row>
    <row r="252" spans="3:3">
      <c r="C252" s="141"/>
    </row>
    <row r="253" spans="3:3">
      <c r="C253" s="141"/>
    </row>
    <row r="254" spans="3:3">
      <c r="C254" s="141"/>
    </row>
    <row r="255" spans="3:3">
      <c r="C255" s="141"/>
    </row>
    <row r="256" spans="3:3">
      <c r="C256" s="141"/>
    </row>
    <row r="257" spans="3:3">
      <c r="C257" s="141"/>
    </row>
    <row r="258" spans="3:3">
      <c r="C258" s="141"/>
    </row>
    <row r="259" spans="3:3">
      <c r="C259" s="141"/>
    </row>
    <row r="260" spans="3:3">
      <c r="C260" s="141"/>
    </row>
    <row r="261" spans="3:3">
      <c r="C261" s="141"/>
    </row>
    <row r="262" spans="3:3">
      <c r="C262" s="141"/>
    </row>
    <row r="263" spans="3:3">
      <c r="C263" s="141"/>
    </row>
    <row r="264" spans="3:3">
      <c r="C264" s="141"/>
    </row>
    <row r="265" spans="3:3">
      <c r="C265" s="141"/>
    </row>
    <row r="266" spans="3:3">
      <c r="C266" s="141"/>
    </row>
    <row r="267" spans="3:3">
      <c r="C267" s="141"/>
    </row>
    <row r="268" spans="3:3">
      <c r="C268" s="141"/>
    </row>
    <row r="269" spans="3:3">
      <c r="C269" s="141"/>
    </row>
    <row r="270" spans="3:3">
      <c r="C270" s="141"/>
    </row>
    <row r="271" spans="3:3">
      <c r="C271" s="141"/>
    </row>
    <row r="272" spans="3:3">
      <c r="C272" s="141"/>
    </row>
    <row r="273" spans="3:3">
      <c r="C273" s="141"/>
    </row>
    <row r="274" spans="3:3">
      <c r="C274" s="141"/>
    </row>
    <row r="275" spans="3:3">
      <c r="C275" s="141"/>
    </row>
    <row r="276" spans="3:3">
      <c r="C276" s="141"/>
    </row>
    <row r="277" spans="3:3">
      <c r="C277" s="141"/>
    </row>
    <row r="278" spans="3:3">
      <c r="C278" s="141"/>
    </row>
    <row r="279" spans="3:3">
      <c r="C279" s="141"/>
    </row>
    <row r="280" spans="3:3">
      <c r="C280" s="141"/>
    </row>
    <row r="281" spans="3:3">
      <c r="C281" s="141"/>
    </row>
    <row r="282" spans="3:3">
      <c r="C282" s="141"/>
    </row>
    <row r="283" spans="3:3">
      <c r="C283" s="141"/>
    </row>
    <row r="284" spans="3:3">
      <c r="C284" s="141"/>
    </row>
    <row r="285" spans="3:3">
      <c r="C285" s="141"/>
    </row>
    <row r="286" spans="3:3">
      <c r="C286" s="141"/>
    </row>
    <row r="287" spans="3:3">
      <c r="C287" s="141"/>
    </row>
    <row r="288" spans="3:3">
      <c r="C288" s="141"/>
    </row>
    <row r="289" spans="3:3">
      <c r="C289" s="141"/>
    </row>
    <row r="290" spans="3:3">
      <c r="C290" s="141"/>
    </row>
    <row r="291" spans="3:3">
      <c r="C291" s="141"/>
    </row>
    <row r="292" spans="3:3">
      <c r="C292" s="141"/>
    </row>
    <row r="293" spans="3:3">
      <c r="C293" s="141"/>
    </row>
    <row r="294" spans="3:3">
      <c r="C294" s="141"/>
    </row>
    <row r="295" spans="3:3">
      <c r="C295" s="141"/>
    </row>
    <row r="296" spans="3:3">
      <c r="C296" s="141"/>
    </row>
    <row r="297" spans="3:3">
      <c r="C297" s="141"/>
    </row>
    <row r="298" spans="3:3">
      <c r="C298" s="141"/>
    </row>
    <row r="299" spans="3:3">
      <c r="C299" s="141"/>
    </row>
    <row r="300" spans="3:3">
      <c r="C300" s="141"/>
    </row>
    <row r="301" spans="3:3">
      <c r="C301" s="141"/>
    </row>
    <row r="302" spans="3:3">
      <c r="C302" s="141"/>
    </row>
    <row r="303" spans="3:3">
      <c r="C303" s="141"/>
    </row>
    <row r="304" spans="3:3">
      <c r="C304" s="141"/>
    </row>
    <row r="305" spans="3:3">
      <c r="C305" s="141"/>
    </row>
    <row r="306" spans="3:3">
      <c r="C306" s="141"/>
    </row>
    <row r="307" spans="3:3">
      <c r="C307" s="141"/>
    </row>
    <row r="308" spans="3:3">
      <c r="C308" s="141"/>
    </row>
    <row r="309" spans="3:3">
      <c r="C309" s="141"/>
    </row>
    <row r="310" spans="3:3">
      <c r="C310" s="141"/>
    </row>
    <row r="311" spans="3:3">
      <c r="C311" s="141"/>
    </row>
    <row r="312" spans="3:3">
      <c r="C312" s="141"/>
    </row>
    <row r="313" spans="3:3">
      <c r="C313" s="141"/>
    </row>
    <row r="314" spans="3:3">
      <c r="C314" s="141"/>
    </row>
    <row r="315" spans="3:3">
      <c r="C315" s="141"/>
    </row>
    <row r="316" spans="3:3">
      <c r="C316" s="141"/>
    </row>
    <row r="317" spans="3:3">
      <c r="C317" s="141"/>
    </row>
    <row r="318" spans="3:3">
      <c r="C318" s="141"/>
    </row>
    <row r="319" spans="3:3">
      <c r="C319" s="141"/>
    </row>
    <row r="320" spans="3:3">
      <c r="C320" s="141"/>
    </row>
    <row r="321" spans="3:3">
      <c r="C321" s="141"/>
    </row>
    <row r="322" spans="3:3">
      <c r="C322" s="141"/>
    </row>
    <row r="323" spans="3:3">
      <c r="C323" s="141"/>
    </row>
    <row r="324" spans="3:3">
      <c r="C324" s="141"/>
    </row>
    <row r="325" spans="3:3">
      <c r="C325" s="141"/>
    </row>
    <row r="326" spans="3:3">
      <c r="C326" s="141"/>
    </row>
    <row r="327" spans="3:3">
      <c r="C327" s="141"/>
    </row>
    <row r="328" spans="3:3">
      <c r="C328" s="141"/>
    </row>
    <row r="329" spans="3:3">
      <c r="C329" s="141"/>
    </row>
    <row r="330" spans="3:3">
      <c r="C330" s="141"/>
    </row>
    <row r="331" spans="3:3">
      <c r="C331" s="141"/>
    </row>
    <row r="332" spans="3:3">
      <c r="C332" s="141"/>
    </row>
    <row r="333" spans="3:3">
      <c r="C333" s="141"/>
    </row>
    <row r="334" spans="3:3">
      <c r="C334" s="141"/>
    </row>
    <row r="335" spans="3:3">
      <c r="C335" s="141"/>
    </row>
    <row r="336" spans="3:3">
      <c r="C336" s="141"/>
    </row>
    <row r="337" spans="3:3">
      <c r="C337" s="141"/>
    </row>
    <row r="338" spans="3:3">
      <c r="C338" s="141"/>
    </row>
    <row r="339" spans="3:3">
      <c r="C339" s="141"/>
    </row>
    <row r="340" spans="3:3">
      <c r="C340" s="141"/>
    </row>
    <row r="341" spans="3:3">
      <c r="C341" s="141"/>
    </row>
    <row r="342" spans="3:3">
      <c r="C342" s="141"/>
    </row>
    <row r="343" spans="3:3">
      <c r="C343" s="141"/>
    </row>
    <row r="344" spans="3:3">
      <c r="C344" s="141"/>
    </row>
    <row r="345" spans="3:3">
      <c r="C345" s="141"/>
    </row>
    <row r="346" spans="3:3">
      <c r="C346" s="141"/>
    </row>
    <row r="347" spans="3:3">
      <c r="C347" s="141"/>
    </row>
    <row r="348" spans="3:3">
      <c r="C348" s="141"/>
    </row>
    <row r="349" spans="3:3">
      <c r="C349" s="141"/>
    </row>
    <row r="350" spans="3:3">
      <c r="C350" s="141"/>
    </row>
    <row r="351" spans="3:3">
      <c r="C351" s="141"/>
    </row>
    <row r="352" spans="3:3">
      <c r="C352" s="141"/>
    </row>
    <row r="353" spans="3:3">
      <c r="C353" s="141"/>
    </row>
    <row r="354" spans="3:3">
      <c r="C354" s="141"/>
    </row>
    <row r="355" spans="3:3">
      <c r="C355" s="141"/>
    </row>
    <row r="356" spans="3:3">
      <c r="C356" s="141"/>
    </row>
    <row r="357" spans="3:3">
      <c r="C357" s="141"/>
    </row>
    <row r="358" spans="3:3">
      <c r="C358" s="141"/>
    </row>
    <row r="359" spans="3:3">
      <c r="C359" s="141"/>
    </row>
    <row r="360" spans="3:3">
      <c r="C360" s="141"/>
    </row>
    <row r="361" spans="3:3">
      <c r="C361" s="141"/>
    </row>
    <row r="362" spans="3:3">
      <c r="C362" s="141"/>
    </row>
    <row r="363" spans="3:3">
      <c r="C363" s="141"/>
    </row>
    <row r="364" spans="3:3">
      <c r="C364" s="141"/>
    </row>
    <row r="365" spans="3:3">
      <c r="C365" s="141"/>
    </row>
    <row r="366" spans="3:3">
      <c r="C366" s="141"/>
    </row>
    <row r="367" spans="3:3">
      <c r="C367" s="141"/>
    </row>
    <row r="368" spans="3:3">
      <c r="C368" s="141"/>
    </row>
    <row r="369" spans="3:3">
      <c r="C369" s="141"/>
    </row>
    <row r="370" spans="3:3">
      <c r="C370" s="141"/>
    </row>
    <row r="371" spans="3:3">
      <c r="C371" s="141"/>
    </row>
    <row r="372" spans="3:3">
      <c r="C372" s="141"/>
    </row>
    <row r="373" spans="3:3">
      <c r="C373" s="141"/>
    </row>
    <row r="374" spans="3:3">
      <c r="C374" s="141"/>
    </row>
    <row r="375" spans="3:3">
      <c r="C375" s="141"/>
    </row>
    <row r="376" spans="3:3">
      <c r="C376" s="141"/>
    </row>
    <row r="377" spans="3:3">
      <c r="C377" s="141"/>
    </row>
    <row r="378" spans="3:3">
      <c r="C378" s="141"/>
    </row>
    <row r="379" spans="3:3">
      <c r="C379" s="141"/>
    </row>
    <row r="380" spans="3:3">
      <c r="C380" s="141"/>
    </row>
    <row r="381" spans="3:3">
      <c r="C381" s="141"/>
    </row>
    <row r="382" spans="3:3">
      <c r="C382" s="141"/>
    </row>
    <row r="383" spans="3:3">
      <c r="C383" s="141"/>
    </row>
    <row r="384" spans="3:3">
      <c r="C384" s="141"/>
    </row>
    <row r="385" spans="3:3">
      <c r="C385" s="141"/>
    </row>
    <row r="386" spans="3:3">
      <c r="C386" s="141"/>
    </row>
    <row r="387" spans="3:3">
      <c r="C387" s="141"/>
    </row>
    <row r="388" spans="3:3">
      <c r="C388" s="141"/>
    </row>
    <row r="389" spans="3:3">
      <c r="C389" s="141"/>
    </row>
    <row r="390" spans="3:3">
      <c r="C390" s="141"/>
    </row>
    <row r="391" spans="3:3">
      <c r="C391" s="141"/>
    </row>
    <row r="392" spans="3:3">
      <c r="C392" s="141"/>
    </row>
    <row r="393" spans="3:3">
      <c r="C393" s="141"/>
    </row>
    <row r="394" spans="3:3">
      <c r="C394" s="141"/>
    </row>
    <row r="395" spans="3:3">
      <c r="C395" s="141"/>
    </row>
    <row r="396" spans="3:3">
      <c r="C396" s="141"/>
    </row>
    <row r="397" spans="3:3">
      <c r="C397" s="141"/>
    </row>
    <row r="398" spans="3:3">
      <c r="C398" s="141"/>
    </row>
    <row r="399" spans="3:3">
      <c r="C399" s="141"/>
    </row>
    <row r="400" spans="3:3">
      <c r="C400" s="141"/>
    </row>
    <row r="401" spans="3:3">
      <c r="C401" s="141"/>
    </row>
    <row r="402" spans="3:3">
      <c r="C402" s="141"/>
    </row>
    <row r="403" spans="3:3">
      <c r="C403" s="141"/>
    </row>
    <row r="404" spans="3:3">
      <c r="C404" s="141"/>
    </row>
    <row r="405" spans="3:3">
      <c r="C405" s="141"/>
    </row>
    <row r="406" spans="3:3">
      <c r="C406" s="141"/>
    </row>
    <row r="407" spans="3:3">
      <c r="C407" s="141"/>
    </row>
    <row r="408" spans="3:3">
      <c r="C408" s="141"/>
    </row>
    <row r="409" spans="3:3">
      <c r="C409" s="141"/>
    </row>
    <row r="410" spans="3:3">
      <c r="C410" s="141"/>
    </row>
    <row r="411" spans="3:3">
      <c r="C411" s="141"/>
    </row>
    <row r="412" spans="3:3">
      <c r="C412" s="141"/>
    </row>
    <row r="413" spans="3:3">
      <c r="C413" s="141"/>
    </row>
    <row r="414" spans="3:3">
      <c r="C414" s="141"/>
    </row>
    <row r="415" spans="3:3">
      <c r="C415" s="141"/>
    </row>
    <row r="416" spans="3:3">
      <c r="C416" s="141"/>
    </row>
    <row r="417" spans="3:3">
      <c r="C417" s="141"/>
    </row>
    <row r="418" spans="3:3">
      <c r="C418" s="141"/>
    </row>
    <row r="419" spans="3:3">
      <c r="C419" s="141"/>
    </row>
    <row r="420" spans="3:3">
      <c r="C420" s="141"/>
    </row>
    <row r="421" spans="3:3">
      <c r="C421" s="141"/>
    </row>
    <row r="422" spans="3:3">
      <c r="C422" s="141"/>
    </row>
    <row r="423" spans="3:3">
      <c r="C423" s="141"/>
    </row>
    <row r="424" spans="3:3">
      <c r="C424" s="141"/>
    </row>
    <row r="425" spans="3:3">
      <c r="C425" s="141"/>
    </row>
    <row r="426" spans="3:3">
      <c r="C426" s="141"/>
    </row>
    <row r="427" spans="3:3">
      <c r="C427" s="141"/>
    </row>
    <row r="428" spans="3:3">
      <c r="C428" s="141"/>
    </row>
    <row r="429" spans="3:3">
      <c r="C429" s="141"/>
    </row>
    <row r="430" spans="3:3">
      <c r="C430" s="141"/>
    </row>
    <row r="431" spans="3:3">
      <c r="C431" s="141"/>
    </row>
    <row r="432" spans="3:3">
      <c r="C432" s="141"/>
    </row>
    <row r="433" spans="3:3">
      <c r="C433" s="141"/>
    </row>
    <row r="434" spans="3:3">
      <c r="C434" s="141"/>
    </row>
    <row r="435" spans="3:3">
      <c r="C435" s="141"/>
    </row>
    <row r="436" spans="3:3">
      <c r="C436" s="141"/>
    </row>
    <row r="437" spans="3:3">
      <c r="C437" s="141"/>
    </row>
    <row r="438" spans="3:3">
      <c r="C438" s="141"/>
    </row>
    <row r="439" spans="3:3">
      <c r="C439" s="141"/>
    </row>
    <row r="440" spans="3:3">
      <c r="C440" s="141"/>
    </row>
    <row r="441" spans="3:3">
      <c r="C441" s="141"/>
    </row>
    <row r="442" spans="3:3">
      <c r="C442" s="141"/>
    </row>
    <row r="443" spans="3:3">
      <c r="C443" s="141"/>
    </row>
    <row r="444" spans="3:3">
      <c r="C444" s="141"/>
    </row>
    <row r="445" spans="3:3">
      <c r="C445" s="141"/>
    </row>
    <row r="446" spans="3:3">
      <c r="C446" s="141"/>
    </row>
    <row r="447" spans="3:3">
      <c r="C447" s="141"/>
    </row>
    <row r="448" spans="3:3">
      <c r="C448" s="141"/>
    </row>
    <row r="449" spans="3:3">
      <c r="C449" s="141"/>
    </row>
    <row r="450" spans="3:3">
      <c r="C450" s="141"/>
    </row>
    <row r="451" spans="3:3">
      <c r="C451" s="141"/>
    </row>
    <row r="452" spans="3:3">
      <c r="C452" s="141"/>
    </row>
    <row r="453" spans="3:3">
      <c r="C453" s="141"/>
    </row>
    <row r="454" spans="3:3">
      <c r="C454" s="141"/>
    </row>
    <row r="455" spans="3:3">
      <c r="C455" s="141"/>
    </row>
    <row r="456" spans="3:3">
      <c r="C456" s="141"/>
    </row>
    <row r="457" spans="3:3">
      <c r="C457" s="141"/>
    </row>
    <row r="458" spans="3:3">
      <c r="C458" s="141"/>
    </row>
    <row r="459" spans="3:3">
      <c r="C459" s="141"/>
    </row>
    <row r="460" spans="3:3">
      <c r="C460" s="141"/>
    </row>
    <row r="461" spans="3:3">
      <c r="C461" s="141"/>
    </row>
    <row r="462" spans="3:3">
      <c r="C462" s="141"/>
    </row>
    <row r="463" spans="3:3">
      <c r="C463" s="141"/>
    </row>
    <row r="464" spans="3:3">
      <c r="C464" s="141"/>
    </row>
    <row r="465" spans="3:3">
      <c r="C465" s="141"/>
    </row>
    <row r="466" spans="3:3">
      <c r="C466" s="141"/>
    </row>
    <row r="467" spans="3:3">
      <c r="C467" s="141"/>
    </row>
    <row r="468" spans="3:3">
      <c r="C468" s="141"/>
    </row>
    <row r="469" spans="3:3">
      <c r="C469" s="141"/>
    </row>
    <row r="470" spans="3:3">
      <c r="C470" s="141"/>
    </row>
    <row r="471" spans="3:3">
      <c r="C471" s="141"/>
    </row>
    <row r="472" spans="3:3">
      <c r="C472" s="141"/>
    </row>
    <row r="473" spans="3:3">
      <c r="C473" s="141"/>
    </row>
    <row r="474" spans="3:3">
      <c r="C474" s="141"/>
    </row>
    <row r="475" spans="3:3">
      <c r="C475" s="141"/>
    </row>
    <row r="476" spans="3:3">
      <c r="C476" s="141"/>
    </row>
    <row r="477" spans="3:3">
      <c r="C477" s="141"/>
    </row>
    <row r="478" spans="3:3">
      <c r="C478" s="141"/>
    </row>
    <row r="479" spans="3:3">
      <c r="C479" s="141"/>
    </row>
    <row r="480" spans="3:3">
      <c r="C480" s="141"/>
    </row>
    <row r="481" spans="3:3">
      <c r="C481" s="141"/>
    </row>
    <row r="482" spans="3:3">
      <c r="C482" s="141"/>
    </row>
    <row r="483" spans="3:3">
      <c r="C483" s="141"/>
    </row>
    <row r="484" spans="3:3">
      <c r="C484" s="141"/>
    </row>
    <row r="485" spans="3:3">
      <c r="C485" s="141"/>
    </row>
    <row r="486" spans="3:3">
      <c r="C486" s="141"/>
    </row>
    <row r="487" spans="3:3">
      <c r="C487" s="141"/>
    </row>
    <row r="488" spans="3:3">
      <c r="C488" s="141"/>
    </row>
    <row r="489" spans="3:3">
      <c r="C489" s="141"/>
    </row>
    <row r="490" spans="3:3">
      <c r="C490" s="141"/>
    </row>
    <row r="491" spans="3:3">
      <c r="C491" s="141"/>
    </row>
    <row r="492" spans="3:3">
      <c r="C492" s="141"/>
    </row>
    <row r="493" spans="3:3">
      <c r="C493" s="141"/>
    </row>
    <row r="494" spans="3:3">
      <c r="C494" s="141"/>
    </row>
    <row r="495" spans="3:3">
      <c r="C495" s="141"/>
    </row>
    <row r="496" spans="3:3">
      <c r="C496" s="141"/>
    </row>
    <row r="497" spans="3:3">
      <c r="C497" s="141"/>
    </row>
    <row r="498" spans="3:3">
      <c r="C498" s="141"/>
    </row>
    <row r="499" spans="3:3">
      <c r="C499" s="141"/>
    </row>
    <row r="500" spans="3:3">
      <c r="C500" s="141"/>
    </row>
    <row r="501" spans="3:3">
      <c r="C501" s="141"/>
    </row>
    <row r="502" spans="3:3">
      <c r="C502" s="141"/>
    </row>
    <row r="503" spans="3:3">
      <c r="C503" s="141"/>
    </row>
    <row r="504" spans="3:3">
      <c r="C504" s="141"/>
    </row>
    <row r="505" spans="3:3">
      <c r="C505" s="141"/>
    </row>
    <row r="506" spans="3:3">
      <c r="C506" s="141"/>
    </row>
    <row r="507" spans="3:3">
      <c r="C507" s="141"/>
    </row>
    <row r="508" spans="3:3">
      <c r="C508" s="141"/>
    </row>
    <row r="509" spans="3:3">
      <c r="C509" s="141"/>
    </row>
    <row r="510" spans="3:3">
      <c r="C510" s="141"/>
    </row>
    <row r="511" spans="3:3">
      <c r="C511" s="141"/>
    </row>
    <row r="512" spans="3:3">
      <c r="C512" s="141"/>
    </row>
    <row r="513" spans="3:3">
      <c r="C513" s="141"/>
    </row>
    <row r="514" spans="3:3">
      <c r="C514" s="141"/>
    </row>
    <row r="515" spans="3:3">
      <c r="C515" s="141"/>
    </row>
    <row r="516" spans="3:3">
      <c r="C516" s="141"/>
    </row>
    <row r="517" spans="3:3">
      <c r="C517" s="141"/>
    </row>
    <row r="518" spans="3:3">
      <c r="C518" s="141"/>
    </row>
    <row r="519" spans="3:3">
      <c r="C519" s="141"/>
    </row>
    <row r="520" spans="3:3">
      <c r="C520" s="141"/>
    </row>
    <row r="521" spans="3:3">
      <c r="C521" s="141"/>
    </row>
    <row r="522" spans="3:3">
      <c r="C522" s="141"/>
    </row>
    <row r="523" spans="3:3">
      <c r="C523" s="141"/>
    </row>
    <row r="524" spans="3:3">
      <c r="C524" s="141"/>
    </row>
    <row r="525" spans="3:3">
      <c r="C525" s="141"/>
    </row>
    <row r="526" spans="3:3">
      <c r="C526" s="141"/>
    </row>
    <row r="527" spans="3:3">
      <c r="C527" s="141"/>
    </row>
    <row r="528" spans="3:3">
      <c r="C528" s="141"/>
    </row>
    <row r="529" spans="3:3">
      <c r="C529" s="141"/>
    </row>
    <row r="530" spans="3:3">
      <c r="C530" s="141"/>
    </row>
    <row r="531" spans="3:3">
      <c r="C531" s="141"/>
    </row>
    <row r="532" spans="3:3">
      <c r="C532" s="141"/>
    </row>
    <row r="533" spans="3:3">
      <c r="C533" s="141"/>
    </row>
    <row r="534" spans="3:3">
      <c r="C534" s="141"/>
    </row>
    <row r="535" spans="3:3">
      <c r="C535" s="141"/>
    </row>
    <row r="536" spans="3:3">
      <c r="C536" s="141"/>
    </row>
    <row r="537" spans="3:3">
      <c r="C537" s="141"/>
    </row>
    <row r="538" spans="3:3">
      <c r="C538" s="141"/>
    </row>
    <row r="539" spans="3:3">
      <c r="C539" s="141"/>
    </row>
    <row r="540" spans="3:3">
      <c r="C540" s="141"/>
    </row>
    <row r="541" spans="3:3">
      <c r="C541" s="141"/>
    </row>
    <row r="542" spans="3:3">
      <c r="C542" s="141"/>
    </row>
    <row r="543" spans="3:3">
      <c r="C543" s="141"/>
    </row>
    <row r="544" spans="3:3">
      <c r="C544" s="141"/>
    </row>
    <row r="545" spans="3:3">
      <c r="C545" s="141"/>
    </row>
    <row r="546" spans="3:3">
      <c r="C546" s="141"/>
    </row>
    <row r="547" spans="3:3">
      <c r="C547" s="141"/>
    </row>
    <row r="548" spans="3:3">
      <c r="C548" s="141"/>
    </row>
    <row r="549" spans="3:3">
      <c r="C549" s="141"/>
    </row>
    <row r="550" spans="3:3">
      <c r="C550" s="141"/>
    </row>
    <row r="551" spans="3:3">
      <c r="C551" s="141"/>
    </row>
    <row r="552" spans="3:3">
      <c r="C552" s="141"/>
    </row>
    <row r="553" spans="3:3">
      <c r="C553" s="141"/>
    </row>
    <row r="554" spans="3:3">
      <c r="C554" s="141"/>
    </row>
    <row r="555" spans="3:3">
      <c r="C555" s="141"/>
    </row>
    <row r="556" spans="3:3">
      <c r="C556" s="141"/>
    </row>
    <row r="557" spans="3:3">
      <c r="C557" s="141"/>
    </row>
    <row r="558" spans="3:3">
      <c r="C558" s="141"/>
    </row>
    <row r="559" spans="3:3">
      <c r="C559" s="141"/>
    </row>
    <row r="560" spans="3:3">
      <c r="C560" s="141"/>
    </row>
    <row r="561" spans="3:3">
      <c r="C561" s="141"/>
    </row>
    <row r="562" spans="3:3">
      <c r="C562" s="141"/>
    </row>
    <row r="563" spans="3:3">
      <c r="C563" s="141"/>
    </row>
    <row r="564" spans="3:3">
      <c r="C564" s="141"/>
    </row>
    <row r="565" spans="3:3">
      <c r="C565" s="141"/>
    </row>
    <row r="566" spans="3:3">
      <c r="C566" s="141"/>
    </row>
    <row r="567" spans="3:3">
      <c r="C567" s="141"/>
    </row>
    <row r="568" spans="3:3">
      <c r="C568" s="141"/>
    </row>
    <row r="569" spans="3:3">
      <c r="C569" s="141"/>
    </row>
    <row r="570" spans="3:3">
      <c r="C570" s="141"/>
    </row>
    <row r="571" spans="3:3">
      <c r="C571" s="141"/>
    </row>
    <row r="572" spans="3:3">
      <c r="C572" s="141"/>
    </row>
    <row r="573" spans="3:3">
      <c r="C573" s="141"/>
    </row>
    <row r="574" spans="3:3">
      <c r="C574" s="141"/>
    </row>
    <row r="575" spans="3:3">
      <c r="C575" s="141"/>
    </row>
    <row r="576" spans="3:3">
      <c r="C576" s="141"/>
    </row>
    <row r="577" spans="3:3">
      <c r="C577" s="141"/>
    </row>
    <row r="578" spans="3:3">
      <c r="C578" s="141"/>
    </row>
    <row r="579" spans="3:3">
      <c r="C579" s="141"/>
    </row>
    <row r="580" spans="3:3">
      <c r="C580" s="141"/>
    </row>
    <row r="581" spans="3:3">
      <c r="C581" s="141"/>
    </row>
    <row r="582" spans="3:3">
      <c r="C582" s="141"/>
    </row>
    <row r="583" spans="3:3">
      <c r="C583" s="141"/>
    </row>
    <row r="584" spans="3:3">
      <c r="C584" s="141"/>
    </row>
    <row r="585" spans="3:3">
      <c r="C585" s="141"/>
    </row>
    <row r="586" spans="3:3">
      <c r="C586" s="141"/>
    </row>
    <row r="587" spans="3:3">
      <c r="C587" s="141"/>
    </row>
    <row r="588" spans="3:3">
      <c r="C588" s="141"/>
    </row>
    <row r="589" spans="3:3">
      <c r="C589" s="141"/>
    </row>
    <row r="590" spans="3:3">
      <c r="C590" s="141"/>
    </row>
    <row r="591" spans="3:3">
      <c r="C591" s="141"/>
    </row>
    <row r="592" spans="3:3">
      <c r="C592" s="141"/>
    </row>
    <row r="593" spans="3:3">
      <c r="C593" s="141"/>
    </row>
    <row r="594" spans="3:3">
      <c r="C594" s="141"/>
    </row>
    <row r="595" spans="3:3">
      <c r="C595" s="141"/>
    </row>
    <row r="596" spans="3:3">
      <c r="C596" s="141"/>
    </row>
    <row r="597" spans="3:3">
      <c r="C597" s="141"/>
    </row>
    <row r="598" spans="3:3">
      <c r="C598" s="141"/>
    </row>
    <row r="599" spans="3:3">
      <c r="C599" s="141"/>
    </row>
    <row r="600" spans="3:3">
      <c r="C600" s="141"/>
    </row>
    <row r="601" spans="3:3">
      <c r="C601" s="141"/>
    </row>
    <row r="602" spans="3:3">
      <c r="C602" s="141"/>
    </row>
    <row r="603" spans="3:3">
      <c r="C603" s="141"/>
    </row>
    <row r="604" spans="3:3">
      <c r="C604" s="141"/>
    </row>
    <row r="605" spans="3:3">
      <c r="C605" s="141"/>
    </row>
    <row r="606" spans="3:3">
      <c r="C606" s="141"/>
    </row>
    <row r="607" spans="3:3">
      <c r="C607" s="141"/>
    </row>
    <row r="608" spans="3:3">
      <c r="C608" s="141"/>
    </row>
    <row r="609" spans="3:3">
      <c r="C609" s="141"/>
    </row>
    <row r="610" spans="3:3">
      <c r="C610" s="141"/>
    </row>
    <row r="611" spans="3:3">
      <c r="C611" s="141"/>
    </row>
    <row r="612" spans="3:3">
      <c r="C612" s="141"/>
    </row>
    <row r="613" spans="3:3">
      <c r="C613" s="141"/>
    </row>
    <row r="614" spans="3:3">
      <c r="C614" s="141"/>
    </row>
    <row r="615" spans="3:3">
      <c r="C615" s="141"/>
    </row>
    <row r="616" spans="3:3">
      <c r="C616" s="141"/>
    </row>
    <row r="617" spans="3:3">
      <c r="C617" s="141"/>
    </row>
    <row r="618" spans="3:3">
      <c r="C618" s="141"/>
    </row>
    <row r="619" spans="3:3">
      <c r="C619" s="141"/>
    </row>
    <row r="620" spans="3:3">
      <c r="C620" s="141"/>
    </row>
    <row r="621" spans="3:3">
      <c r="C621" s="141"/>
    </row>
    <row r="622" spans="3:3">
      <c r="C622" s="141"/>
    </row>
    <row r="623" spans="3:3">
      <c r="C623" s="141"/>
    </row>
    <row r="624" spans="3:3">
      <c r="C624" s="141"/>
    </row>
    <row r="625" spans="3:3">
      <c r="C625" s="141"/>
    </row>
    <row r="626" spans="3:3">
      <c r="C626" s="141"/>
    </row>
    <row r="627" spans="3:3">
      <c r="C627" s="141"/>
    </row>
    <row r="628" spans="3:3">
      <c r="C628" s="141"/>
    </row>
    <row r="629" spans="3:3">
      <c r="C629" s="141"/>
    </row>
    <row r="630" spans="3:3">
      <c r="C630" s="141"/>
    </row>
    <row r="631" spans="3:3">
      <c r="C631" s="141"/>
    </row>
    <row r="632" spans="3:3">
      <c r="C632" s="141"/>
    </row>
    <row r="633" spans="3:3">
      <c r="C633" s="141"/>
    </row>
    <row r="634" spans="3:3">
      <c r="C634" s="141"/>
    </row>
    <row r="635" spans="3:3">
      <c r="C635" s="141"/>
    </row>
    <row r="636" spans="3:3">
      <c r="C636" s="141"/>
    </row>
    <row r="637" spans="3:3">
      <c r="C637" s="141"/>
    </row>
    <row r="638" spans="3:3">
      <c r="C638" s="141"/>
    </row>
    <row r="639" spans="3:3">
      <c r="C639" s="141"/>
    </row>
    <row r="640" spans="3:3">
      <c r="C640" s="141"/>
    </row>
    <row r="641" spans="3:3">
      <c r="C641" s="141"/>
    </row>
    <row r="642" spans="3:3">
      <c r="C642" s="141"/>
    </row>
    <row r="643" spans="3:3">
      <c r="C643" s="141"/>
    </row>
    <row r="644" spans="3:3">
      <c r="C644" s="141"/>
    </row>
    <row r="645" spans="3:3">
      <c r="C645" s="141"/>
    </row>
    <row r="646" spans="3:3">
      <c r="C646" s="141"/>
    </row>
    <row r="647" spans="3:3">
      <c r="C647" s="141"/>
    </row>
    <row r="648" spans="3:3">
      <c r="C648" s="141"/>
    </row>
    <row r="649" spans="3:3">
      <c r="C649" s="141"/>
    </row>
    <row r="650" spans="3:3">
      <c r="C650" s="141"/>
    </row>
    <row r="651" spans="3:3">
      <c r="C651" s="141"/>
    </row>
    <row r="652" spans="3:3">
      <c r="C652" s="141"/>
    </row>
    <row r="653" spans="3:3">
      <c r="C653" s="141"/>
    </row>
    <row r="654" spans="3:3">
      <c r="C654" s="141"/>
    </row>
    <row r="655" spans="3:3">
      <c r="C655" s="141"/>
    </row>
    <row r="656" spans="3:3">
      <c r="C656" s="141"/>
    </row>
    <row r="657" spans="3:3">
      <c r="C657" s="141"/>
    </row>
    <row r="658" spans="3:3">
      <c r="C658" s="141"/>
    </row>
    <row r="659" spans="3:3">
      <c r="C659" s="141"/>
    </row>
    <row r="660" spans="3:3">
      <c r="C660" s="141"/>
    </row>
    <row r="661" spans="3:3">
      <c r="C661" s="141"/>
    </row>
    <row r="662" spans="3:3">
      <c r="C662" s="141"/>
    </row>
    <row r="663" spans="3:3">
      <c r="C663" s="141"/>
    </row>
    <row r="664" spans="3:3">
      <c r="C664" s="141"/>
    </row>
    <row r="665" spans="3:3">
      <c r="C665" s="141"/>
    </row>
    <row r="666" spans="3:3">
      <c r="C666" s="141"/>
    </row>
    <row r="667" spans="3:3">
      <c r="C667" s="141"/>
    </row>
    <row r="668" spans="3:3">
      <c r="C668" s="141"/>
    </row>
    <row r="669" spans="3:3">
      <c r="C669" s="141"/>
    </row>
    <row r="670" spans="3:3">
      <c r="C670" s="141"/>
    </row>
    <row r="671" spans="3:3">
      <c r="C671" s="141"/>
    </row>
    <row r="672" spans="3:3">
      <c r="C672" s="141"/>
    </row>
    <row r="673" spans="3:3">
      <c r="C673" s="141"/>
    </row>
    <row r="674" spans="3:3">
      <c r="C674" s="141"/>
    </row>
    <row r="675" spans="3:3">
      <c r="C675" s="141"/>
    </row>
    <row r="676" spans="3:3">
      <c r="C676" s="141"/>
    </row>
    <row r="677" spans="3:3">
      <c r="C677" s="141"/>
    </row>
    <row r="678" spans="3:3">
      <c r="C678" s="141"/>
    </row>
    <row r="679" spans="3:3">
      <c r="C679" s="141"/>
    </row>
    <row r="680" spans="3:3">
      <c r="C680" s="141"/>
    </row>
    <row r="681" spans="3:3">
      <c r="C681" s="141"/>
    </row>
    <row r="682" spans="3:3">
      <c r="C682" s="141"/>
    </row>
    <row r="683" spans="3:3">
      <c r="C683" s="141"/>
    </row>
    <row r="684" spans="3:3">
      <c r="C684" s="141"/>
    </row>
    <row r="685" spans="3:3">
      <c r="C685" s="141"/>
    </row>
    <row r="686" spans="3:3">
      <c r="C686" s="141"/>
    </row>
    <row r="687" spans="3:3">
      <c r="C687" s="141"/>
    </row>
    <row r="688" spans="3:3">
      <c r="C688" s="141"/>
    </row>
    <row r="689" spans="3:3">
      <c r="C689" s="141"/>
    </row>
    <row r="690" spans="3:3">
      <c r="C690" s="141"/>
    </row>
    <row r="691" spans="3:3">
      <c r="C691" s="141"/>
    </row>
    <row r="692" spans="3:3">
      <c r="C692" s="141"/>
    </row>
    <row r="693" spans="3:3">
      <c r="C693" s="141"/>
    </row>
    <row r="694" spans="3:3">
      <c r="C694" s="141"/>
    </row>
    <row r="695" spans="3:3">
      <c r="C695" s="141"/>
    </row>
    <row r="696" spans="3:3">
      <c r="C696" s="141"/>
    </row>
    <row r="697" spans="3:3">
      <c r="C697" s="141"/>
    </row>
    <row r="698" spans="3:3">
      <c r="C698" s="141"/>
    </row>
    <row r="699" spans="3:3">
      <c r="C699" s="141"/>
    </row>
    <row r="700" spans="3:3">
      <c r="C700" s="141"/>
    </row>
    <row r="701" spans="3:3">
      <c r="C701" s="141"/>
    </row>
    <row r="702" spans="3:3">
      <c r="C702" s="141"/>
    </row>
    <row r="703" spans="3:3">
      <c r="C703" s="141"/>
    </row>
    <row r="704" spans="3:3">
      <c r="C704" s="141"/>
    </row>
    <row r="705" spans="3:3">
      <c r="C705" s="141"/>
    </row>
    <row r="706" spans="3:3">
      <c r="C706" s="141"/>
    </row>
    <row r="707" spans="3:3">
      <c r="C707" s="141"/>
    </row>
    <row r="708" spans="3:3">
      <c r="C708" s="141"/>
    </row>
    <row r="709" spans="3:3">
      <c r="C709" s="141"/>
    </row>
    <row r="710" spans="3:3">
      <c r="C710" s="141"/>
    </row>
    <row r="711" spans="3:3">
      <c r="C711" s="141"/>
    </row>
    <row r="712" spans="3:3">
      <c r="C712" s="141"/>
    </row>
    <row r="713" spans="3:3">
      <c r="C713" s="141"/>
    </row>
    <row r="714" spans="3:3">
      <c r="C714" s="141"/>
    </row>
    <row r="715" spans="3:3">
      <c r="C715" s="141"/>
    </row>
    <row r="716" spans="3:3">
      <c r="C716" s="141"/>
    </row>
    <row r="717" spans="3:3">
      <c r="C717" s="141"/>
    </row>
    <row r="718" spans="3:3">
      <c r="C718" s="141"/>
    </row>
    <row r="719" spans="3:3">
      <c r="C719" s="141"/>
    </row>
    <row r="720" spans="3:3">
      <c r="C720" s="141"/>
    </row>
    <row r="721" spans="3:3">
      <c r="C721" s="141"/>
    </row>
    <row r="722" spans="3:3">
      <c r="C722" s="141"/>
    </row>
    <row r="723" spans="3:3">
      <c r="C723" s="141"/>
    </row>
    <row r="724" spans="3:3">
      <c r="C724" s="141"/>
    </row>
    <row r="725" spans="3:3">
      <c r="C725" s="141"/>
    </row>
    <row r="726" spans="3:3">
      <c r="C726" s="141"/>
    </row>
    <row r="727" spans="3:3">
      <c r="C727" s="141"/>
    </row>
    <row r="728" spans="3:3">
      <c r="C728" s="141"/>
    </row>
    <row r="729" spans="3:3">
      <c r="C729" s="141"/>
    </row>
    <row r="730" spans="3:3">
      <c r="C730" s="141"/>
    </row>
    <row r="731" spans="3:3">
      <c r="C731" s="141"/>
    </row>
    <row r="732" spans="3:3">
      <c r="C732" s="141"/>
    </row>
    <row r="733" spans="3:3">
      <c r="C733" s="141"/>
    </row>
    <row r="734" spans="3:3">
      <c r="C734" s="141"/>
    </row>
    <row r="735" spans="3:3">
      <c r="C735" s="141"/>
    </row>
    <row r="736" spans="3:3">
      <c r="C736" s="141"/>
    </row>
    <row r="737" spans="3:3">
      <c r="C737" s="141"/>
    </row>
    <row r="738" spans="3:3">
      <c r="C738" s="141"/>
    </row>
    <row r="739" spans="3:3">
      <c r="C739" s="141"/>
    </row>
    <row r="740" spans="3:3">
      <c r="C740" s="141"/>
    </row>
    <row r="741" spans="3:3">
      <c r="C741" s="141"/>
    </row>
    <row r="742" spans="3:3">
      <c r="C742" s="141"/>
    </row>
    <row r="743" spans="3:3">
      <c r="C743" s="141"/>
    </row>
    <row r="744" spans="3:3">
      <c r="C744" s="141"/>
    </row>
    <row r="745" spans="3:3">
      <c r="C745" s="141"/>
    </row>
    <row r="746" spans="3:3">
      <c r="C746" s="141"/>
    </row>
    <row r="747" spans="3:3">
      <c r="C747" s="141"/>
    </row>
    <row r="748" spans="3:3">
      <c r="C748" s="141"/>
    </row>
    <row r="749" spans="3:3">
      <c r="C749" s="141"/>
    </row>
    <row r="750" spans="3:3">
      <c r="C750" s="141"/>
    </row>
    <row r="751" spans="3:3">
      <c r="C751" s="141"/>
    </row>
    <row r="752" spans="3:3">
      <c r="C752" s="141"/>
    </row>
    <row r="753" spans="3:3">
      <c r="C753" s="141"/>
    </row>
    <row r="754" spans="3:3">
      <c r="C754" s="141"/>
    </row>
    <row r="755" spans="3:3">
      <c r="C755" s="141"/>
    </row>
    <row r="756" spans="3:3">
      <c r="C756" s="141"/>
    </row>
    <row r="757" spans="3:3">
      <c r="C757" s="141"/>
    </row>
    <row r="758" spans="3:3">
      <c r="C758" s="141"/>
    </row>
    <row r="759" spans="3:3">
      <c r="C759" s="141"/>
    </row>
    <row r="760" spans="3:3">
      <c r="C760" s="141"/>
    </row>
    <row r="761" spans="3:3">
      <c r="C761" s="141"/>
    </row>
    <row r="762" spans="3:3">
      <c r="C762" s="141"/>
    </row>
    <row r="763" spans="3:3">
      <c r="C763" s="141"/>
    </row>
    <row r="764" spans="3:3">
      <c r="C764" s="141"/>
    </row>
    <row r="765" spans="3:3">
      <c r="C765" s="141"/>
    </row>
    <row r="766" spans="3:3">
      <c r="C766" s="141"/>
    </row>
    <row r="767" spans="3:3">
      <c r="C767" s="141"/>
    </row>
    <row r="768" spans="3:3">
      <c r="C768" s="141"/>
    </row>
    <row r="769" spans="3:3">
      <c r="C769" s="141"/>
    </row>
    <row r="770" spans="3:3">
      <c r="C770" s="141"/>
    </row>
    <row r="771" spans="3:3">
      <c r="C771" s="141"/>
    </row>
    <row r="772" spans="3:3">
      <c r="C772" s="141"/>
    </row>
    <row r="773" spans="3:3">
      <c r="C773" s="141"/>
    </row>
    <row r="774" spans="3:3">
      <c r="C774" s="141"/>
    </row>
    <row r="775" spans="3:3">
      <c r="C775" s="141"/>
    </row>
    <row r="776" spans="3:3">
      <c r="C776" s="141"/>
    </row>
    <row r="777" spans="3:3">
      <c r="C777" s="141"/>
    </row>
    <row r="778" spans="3:3">
      <c r="C778" s="141"/>
    </row>
    <row r="779" spans="3:3">
      <c r="C779" s="141"/>
    </row>
    <row r="780" spans="3:3">
      <c r="C780" s="141"/>
    </row>
    <row r="781" spans="3:3">
      <c r="C781" s="141"/>
    </row>
    <row r="782" spans="3:3">
      <c r="C782" s="141"/>
    </row>
    <row r="783" spans="3:3">
      <c r="C783" s="141"/>
    </row>
    <row r="784" spans="3:3">
      <c r="C784" s="141"/>
    </row>
    <row r="785" spans="3:3">
      <c r="C785" s="141"/>
    </row>
    <row r="786" spans="3:3">
      <c r="C786" s="141"/>
    </row>
    <row r="787" spans="3:3">
      <c r="C787" s="141"/>
    </row>
    <row r="788" spans="3:3">
      <c r="C788" s="141"/>
    </row>
    <row r="789" spans="3:3">
      <c r="C789" s="141"/>
    </row>
    <row r="790" spans="3:3">
      <c r="C790" s="141"/>
    </row>
    <row r="791" spans="3:3">
      <c r="C791" s="141"/>
    </row>
    <row r="792" spans="3:3">
      <c r="C792" s="141"/>
    </row>
    <row r="793" spans="3:3">
      <c r="C793" s="141"/>
    </row>
    <row r="794" spans="3:3">
      <c r="C794" s="141"/>
    </row>
    <row r="795" spans="3:3">
      <c r="C795" s="141"/>
    </row>
    <row r="796" spans="3:3">
      <c r="C796" s="141"/>
    </row>
    <row r="797" spans="3:3">
      <c r="C797" s="141"/>
    </row>
    <row r="798" spans="3:3">
      <c r="C798" s="141"/>
    </row>
    <row r="799" spans="3:3">
      <c r="C799" s="141"/>
    </row>
    <row r="800" spans="3:3">
      <c r="C800" s="141"/>
    </row>
    <row r="801" spans="3:3">
      <c r="C801" s="141"/>
    </row>
    <row r="802" spans="3:3">
      <c r="C802" s="141"/>
    </row>
    <row r="803" spans="3:3">
      <c r="C803" s="141"/>
    </row>
    <row r="804" spans="3:3">
      <c r="C804" s="141"/>
    </row>
    <row r="805" spans="3:3">
      <c r="C805" s="141"/>
    </row>
    <row r="806" spans="3:3">
      <c r="C806" s="141"/>
    </row>
    <row r="807" spans="3:3">
      <c r="C807" s="141"/>
    </row>
    <row r="808" spans="3:3">
      <c r="C808" s="141"/>
    </row>
    <row r="809" spans="3:3">
      <c r="C809" s="141"/>
    </row>
    <row r="810" spans="3:3">
      <c r="C810" s="141"/>
    </row>
    <row r="811" spans="3:3">
      <c r="C811" s="141"/>
    </row>
    <row r="812" spans="3:3">
      <c r="C812" s="141"/>
    </row>
    <row r="813" spans="3:3">
      <c r="C813" s="141"/>
    </row>
    <row r="814" spans="3:3">
      <c r="C814" s="141"/>
    </row>
    <row r="815" spans="3:3">
      <c r="C815" s="141"/>
    </row>
    <row r="816" spans="3:3">
      <c r="C816" s="141"/>
    </row>
    <row r="817" spans="3:3">
      <c r="C817" s="141"/>
    </row>
    <row r="818" spans="3:3">
      <c r="C818" s="141"/>
    </row>
    <row r="819" spans="3:3">
      <c r="C819" s="141"/>
    </row>
    <row r="820" spans="3:3">
      <c r="C820" s="141"/>
    </row>
    <row r="821" spans="3:3">
      <c r="C821" s="141"/>
    </row>
    <row r="822" spans="3:3">
      <c r="C822" s="141"/>
    </row>
    <row r="823" spans="3:3">
      <c r="C823" s="141"/>
    </row>
    <row r="824" spans="3:3">
      <c r="C824" s="141"/>
    </row>
    <row r="825" spans="3:3">
      <c r="C825" s="141"/>
    </row>
    <row r="826" spans="3:3">
      <c r="C826" s="141"/>
    </row>
    <row r="827" spans="3:3">
      <c r="C827" s="141"/>
    </row>
    <row r="828" spans="3:3">
      <c r="C828" s="141"/>
    </row>
    <row r="829" spans="3:3">
      <c r="C829" s="141"/>
    </row>
    <row r="830" spans="3:3">
      <c r="C830" s="141"/>
    </row>
    <row r="831" spans="3:3">
      <c r="C831" s="141"/>
    </row>
    <row r="832" spans="3:3">
      <c r="C832" s="141"/>
    </row>
    <row r="833" spans="3:3">
      <c r="C833" s="141"/>
    </row>
    <row r="834" spans="3:3">
      <c r="C834" s="141"/>
    </row>
    <row r="835" spans="3:3">
      <c r="C835" s="141"/>
    </row>
    <row r="836" spans="3:3">
      <c r="C836" s="141"/>
    </row>
    <row r="837" spans="3:3">
      <c r="C837" s="141"/>
    </row>
    <row r="838" spans="3:3">
      <c r="C838" s="141"/>
    </row>
    <row r="839" spans="3:3">
      <c r="C839" s="141"/>
    </row>
    <row r="840" spans="3:3">
      <c r="C840" s="141"/>
    </row>
    <row r="841" spans="3:3">
      <c r="C841" s="141"/>
    </row>
    <row r="842" spans="3:3">
      <c r="C842" s="141"/>
    </row>
    <row r="843" spans="3:3">
      <c r="C843" s="141"/>
    </row>
    <row r="844" spans="3:3">
      <c r="C844" s="141"/>
    </row>
    <row r="845" spans="3:3">
      <c r="C845" s="141"/>
    </row>
    <row r="846" spans="3:3">
      <c r="C846" s="141"/>
    </row>
    <row r="847" spans="3:3">
      <c r="C847" s="141"/>
    </row>
    <row r="848" spans="3:3">
      <c r="C848" s="141"/>
    </row>
    <row r="849" spans="3:3">
      <c r="C849" s="141"/>
    </row>
    <row r="850" spans="3:3">
      <c r="C850" s="141"/>
    </row>
    <row r="851" spans="3:3">
      <c r="C851" s="141"/>
    </row>
    <row r="852" spans="3:3">
      <c r="C852" s="141"/>
    </row>
    <row r="853" spans="3:3">
      <c r="C853" s="141"/>
    </row>
    <row r="854" spans="3:3">
      <c r="C854" s="141"/>
    </row>
    <row r="855" spans="3:3">
      <c r="C855" s="141"/>
    </row>
    <row r="856" spans="3:3">
      <c r="C856" s="141"/>
    </row>
    <row r="857" spans="3:3">
      <c r="C857" s="141"/>
    </row>
    <row r="858" spans="3:3">
      <c r="C858" s="141"/>
    </row>
    <row r="859" spans="3:3">
      <c r="C859" s="141"/>
    </row>
    <row r="860" spans="3:3">
      <c r="C860" s="141"/>
    </row>
    <row r="861" spans="3:3">
      <c r="C861" s="141"/>
    </row>
    <row r="862" spans="3:3">
      <c r="C862" s="141"/>
    </row>
    <row r="863" spans="3:3">
      <c r="C863" s="141"/>
    </row>
    <row r="864" spans="3:3">
      <c r="C864" s="141"/>
    </row>
    <row r="865" spans="3:3">
      <c r="C865" s="141"/>
    </row>
    <row r="866" spans="3:3">
      <c r="C866" s="141"/>
    </row>
    <row r="867" spans="3:3">
      <c r="C867" s="141"/>
    </row>
    <row r="868" spans="3:3">
      <c r="C868" s="141"/>
    </row>
    <row r="869" spans="3:3">
      <c r="C869" s="141"/>
    </row>
    <row r="870" spans="3:3">
      <c r="C870" s="141"/>
    </row>
    <row r="871" spans="3:3">
      <c r="C871" s="141"/>
    </row>
    <row r="872" spans="3:3">
      <c r="C872" s="141"/>
    </row>
    <row r="873" spans="3:3">
      <c r="C873" s="141"/>
    </row>
    <row r="874" spans="3:3">
      <c r="C874" s="141"/>
    </row>
    <row r="875" spans="3:3">
      <c r="C875" s="141"/>
    </row>
    <row r="876" spans="3:3">
      <c r="C876" s="141"/>
    </row>
    <row r="877" spans="3:3">
      <c r="C877" s="141"/>
    </row>
    <row r="878" spans="3:3">
      <c r="C878" s="141"/>
    </row>
    <row r="879" spans="3:3">
      <c r="C879" s="141"/>
    </row>
    <row r="880" spans="3:3">
      <c r="C880" s="141"/>
    </row>
    <row r="881" spans="3:3">
      <c r="C881" s="141"/>
    </row>
    <row r="882" spans="3:3">
      <c r="C882" s="141"/>
    </row>
    <row r="883" spans="3:3">
      <c r="C883" s="141"/>
    </row>
    <row r="884" spans="3:3">
      <c r="C884" s="141"/>
    </row>
    <row r="885" spans="3:3">
      <c r="C885" s="141"/>
    </row>
    <row r="886" spans="3:3">
      <c r="C886" s="141"/>
    </row>
    <row r="887" spans="3:3">
      <c r="C887" s="141"/>
    </row>
    <row r="888" spans="3:3">
      <c r="C888" s="141"/>
    </row>
    <row r="889" spans="3:3">
      <c r="C889" s="141"/>
    </row>
    <row r="890" spans="3:3">
      <c r="C890" s="141"/>
    </row>
    <row r="891" spans="3:3">
      <c r="C891" s="141"/>
    </row>
    <row r="892" spans="3:3">
      <c r="C892" s="141"/>
    </row>
    <row r="893" spans="3:3">
      <c r="C893" s="141"/>
    </row>
    <row r="894" spans="3:3">
      <c r="C894" s="141"/>
    </row>
    <row r="895" spans="3:3">
      <c r="C895" s="141"/>
    </row>
    <row r="896" spans="3:3">
      <c r="C896" s="141"/>
    </row>
    <row r="897" spans="3:3">
      <c r="C897" s="141"/>
    </row>
    <row r="898" spans="3:3">
      <c r="C898" s="141"/>
    </row>
    <row r="899" spans="3:3">
      <c r="C899" s="141"/>
    </row>
    <row r="900" spans="3:3">
      <c r="C900" s="141"/>
    </row>
    <row r="901" spans="3:3">
      <c r="C901" s="141"/>
    </row>
    <row r="902" spans="3:3">
      <c r="C902" s="141"/>
    </row>
    <row r="903" spans="3:3">
      <c r="C903" s="141"/>
    </row>
    <row r="904" spans="3:3">
      <c r="C904" s="141"/>
    </row>
    <row r="905" spans="3:3">
      <c r="C905" s="141"/>
    </row>
    <row r="906" spans="3:3">
      <c r="C906" s="141"/>
    </row>
    <row r="907" spans="3:3">
      <c r="C907" s="141"/>
    </row>
    <row r="908" spans="3:3">
      <c r="C908" s="141"/>
    </row>
    <row r="909" spans="3:3">
      <c r="C909" s="141"/>
    </row>
    <row r="910" spans="3:3">
      <c r="C910" s="141"/>
    </row>
    <row r="911" spans="3:3">
      <c r="C911" s="141"/>
    </row>
    <row r="912" spans="3:3">
      <c r="C912" s="141"/>
    </row>
    <row r="913" spans="3:3">
      <c r="C913" s="141"/>
    </row>
    <row r="914" spans="3:3">
      <c r="C914" s="141"/>
    </row>
    <row r="915" spans="3:3">
      <c r="C915" s="141"/>
    </row>
    <row r="916" spans="3:3">
      <c r="C916" s="141"/>
    </row>
    <row r="917" spans="3:3">
      <c r="C917" s="141"/>
    </row>
    <row r="918" spans="3:3">
      <c r="C918" s="141"/>
    </row>
    <row r="919" spans="3:3">
      <c r="C919" s="141"/>
    </row>
    <row r="920" spans="3:3">
      <c r="C920" s="141"/>
    </row>
    <row r="921" spans="3:3">
      <c r="C921" s="141"/>
    </row>
    <row r="922" spans="3:3">
      <c r="C922" s="141"/>
    </row>
    <row r="923" spans="3:3">
      <c r="C923" s="141"/>
    </row>
    <row r="924" spans="3:3">
      <c r="C924" s="141"/>
    </row>
    <row r="925" spans="3:3">
      <c r="C925" s="141"/>
    </row>
    <row r="926" spans="3:3">
      <c r="C926" s="141"/>
    </row>
    <row r="927" spans="3:3">
      <c r="C927" s="141"/>
    </row>
    <row r="928" spans="3:3">
      <c r="C928" s="141"/>
    </row>
    <row r="929" spans="3:3">
      <c r="C929" s="141"/>
    </row>
    <row r="930" spans="3:3">
      <c r="C930" s="141"/>
    </row>
    <row r="931" spans="3:3">
      <c r="C931" s="141"/>
    </row>
    <row r="932" spans="3:3">
      <c r="C932" s="141"/>
    </row>
    <row r="933" spans="3:3">
      <c r="C933" s="141"/>
    </row>
    <row r="934" spans="3:3">
      <c r="C934" s="141"/>
    </row>
    <row r="935" spans="3:3">
      <c r="C935" s="141"/>
    </row>
    <row r="936" spans="3:3">
      <c r="C936" s="141"/>
    </row>
    <row r="937" spans="3:3">
      <c r="C937" s="141"/>
    </row>
    <row r="938" spans="3:3">
      <c r="C938" s="141"/>
    </row>
    <row r="939" spans="3:3">
      <c r="C939" s="141"/>
    </row>
    <row r="940" spans="3:3">
      <c r="C940" s="141"/>
    </row>
    <row r="941" spans="3:3">
      <c r="C941" s="141"/>
    </row>
    <row r="942" spans="3:3">
      <c r="C942" s="141"/>
    </row>
    <row r="943" spans="3:3">
      <c r="C943" s="141"/>
    </row>
    <row r="944" spans="3:3">
      <c r="C944" s="141"/>
    </row>
    <row r="945" spans="3:3">
      <c r="C945" s="141"/>
    </row>
    <row r="946" spans="3:3">
      <c r="C946" s="141"/>
    </row>
    <row r="947" spans="3:3">
      <c r="C947" s="141"/>
    </row>
    <row r="948" spans="3:3">
      <c r="C948" s="141"/>
    </row>
    <row r="949" spans="3:3">
      <c r="C949" s="141"/>
    </row>
    <row r="950" spans="3:3">
      <c r="C950" s="141"/>
    </row>
    <row r="951" spans="3:3">
      <c r="C951" s="141"/>
    </row>
    <row r="952" spans="3:3">
      <c r="C952" s="141"/>
    </row>
    <row r="953" spans="3:3">
      <c r="C953" s="141"/>
    </row>
    <row r="954" spans="3:3">
      <c r="C954" s="141"/>
    </row>
    <row r="955" spans="3:3">
      <c r="C955" s="141"/>
    </row>
    <row r="956" spans="3:3">
      <c r="C956" s="141"/>
    </row>
    <row r="957" spans="3:3">
      <c r="C957" s="141"/>
    </row>
    <row r="958" spans="3:3">
      <c r="C958" s="141"/>
    </row>
    <row r="959" spans="3:3">
      <c r="C959" s="141"/>
    </row>
    <row r="960" spans="3:3">
      <c r="C960" s="141"/>
    </row>
    <row r="961" spans="3:3">
      <c r="C961" s="141"/>
    </row>
    <row r="962" spans="3:3">
      <c r="C962" s="141"/>
    </row>
    <row r="963" spans="3:3">
      <c r="C963" s="141"/>
    </row>
    <row r="964" spans="3:3">
      <c r="C964" s="141"/>
    </row>
    <row r="965" spans="3:3">
      <c r="C965" s="141"/>
    </row>
    <row r="966" spans="3:3">
      <c r="C966" s="141"/>
    </row>
    <row r="967" spans="3:3">
      <c r="C967" s="141"/>
    </row>
    <row r="968" spans="3:3">
      <c r="C968" s="141"/>
    </row>
    <row r="969" spans="3:3">
      <c r="C969" s="141"/>
    </row>
    <row r="970" spans="3:3">
      <c r="C970" s="141"/>
    </row>
    <row r="971" spans="3:3">
      <c r="C971" s="141"/>
    </row>
    <row r="972" spans="3:3">
      <c r="C972" s="141"/>
    </row>
    <row r="973" spans="3:3">
      <c r="C973" s="141"/>
    </row>
    <row r="974" spans="3:3">
      <c r="C974" s="141"/>
    </row>
    <row r="975" spans="3:3">
      <c r="C975" s="141"/>
    </row>
    <row r="976" spans="3:3">
      <c r="C976" s="141"/>
    </row>
    <row r="977" spans="3:3">
      <c r="C977" s="141"/>
    </row>
    <row r="978" spans="3:3">
      <c r="C978" s="141"/>
    </row>
    <row r="979" spans="3:3">
      <c r="C979" s="141"/>
    </row>
    <row r="980" spans="3:3">
      <c r="C980" s="141"/>
    </row>
    <row r="981" spans="3:3">
      <c r="C981" s="141"/>
    </row>
    <row r="982" spans="3:3">
      <c r="C982" s="141"/>
    </row>
    <row r="983" spans="3:3">
      <c r="C983" s="141"/>
    </row>
    <row r="984" spans="3:3">
      <c r="C984" s="141"/>
    </row>
    <row r="985" spans="3:3">
      <c r="C985" s="141"/>
    </row>
    <row r="986" spans="3:3">
      <c r="C986" s="141"/>
    </row>
    <row r="987" spans="3:3">
      <c r="C987" s="141"/>
    </row>
    <row r="988" spans="3:3">
      <c r="C988" s="141"/>
    </row>
    <row r="989" spans="3:3">
      <c r="C989" s="141"/>
    </row>
    <row r="990" spans="3:3">
      <c r="C990" s="141"/>
    </row>
    <row r="991" spans="3:3">
      <c r="C991" s="141"/>
    </row>
    <row r="992" spans="3:3">
      <c r="C992" s="141"/>
    </row>
    <row r="993" spans="3:3">
      <c r="C993" s="141"/>
    </row>
    <row r="994" spans="3:3">
      <c r="C994" s="141"/>
    </row>
    <row r="995" spans="3:3">
      <c r="C995" s="141"/>
    </row>
    <row r="996" spans="3:3">
      <c r="C996" s="141"/>
    </row>
    <row r="997" spans="3:3">
      <c r="C997" s="141"/>
    </row>
    <row r="998" spans="3:3">
      <c r="C998" s="141"/>
    </row>
    <row r="999" spans="3:3">
      <c r="C999" s="141"/>
    </row>
    <row r="1000" spans="3:3">
      <c r="C1000" s="1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8.85546875" customWidth="1"/>
    <col min="19" max="19" width="14" customWidth="1"/>
    <col min="20" max="53" width="10.7109375" customWidth="1"/>
  </cols>
  <sheetData>
    <row r="1" spans="1:19" ht="15.75">
      <c r="A1" s="25"/>
      <c r="B1" s="26"/>
      <c r="C1" s="26"/>
      <c r="D1" s="27"/>
      <c r="E1" s="27"/>
      <c r="F1" s="27"/>
      <c r="G1" s="27"/>
      <c r="H1" s="27"/>
      <c r="I1" s="26"/>
      <c r="J1" s="28"/>
      <c r="K1" s="28"/>
      <c r="L1" s="26"/>
      <c r="M1" s="26"/>
      <c r="N1" s="28"/>
      <c r="O1" s="28"/>
      <c r="P1" s="28"/>
      <c r="Q1" s="29"/>
      <c r="R1" s="26"/>
    </row>
    <row r="2" spans="1:19" ht="15.75">
      <c r="A2" s="25"/>
      <c r="B2" s="26"/>
      <c r="C2" s="26"/>
      <c r="D2" s="27"/>
      <c r="E2" s="27"/>
      <c r="F2" s="27"/>
      <c r="G2" s="27"/>
      <c r="H2" s="27"/>
      <c r="I2" s="26"/>
      <c r="J2" s="28"/>
      <c r="K2" s="28"/>
      <c r="L2" s="26"/>
      <c r="M2" s="26"/>
      <c r="N2" s="28"/>
      <c r="O2" s="28"/>
      <c r="P2" s="28"/>
      <c r="Q2" s="29"/>
      <c r="R2" s="26"/>
    </row>
    <row r="3" spans="1:19" ht="15.75">
      <c r="A3" s="25"/>
      <c r="B3" s="26"/>
      <c r="C3" s="26"/>
      <c r="D3" s="27"/>
      <c r="E3" s="27"/>
      <c r="F3" s="27"/>
      <c r="G3" s="27"/>
      <c r="H3" s="27"/>
      <c r="I3" s="26"/>
      <c r="J3" s="28"/>
      <c r="K3" s="28"/>
      <c r="L3" s="26"/>
      <c r="M3" s="26"/>
      <c r="N3" s="28"/>
      <c r="O3" s="28"/>
      <c r="P3" s="28"/>
      <c r="Q3" s="29"/>
      <c r="R3" s="26"/>
    </row>
    <row r="4" spans="1:19" ht="15.75">
      <c r="A4" s="25"/>
      <c r="B4" s="26"/>
      <c r="C4" s="26"/>
      <c r="D4" s="238" t="s">
        <v>0</v>
      </c>
      <c r="E4" s="207"/>
      <c r="F4" s="207"/>
      <c r="G4" s="207"/>
      <c r="H4" s="207"/>
      <c r="I4" s="26"/>
      <c r="J4" s="28"/>
      <c r="K4" s="28"/>
      <c r="L4" s="26"/>
      <c r="M4" s="26"/>
      <c r="N4" s="28"/>
      <c r="O4" s="28"/>
      <c r="P4" s="28"/>
      <c r="Q4" s="29"/>
      <c r="R4" s="26"/>
    </row>
    <row r="5" spans="1:19" ht="15.75">
      <c r="A5" s="25"/>
      <c r="B5" s="26"/>
      <c r="C5" s="26"/>
      <c r="D5" s="238" t="s">
        <v>1</v>
      </c>
      <c r="E5" s="207"/>
      <c r="F5" s="207"/>
      <c r="G5" s="207"/>
      <c r="H5" s="207"/>
      <c r="I5" s="26"/>
      <c r="J5" s="28"/>
      <c r="K5" s="28"/>
      <c r="L5" s="26"/>
      <c r="M5" s="26"/>
      <c r="N5" s="28"/>
      <c r="O5" s="28"/>
      <c r="P5" s="28"/>
      <c r="Q5" s="29"/>
      <c r="R5" s="26"/>
    </row>
    <row r="6" spans="1:19" ht="15.75">
      <c r="A6" s="25"/>
      <c r="B6" s="26"/>
      <c r="C6" s="26"/>
      <c r="D6" s="238" t="s">
        <v>2</v>
      </c>
      <c r="E6" s="207"/>
      <c r="F6" s="207"/>
      <c r="G6" s="207"/>
      <c r="H6" s="207"/>
      <c r="I6" s="26"/>
      <c r="J6" s="28"/>
      <c r="K6" s="28"/>
      <c r="L6" s="26"/>
      <c r="M6" s="26"/>
      <c r="N6" s="28"/>
      <c r="O6" s="28"/>
      <c r="P6" s="28"/>
      <c r="Q6" s="29"/>
      <c r="R6" s="26"/>
    </row>
    <row r="7" spans="1:19" ht="15.75">
      <c r="A7" s="25"/>
      <c r="B7" s="26"/>
      <c r="C7" s="26"/>
      <c r="D7" s="238"/>
      <c r="E7" s="207"/>
      <c r="F7" s="207"/>
      <c r="G7" s="207"/>
      <c r="H7" s="207"/>
      <c r="I7" s="26"/>
      <c r="J7" s="28"/>
      <c r="K7" s="28"/>
      <c r="L7" s="26"/>
      <c r="M7" s="26"/>
      <c r="N7" s="28"/>
      <c r="O7" s="28"/>
      <c r="P7" s="28"/>
      <c r="Q7" s="29"/>
      <c r="R7" s="26"/>
    </row>
    <row r="8" spans="1:19" ht="15.75">
      <c r="A8" s="25"/>
      <c r="B8" s="26"/>
      <c r="C8" s="26"/>
      <c r="D8" s="30"/>
      <c r="E8" s="30"/>
      <c r="F8" s="30"/>
      <c r="G8" s="30"/>
      <c r="H8" s="30"/>
      <c r="I8" s="26"/>
      <c r="J8" s="28"/>
      <c r="K8" s="28"/>
      <c r="L8" s="26"/>
      <c r="M8" s="26"/>
      <c r="N8" s="28"/>
      <c r="O8" s="28"/>
      <c r="P8" s="28"/>
      <c r="Q8" s="29"/>
      <c r="R8" s="26"/>
    </row>
    <row r="9" spans="1:19" ht="15.75">
      <c r="A9" s="25"/>
      <c r="B9" s="26"/>
      <c r="C9" s="26"/>
      <c r="D9" s="27"/>
      <c r="E9" s="27"/>
      <c r="F9" s="27"/>
      <c r="G9" s="27"/>
      <c r="H9" s="27"/>
      <c r="I9" s="26"/>
      <c r="J9" s="28"/>
      <c r="K9" s="28"/>
      <c r="L9" s="26"/>
      <c r="M9" s="26"/>
      <c r="N9" s="28"/>
      <c r="O9" s="28"/>
      <c r="P9" s="28"/>
      <c r="Q9" s="29"/>
      <c r="R9" s="26"/>
    </row>
    <row r="10" spans="1:19" ht="15.75">
      <c r="A10" s="25"/>
      <c r="B10" s="26"/>
      <c r="C10" s="26"/>
      <c r="D10" s="27"/>
      <c r="E10" s="27"/>
      <c r="F10" s="27"/>
      <c r="G10" s="27"/>
      <c r="H10" s="27"/>
      <c r="I10" s="26"/>
      <c r="J10" s="28"/>
      <c r="K10" s="28"/>
      <c r="L10" s="26"/>
      <c r="M10" s="26"/>
      <c r="N10" s="28"/>
      <c r="O10" s="28"/>
      <c r="P10" s="28"/>
      <c r="Q10" s="29"/>
      <c r="R10" s="26"/>
    </row>
    <row r="11" spans="1:19" ht="15.75">
      <c r="A11" s="25"/>
      <c r="B11" s="26"/>
      <c r="C11" s="26"/>
      <c r="D11" s="27"/>
      <c r="E11" s="27"/>
      <c r="F11" s="27"/>
      <c r="G11" s="27"/>
      <c r="H11" s="27"/>
      <c r="I11" s="26"/>
      <c r="J11" s="28"/>
      <c r="K11" s="28"/>
      <c r="L11" s="26"/>
      <c r="M11" s="26"/>
      <c r="N11" s="28"/>
      <c r="O11" s="28"/>
      <c r="P11" s="28"/>
      <c r="Q11" s="29"/>
      <c r="R11" s="26"/>
    </row>
    <row r="12" spans="1:19" ht="15.7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  <c r="M12" s="32"/>
      <c r="N12" s="33"/>
      <c r="O12" s="33"/>
      <c r="P12" s="33"/>
      <c r="Q12" s="34"/>
      <c r="R12" s="32"/>
      <c r="S12" s="133"/>
    </row>
    <row r="13" spans="1:19" ht="15.75">
      <c r="A13" s="31"/>
      <c r="B13" s="32"/>
      <c r="C13" s="2" t="s">
        <v>3</v>
      </c>
      <c r="D13" s="239" t="s">
        <v>4</v>
      </c>
      <c r="E13" s="208"/>
      <c r="F13" s="208"/>
      <c r="G13" s="208"/>
      <c r="H13" s="209"/>
      <c r="I13" s="1"/>
      <c r="J13" s="33"/>
      <c r="K13" s="33"/>
      <c r="L13" s="32"/>
      <c r="M13" s="32"/>
      <c r="N13" s="33"/>
      <c r="O13" s="33"/>
      <c r="P13" s="33"/>
      <c r="Q13" s="34"/>
      <c r="R13" s="32"/>
      <c r="S13" s="133"/>
    </row>
    <row r="14" spans="1:19" ht="15.75">
      <c r="A14" s="31"/>
      <c r="B14" s="32"/>
      <c r="C14" s="2" t="s">
        <v>5</v>
      </c>
      <c r="D14" s="240" t="s">
        <v>6</v>
      </c>
      <c r="E14" s="208"/>
      <c r="F14" s="208"/>
      <c r="G14" s="208"/>
      <c r="H14" s="209"/>
      <c r="I14" s="35" t="s">
        <v>7</v>
      </c>
      <c r="J14" s="33"/>
      <c r="K14" s="33"/>
      <c r="L14" s="32"/>
      <c r="M14" s="32"/>
      <c r="N14" s="33"/>
      <c r="O14" s="33"/>
      <c r="P14" s="33"/>
      <c r="Q14" s="34"/>
      <c r="R14" s="32"/>
      <c r="S14" s="133"/>
    </row>
    <row r="15" spans="1:19" ht="15.75">
      <c r="A15" s="31"/>
      <c r="B15" s="32"/>
      <c r="C15" s="2" t="s">
        <v>8</v>
      </c>
      <c r="D15" s="240" t="s">
        <v>9</v>
      </c>
      <c r="E15" s="208"/>
      <c r="F15" s="208"/>
      <c r="G15" s="208"/>
      <c r="H15" s="209"/>
      <c r="I15" s="35" t="s">
        <v>7</v>
      </c>
      <c r="J15" s="33"/>
      <c r="K15" s="33"/>
      <c r="L15" s="32"/>
      <c r="M15" s="32"/>
      <c r="N15" s="33"/>
      <c r="O15" s="33"/>
      <c r="P15" s="33"/>
      <c r="Q15" s="34"/>
      <c r="R15" s="32"/>
      <c r="S15" s="133"/>
    </row>
    <row r="16" spans="1:19" ht="15.75">
      <c r="A16" s="31"/>
      <c r="B16" s="32"/>
      <c r="C16" s="2" t="s">
        <v>10</v>
      </c>
      <c r="D16" s="240" t="s">
        <v>11</v>
      </c>
      <c r="E16" s="208"/>
      <c r="F16" s="208"/>
      <c r="G16" s="208"/>
      <c r="H16" s="209"/>
      <c r="I16" s="1"/>
      <c r="J16" s="33"/>
      <c r="K16" s="33"/>
      <c r="L16" s="32"/>
      <c r="M16" s="32"/>
      <c r="N16" s="33"/>
      <c r="O16" s="33"/>
      <c r="P16" s="33"/>
      <c r="Q16" s="34"/>
      <c r="R16" s="32"/>
      <c r="S16" s="133"/>
    </row>
    <row r="17" spans="1:53" ht="15.75">
      <c r="A17" s="31"/>
      <c r="B17" s="32"/>
      <c r="C17" s="2" t="s">
        <v>12</v>
      </c>
      <c r="D17" s="240" t="s">
        <v>13</v>
      </c>
      <c r="E17" s="208"/>
      <c r="F17" s="208"/>
      <c r="G17" s="208"/>
      <c r="H17" s="209"/>
      <c r="I17" s="35" t="s">
        <v>7</v>
      </c>
      <c r="J17" s="33"/>
      <c r="K17" s="33"/>
      <c r="L17" s="32"/>
      <c r="M17" s="32"/>
      <c r="N17" s="33"/>
      <c r="O17" s="33"/>
      <c r="P17" s="33"/>
      <c r="Q17" s="34"/>
      <c r="R17" s="32"/>
      <c r="S17" s="133"/>
    </row>
    <row r="18" spans="1:53" ht="15.75">
      <c r="A18" s="36"/>
      <c r="B18" s="36"/>
      <c r="C18" s="2" t="s">
        <v>14</v>
      </c>
      <c r="D18" s="240" t="s">
        <v>15</v>
      </c>
      <c r="E18" s="208"/>
      <c r="F18" s="208"/>
      <c r="G18" s="208"/>
      <c r="H18" s="209"/>
      <c r="I18" s="35" t="s">
        <v>7</v>
      </c>
      <c r="J18" s="33"/>
      <c r="K18" s="33"/>
      <c r="L18" s="32"/>
      <c r="M18" s="32"/>
      <c r="N18" s="33"/>
      <c r="O18" s="33"/>
      <c r="P18" s="33"/>
      <c r="Q18" s="34"/>
      <c r="R18" s="32"/>
      <c r="S18" s="133"/>
    </row>
    <row r="19" spans="1:53" ht="15.75" hidden="1">
      <c r="A19" s="37"/>
      <c r="B19" s="38"/>
      <c r="C19" s="2" t="s">
        <v>16</v>
      </c>
      <c r="D19" s="240"/>
      <c r="E19" s="208"/>
      <c r="F19" s="208"/>
      <c r="G19" s="208"/>
      <c r="H19" s="209"/>
      <c r="I19" s="1"/>
      <c r="J19" s="33"/>
      <c r="K19" s="33"/>
      <c r="L19" s="32"/>
      <c r="M19" s="32"/>
      <c r="N19" s="33"/>
      <c r="O19" s="33"/>
      <c r="P19" s="33"/>
      <c r="Q19" s="34"/>
      <c r="R19" s="32"/>
      <c r="S19" s="133"/>
    </row>
    <row r="20" spans="1:53" ht="15.75">
      <c r="C20" s="2" t="s">
        <v>16</v>
      </c>
      <c r="D20" s="240" t="s">
        <v>17</v>
      </c>
      <c r="E20" s="208"/>
      <c r="F20" s="208"/>
      <c r="G20" s="208"/>
      <c r="H20" s="209"/>
      <c r="I20" s="35" t="s">
        <v>7</v>
      </c>
      <c r="J20" s="33"/>
      <c r="K20" s="33"/>
      <c r="L20" s="32"/>
      <c r="M20" s="32"/>
      <c r="N20" s="33"/>
      <c r="O20" s="33"/>
      <c r="P20" s="33"/>
      <c r="Q20" s="34"/>
      <c r="R20" s="32"/>
      <c r="S20" s="133"/>
    </row>
    <row r="21" spans="1:53" ht="15.75">
      <c r="A21" s="39"/>
      <c r="B21" s="210" t="s">
        <v>18</v>
      </c>
      <c r="C21" s="2" t="s">
        <v>19</v>
      </c>
      <c r="D21" s="240" t="s">
        <v>20</v>
      </c>
      <c r="E21" s="208"/>
      <c r="F21" s="208"/>
      <c r="G21" s="208"/>
      <c r="H21" s="209"/>
      <c r="I21" s="35" t="s">
        <v>7</v>
      </c>
      <c r="K21" s="33"/>
      <c r="L21" s="32"/>
      <c r="M21" s="32"/>
      <c r="N21" s="33"/>
      <c r="O21" s="33"/>
      <c r="P21" s="33"/>
      <c r="Q21" s="34"/>
      <c r="R21" s="32"/>
      <c r="S21" s="133"/>
    </row>
    <row r="22" spans="1:53" ht="15.75">
      <c r="A22" s="39"/>
      <c r="B22" s="211"/>
      <c r="C22" s="2" t="s">
        <v>21</v>
      </c>
      <c r="D22" s="240" t="s">
        <v>22</v>
      </c>
      <c r="E22" s="208"/>
      <c r="F22" s="208"/>
      <c r="G22" s="208"/>
      <c r="H22" s="209"/>
      <c r="I22" s="35" t="s">
        <v>7</v>
      </c>
      <c r="J22" s="33"/>
      <c r="K22" s="33"/>
      <c r="L22" s="32"/>
      <c r="M22" s="32"/>
      <c r="N22" s="33"/>
      <c r="O22" s="33"/>
      <c r="P22" s="33"/>
      <c r="Q22" s="34"/>
      <c r="R22" s="32"/>
      <c r="S22" s="133"/>
    </row>
    <row r="23" spans="1:53" ht="15.75">
      <c r="A23" s="40"/>
      <c r="B23" s="212" t="s">
        <v>23</v>
      </c>
      <c r="C23" s="2" t="s">
        <v>24</v>
      </c>
      <c r="D23" s="242" t="s">
        <v>25</v>
      </c>
      <c r="E23" s="207"/>
      <c r="F23" s="207"/>
      <c r="G23" s="207"/>
      <c r="H23" s="219"/>
      <c r="I23" s="35" t="s">
        <v>7</v>
      </c>
      <c r="J23" s="33"/>
      <c r="K23" s="33"/>
      <c r="L23" s="32"/>
      <c r="M23" s="32"/>
      <c r="N23" s="33"/>
      <c r="O23" s="33"/>
      <c r="P23" s="33"/>
      <c r="Q23" s="34"/>
      <c r="R23" s="32"/>
      <c r="S23" s="133"/>
    </row>
    <row r="24" spans="1:53" ht="31.5">
      <c r="A24" s="40"/>
      <c r="B24" s="211"/>
      <c r="C24" s="3" t="s">
        <v>26</v>
      </c>
      <c r="D24" s="243"/>
      <c r="E24" s="220"/>
      <c r="F24" s="220"/>
      <c r="G24" s="220"/>
      <c r="H24" s="221"/>
      <c r="I24" s="35" t="s">
        <v>7</v>
      </c>
      <c r="J24" s="33"/>
      <c r="K24" s="33"/>
      <c r="L24" s="32"/>
      <c r="M24" s="32"/>
      <c r="N24" s="33"/>
      <c r="O24" s="33"/>
      <c r="P24" s="33"/>
      <c r="Q24" s="34"/>
      <c r="R24" s="32"/>
      <c r="S24" s="133"/>
    </row>
    <row r="25" spans="1:53" ht="15.75">
      <c r="A25" s="40"/>
      <c r="B25" s="213" t="s">
        <v>27</v>
      </c>
      <c r="C25" s="4" t="s">
        <v>28</v>
      </c>
      <c r="D25" s="244" t="s">
        <v>29</v>
      </c>
      <c r="E25" s="222"/>
      <c r="F25" s="222"/>
      <c r="G25" s="222"/>
      <c r="H25" s="223"/>
      <c r="I25" s="35" t="s">
        <v>7</v>
      </c>
      <c r="J25" s="33"/>
      <c r="K25" s="33"/>
      <c r="L25" s="32"/>
      <c r="M25" s="32"/>
      <c r="N25" s="33"/>
      <c r="O25" s="33"/>
      <c r="P25" s="33"/>
      <c r="Q25" s="34"/>
      <c r="R25" s="32"/>
      <c r="S25" s="133"/>
    </row>
    <row r="26" spans="1:53" ht="15.75">
      <c r="A26" s="40"/>
      <c r="B26" s="214"/>
      <c r="C26" s="2" t="s">
        <v>30</v>
      </c>
      <c r="D26" s="240" t="s">
        <v>31</v>
      </c>
      <c r="E26" s="208"/>
      <c r="F26" s="208"/>
      <c r="G26" s="208"/>
      <c r="H26" s="224"/>
      <c r="I26" s="35" t="s">
        <v>7</v>
      </c>
      <c r="J26" s="33"/>
      <c r="K26" s="33"/>
      <c r="L26" s="32"/>
      <c r="M26" s="32"/>
      <c r="N26" s="33"/>
      <c r="O26" s="33"/>
      <c r="P26" s="33"/>
      <c r="Q26" s="34"/>
      <c r="R26" s="32"/>
      <c r="S26" s="133"/>
    </row>
    <row r="27" spans="1:53" ht="15.75">
      <c r="A27" s="40"/>
      <c r="B27" s="214"/>
      <c r="C27" s="2" t="s">
        <v>32</v>
      </c>
      <c r="D27" s="240" t="s">
        <v>33</v>
      </c>
      <c r="E27" s="208"/>
      <c r="F27" s="208"/>
      <c r="G27" s="208"/>
      <c r="H27" s="224"/>
      <c r="I27" s="35" t="s">
        <v>7</v>
      </c>
      <c r="J27" s="33"/>
      <c r="K27" s="33"/>
      <c r="L27" s="32"/>
      <c r="M27" s="32"/>
      <c r="N27" s="33"/>
      <c r="O27" s="33"/>
      <c r="P27" s="33"/>
      <c r="Q27" s="34"/>
      <c r="R27" s="32"/>
      <c r="S27" s="133"/>
    </row>
    <row r="28" spans="1:53" ht="16.5">
      <c r="A28" s="40"/>
      <c r="B28" s="215"/>
      <c r="C28" s="5" t="s">
        <v>34</v>
      </c>
      <c r="D28" s="245" t="s">
        <v>35</v>
      </c>
      <c r="E28" s="225"/>
      <c r="F28" s="225"/>
      <c r="G28" s="225"/>
      <c r="H28" s="226"/>
      <c r="I28" s="32"/>
      <c r="J28" s="33"/>
      <c r="K28" s="33"/>
      <c r="L28" s="32"/>
      <c r="M28" s="32"/>
      <c r="N28" s="33"/>
      <c r="O28" s="41"/>
      <c r="P28" s="41"/>
      <c r="Q28" s="34"/>
      <c r="R28" s="32"/>
      <c r="S28" s="133"/>
    </row>
    <row r="29" spans="1:53" ht="31.5">
      <c r="A29" s="36"/>
      <c r="B29" s="42"/>
      <c r="C29" s="5" t="s">
        <v>36</v>
      </c>
      <c r="D29" s="246" t="s">
        <v>37</v>
      </c>
      <c r="E29" s="208"/>
      <c r="F29" s="208"/>
      <c r="G29" s="208"/>
      <c r="H29" s="209"/>
      <c r="I29" s="32"/>
      <c r="J29" s="33"/>
      <c r="K29" s="33"/>
      <c r="L29" s="32"/>
      <c r="M29" s="32"/>
      <c r="N29" s="33"/>
      <c r="O29" s="41"/>
      <c r="P29" s="41"/>
      <c r="Q29" s="34"/>
      <c r="R29" s="32"/>
      <c r="S29" s="133"/>
    </row>
    <row r="30" spans="1:53" ht="15.75">
      <c r="A30" s="36"/>
      <c r="B30" s="43"/>
      <c r="C30" s="6" t="s">
        <v>38</v>
      </c>
      <c r="D30" s="247"/>
      <c r="E30" s="217"/>
      <c r="F30" s="217"/>
      <c r="G30" s="217"/>
      <c r="H30" s="218"/>
      <c r="I30" s="1"/>
      <c r="J30" s="33"/>
      <c r="K30" s="33"/>
      <c r="L30" s="32"/>
      <c r="M30" s="32"/>
      <c r="N30" s="33"/>
      <c r="O30" s="33"/>
      <c r="P30" s="33"/>
      <c r="Q30" s="34"/>
      <c r="R30" s="32"/>
      <c r="S30" s="133"/>
    </row>
    <row r="31" spans="1:53" ht="15.75">
      <c r="A31" s="31"/>
      <c r="B31" s="44"/>
      <c r="C31" s="4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133"/>
      <c r="AE31" s="150" t="s">
        <v>39</v>
      </c>
      <c r="AF31" s="62" t="s">
        <v>395</v>
      </c>
    </row>
    <row r="32" spans="1:53" ht="63">
      <c r="A32" s="46"/>
      <c r="B32" s="47" t="s">
        <v>40</v>
      </c>
      <c r="C32" s="9" t="s">
        <v>41</v>
      </c>
      <c r="D32" s="48" t="s">
        <v>42</v>
      </c>
      <c r="E32" s="48" t="s">
        <v>43</v>
      </c>
      <c r="F32" s="48" t="s">
        <v>44</v>
      </c>
      <c r="G32" s="48" t="s">
        <v>45</v>
      </c>
      <c r="H32" s="48" t="s">
        <v>46</v>
      </c>
      <c r="I32" s="48" t="s">
        <v>47</v>
      </c>
      <c r="J32" s="49" t="s">
        <v>48</v>
      </c>
      <c r="K32" s="49" t="s">
        <v>49</v>
      </c>
      <c r="L32" s="48" t="s">
        <v>50</v>
      </c>
      <c r="M32" s="48" t="s">
        <v>51</v>
      </c>
      <c r="N32" s="49" t="s">
        <v>52</v>
      </c>
      <c r="O32" s="49" t="s">
        <v>53</v>
      </c>
      <c r="P32" s="49" t="s">
        <v>54</v>
      </c>
      <c r="Q32" s="48" t="s">
        <v>55</v>
      </c>
      <c r="R32" s="50" t="s">
        <v>56</v>
      </c>
      <c r="S32" s="151" t="s">
        <v>57</v>
      </c>
      <c r="T32" s="152" t="s">
        <v>58</v>
      </c>
      <c r="U32" s="152" t="s">
        <v>59</v>
      </c>
      <c r="V32" s="152" t="s">
        <v>60</v>
      </c>
      <c r="W32" s="152" t="s">
        <v>61</v>
      </c>
      <c r="X32" s="152" t="s">
        <v>62</v>
      </c>
      <c r="Y32" s="152" t="s">
        <v>63</v>
      </c>
      <c r="Z32" s="152" t="s">
        <v>64</v>
      </c>
      <c r="AA32" s="152" t="s">
        <v>65</v>
      </c>
      <c r="AB32" s="152" t="s">
        <v>66</v>
      </c>
      <c r="AC32" s="152" t="s">
        <v>67</v>
      </c>
      <c r="AD32" s="152" t="s">
        <v>68</v>
      </c>
      <c r="AE32" s="153" t="s">
        <v>69</v>
      </c>
      <c r="AF32" s="153" t="s">
        <v>70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</row>
    <row r="33" spans="1:53" ht="225">
      <c r="B33" s="51"/>
      <c r="C33" s="13" t="s">
        <v>71</v>
      </c>
      <c r="D33" s="52" t="s">
        <v>72</v>
      </c>
      <c r="E33" s="53" t="s">
        <v>73</v>
      </c>
      <c r="F33" s="53" t="s">
        <v>74</v>
      </c>
      <c r="G33" s="54" t="s">
        <v>75</v>
      </c>
      <c r="H33" s="53" t="s">
        <v>76</v>
      </c>
      <c r="I33" s="53" t="s">
        <v>77</v>
      </c>
      <c r="J33" s="55" t="s">
        <v>78</v>
      </c>
      <c r="K33" s="56" t="s">
        <v>79</v>
      </c>
      <c r="L33" s="54" t="s">
        <v>80</v>
      </c>
      <c r="M33" s="54" t="s">
        <v>81</v>
      </c>
      <c r="N33" s="57" t="s">
        <v>82</v>
      </c>
      <c r="O33" s="154">
        <v>1</v>
      </c>
      <c r="P33" s="155"/>
      <c r="Q33" s="53" t="s">
        <v>83</v>
      </c>
      <c r="R33" s="54"/>
      <c r="S33" s="148">
        <v>0</v>
      </c>
      <c r="T33" s="148">
        <v>0</v>
      </c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>
        <f ca="1">SUMIF($A$35:$A$66,"FIN",$AE$35:$AE$66)</f>
        <v>1222.21</v>
      </c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</row>
    <row r="34" spans="1:53" ht="240">
      <c r="B34" s="59" t="s">
        <v>7</v>
      </c>
      <c r="C34" s="2" t="s">
        <v>84</v>
      </c>
      <c r="D34" s="53" t="s">
        <v>85</v>
      </c>
      <c r="E34" s="54" t="s">
        <v>86</v>
      </c>
      <c r="F34" s="53" t="s">
        <v>87</v>
      </c>
      <c r="G34" s="54" t="s">
        <v>75</v>
      </c>
      <c r="H34" s="53" t="s">
        <v>76</v>
      </c>
      <c r="I34" s="53" t="s">
        <v>88</v>
      </c>
      <c r="J34" s="56" t="s">
        <v>89</v>
      </c>
      <c r="K34" s="60" t="s">
        <v>90</v>
      </c>
      <c r="L34" s="54" t="s">
        <v>80</v>
      </c>
      <c r="M34" s="54" t="s">
        <v>81</v>
      </c>
      <c r="N34" s="57" t="s">
        <v>82</v>
      </c>
      <c r="O34" s="156">
        <f ca="1">SUMIF($A$33:$A$66,"PROPÓSITO",$O$35:$O$66)</f>
        <v>12517.9</v>
      </c>
      <c r="P34" s="155"/>
      <c r="Q34" s="53" t="s">
        <v>91</v>
      </c>
      <c r="R34" s="54"/>
      <c r="S34" s="148">
        <v>0</v>
      </c>
      <c r="T34" s="148">
        <v>0</v>
      </c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>
        <f ca="1">SUMIF($A$35:$A$66,"PROPÓSITO",$AE$35:$AE$66)</f>
        <v>19107.21</v>
      </c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</row>
    <row r="35" spans="1:53" ht="330.75">
      <c r="A35" s="62" t="s">
        <v>92</v>
      </c>
      <c r="B35" s="63"/>
      <c r="C35" s="15" t="s">
        <v>93</v>
      </c>
      <c r="D35" s="64" t="s">
        <v>94</v>
      </c>
      <c r="E35" s="65" t="s">
        <v>95</v>
      </c>
      <c r="F35" s="65" t="s">
        <v>96</v>
      </c>
      <c r="G35" s="64" t="s">
        <v>75</v>
      </c>
      <c r="H35" s="64" t="s">
        <v>97</v>
      </c>
      <c r="I35" s="157" t="s">
        <v>396</v>
      </c>
      <c r="J35" s="66" t="s">
        <v>99</v>
      </c>
      <c r="K35" s="66">
        <v>5</v>
      </c>
      <c r="L35" s="53" t="s">
        <v>100</v>
      </c>
      <c r="M35" s="83" t="s">
        <v>124</v>
      </c>
      <c r="N35" s="57" t="s">
        <v>82</v>
      </c>
      <c r="O35" s="54">
        <v>1</v>
      </c>
      <c r="P35" s="155"/>
      <c r="Q35" s="53" t="s">
        <v>101</v>
      </c>
      <c r="R35" s="54"/>
      <c r="S35" s="158">
        <f ca="1">IFERROR(__xludf.DUMMYFUNCTION("ARRAYFORMULA (VALUE( QUERY((importrange(""https://docs.google.com/spreadsheets/d/1MJzl2P3JdzrDHcT7HD8TAmLOjX06cliR8mYLcFSoX0s/edit#gid=0"",""TOTALES!E2:P2"")),""Select*"",1)))"),0)</f>
        <v>0</v>
      </c>
      <c r="T35" s="159">
        <f ca="1">IFERROR(__xludf.DUMMYFUNCTION("""COMPUTED_VALUE"""),0)</f>
        <v>0</v>
      </c>
      <c r="U35" s="159">
        <f ca="1">IFERROR(__xludf.DUMMYFUNCTION("""COMPUTED_VALUE"""),0)</f>
        <v>0</v>
      </c>
      <c r="V35" s="159">
        <f ca="1">IFERROR(__xludf.DUMMYFUNCTION("""COMPUTED_VALUE"""),0)</f>
        <v>0</v>
      </c>
      <c r="W35" s="159">
        <f ca="1">IFERROR(__xludf.DUMMYFUNCTION("""COMPUTED_VALUE"""),0)</f>
        <v>0</v>
      </c>
      <c r="X35" s="159">
        <f ca="1">IFERROR(__xludf.DUMMYFUNCTION("""COMPUTED_VALUE"""),240.94)</f>
        <v>240.94</v>
      </c>
      <c r="Y35" s="159">
        <f ca="1">IFERROR(__xludf.DUMMYFUNCTION("""COMPUTED_VALUE"""),0)</f>
        <v>0</v>
      </c>
      <c r="Z35" s="159">
        <f ca="1">IFERROR(__xludf.DUMMYFUNCTION("""COMPUTED_VALUE"""),0)</f>
        <v>0</v>
      </c>
      <c r="AA35" s="159">
        <f ca="1">IFERROR(__xludf.DUMMYFUNCTION("""COMPUTED_VALUE"""),0)</f>
        <v>0</v>
      </c>
      <c r="AB35" s="159">
        <f ca="1">IFERROR(__xludf.DUMMYFUNCTION("""COMPUTED_VALUE"""),0)</f>
        <v>0</v>
      </c>
      <c r="AC35" s="159">
        <f ca="1">IFERROR(__xludf.DUMMYFUNCTION("""COMPUTED_VALUE"""),0)</f>
        <v>0</v>
      </c>
      <c r="AD35" s="159">
        <f ca="1">IFERROR(__xludf.DUMMYFUNCTION("""COMPUTED_VALUE"""),681.27)</f>
        <v>681.27</v>
      </c>
      <c r="AE35" s="160">
        <f t="shared" ref="AE35:AE66" ca="1" si="0">SUM(S35:AD35)</f>
        <v>922.21</v>
      </c>
      <c r="AF35" s="22">
        <f t="shared" ref="AF35:AF64" si="1">IF($M35="PROMEDIO",($AE5)/((MONTH($AF$31&amp;1))),(CONCATENATE((ROUND(($AE35/$O35)*100,2)),"%")))</f>
        <v>0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</row>
    <row r="36" spans="1:53" ht="110.25">
      <c r="A36" s="67" t="s">
        <v>84</v>
      </c>
      <c r="B36" s="68"/>
      <c r="C36" s="69" t="s">
        <v>102</v>
      </c>
      <c r="D36" s="70" t="s">
        <v>103</v>
      </c>
      <c r="E36" s="71" t="s">
        <v>104</v>
      </c>
      <c r="F36" s="71" t="s">
        <v>105</v>
      </c>
      <c r="G36" s="71" t="s">
        <v>75</v>
      </c>
      <c r="H36" s="71" t="s">
        <v>97</v>
      </c>
      <c r="I36" s="72" t="s">
        <v>106</v>
      </c>
      <c r="J36" s="72" t="s">
        <v>107</v>
      </c>
      <c r="K36" s="72" t="s">
        <v>108</v>
      </c>
      <c r="L36" s="73" t="s">
        <v>100</v>
      </c>
      <c r="M36" s="74" t="s">
        <v>81</v>
      </c>
      <c r="N36" s="57" t="s">
        <v>82</v>
      </c>
      <c r="O36" s="162">
        <v>24</v>
      </c>
      <c r="P36" s="163"/>
      <c r="Q36" s="73" t="s">
        <v>109</v>
      </c>
      <c r="R36" s="73"/>
      <c r="S36" s="164">
        <f ca="1">IFERROR(__xludf.DUMMYFUNCTION("ARRAYFORMULA (VALUE( QUERY((importrange(""https://docs.google.com/spreadsheets/d/1MJzl2P3JdzrDHcT7HD8TAmLOjX06cliR8mYLcFSoX0s/edit#gid=0"",""TOTALES!E2:P2"")),""Select*"",1)))"),0)</f>
        <v>0</v>
      </c>
      <c r="T36" s="165">
        <f ca="1">IFERROR(__xludf.DUMMYFUNCTION("""COMPUTED_VALUE"""),0)</f>
        <v>0</v>
      </c>
      <c r="U36" s="165">
        <f ca="1">IFERROR(__xludf.DUMMYFUNCTION("""COMPUTED_VALUE"""),0)</f>
        <v>0</v>
      </c>
      <c r="V36" s="165">
        <f ca="1">IFERROR(__xludf.DUMMYFUNCTION("""COMPUTED_VALUE"""),0)</f>
        <v>0</v>
      </c>
      <c r="W36" s="165">
        <f ca="1">IFERROR(__xludf.DUMMYFUNCTION("""COMPUTED_VALUE"""),0)</f>
        <v>0</v>
      </c>
      <c r="X36" s="165">
        <f ca="1">IFERROR(__xludf.DUMMYFUNCTION("""COMPUTED_VALUE"""),240.94)</f>
        <v>240.94</v>
      </c>
      <c r="Y36" s="165">
        <f ca="1">IFERROR(__xludf.DUMMYFUNCTION("""COMPUTED_VALUE"""),0)</f>
        <v>0</v>
      </c>
      <c r="Z36" s="165">
        <f ca="1">IFERROR(__xludf.DUMMYFUNCTION("""COMPUTED_VALUE"""),0)</f>
        <v>0</v>
      </c>
      <c r="AA36" s="165">
        <f ca="1">IFERROR(__xludf.DUMMYFUNCTION("""COMPUTED_VALUE"""),0)</f>
        <v>0</v>
      </c>
      <c r="AB36" s="165">
        <f ca="1">IFERROR(__xludf.DUMMYFUNCTION("""COMPUTED_VALUE"""),0)</f>
        <v>0</v>
      </c>
      <c r="AC36" s="165">
        <f ca="1">IFERROR(__xludf.DUMMYFUNCTION("""COMPUTED_VALUE"""),0)</f>
        <v>0</v>
      </c>
      <c r="AD36" s="165">
        <f ca="1">IFERROR(__xludf.DUMMYFUNCTION("""COMPUTED_VALUE"""),681.27)</f>
        <v>681.27</v>
      </c>
      <c r="AE36" s="22">
        <f t="shared" ca="1" si="0"/>
        <v>922.21</v>
      </c>
      <c r="AF36" s="22" t="str">
        <f t="shared" ca="1" si="1"/>
        <v>3842.54%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</row>
    <row r="37" spans="1:53" ht="236.25">
      <c r="A37" s="67" t="s">
        <v>84</v>
      </c>
      <c r="B37" s="76"/>
      <c r="C37" s="16" t="s">
        <v>110</v>
      </c>
      <c r="D37" s="70" t="s">
        <v>111</v>
      </c>
      <c r="E37" s="71" t="s">
        <v>112</v>
      </c>
      <c r="F37" s="71" t="s">
        <v>113</v>
      </c>
      <c r="G37" s="71" t="s">
        <v>75</v>
      </c>
      <c r="H37" s="71" t="s">
        <v>97</v>
      </c>
      <c r="I37" s="77" t="s">
        <v>114</v>
      </c>
      <c r="J37" s="77" t="s">
        <v>115</v>
      </c>
      <c r="K37" s="77" t="s">
        <v>116</v>
      </c>
      <c r="L37" s="73" t="s">
        <v>100</v>
      </c>
      <c r="M37" s="74" t="s">
        <v>81</v>
      </c>
      <c r="N37" s="57" t="s">
        <v>82</v>
      </c>
      <c r="O37" s="73">
        <v>11</v>
      </c>
      <c r="P37" s="167"/>
      <c r="Q37" s="73" t="s">
        <v>117</v>
      </c>
      <c r="R37" s="73"/>
      <c r="S37" s="164">
        <f ca="1">IFERROR(__xludf.DUMMYFUNCTION("ARRAYFORMULA (VALUE(QUERY((importrange(""13SGzD1RMsiJh5VmJ0XPzxa0X_fhtSw0JTy2DESoHtwM"",""TOTALES!E2:P2"")),""Select*"",1)))"),1)</f>
        <v>1</v>
      </c>
      <c r="T37" s="159">
        <f ca="1">IFERROR(__xludf.DUMMYFUNCTION("""COMPUTED_VALUE"""),1)</f>
        <v>1</v>
      </c>
      <c r="U37" s="159">
        <f ca="1">IFERROR(__xludf.DUMMYFUNCTION("""COMPUTED_VALUE"""),1)</f>
        <v>1</v>
      </c>
      <c r="V37" s="159">
        <f ca="1">IFERROR(__xludf.DUMMYFUNCTION("""COMPUTED_VALUE"""),0)</f>
        <v>0</v>
      </c>
      <c r="W37" s="159">
        <f ca="1">IFERROR(__xludf.DUMMYFUNCTION("""COMPUTED_VALUE"""),1)</f>
        <v>1</v>
      </c>
      <c r="X37" s="159">
        <f ca="1">IFERROR(__xludf.DUMMYFUNCTION("""COMPUTED_VALUE"""),2)</f>
        <v>2</v>
      </c>
      <c r="Y37" s="159">
        <f ca="1">IFERROR(__xludf.DUMMYFUNCTION("""COMPUTED_VALUE"""),2)</f>
        <v>2</v>
      </c>
      <c r="Z37" s="159">
        <f ca="1">IFERROR(__xludf.DUMMYFUNCTION("""COMPUTED_VALUE"""),2)</f>
        <v>2</v>
      </c>
      <c r="AA37" s="159">
        <f ca="1">IFERROR(__xludf.DUMMYFUNCTION("""COMPUTED_VALUE"""),0)</f>
        <v>0</v>
      </c>
      <c r="AB37" s="159">
        <f ca="1">IFERROR(__xludf.DUMMYFUNCTION("""COMPUTED_VALUE"""),1)</f>
        <v>1</v>
      </c>
      <c r="AC37" s="159">
        <f ca="1">IFERROR(__xludf.DUMMYFUNCTION("""COMPUTED_VALUE"""),1)</f>
        <v>1</v>
      </c>
      <c r="AD37" s="159">
        <f ca="1">IFERROR(__xludf.DUMMYFUNCTION("""COMPUTED_VALUE"""),0)</f>
        <v>0</v>
      </c>
      <c r="AE37" s="22">
        <f t="shared" ca="1" si="0"/>
        <v>12</v>
      </c>
      <c r="AF37" s="22" t="str">
        <f t="shared" ca="1" si="1"/>
        <v>109.09%</v>
      </c>
    </row>
    <row r="38" spans="1:53" ht="126">
      <c r="A38" s="62" t="s">
        <v>71</v>
      </c>
      <c r="B38" s="76"/>
      <c r="C38" s="16" t="s">
        <v>118</v>
      </c>
      <c r="D38" s="70" t="s">
        <v>119</v>
      </c>
      <c r="E38" s="71" t="s">
        <v>120</v>
      </c>
      <c r="F38" s="71" t="s">
        <v>121</v>
      </c>
      <c r="G38" s="71" t="s">
        <v>75</v>
      </c>
      <c r="H38" s="71" t="s">
        <v>97</v>
      </c>
      <c r="I38" s="77" t="s">
        <v>122</v>
      </c>
      <c r="J38" s="77" t="s">
        <v>123</v>
      </c>
      <c r="K38" s="77">
        <v>3</v>
      </c>
      <c r="L38" s="73" t="s">
        <v>100</v>
      </c>
      <c r="M38" s="74" t="s">
        <v>124</v>
      </c>
      <c r="N38" s="57" t="s">
        <v>82</v>
      </c>
      <c r="O38" s="168">
        <v>0.9</v>
      </c>
      <c r="P38" s="167"/>
      <c r="Q38" s="73" t="s">
        <v>125</v>
      </c>
      <c r="R38" s="73"/>
      <c r="S38" s="169">
        <f ca="1">IFERROR(__xludf.DUMMYFUNCTION("ARRAYFORMULA (VALUE(QUERY((importrange(""https://docs.google.com/spreadsheets/d/1l_37a9Fh5Hq8C2RZQ1fnWOvvuYhj9ilrEjjnwe2vJlI/edit#gid=0"",""TOTALES!E2:P2"")),""Select*"",1)))"),0)</f>
        <v>0</v>
      </c>
      <c r="T38" s="170">
        <f ca="1">IFERROR(__xludf.DUMMYFUNCTION("""COMPUTED_VALUE"""),0)</f>
        <v>0</v>
      </c>
      <c r="U38" s="159">
        <f ca="1">IFERROR(__xludf.DUMMYFUNCTION("""COMPUTED_VALUE"""),0)</f>
        <v>0</v>
      </c>
      <c r="V38" s="159">
        <f ca="1">IFERROR(__xludf.DUMMYFUNCTION("""COMPUTED_VALUE"""),0)</f>
        <v>0</v>
      </c>
      <c r="W38" s="159">
        <f ca="1">IFERROR(__xludf.DUMMYFUNCTION("""COMPUTED_VALUE"""),100)</f>
        <v>100</v>
      </c>
      <c r="X38" s="159">
        <f ca="1">IFERROR(__xludf.DUMMYFUNCTION("""COMPUTED_VALUE"""),0)</f>
        <v>0</v>
      </c>
      <c r="Y38" s="159">
        <f ca="1">IFERROR(__xludf.DUMMYFUNCTION("""COMPUTED_VALUE"""),0)</f>
        <v>0</v>
      </c>
      <c r="Z38" s="159">
        <f ca="1">IFERROR(__xludf.DUMMYFUNCTION("""COMPUTED_VALUE"""),100)</f>
        <v>100</v>
      </c>
      <c r="AA38" s="159">
        <f ca="1">IFERROR(__xludf.DUMMYFUNCTION("""COMPUTED_VALUE"""),0)</f>
        <v>0</v>
      </c>
      <c r="AB38" s="159">
        <f ca="1">IFERROR(__xludf.DUMMYFUNCTION("""COMPUTED_VALUE"""),0)</f>
        <v>0</v>
      </c>
      <c r="AC38" s="159">
        <f ca="1">IFERROR(__xludf.DUMMYFUNCTION("""COMPUTED_VALUE"""),100)</f>
        <v>100</v>
      </c>
      <c r="AD38" s="159">
        <f ca="1">IFERROR(__xludf.DUMMYFUNCTION("""COMPUTED_VALUE"""),0)</f>
        <v>0</v>
      </c>
      <c r="AE38" s="22">
        <f t="shared" ca="1" si="0"/>
        <v>300</v>
      </c>
      <c r="AF38" s="22">
        <f t="shared" si="1"/>
        <v>0</v>
      </c>
    </row>
    <row r="39" spans="1:53" ht="204.75">
      <c r="A39" s="62" t="s">
        <v>84</v>
      </c>
      <c r="B39" s="76"/>
      <c r="C39" s="16" t="s">
        <v>126</v>
      </c>
      <c r="D39" s="70" t="s">
        <v>127</v>
      </c>
      <c r="E39" s="71" t="s">
        <v>128</v>
      </c>
      <c r="F39" s="71" t="s">
        <v>129</v>
      </c>
      <c r="G39" s="71" t="s">
        <v>75</v>
      </c>
      <c r="H39" s="71" t="s">
        <v>97</v>
      </c>
      <c r="I39" s="77" t="s">
        <v>130</v>
      </c>
      <c r="J39" s="77" t="s">
        <v>131</v>
      </c>
      <c r="K39" s="77" t="s">
        <v>132</v>
      </c>
      <c r="L39" s="73" t="s">
        <v>100</v>
      </c>
      <c r="M39" s="74" t="s">
        <v>81</v>
      </c>
      <c r="N39" s="57" t="s">
        <v>82</v>
      </c>
      <c r="O39" s="171">
        <v>7</v>
      </c>
      <c r="P39" s="167"/>
      <c r="Q39" s="73" t="s">
        <v>133</v>
      </c>
      <c r="R39" s="73"/>
      <c r="S39" s="169">
        <f ca="1">IFERROR(__xludf.DUMMYFUNCTION("ARRAYFORMULA (VALUE(QUERY((importrange(""https://docs.google.com/spreadsheets/d/1brz4Gwob04DKxYl8ZTvpTUHcR_oKSULz6B4t2RBYdP0/edit#gid=0"",""TOTALES!E2:P2"")),""Select*"",1)))"),0)</f>
        <v>0</v>
      </c>
      <c r="T39" s="159">
        <f ca="1">IFERROR(__xludf.DUMMYFUNCTION("""COMPUTED_VALUE"""),3)</f>
        <v>3</v>
      </c>
      <c r="U39" s="159">
        <f ca="1">IFERROR(__xludf.DUMMYFUNCTION("""COMPUTED_VALUE"""),0)</f>
        <v>0</v>
      </c>
      <c r="V39" s="159">
        <f ca="1">IFERROR(__xludf.DUMMYFUNCTION("""COMPUTED_VALUE"""),0)</f>
        <v>0</v>
      </c>
      <c r="W39" s="159">
        <f ca="1">IFERROR(__xludf.DUMMYFUNCTION("""COMPUTED_VALUE"""),2)</f>
        <v>2</v>
      </c>
      <c r="X39" s="159">
        <f ca="1">IFERROR(__xludf.DUMMYFUNCTION("""COMPUTED_VALUE"""),1)</f>
        <v>1</v>
      </c>
      <c r="Y39" s="159">
        <f ca="1">IFERROR(__xludf.DUMMYFUNCTION("""COMPUTED_VALUE"""),0)</f>
        <v>0</v>
      </c>
      <c r="Z39" s="159">
        <f ca="1">IFERROR(__xludf.DUMMYFUNCTION("""COMPUTED_VALUE"""),0)</f>
        <v>0</v>
      </c>
      <c r="AA39" s="159">
        <f ca="1">IFERROR(__xludf.DUMMYFUNCTION("""COMPUTED_VALUE"""),0)</f>
        <v>0</v>
      </c>
      <c r="AB39" s="159">
        <f ca="1">IFERROR(__xludf.DUMMYFUNCTION("""COMPUTED_VALUE"""),2)</f>
        <v>2</v>
      </c>
      <c r="AC39" s="159">
        <f ca="1">IFERROR(__xludf.DUMMYFUNCTION("""COMPUTED_VALUE"""),1)</f>
        <v>1</v>
      </c>
      <c r="AD39" s="159">
        <f ca="1">IFERROR(__xludf.DUMMYFUNCTION("""COMPUTED_VALUE"""),0)</f>
        <v>0</v>
      </c>
      <c r="AE39" s="22">
        <f t="shared" ca="1" si="0"/>
        <v>9</v>
      </c>
      <c r="AF39" s="22" t="str">
        <f t="shared" ca="1" si="1"/>
        <v>128.57%</v>
      </c>
    </row>
    <row r="40" spans="1:53" ht="252">
      <c r="A40" s="67" t="s">
        <v>84</v>
      </c>
      <c r="B40" s="82"/>
      <c r="C40" s="16" t="s">
        <v>134</v>
      </c>
      <c r="D40" s="65" t="s">
        <v>135</v>
      </c>
      <c r="E40" s="65" t="s">
        <v>136</v>
      </c>
      <c r="F40" s="65" t="s">
        <v>137</v>
      </c>
      <c r="G40" s="64" t="s">
        <v>75</v>
      </c>
      <c r="H40" s="64" t="s">
        <v>97</v>
      </c>
      <c r="I40" s="66" t="s">
        <v>138</v>
      </c>
      <c r="J40" s="66" t="s">
        <v>139</v>
      </c>
      <c r="K40" s="66" t="s">
        <v>140</v>
      </c>
      <c r="L40" s="53" t="s">
        <v>100</v>
      </c>
      <c r="M40" s="83" t="s">
        <v>81</v>
      </c>
      <c r="N40" s="57" t="s">
        <v>82</v>
      </c>
      <c r="O40" s="53">
        <v>422</v>
      </c>
      <c r="P40" s="155"/>
      <c r="Q40" s="53" t="s">
        <v>141</v>
      </c>
      <c r="R40" s="53"/>
      <c r="S40" s="169">
        <f ca="1">IFERROR(__xludf.DUMMYFUNCTION("ARRAYFORMULA (VALUE(QUERY((importrange(""https://docs.google.com/spreadsheets/d/1jzIKKUrAFYRUnfJDJT6VfhOLa0meH-WtViwscPagA5Q/edit#gid=0"",""TOTALES!E2:P2"")),""Select*"",1)))"),2)</f>
        <v>2</v>
      </c>
      <c r="T40" s="159">
        <f ca="1">IFERROR(__xludf.DUMMYFUNCTION("""COMPUTED_VALUE"""),7)</f>
        <v>7</v>
      </c>
      <c r="U40" s="159">
        <f ca="1">IFERROR(__xludf.DUMMYFUNCTION("""COMPUTED_VALUE"""),16)</f>
        <v>16</v>
      </c>
      <c r="V40" s="159">
        <f ca="1">IFERROR(__xludf.DUMMYFUNCTION("""COMPUTED_VALUE"""),6)</f>
        <v>6</v>
      </c>
      <c r="W40" s="159">
        <f ca="1">IFERROR(__xludf.DUMMYFUNCTION("""COMPUTED_VALUE"""),19)</f>
        <v>19</v>
      </c>
      <c r="X40" s="159">
        <f ca="1">IFERROR(__xludf.DUMMYFUNCTION("""COMPUTED_VALUE"""),120)</f>
        <v>120</v>
      </c>
      <c r="Y40" s="159">
        <f ca="1">IFERROR(__xludf.DUMMYFUNCTION("""COMPUTED_VALUE"""),25)</f>
        <v>25</v>
      </c>
      <c r="Z40" s="159">
        <f ca="1">IFERROR(__xludf.DUMMYFUNCTION("""COMPUTED_VALUE"""),21)</f>
        <v>21</v>
      </c>
      <c r="AA40" s="159">
        <f ca="1">IFERROR(__xludf.DUMMYFUNCTION("""COMPUTED_VALUE"""),12)</f>
        <v>12</v>
      </c>
      <c r="AB40" s="159">
        <f ca="1">IFERROR(__xludf.DUMMYFUNCTION("""COMPUTED_VALUE"""),153)</f>
        <v>153</v>
      </c>
      <c r="AC40" s="159">
        <f ca="1">IFERROR(__xludf.DUMMYFUNCTION("""COMPUTED_VALUE"""),304)</f>
        <v>304</v>
      </c>
      <c r="AD40" s="159">
        <f ca="1">IFERROR(__xludf.DUMMYFUNCTION("""COMPUTED_VALUE"""),50)</f>
        <v>50</v>
      </c>
      <c r="AE40" s="22">
        <f t="shared" ca="1" si="0"/>
        <v>735</v>
      </c>
      <c r="AF40" s="22" t="str">
        <f t="shared" ca="1" si="1"/>
        <v>174.17%</v>
      </c>
    </row>
    <row r="41" spans="1:53" ht="157.5">
      <c r="A41" s="67" t="s">
        <v>84</v>
      </c>
      <c r="B41" s="85"/>
      <c r="C41" s="86" t="s">
        <v>142</v>
      </c>
      <c r="D41" s="87" t="s">
        <v>143</v>
      </c>
      <c r="E41" s="87" t="s">
        <v>144</v>
      </c>
      <c r="F41" s="71" t="s">
        <v>145</v>
      </c>
      <c r="G41" s="71" t="s">
        <v>75</v>
      </c>
      <c r="H41" s="71" t="s">
        <v>97</v>
      </c>
      <c r="I41" s="72" t="s">
        <v>146</v>
      </c>
      <c r="J41" s="72" t="s">
        <v>147</v>
      </c>
      <c r="K41" s="72" t="s">
        <v>148</v>
      </c>
      <c r="L41" s="53" t="s">
        <v>100</v>
      </c>
      <c r="M41" s="71" t="s">
        <v>81</v>
      </c>
      <c r="N41" s="57" t="s">
        <v>82</v>
      </c>
      <c r="O41" s="90">
        <v>6</v>
      </c>
      <c r="P41" s="163"/>
      <c r="Q41" s="89" t="s">
        <v>149</v>
      </c>
      <c r="R41" s="90"/>
      <c r="S41" s="172">
        <f ca="1">IFERROR(__xludf.DUMMYFUNCTION("ARRAYFORMULA (VALUE( QUERY((importrange(""https://docs.google.com/spreadsheets/d/1eiigdfyHuPU3yutogUXjOAa3YjvHZsfVk7CUt-WRJKY/edit#gid=0"",""TOTALES!E2:P4"")),""Select*"",1)))"),0)</f>
        <v>0</v>
      </c>
      <c r="T41" s="159">
        <f ca="1">IFERROR(__xludf.DUMMYFUNCTION("""COMPUTED_VALUE"""),1)</f>
        <v>1</v>
      </c>
      <c r="U41" s="159">
        <f ca="1">IFERROR(__xludf.DUMMYFUNCTION("""COMPUTED_VALUE"""),1)</f>
        <v>1</v>
      </c>
      <c r="V41" s="159">
        <f ca="1">IFERROR(__xludf.DUMMYFUNCTION("""COMPUTED_VALUE"""),1)</f>
        <v>1</v>
      </c>
      <c r="W41" s="159">
        <f ca="1">IFERROR(__xludf.DUMMYFUNCTION("""COMPUTED_VALUE"""),0)</f>
        <v>0</v>
      </c>
      <c r="X41" s="159">
        <f ca="1">IFERROR(__xludf.DUMMYFUNCTION("""COMPUTED_VALUE"""),1)</f>
        <v>1</v>
      </c>
      <c r="Y41" s="159">
        <f ca="1">IFERROR(__xludf.DUMMYFUNCTION("""COMPUTED_VALUE"""),0)</f>
        <v>0</v>
      </c>
      <c r="Z41" s="159">
        <f ca="1">IFERROR(__xludf.DUMMYFUNCTION("""COMPUTED_VALUE"""),1)</f>
        <v>1</v>
      </c>
      <c r="AA41" s="159">
        <f ca="1">IFERROR(__xludf.DUMMYFUNCTION("""COMPUTED_VALUE"""),0)</f>
        <v>0</v>
      </c>
      <c r="AB41" s="159">
        <f ca="1">IFERROR(__xludf.DUMMYFUNCTION("""COMPUTED_VALUE"""),0)</f>
        <v>0</v>
      </c>
      <c r="AC41" s="159">
        <f ca="1">IFERROR(__xludf.DUMMYFUNCTION("""COMPUTED_VALUE"""),0)</f>
        <v>0</v>
      </c>
      <c r="AD41" s="159">
        <f ca="1">IFERROR(__xludf.DUMMYFUNCTION("""COMPUTED_VALUE"""),1)</f>
        <v>1</v>
      </c>
      <c r="AE41" s="22">
        <f t="shared" ca="1" si="0"/>
        <v>6</v>
      </c>
      <c r="AF41" s="22" t="str">
        <f t="shared" ca="1" si="1"/>
        <v>100%</v>
      </c>
    </row>
    <row r="42" spans="1:53" ht="157.5">
      <c r="A42" s="67" t="s">
        <v>84</v>
      </c>
      <c r="B42" s="91"/>
      <c r="C42" s="92" t="s">
        <v>150</v>
      </c>
      <c r="D42" s="93" t="s">
        <v>151</v>
      </c>
      <c r="E42" s="93" t="s">
        <v>152</v>
      </c>
      <c r="F42" s="94" t="s">
        <v>153</v>
      </c>
      <c r="G42" s="94" t="s">
        <v>75</v>
      </c>
      <c r="H42" s="94" t="s">
        <v>97</v>
      </c>
      <c r="I42" s="95" t="s">
        <v>154</v>
      </c>
      <c r="J42" s="95" t="s">
        <v>155</v>
      </c>
      <c r="K42" s="95" t="s">
        <v>156</v>
      </c>
      <c r="L42" s="53" t="s">
        <v>100</v>
      </c>
      <c r="M42" s="94" t="s">
        <v>81</v>
      </c>
      <c r="N42" s="57" t="s">
        <v>82</v>
      </c>
      <c r="O42" s="99">
        <v>12</v>
      </c>
      <c r="P42" s="173"/>
      <c r="Q42" s="98" t="s">
        <v>157</v>
      </c>
      <c r="R42" s="99"/>
      <c r="S42" s="145">
        <f ca="1">IFERROR(__xludf.DUMMYFUNCTION("""COMPUTED_VALUE"""),1)</f>
        <v>1</v>
      </c>
      <c r="T42" s="159">
        <f ca="1">IFERROR(__xludf.DUMMYFUNCTION("""COMPUTED_VALUE"""),1)</f>
        <v>1</v>
      </c>
      <c r="U42" s="159">
        <f ca="1">IFERROR(__xludf.DUMMYFUNCTION("""COMPUTED_VALUE"""),1)</f>
        <v>1</v>
      </c>
      <c r="V42" s="159">
        <f ca="1">IFERROR(__xludf.DUMMYFUNCTION("""COMPUTED_VALUE"""),1)</f>
        <v>1</v>
      </c>
      <c r="W42" s="159">
        <f ca="1">IFERROR(__xludf.DUMMYFUNCTION("""COMPUTED_VALUE"""),1)</f>
        <v>1</v>
      </c>
      <c r="X42" s="159">
        <f ca="1">IFERROR(__xludf.DUMMYFUNCTION("""COMPUTED_VALUE"""),1)</f>
        <v>1</v>
      </c>
      <c r="Y42" s="159">
        <f ca="1">IFERROR(__xludf.DUMMYFUNCTION("""COMPUTED_VALUE"""),1)</f>
        <v>1</v>
      </c>
      <c r="Z42" s="159">
        <f ca="1">IFERROR(__xludf.DUMMYFUNCTION("""COMPUTED_VALUE"""),1)</f>
        <v>1</v>
      </c>
      <c r="AA42" s="159">
        <f ca="1">IFERROR(__xludf.DUMMYFUNCTION("""COMPUTED_VALUE"""),1)</f>
        <v>1</v>
      </c>
      <c r="AB42" s="159">
        <f ca="1">IFERROR(__xludf.DUMMYFUNCTION("""COMPUTED_VALUE"""),1)</f>
        <v>1</v>
      </c>
      <c r="AC42" s="159">
        <f ca="1">IFERROR(__xludf.DUMMYFUNCTION("""COMPUTED_VALUE"""),1)</f>
        <v>1</v>
      </c>
      <c r="AD42" s="159">
        <f ca="1">IFERROR(__xludf.DUMMYFUNCTION("""COMPUTED_VALUE"""),1)</f>
        <v>1</v>
      </c>
      <c r="AE42" s="22">
        <f t="shared" ca="1" si="0"/>
        <v>12</v>
      </c>
      <c r="AF42" s="22" t="str">
        <f t="shared" ca="1" si="1"/>
        <v>100%</v>
      </c>
    </row>
    <row r="43" spans="1:53" ht="157.5">
      <c r="A43" s="67" t="s">
        <v>84</v>
      </c>
      <c r="B43" s="100"/>
      <c r="C43" s="92" t="s">
        <v>158</v>
      </c>
      <c r="D43" s="93" t="s">
        <v>159</v>
      </c>
      <c r="E43" s="93" t="s">
        <v>160</v>
      </c>
      <c r="F43" s="94" t="s">
        <v>161</v>
      </c>
      <c r="G43" s="94" t="s">
        <v>75</v>
      </c>
      <c r="H43" s="94" t="s">
        <v>97</v>
      </c>
      <c r="I43" s="95" t="s">
        <v>162</v>
      </c>
      <c r="J43" s="95" t="s">
        <v>163</v>
      </c>
      <c r="K43" s="95" t="s">
        <v>164</v>
      </c>
      <c r="L43" s="53" t="s">
        <v>100</v>
      </c>
      <c r="M43" s="94" t="s">
        <v>81</v>
      </c>
      <c r="N43" s="57" t="s">
        <v>82</v>
      </c>
      <c r="O43" s="99">
        <v>2</v>
      </c>
      <c r="P43" s="173"/>
      <c r="Q43" s="98" t="s">
        <v>165</v>
      </c>
      <c r="R43" s="99"/>
      <c r="S43" s="145">
        <f ca="1">IFERROR(__xludf.DUMMYFUNCTION("""COMPUTED_VALUE"""),0)</f>
        <v>0</v>
      </c>
      <c r="T43" s="159">
        <f ca="1">IFERROR(__xludf.DUMMYFUNCTION("""COMPUTED_VALUE"""),0)</f>
        <v>0</v>
      </c>
      <c r="U43" s="159">
        <f ca="1">IFERROR(__xludf.DUMMYFUNCTION("""COMPUTED_VALUE"""),1)</f>
        <v>1</v>
      </c>
      <c r="V43" s="159">
        <f ca="1">IFERROR(__xludf.DUMMYFUNCTION("""COMPUTED_VALUE"""),0)</f>
        <v>0</v>
      </c>
      <c r="W43" s="159">
        <f ca="1">IFERROR(__xludf.DUMMYFUNCTION("""COMPUTED_VALUE"""),0)</f>
        <v>0</v>
      </c>
      <c r="X43" s="159">
        <f ca="1">IFERROR(__xludf.DUMMYFUNCTION("""COMPUTED_VALUE"""),0)</f>
        <v>0</v>
      </c>
      <c r="Y43" s="159">
        <f ca="1">IFERROR(__xludf.DUMMYFUNCTION("""COMPUTED_VALUE"""),0)</f>
        <v>0</v>
      </c>
      <c r="Z43" s="159">
        <f ca="1">IFERROR(__xludf.DUMMYFUNCTION("""COMPUTED_VALUE"""),0)</f>
        <v>0</v>
      </c>
      <c r="AA43" s="159">
        <f ca="1">IFERROR(__xludf.DUMMYFUNCTION("""COMPUTED_VALUE"""),0)</f>
        <v>0</v>
      </c>
      <c r="AB43" s="159">
        <f ca="1">IFERROR(__xludf.DUMMYFUNCTION("""COMPUTED_VALUE"""),1)</f>
        <v>1</v>
      </c>
      <c r="AC43" s="159">
        <f ca="1">IFERROR(__xludf.DUMMYFUNCTION("""COMPUTED_VALUE"""),0)</f>
        <v>0</v>
      </c>
      <c r="AD43" s="159">
        <f ca="1">IFERROR(__xludf.DUMMYFUNCTION("""COMPUTED_VALUE"""),0)</f>
        <v>0</v>
      </c>
      <c r="AE43" s="22">
        <f t="shared" ca="1" si="0"/>
        <v>2</v>
      </c>
      <c r="AF43" s="22" t="str">
        <f t="shared" ca="1" si="1"/>
        <v>100%</v>
      </c>
    </row>
    <row r="44" spans="1:53" ht="141.75">
      <c r="A44" s="67" t="s">
        <v>84</v>
      </c>
      <c r="B44" s="85"/>
      <c r="C44" s="86" t="s">
        <v>166</v>
      </c>
      <c r="D44" s="87" t="s">
        <v>167</v>
      </c>
      <c r="E44" s="101" t="s">
        <v>379</v>
      </c>
      <c r="F44" s="70" t="s">
        <v>168</v>
      </c>
      <c r="G44" s="71" t="s">
        <v>75</v>
      </c>
      <c r="H44" s="71" t="s">
        <v>97</v>
      </c>
      <c r="I44" s="72" t="s">
        <v>169</v>
      </c>
      <c r="J44" s="72" t="s">
        <v>169</v>
      </c>
      <c r="K44" s="72" t="s">
        <v>170</v>
      </c>
      <c r="L44" s="53" t="s">
        <v>100</v>
      </c>
      <c r="M44" s="71" t="s">
        <v>81</v>
      </c>
      <c r="N44" s="57" t="s">
        <v>82</v>
      </c>
      <c r="O44" s="90">
        <v>12</v>
      </c>
      <c r="P44" s="163"/>
      <c r="Q44" s="89" t="s">
        <v>171</v>
      </c>
      <c r="R44" s="90"/>
      <c r="S44" s="172">
        <f ca="1">IFERROR(__xludf.DUMMYFUNCTION("ARRAYFORMULA (VALUE( QUERY((importrange(""https://docs.google.com/spreadsheets/d/1uOlsI04rt82p1Zqo3rjG2GP20umM3FZLMsUTNJX79JI/edit#gid=0"",""TOTALES!E2:P3"")),""Select*"",1)))"),1)</f>
        <v>1</v>
      </c>
      <c r="T44" s="159">
        <f ca="1">IFERROR(__xludf.DUMMYFUNCTION("""COMPUTED_VALUE"""),1)</f>
        <v>1</v>
      </c>
      <c r="U44" s="159">
        <f ca="1">IFERROR(__xludf.DUMMYFUNCTION("""COMPUTED_VALUE"""),1)</f>
        <v>1</v>
      </c>
      <c r="V44" s="159">
        <f ca="1">IFERROR(__xludf.DUMMYFUNCTION("""COMPUTED_VALUE"""),1)</f>
        <v>1</v>
      </c>
      <c r="W44" s="159">
        <f ca="1">IFERROR(__xludf.DUMMYFUNCTION("""COMPUTED_VALUE"""),1)</f>
        <v>1</v>
      </c>
      <c r="X44" s="159">
        <f ca="1">IFERROR(__xludf.DUMMYFUNCTION("""COMPUTED_VALUE"""),1)</f>
        <v>1</v>
      </c>
      <c r="Y44" s="159">
        <f ca="1">IFERROR(__xludf.DUMMYFUNCTION("""COMPUTED_VALUE"""),1)</f>
        <v>1</v>
      </c>
      <c r="Z44" s="159">
        <f ca="1">IFERROR(__xludf.DUMMYFUNCTION("""COMPUTED_VALUE"""),1)</f>
        <v>1</v>
      </c>
      <c r="AA44" s="159">
        <f ca="1">IFERROR(__xludf.DUMMYFUNCTION("""COMPUTED_VALUE"""),1)</f>
        <v>1</v>
      </c>
      <c r="AB44" s="159">
        <f ca="1">IFERROR(__xludf.DUMMYFUNCTION("""COMPUTED_VALUE"""),1)</f>
        <v>1</v>
      </c>
      <c r="AC44" s="159">
        <f ca="1">IFERROR(__xludf.DUMMYFUNCTION("""COMPUTED_VALUE"""),1)</f>
        <v>1</v>
      </c>
      <c r="AD44" s="159">
        <f ca="1">IFERROR(__xludf.DUMMYFUNCTION("""COMPUTED_VALUE"""),1)</f>
        <v>1</v>
      </c>
      <c r="AE44" s="22">
        <f t="shared" ca="1" si="0"/>
        <v>12</v>
      </c>
      <c r="AF44" s="22" t="str">
        <f t="shared" ca="1" si="1"/>
        <v>100%</v>
      </c>
    </row>
    <row r="45" spans="1:53" ht="94.5">
      <c r="A45" s="67" t="s">
        <v>84</v>
      </c>
      <c r="B45" s="91"/>
      <c r="C45" s="92" t="s">
        <v>172</v>
      </c>
      <c r="D45" s="93" t="s">
        <v>173</v>
      </c>
      <c r="E45" s="93" t="s">
        <v>174</v>
      </c>
      <c r="F45" s="94" t="s">
        <v>175</v>
      </c>
      <c r="G45" s="94" t="s">
        <v>75</v>
      </c>
      <c r="H45" s="94" t="s">
        <v>97</v>
      </c>
      <c r="I45" s="95" t="s">
        <v>176</v>
      </c>
      <c r="J45" s="95" t="s">
        <v>177</v>
      </c>
      <c r="K45" s="95" t="s">
        <v>178</v>
      </c>
      <c r="L45" s="53" t="s">
        <v>100</v>
      </c>
      <c r="M45" s="94" t="s">
        <v>81</v>
      </c>
      <c r="N45" s="57" t="s">
        <v>82</v>
      </c>
      <c r="O45" s="99">
        <v>2</v>
      </c>
      <c r="P45" s="173"/>
      <c r="Q45" s="98" t="s">
        <v>179</v>
      </c>
      <c r="R45" s="99"/>
      <c r="S45" s="145">
        <f ca="1">IFERROR(__xludf.DUMMYFUNCTION("""COMPUTED_VALUE"""),0)</f>
        <v>0</v>
      </c>
      <c r="T45" s="159">
        <f ca="1">IFERROR(__xludf.DUMMYFUNCTION("""COMPUTED_VALUE"""),0)</f>
        <v>0</v>
      </c>
      <c r="U45" s="159">
        <f ca="1">IFERROR(__xludf.DUMMYFUNCTION("""COMPUTED_VALUE"""),1)</f>
        <v>1</v>
      </c>
      <c r="V45" s="159">
        <f ca="1">IFERROR(__xludf.DUMMYFUNCTION("""COMPUTED_VALUE"""),0)</f>
        <v>0</v>
      </c>
      <c r="W45" s="159">
        <f ca="1">IFERROR(__xludf.DUMMYFUNCTION("""COMPUTED_VALUE"""),0)</f>
        <v>0</v>
      </c>
      <c r="X45" s="159">
        <f ca="1">IFERROR(__xludf.DUMMYFUNCTION("""COMPUTED_VALUE"""),0)</f>
        <v>0</v>
      </c>
      <c r="Y45" s="159">
        <f ca="1">IFERROR(__xludf.DUMMYFUNCTION("""COMPUTED_VALUE"""),0)</f>
        <v>0</v>
      </c>
      <c r="Z45" s="159">
        <f ca="1">IFERROR(__xludf.DUMMYFUNCTION("""COMPUTED_VALUE"""),0)</f>
        <v>0</v>
      </c>
      <c r="AA45" s="159">
        <f ca="1">IFERROR(__xludf.DUMMYFUNCTION("""COMPUTED_VALUE"""),1)</f>
        <v>1</v>
      </c>
      <c r="AB45" s="159">
        <f ca="1">IFERROR(__xludf.DUMMYFUNCTION("""COMPUTED_VALUE"""),0)</f>
        <v>0</v>
      </c>
      <c r="AC45" s="159">
        <f ca="1">IFERROR(__xludf.DUMMYFUNCTION("""COMPUTED_VALUE"""),0)</f>
        <v>0</v>
      </c>
      <c r="AD45" s="159">
        <f ca="1">IFERROR(__xludf.DUMMYFUNCTION("""COMPUTED_VALUE"""),0)</f>
        <v>0</v>
      </c>
      <c r="AE45" s="22">
        <f t="shared" ca="1" si="0"/>
        <v>2</v>
      </c>
      <c r="AF45" s="22" t="str">
        <f t="shared" ca="1" si="1"/>
        <v>100%</v>
      </c>
    </row>
    <row r="46" spans="1:53" ht="210">
      <c r="A46" s="67" t="s">
        <v>84</v>
      </c>
      <c r="B46" s="102"/>
      <c r="C46" s="103" t="s">
        <v>180</v>
      </c>
      <c r="D46" s="87" t="s">
        <v>181</v>
      </c>
      <c r="E46" s="87" t="s">
        <v>182</v>
      </c>
      <c r="F46" s="71" t="s">
        <v>183</v>
      </c>
      <c r="G46" s="71" t="s">
        <v>75</v>
      </c>
      <c r="H46" s="71" t="s">
        <v>97</v>
      </c>
      <c r="I46" s="74" t="s">
        <v>184</v>
      </c>
      <c r="J46" s="71" t="s">
        <v>185</v>
      </c>
      <c r="K46" s="71" t="s">
        <v>186</v>
      </c>
      <c r="L46" s="53" t="s">
        <v>100</v>
      </c>
      <c r="M46" s="71" t="s">
        <v>81</v>
      </c>
      <c r="N46" s="57" t="s">
        <v>82</v>
      </c>
      <c r="O46" s="90">
        <v>120</v>
      </c>
      <c r="P46" s="90"/>
      <c r="Q46" s="89" t="s">
        <v>187</v>
      </c>
      <c r="R46" s="90"/>
      <c r="S46" s="174">
        <f ca="1">IFERROR(__xludf.DUMMYFUNCTION("ARRAYFORMULA (VALUE( QUERY((importrange(""https://docs.google.com/spreadsheets/d/1H14jsR5ZCLX6qcQNRsKNchKAchchAeKPz43o2qogF80/edit#gid=0"",""TOTALES!E2:P6"")),""Select*"",1)))"),3)</f>
        <v>3</v>
      </c>
      <c r="T46" s="159">
        <f ca="1">IFERROR(__xludf.DUMMYFUNCTION("""COMPUTED_VALUE"""),2)</f>
        <v>2</v>
      </c>
      <c r="U46" s="159">
        <f ca="1">IFERROR(__xludf.DUMMYFUNCTION("""COMPUTED_VALUE"""),10)</f>
        <v>10</v>
      </c>
      <c r="V46" s="159">
        <f ca="1">IFERROR(__xludf.DUMMYFUNCTION("""COMPUTED_VALUE"""),2)</f>
        <v>2</v>
      </c>
      <c r="W46" s="159">
        <f ca="1">IFERROR(__xludf.DUMMYFUNCTION("""COMPUTED_VALUE"""),2)</f>
        <v>2</v>
      </c>
      <c r="X46" s="159">
        <f ca="1">IFERROR(__xludf.DUMMYFUNCTION("""COMPUTED_VALUE"""),17)</f>
        <v>17</v>
      </c>
      <c r="Y46" s="159">
        <f ca="1">IFERROR(__xludf.DUMMYFUNCTION("""COMPUTED_VALUE"""),10)</f>
        <v>10</v>
      </c>
      <c r="Z46" s="159">
        <f ca="1">IFERROR(__xludf.DUMMYFUNCTION("""COMPUTED_VALUE"""),25)</f>
        <v>25</v>
      </c>
      <c r="AA46" s="159">
        <f ca="1">IFERROR(__xludf.DUMMYFUNCTION("""COMPUTED_VALUE"""),25)</f>
        <v>25</v>
      </c>
      <c r="AB46" s="159">
        <f ca="1">IFERROR(__xludf.DUMMYFUNCTION("""COMPUTED_VALUE"""),15)</f>
        <v>15</v>
      </c>
      <c r="AC46" s="159">
        <f ca="1">IFERROR(__xludf.DUMMYFUNCTION("""COMPUTED_VALUE"""),2)</f>
        <v>2</v>
      </c>
      <c r="AD46" s="159">
        <f ca="1">IFERROR(__xludf.DUMMYFUNCTION("""COMPUTED_VALUE"""),5)</f>
        <v>5</v>
      </c>
      <c r="AE46" s="22">
        <f t="shared" ca="1" si="0"/>
        <v>118</v>
      </c>
      <c r="AF46" s="22" t="str">
        <f t="shared" ca="1" si="1"/>
        <v>98.33%</v>
      </c>
    </row>
    <row r="47" spans="1:53" ht="220.5">
      <c r="A47" s="67" t="s">
        <v>84</v>
      </c>
      <c r="B47" s="91"/>
      <c r="C47" s="104" t="s">
        <v>188</v>
      </c>
      <c r="D47" s="93" t="s">
        <v>189</v>
      </c>
      <c r="E47" s="93" t="s">
        <v>190</v>
      </c>
      <c r="F47" s="94" t="s">
        <v>191</v>
      </c>
      <c r="G47" s="94" t="s">
        <v>75</v>
      </c>
      <c r="H47" s="94" t="s">
        <v>97</v>
      </c>
      <c r="I47" s="105" t="s">
        <v>192</v>
      </c>
      <c r="J47" s="94" t="s">
        <v>193</v>
      </c>
      <c r="K47" s="94" t="s">
        <v>194</v>
      </c>
      <c r="L47" s="53" t="s">
        <v>100</v>
      </c>
      <c r="M47" s="94" t="s">
        <v>81</v>
      </c>
      <c r="N47" s="57" t="s">
        <v>82</v>
      </c>
      <c r="O47" s="99">
        <v>2100</v>
      </c>
      <c r="P47" s="99"/>
      <c r="Q47" s="98" t="s">
        <v>195</v>
      </c>
      <c r="R47" s="99"/>
      <c r="S47" s="145">
        <f ca="1">IFERROR(__xludf.DUMMYFUNCTION("""COMPUTED_VALUE"""),368)</f>
        <v>368</v>
      </c>
      <c r="T47" s="159">
        <f ca="1">IFERROR(__xludf.DUMMYFUNCTION("""COMPUTED_VALUE"""),313)</f>
        <v>313</v>
      </c>
      <c r="U47" s="159">
        <f ca="1">IFERROR(__xludf.DUMMYFUNCTION("""COMPUTED_VALUE"""),273)</f>
        <v>273</v>
      </c>
      <c r="V47" s="159">
        <f ca="1">IFERROR(__xludf.DUMMYFUNCTION("""COMPUTED_VALUE"""),191)</f>
        <v>191</v>
      </c>
      <c r="W47" s="159">
        <f ca="1">IFERROR(__xludf.DUMMYFUNCTION("""COMPUTED_VALUE"""),231)</f>
        <v>231</v>
      </c>
      <c r="X47" s="159">
        <f ca="1">IFERROR(__xludf.DUMMYFUNCTION("""COMPUTED_VALUE"""),291)</f>
        <v>291</v>
      </c>
      <c r="Y47" s="159">
        <f ca="1">IFERROR(__xludf.DUMMYFUNCTION("""COMPUTED_VALUE"""),352)</f>
        <v>352</v>
      </c>
      <c r="Z47" s="159">
        <f ca="1">IFERROR(__xludf.DUMMYFUNCTION("""COMPUTED_VALUE"""),392)</f>
        <v>392</v>
      </c>
      <c r="AA47" s="159">
        <f ca="1">IFERROR(__xludf.DUMMYFUNCTION("""COMPUTED_VALUE"""),350)</f>
        <v>350</v>
      </c>
      <c r="AB47" s="159">
        <f ca="1">IFERROR(__xludf.DUMMYFUNCTION("""COMPUTED_VALUE"""),404)</f>
        <v>404</v>
      </c>
      <c r="AC47" s="159">
        <f ca="1">IFERROR(__xludf.DUMMYFUNCTION("""COMPUTED_VALUE"""),374)</f>
        <v>374</v>
      </c>
      <c r="AD47" s="159">
        <f ca="1">IFERROR(__xludf.DUMMYFUNCTION("""COMPUTED_VALUE"""),121)</f>
        <v>121</v>
      </c>
      <c r="AE47" s="22">
        <f t="shared" ca="1" si="0"/>
        <v>3660</v>
      </c>
      <c r="AF47" s="22" t="str">
        <f t="shared" ca="1" si="1"/>
        <v>174.29%</v>
      </c>
    </row>
    <row r="48" spans="1:53" ht="189">
      <c r="A48" s="67" t="s">
        <v>84</v>
      </c>
      <c r="B48" s="91"/>
      <c r="C48" s="104" t="s">
        <v>196</v>
      </c>
      <c r="D48" s="93" t="s">
        <v>197</v>
      </c>
      <c r="E48" s="93" t="s">
        <v>198</v>
      </c>
      <c r="F48" s="94" t="s">
        <v>199</v>
      </c>
      <c r="G48" s="94" t="s">
        <v>75</v>
      </c>
      <c r="H48" s="94" t="s">
        <v>97</v>
      </c>
      <c r="I48" s="106" t="s">
        <v>200</v>
      </c>
      <c r="J48" s="106" t="s">
        <v>201</v>
      </c>
      <c r="K48" s="94" t="s">
        <v>202</v>
      </c>
      <c r="L48" s="53" t="s">
        <v>100</v>
      </c>
      <c r="M48" s="94" t="s">
        <v>81</v>
      </c>
      <c r="N48" s="57" t="s">
        <v>82</v>
      </c>
      <c r="O48" s="99">
        <v>90</v>
      </c>
      <c r="P48" s="99"/>
      <c r="Q48" s="98" t="s">
        <v>203</v>
      </c>
      <c r="R48" s="99"/>
      <c r="S48" s="145">
        <f ca="1">IFERROR(__xludf.DUMMYFUNCTION("""COMPUTED_VALUE"""),15)</f>
        <v>15</v>
      </c>
      <c r="T48" s="159">
        <f ca="1">IFERROR(__xludf.DUMMYFUNCTION("""COMPUTED_VALUE"""),16)</f>
        <v>16</v>
      </c>
      <c r="U48" s="159">
        <f ca="1">IFERROR(__xludf.DUMMYFUNCTION("""COMPUTED_VALUE"""),5)</f>
        <v>5</v>
      </c>
      <c r="V48" s="159">
        <f ca="1">IFERROR(__xludf.DUMMYFUNCTION("""COMPUTED_VALUE"""),4)</f>
        <v>4</v>
      </c>
      <c r="W48" s="159">
        <f ca="1">IFERROR(__xludf.DUMMYFUNCTION("""COMPUTED_VALUE"""),5)</f>
        <v>5</v>
      </c>
      <c r="X48" s="159">
        <f ca="1">IFERROR(__xludf.DUMMYFUNCTION("""COMPUTED_VALUE"""),2)</f>
        <v>2</v>
      </c>
      <c r="Y48" s="159">
        <f ca="1">IFERROR(__xludf.DUMMYFUNCTION("""COMPUTED_VALUE"""),15)</f>
        <v>15</v>
      </c>
      <c r="Z48" s="159">
        <f ca="1">IFERROR(__xludf.DUMMYFUNCTION("""COMPUTED_VALUE"""),8)</f>
        <v>8</v>
      </c>
      <c r="AA48" s="159">
        <f ca="1">IFERROR(__xludf.DUMMYFUNCTION("""COMPUTED_VALUE"""),14)</f>
        <v>14</v>
      </c>
      <c r="AB48" s="159">
        <f ca="1">IFERROR(__xludf.DUMMYFUNCTION("""COMPUTED_VALUE"""),3)</f>
        <v>3</v>
      </c>
      <c r="AC48" s="159">
        <f ca="1">IFERROR(__xludf.DUMMYFUNCTION("""COMPUTED_VALUE"""),3)</f>
        <v>3</v>
      </c>
      <c r="AD48" s="159">
        <f ca="1">IFERROR(__xludf.DUMMYFUNCTION("""COMPUTED_VALUE"""),2)</f>
        <v>2</v>
      </c>
      <c r="AE48" s="22">
        <f t="shared" ca="1" si="0"/>
        <v>92</v>
      </c>
      <c r="AF48" s="22" t="str">
        <f t="shared" ca="1" si="1"/>
        <v>102.22%</v>
      </c>
    </row>
    <row r="49" spans="1:32" ht="141.75">
      <c r="A49" s="67" t="s">
        <v>84</v>
      </c>
      <c r="B49" s="91"/>
      <c r="C49" s="104" t="s">
        <v>204</v>
      </c>
      <c r="D49" s="93" t="s">
        <v>205</v>
      </c>
      <c r="E49" s="93" t="s">
        <v>206</v>
      </c>
      <c r="F49" s="94" t="s">
        <v>207</v>
      </c>
      <c r="G49" s="94" t="s">
        <v>75</v>
      </c>
      <c r="H49" s="94" t="s">
        <v>97</v>
      </c>
      <c r="I49" s="105" t="s">
        <v>208</v>
      </c>
      <c r="J49" s="94" t="s">
        <v>209</v>
      </c>
      <c r="K49" s="94" t="s">
        <v>210</v>
      </c>
      <c r="L49" s="53" t="s">
        <v>100</v>
      </c>
      <c r="M49" s="94" t="s">
        <v>81</v>
      </c>
      <c r="N49" s="57" t="s">
        <v>82</v>
      </c>
      <c r="O49" s="99">
        <v>500</v>
      </c>
      <c r="P49" s="99"/>
      <c r="Q49" s="98" t="s">
        <v>211</v>
      </c>
      <c r="R49" s="99"/>
      <c r="S49" s="145">
        <f ca="1">IFERROR(__xludf.DUMMYFUNCTION("""COMPUTED_VALUE"""),24)</f>
        <v>24</v>
      </c>
      <c r="T49" s="159">
        <f ca="1">IFERROR(__xludf.DUMMYFUNCTION("""COMPUTED_VALUE"""),41)</f>
        <v>41</v>
      </c>
      <c r="U49" s="159">
        <f ca="1">IFERROR(__xludf.DUMMYFUNCTION("""COMPUTED_VALUE"""),23)</f>
        <v>23</v>
      </c>
      <c r="V49" s="159">
        <f ca="1">IFERROR(__xludf.DUMMYFUNCTION("""COMPUTED_VALUE"""),15)</f>
        <v>15</v>
      </c>
      <c r="W49" s="159">
        <f ca="1">IFERROR(__xludf.DUMMYFUNCTION("""COMPUTED_VALUE"""),34)</f>
        <v>34</v>
      </c>
      <c r="X49" s="159">
        <f ca="1">IFERROR(__xludf.DUMMYFUNCTION("""COMPUTED_VALUE"""),25)</f>
        <v>25</v>
      </c>
      <c r="Y49" s="159">
        <f ca="1">IFERROR(__xludf.DUMMYFUNCTION("""COMPUTED_VALUE"""),25)</f>
        <v>25</v>
      </c>
      <c r="Z49" s="159">
        <f ca="1">IFERROR(__xludf.DUMMYFUNCTION("""COMPUTED_VALUE"""),29)</f>
        <v>29</v>
      </c>
      <c r="AA49" s="159">
        <f ca="1">IFERROR(__xludf.DUMMYFUNCTION("""COMPUTED_VALUE"""),23)</f>
        <v>23</v>
      </c>
      <c r="AB49" s="159">
        <f ca="1">IFERROR(__xludf.DUMMYFUNCTION("""COMPUTED_VALUE"""),22)</f>
        <v>22</v>
      </c>
      <c r="AC49" s="159">
        <f ca="1">IFERROR(__xludf.DUMMYFUNCTION("""COMPUTED_VALUE"""),25)</f>
        <v>25</v>
      </c>
      <c r="AD49" s="159">
        <f ca="1">IFERROR(__xludf.DUMMYFUNCTION("""COMPUTED_VALUE"""),9)</f>
        <v>9</v>
      </c>
      <c r="AE49" s="22">
        <f t="shared" ca="1" si="0"/>
        <v>295</v>
      </c>
      <c r="AF49" s="22" t="str">
        <f t="shared" ca="1" si="1"/>
        <v>59%</v>
      </c>
    </row>
    <row r="50" spans="1:32" ht="110.25">
      <c r="A50" s="67" t="s">
        <v>84</v>
      </c>
      <c r="B50" s="100"/>
      <c r="C50" s="104" t="s">
        <v>212</v>
      </c>
      <c r="D50" s="93" t="s">
        <v>213</v>
      </c>
      <c r="E50" s="93" t="s">
        <v>214</v>
      </c>
      <c r="F50" s="94" t="s">
        <v>215</v>
      </c>
      <c r="G50" s="94" t="s">
        <v>75</v>
      </c>
      <c r="H50" s="94" t="s">
        <v>97</v>
      </c>
      <c r="I50" s="105" t="s">
        <v>216</v>
      </c>
      <c r="J50" s="94" t="s">
        <v>217</v>
      </c>
      <c r="K50" s="94" t="s">
        <v>218</v>
      </c>
      <c r="L50" s="53" t="s">
        <v>100</v>
      </c>
      <c r="M50" s="94" t="s">
        <v>81</v>
      </c>
      <c r="N50" s="57" t="s">
        <v>82</v>
      </c>
      <c r="O50" s="99">
        <v>450</v>
      </c>
      <c r="P50" s="99"/>
      <c r="Q50" s="98" t="s">
        <v>219</v>
      </c>
      <c r="R50" s="99"/>
      <c r="S50" s="145">
        <f ca="1">IFERROR(__xludf.DUMMYFUNCTION("""COMPUTED_VALUE"""),15)</f>
        <v>15</v>
      </c>
      <c r="T50" s="159">
        <f ca="1">IFERROR(__xludf.DUMMYFUNCTION("""COMPUTED_VALUE"""),15)</f>
        <v>15</v>
      </c>
      <c r="U50" s="159">
        <f ca="1">IFERROR(__xludf.DUMMYFUNCTION("""COMPUTED_VALUE"""),20)</f>
        <v>20</v>
      </c>
      <c r="V50" s="159">
        <f ca="1">IFERROR(__xludf.DUMMYFUNCTION("""COMPUTED_VALUE"""),20)</f>
        <v>20</v>
      </c>
      <c r="W50" s="159">
        <f ca="1">IFERROR(__xludf.DUMMYFUNCTION("""COMPUTED_VALUE"""),21)</f>
        <v>21</v>
      </c>
      <c r="X50" s="159">
        <f ca="1">IFERROR(__xludf.DUMMYFUNCTION("""COMPUTED_VALUE"""),15)</f>
        <v>15</v>
      </c>
      <c r="Y50" s="159">
        <f ca="1">IFERROR(__xludf.DUMMYFUNCTION("""COMPUTED_VALUE"""),35)</f>
        <v>35</v>
      </c>
      <c r="Z50" s="159">
        <f ca="1">IFERROR(__xludf.DUMMYFUNCTION("""COMPUTED_VALUE"""),20)</f>
        <v>20</v>
      </c>
      <c r="AA50" s="159">
        <f ca="1">IFERROR(__xludf.DUMMYFUNCTION("""COMPUTED_VALUE"""),35)</f>
        <v>35</v>
      </c>
      <c r="AB50" s="159">
        <f ca="1">IFERROR(__xludf.DUMMYFUNCTION("""COMPUTED_VALUE"""),15)</f>
        <v>15</v>
      </c>
      <c r="AC50" s="159">
        <f ca="1">IFERROR(__xludf.DUMMYFUNCTION("""COMPUTED_VALUE"""),15)</f>
        <v>15</v>
      </c>
      <c r="AD50" s="159">
        <f ca="1">IFERROR(__xludf.DUMMYFUNCTION("""COMPUTED_VALUE"""),15)</f>
        <v>15</v>
      </c>
      <c r="AE50" s="22">
        <f t="shared" ca="1" si="0"/>
        <v>241</v>
      </c>
      <c r="AF50" s="22" t="str">
        <f t="shared" ca="1" si="1"/>
        <v>53.56%</v>
      </c>
    </row>
    <row r="51" spans="1:32" ht="141.75">
      <c r="A51" s="67"/>
      <c r="B51" s="85"/>
      <c r="C51" s="86" t="s">
        <v>220</v>
      </c>
      <c r="D51" s="87" t="s">
        <v>221</v>
      </c>
      <c r="E51" s="87" t="s">
        <v>222</v>
      </c>
      <c r="F51" s="87" t="s">
        <v>223</v>
      </c>
      <c r="G51" s="87" t="s">
        <v>75</v>
      </c>
      <c r="H51" s="87" t="s">
        <v>97</v>
      </c>
      <c r="I51" s="107" t="s">
        <v>224</v>
      </c>
      <c r="J51" s="87" t="s">
        <v>225</v>
      </c>
      <c r="K51" s="87" t="s">
        <v>226</v>
      </c>
      <c r="L51" s="53" t="s">
        <v>100</v>
      </c>
      <c r="M51" s="71" t="s">
        <v>81</v>
      </c>
      <c r="N51" s="57" t="s">
        <v>82</v>
      </c>
      <c r="O51" s="175">
        <v>4</v>
      </c>
      <c r="P51" s="90"/>
      <c r="Q51" s="89" t="s">
        <v>227</v>
      </c>
      <c r="R51" s="90"/>
      <c r="S51" s="174">
        <f ca="1">IFERROR(__xludf.DUMMYFUNCTION("ARRAYFORMULA (VALUE( QUERY((importrange(""https://docs.google.com/spreadsheets/d/1XsDa9Gcpmn2hjBR_exzPh_c48DSALVSajLQ2cPDlnqs/edit#gid=0"",""TOTALES!E2:P4"")),""Select*"",1)))"),0)</f>
        <v>0</v>
      </c>
      <c r="T51" s="159">
        <f ca="1">IFERROR(__xludf.DUMMYFUNCTION("""COMPUTED_VALUE"""),0)</f>
        <v>0</v>
      </c>
      <c r="U51" s="159">
        <f ca="1">IFERROR(__xludf.DUMMYFUNCTION("""COMPUTED_VALUE"""),0)</f>
        <v>0</v>
      </c>
      <c r="V51" s="159">
        <f ca="1">IFERROR(__xludf.DUMMYFUNCTION("""COMPUTED_VALUE"""),0)</f>
        <v>0</v>
      </c>
      <c r="W51" s="159">
        <f ca="1">IFERROR(__xludf.DUMMYFUNCTION("""COMPUTED_VALUE"""),0)</f>
        <v>0</v>
      </c>
      <c r="X51" s="159">
        <f ca="1">IFERROR(__xludf.DUMMYFUNCTION("""COMPUTED_VALUE"""),0)</f>
        <v>0</v>
      </c>
      <c r="Y51" s="159">
        <f ca="1">IFERROR(__xludf.DUMMYFUNCTION("""COMPUTED_VALUE"""),1)</f>
        <v>1</v>
      </c>
      <c r="Z51" s="159">
        <f ca="1">IFERROR(__xludf.DUMMYFUNCTION("""COMPUTED_VALUE"""),0)</f>
        <v>0</v>
      </c>
      <c r="AA51" s="159">
        <f ca="1">IFERROR(__xludf.DUMMYFUNCTION("""COMPUTED_VALUE"""),0)</f>
        <v>0</v>
      </c>
      <c r="AB51" s="159">
        <f ca="1">IFERROR(__xludf.DUMMYFUNCTION("""COMPUTED_VALUE"""),0)</f>
        <v>0</v>
      </c>
      <c r="AC51" s="159">
        <f ca="1">IFERROR(__xludf.DUMMYFUNCTION("""COMPUTED_VALUE"""),0)</f>
        <v>0</v>
      </c>
      <c r="AD51" s="159">
        <f ca="1">IFERROR(__xludf.DUMMYFUNCTION("""COMPUTED_VALUE"""),1)</f>
        <v>1</v>
      </c>
      <c r="AE51" s="22">
        <f t="shared" ca="1" si="0"/>
        <v>2</v>
      </c>
      <c r="AF51" s="22" t="str">
        <f t="shared" ca="1" si="1"/>
        <v>50%</v>
      </c>
    </row>
    <row r="52" spans="1:32" ht="189">
      <c r="A52" s="67" t="s">
        <v>84</v>
      </c>
      <c r="B52" s="91"/>
      <c r="C52" s="92" t="s">
        <v>228</v>
      </c>
      <c r="D52" s="93" t="s">
        <v>229</v>
      </c>
      <c r="E52" s="93" t="s">
        <v>230</v>
      </c>
      <c r="F52" s="108" t="s">
        <v>231</v>
      </c>
      <c r="G52" s="93" t="s">
        <v>75</v>
      </c>
      <c r="H52" s="93" t="s">
        <v>97</v>
      </c>
      <c r="I52" s="109" t="s">
        <v>232</v>
      </c>
      <c r="J52" s="93" t="s">
        <v>233</v>
      </c>
      <c r="K52" s="93" t="s">
        <v>234</v>
      </c>
      <c r="L52" s="53" t="s">
        <v>100</v>
      </c>
      <c r="M52" s="94" t="s">
        <v>81</v>
      </c>
      <c r="N52" s="57" t="s">
        <v>82</v>
      </c>
      <c r="O52" s="176">
        <v>1259</v>
      </c>
      <c r="P52" s="99"/>
      <c r="Q52" s="98" t="s">
        <v>235</v>
      </c>
      <c r="R52" s="99"/>
      <c r="S52" s="145">
        <f ca="1">IFERROR(__xludf.DUMMYFUNCTION("""COMPUTED_VALUE"""),7)</f>
        <v>7</v>
      </c>
      <c r="T52" s="159">
        <f ca="1">IFERROR(__xludf.DUMMYFUNCTION("""COMPUTED_VALUE"""),11)</f>
        <v>11</v>
      </c>
      <c r="U52" s="159">
        <f ca="1">IFERROR(__xludf.DUMMYFUNCTION("""COMPUTED_VALUE"""),22)</f>
        <v>22</v>
      </c>
      <c r="V52" s="159">
        <f ca="1">IFERROR(__xludf.DUMMYFUNCTION("""COMPUTED_VALUE"""),19)</f>
        <v>19</v>
      </c>
      <c r="W52" s="159">
        <f ca="1">IFERROR(__xludf.DUMMYFUNCTION("""COMPUTED_VALUE"""),1321)</f>
        <v>1321</v>
      </c>
      <c r="X52" s="159">
        <f ca="1">IFERROR(__xludf.DUMMYFUNCTION("""COMPUTED_VALUE"""),65)</f>
        <v>65</v>
      </c>
      <c r="Y52" s="159">
        <f ca="1">IFERROR(__xludf.DUMMYFUNCTION("""COMPUTED_VALUE"""),19)</f>
        <v>19</v>
      </c>
      <c r="Z52" s="159">
        <f ca="1">IFERROR(__xludf.DUMMYFUNCTION("""COMPUTED_VALUE"""),12)</f>
        <v>12</v>
      </c>
      <c r="AA52" s="159">
        <f ca="1">IFERROR(__xludf.DUMMYFUNCTION("""COMPUTED_VALUE"""),12)</f>
        <v>12</v>
      </c>
      <c r="AB52" s="159">
        <f ca="1">IFERROR(__xludf.DUMMYFUNCTION("""COMPUTED_VALUE"""),16)</f>
        <v>16</v>
      </c>
      <c r="AC52" s="159">
        <f ca="1">IFERROR(__xludf.DUMMYFUNCTION("""COMPUTED_VALUE"""),7)</f>
        <v>7</v>
      </c>
      <c r="AD52" s="159">
        <f ca="1">IFERROR(__xludf.DUMMYFUNCTION("""COMPUTED_VALUE"""),4)</f>
        <v>4</v>
      </c>
      <c r="AE52" s="22">
        <f t="shared" ca="1" si="0"/>
        <v>1515</v>
      </c>
      <c r="AF52" s="22" t="str">
        <f t="shared" ca="1" si="1"/>
        <v>120.33%</v>
      </c>
    </row>
    <row r="53" spans="1:32" ht="189">
      <c r="A53" s="67" t="s">
        <v>84</v>
      </c>
      <c r="B53" s="91"/>
      <c r="C53" s="92" t="s">
        <v>236</v>
      </c>
      <c r="D53" s="93" t="s">
        <v>237</v>
      </c>
      <c r="E53" s="93" t="s">
        <v>238</v>
      </c>
      <c r="F53" s="93" t="s">
        <v>239</v>
      </c>
      <c r="G53" s="93" t="s">
        <v>75</v>
      </c>
      <c r="H53" s="93" t="s">
        <v>97</v>
      </c>
      <c r="I53" s="109" t="s">
        <v>240</v>
      </c>
      <c r="J53" s="93" t="s">
        <v>241</v>
      </c>
      <c r="K53" s="93" t="s">
        <v>242</v>
      </c>
      <c r="L53" s="53" t="s">
        <v>100</v>
      </c>
      <c r="M53" s="94" t="s">
        <v>81</v>
      </c>
      <c r="N53" s="57" t="s">
        <v>82</v>
      </c>
      <c r="O53" s="176">
        <v>24</v>
      </c>
      <c r="P53" s="99"/>
      <c r="Q53" s="98" t="s">
        <v>243</v>
      </c>
      <c r="R53" s="99"/>
      <c r="S53" s="145">
        <f ca="1">IFERROR(__xludf.DUMMYFUNCTION("""COMPUTED_VALUE"""),1)</f>
        <v>1</v>
      </c>
      <c r="T53" s="159">
        <f ca="1">IFERROR(__xludf.DUMMYFUNCTION("""COMPUTED_VALUE"""),3)</f>
        <v>3</v>
      </c>
      <c r="U53" s="159">
        <f ca="1">IFERROR(__xludf.DUMMYFUNCTION("""COMPUTED_VALUE"""),0)</f>
        <v>0</v>
      </c>
      <c r="V53" s="159">
        <f ca="1">IFERROR(__xludf.DUMMYFUNCTION("""COMPUTED_VALUE"""),3)</f>
        <v>3</v>
      </c>
      <c r="W53" s="159">
        <f ca="1">IFERROR(__xludf.DUMMYFUNCTION("""COMPUTED_VALUE"""),2)</f>
        <v>2</v>
      </c>
      <c r="X53" s="159">
        <f ca="1">IFERROR(__xludf.DUMMYFUNCTION("""COMPUTED_VALUE"""),0)</f>
        <v>0</v>
      </c>
      <c r="Y53" s="159">
        <f ca="1">IFERROR(__xludf.DUMMYFUNCTION("""COMPUTED_VALUE"""),0)</f>
        <v>0</v>
      </c>
      <c r="Z53" s="159">
        <f ca="1">IFERROR(__xludf.DUMMYFUNCTION("""COMPUTED_VALUE"""),1)</f>
        <v>1</v>
      </c>
      <c r="AA53" s="159">
        <f ca="1">IFERROR(__xludf.DUMMYFUNCTION("""COMPUTED_VALUE"""),1)</f>
        <v>1</v>
      </c>
      <c r="AB53" s="159">
        <f ca="1">IFERROR(__xludf.DUMMYFUNCTION("""COMPUTED_VALUE"""),4)</f>
        <v>4</v>
      </c>
      <c r="AC53" s="159">
        <f ca="1">IFERROR(__xludf.DUMMYFUNCTION("""COMPUTED_VALUE"""),5)</f>
        <v>5</v>
      </c>
      <c r="AD53" s="159">
        <f ca="1">IFERROR(__xludf.DUMMYFUNCTION("""COMPUTED_VALUE"""),2)</f>
        <v>2</v>
      </c>
      <c r="AE53" s="22">
        <f t="shared" ca="1" si="0"/>
        <v>22</v>
      </c>
      <c r="AF53" s="22" t="str">
        <f t="shared" ca="1" si="1"/>
        <v>91.67%</v>
      </c>
    </row>
    <row r="54" spans="1:32" ht="204.75">
      <c r="A54" s="67" t="s">
        <v>84</v>
      </c>
      <c r="B54" s="85"/>
      <c r="C54" s="86" t="s">
        <v>244</v>
      </c>
      <c r="D54" s="101" t="s">
        <v>245</v>
      </c>
      <c r="E54" s="87" t="s">
        <v>246</v>
      </c>
      <c r="F54" s="71" t="s">
        <v>247</v>
      </c>
      <c r="G54" s="71" t="s">
        <v>75</v>
      </c>
      <c r="H54" s="71" t="s">
        <v>97</v>
      </c>
      <c r="I54" s="74" t="s">
        <v>248</v>
      </c>
      <c r="J54" s="71" t="s">
        <v>249</v>
      </c>
      <c r="K54" s="71" t="s">
        <v>250</v>
      </c>
      <c r="L54" s="53" t="s">
        <v>100</v>
      </c>
      <c r="M54" s="71" t="s">
        <v>81</v>
      </c>
      <c r="N54" s="57" t="s">
        <v>82</v>
      </c>
      <c r="O54" s="90">
        <v>1488</v>
      </c>
      <c r="P54" s="90"/>
      <c r="Q54" s="89" t="s">
        <v>251</v>
      </c>
      <c r="R54" s="90"/>
      <c r="S54" s="174">
        <f ca="1">IFERROR(__xludf.DUMMYFUNCTION("ARRAYFORMULA (VALUE( QUERY((importrange(""https://docs.google.com/spreadsheets/d/1iMK990C2l5biCDpgzJSas0UqKpKEPHTYVSg1--S8TsI/edit#gid=0"",""TOTALES!E2:P3"")),""Select*"",1)))"),1263)</f>
        <v>1263</v>
      </c>
      <c r="T54" s="159">
        <f ca="1">IFERROR(__xludf.DUMMYFUNCTION("""COMPUTED_VALUE"""),160)</f>
        <v>160</v>
      </c>
      <c r="U54" s="159">
        <f ca="1">IFERROR(__xludf.DUMMYFUNCTION("""COMPUTED_VALUE"""),349)</f>
        <v>349</v>
      </c>
      <c r="V54" s="159">
        <f ca="1">IFERROR(__xludf.DUMMYFUNCTION("""COMPUTED_VALUE"""),55)</f>
        <v>55</v>
      </c>
      <c r="W54" s="159">
        <f ca="1">IFERROR(__xludf.DUMMYFUNCTION("""COMPUTED_VALUE"""),142)</f>
        <v>142</v>
      </c>
      <c r="X54" s="159">
        <f ca="1">IFERROR(__xludf.DUMMYFUNCTION("""COMPUTED_VALUE"""),215)</f>
        <v>215</v>
      </c>
      <c r="Y54" s="159">
        <f ca="1">IFERROR(__xludf.DUMMYFUNCTION("""COMPUTED_VALUE"""),53)</f>
        <v>53</v>
      </c>
      <c r="Z54" s="159">
        <f ca="1">IFERROR(__xludf.DUMMYFUNCTION("""COMPUTED_VALUE"""),224)</f>
        <v>224</v>
      </c>
      <c r="AA54" s="159">
        <f ca="1">IFERROR(__xludf.DUMMYFUNCTION("""COMPUTED_VALUE"""),61)</f>
        <v>61</v>
      </c>
      <c r="AB54" s="159">
        <f ca="1">IFERROR(__xludf.DUMMYFUNCTION("""COMPUTED_VALUE"""),178)</f>
        <v>178</v>
      </c>
      <c r="AC54" s="159">
        <f ca="1">IFERROR(__xludf.DUMMYFUNCTION("""COMPUTED_VALUE"""),341)</f>
        <v>341</v>
      </c>
      <c r="AD54" s="159">
        <f ca="1">IFERROR(__xludf.DUMMYFUNCTION("""COMPUTED_VALUE"""),273)</f>
        <v>273</v>
      </c>
      <c r="AE54" s="22">
        <f t="shared" ca="1" si="0"/>
        <v>3314</v>
      </c>
      <c r="AF54" s="22" t="str">
        <f t="shared" ca="1" si="1"/>
        <v>222.72%</v>
      </c>
    </row>
    <row r="55" spans="1:32" ht="220.5">
      <c r="A55" s="67" t="s">
        <v>84</v>
      </c>
      <c r="B55" s="91"/>
      <c r="C55" s="92" t="s">
        <v>252</v>
      </c>
      <c r="D55" s="108" t="s">
        <v>253</v>
      </c>
      <c r="E55" s="93" t="s">
        <v>254</v>
      </c>
      <c r="F55" s="94" t="s">
        <v>255</v>
      </c>
      <c r="G55" s="94" t="s">
        <v>75</v>
      </c>
      <c r="H55" s="94" t="s">
        <v>97</v>
      </c>
      <c r="I55" s="105" t="s">
        <v>256</v>
      </c>
      <c r="J55" s="94" t="s">
        <v>257</v>
      </c>
      <c r="K55" s="94" t="s">
        <v>258</v>
      </c>
      <c r="L55" s="53" t="s">
        <v>100</v>
      </c>
      <c r="M55" s="94" t="s">
        <v>81</v>
      </c>
      <c r="N55" s="57" t="s">
        <v>82</v>
      </c>
      <c r="O55" s="99">
        <v>250</v>
      </c>
      <c r="P55" s="99"/>
      <c r="Q55" s="98" t="s">
        <v>259</v>
      </c>
      <c r="R55" s="99"/>
      <c r="S55" s="145">
        <f ca="1">IFERROR(__xludf.DUMMYFUNCTION("""COMPUTED_VALUE"""),20)</f>
        <v>20</v>
      </c>
      <c r="T55" s="159">
        <f ca="1">IFERROR(__xludf.DUMMYFUNCTION("""COMPUTED_VALUE"""),22)</f>
        <v>22</v>
      </c>
      <c r="U55" s="159">
        <f ca="1">IFERROR(__xludf.DUMMYFUNCTION("""COMPUTED_VALUE"""),14)</f>
        <v>14</v>
      </c>
      <c r="V55" s="159">
        <f ca="1">IFERROR(__xludf.DUMMYFUNCTION("""COMPUTED_VALUE"""),24)</f>
        <v>24</v>
      </c>
      <c r="W55" s="159">
        <f ca="1">IFERROR(__xludf.DUMMYFUNCTION("""COMPUTED_VALUE"""),26)</f>
        <v>26</v>
      </c>
      <c r="X55" s="159">
        <f ca="1">IFERROR(__xludf.DUMMYFUNCTION("""COMPUTED_VALUE"""),28)</f>
        <v>28</v>
      </c>
      <c r="Y55" s="159">
        <f ca="1">IFERROR(__xludf.DUMMYFUNCTION("""COMPUTED_VALUE"""),15)</f>
        <v>15</v>
      </c>
      <c r="Z55" s="159">
        <f ca="1">IFERROR(__xludf.DUMMYFUNCTION("""COMPUTED_VALUE"""),11)</f>
        <v>11</v>
      </c>
      <c r="AA55" s="159">
        <f ca="1">IFERROR(__xludf.DUMMYFUNCTION("""COMPUTED_VALUE"""),18)</f>
        <v>18</v>
      </c>
      <c r="AB55" s="159">
        <f ca="1">IFERROR(__xludf.DUMMYFUNCTION("""COMPUTED_VALUE"""),28)</f>
        <v>28</v>
      </c>
      <c r="AC55" s="159">
        <f ca="1">IFERROR(__xludf.DUMMYFUNCTION("""COMPUTED_VALUE"""),9)</f>
        <v>9</v>
      </c>
      <c r="AD55" s="159">
        <f ca="1">IFERROR(__xludf.DUMMYFUNCTION("""COMPUTED_VALUE"""),3)</f>
        <v>3</v>
      </c>
      <c r="AE55" s="22">
        <f t="shared" ca="1" si="0"/>
        <v>218</v>
      </c>
      <c r="AF55" s="22" t="str">
        <f t="shared" ca="1" si="1"/>
        <v>87.2%</v>
      </c>
    </row>
    <row r="56" spans="1:32" ht="189">
      <c r="A56" s="67" t="s">
        <v>84</v>
      </c>
      <c r="B56" s="85"/>
      <c r="C56" s="86" t="s">
        <v>260</v>
      </c>
      <c r="D56" s="71" t="s">
        <v>261</v>
      </c>
      <c r="E56" s="71" t="s">
        <v>262</v>
      </c>
      <c r="F56" s="70" t="s">
        <v>263</v>
      </c>
      <c r="G56" s="71" t="s">
        <v>75</v>
      </c>
      <c r="H56" s="71" t="s">
        <v>97</v>
      </c>
      <c r="I56" s="72" t="s">
        <v>264</v>
      </c>
      <c r="J56" s="72" t="s">
        <v>265</v>
      </c>
      <c r="K56" s="72" t="s">
        <v>266</v>
      </c>
      <c r="L56" s="53" t="s">
        <v>100</v>
      </c>
      <c r="M56" s="71" t="s">
        <v>81</v>
      </c>
      <c r="N56" s="57" t="s">
        <v>82</v>
      </c>
      <c r="O56" s="110">
        <v>3000</v>
      </c>
      <c r="P56" s="163"/>
      <c r="Q56" s="110" t="s">
        <v>267</v>
      </c>
      <c r="R56" s="110"/>
      <c r="S56" s="172">
        <f ca="1">IFERROR(__xludf.DUMMYFUNCTION("ARRAYFORMULA (VALUE( QUERY((importrange(""https://docs.google.com/spreadsheets/d/1jp6fCoKbIjX7aE_HoeGXE7a5QRp9D19w6GPVRY-PnK4/edit#gid=0"",""TOTALES!E2:P5"")),""Select*"",1)))"),332)</f>
        <v>332</v>
      </c>
      <c r="T56" s="159">
        <f ca="1">IFERROR(__xludf.DUMMYFUNCTION("""COMPUTED_VALUE"""),316)</f>
        <v>316</v>
      </c>
      <c r="U56" s="159">
        <f ca="1">IFERROR(__xludf.DUMMYFUNCTION("""COMPUTED_VALUE"""),446)</f>
        <v>446</v>
      </c>
      <c r="V56" s="159">
        <f ca="1">IFERROR(__xludf.DUMMYFUNCTION("""COMPUTED_VALUE"""),343)</f>
        <v>343</v>
      </c>
      <c r="W56" s="159">
        <f ca="1">IFERROR(__xludf.DUMMYFUNCTION("""COMPUTED_VALUE"""),394)</f>
        <v>394</v>
      </c>
      <c r="X56" s="159">
        <f ca="1">IFERROR(__xludf.DUMMYFUNCTION("""COMPUTED_VALUE"""),254)</f>
        <v>254</v>
      </c>
      <c r="Y56" s="159">
        <f ca="1">IFERROR(__xludf.DUMMYFUNCTION("""COMPUTED_VALUE"""),193)</f>
        <v>193</v>
      </c>
      <c r="Z56" s="159">
        <f ca="1">IFERROR(__xludf.DUMMYFUNCTION("""COMPUTED_VALUE"""),209)</f>
        <v>209</v>
      </c>
      <c r="AA56" s="159">
        <f ca="1">IFERROR(__xludf.DUMMYFUNCTION("""COMPUTED_VALUE"""),340)</f>
        <v>340</v>
      </c>
      <c r="AB56" s="159">
        <f ca="1">IFERROR(__xludf.DUMMYFUNCTION("""COMPUTED_VALUE"""),594)</f>
        <v>594</v>
      </c>
      <c r="AC56" s="159">
        <f ca="1">IFERROR(__xludf.DUMMYFUNCTION("""COMPUTED_VALUE"""),546)</f>
        <v>546</v>
      </c>
      <c r="AD56" s="159">
        <f ca="1">IFERROR(__xludf.DUMMYFUNCTION("""COMPUTED_VALUE"""),412)</f>
        <v>412</v>
      </c>
      <c r="AE56" s="22">
        <f t="shared" ca="1" si="0"/>
        <v>4379</v>
      </c>
      <c r="AF56" s="22" t="str">
        <f t="shared" ca="1" si="1"/>
        <v>145.97%</v>
      </c>
    </row>
    <row r="57" spans="1:32" ht="141.75">
      <c r="A57" s="67" t="s">
        <v>84</v>
      </c>
      <c r="B57" s="91"/>
      <c r="C57" s="92" t="s">
        <v>268</v>
      </c>
      <c r="D57" s="94" t="s">
        <v>269</v>
      </c>
      <c r="E57" s="94" t="s">
        <v>270</v>
      </c>
      <c r="F57" s="94" t="s">
        <v>271</v>
      </c>
      <c r="G57" s="94" t="s">
        <v>75</v>
      </c>
      <c r="H57" s="94" t="s">
        <v>97</v>
      </c>
      <c r="I57" s="95" t="s">
        <v>272</v>
      </c>
      <c r="J57" s="95" t="s">
        <v>273</v>
      </c>
      <c r="K57" s="95" t="s">
        <v>274</v>
      </c>
      <c r="L57" s="53" t="s">
        <v>100</v>
      </c>
      <c r="M57" s="94" t="s">
        <v>81</v>
      </c>
      <c r="N57" s="57" t="s">
        <v>82</v>
      </c>
      <c r="O57" s="111">
        <v>45</v>
      </c>
      <c r="P57" s="173"/>
      <c r="Q57" s="111" t="s">
        <v>275</v>
      </c>
      <c r="R57" s="111"/>
      <c r="S57" s="145">
        <f ca="1">IFERROR(__xludf.DUMMYFUNCTION("""COMPUTED_VALUE"""),4)</f>
        <v>4</v>
      </c>
      <c r="T57" s="159">
        <f ca="1">IFERROR(__xludf.DUMMYFUNCTION("""COMPUTED_VALUE"""),4)</f>
        <v>4</v>
      </c>
      <c r="U57" s="159">
        <f ca="1">IFERROR(__xludf.DUMMYFUNCTION("""COMPUTED_VALUE"""),5)</f>
        <v>5</v>
      </c>
      <c r="V57" s="159">
        <f ca="1">IFERROR(__xludf.DUMMYFUNCTION("""COMPUTED_VALUE"""),5)</f>
        <v>5</v>
      </c>
      <c r="W57" s="159">
        <f ca="1">IFERROR(__xludf.DUMMYFUNCTION("""COMPUTED_VALUE"""),7)</f>
        <v>7</v>
      </c>
      <c r="X57" s="159">
        <f ca="1">IFERROR(__xludf.DUMMYFUNCTION("""COMPUTED_VALUE"""),8)</f>
        <v>8</v>
      </c>
      <c r="Y57" s="159">
        <f ca="1">IFERROR(__xludf.DUMMYFUNCTION("""COMPUTED_VALUE"""),9)</f>
        <v>9</v>
      </c>
      <c r="Z57" s="159">
        <f ca="1">IFERROR(__xludf.DUMMYFUNCTION("""COMPUTED_VALUE"""),9)</f>
        <v>9</v>
      </c>
      <c r="AA57" s="159">
        <f ca="1">IFERROR(__xludf.DUMMYFUNCTION("""COMPUTED_VALUE"""),4)</f>
        <v>4</v>
      </c>
      <c r="AB57" s="159">
        <f ca="1">IFERROR(__xludf.DUMMYFUNCTION("""COMPUTED_VALUE"""),6)</f>
        <v>6</v>
      </c>
      <c r="AC57" s="159">
        <f ca="1">IFERROR(__xludf.DUMMYFUNCTION("""COMPUTED_VALUE"""),7)</f>
        <v>7</v>
      </c>
      <c r="AD57" s="159">
        <f ca="1">IFERROR(__xludf.DUMMYFUNCTION("""COMPUTED_VALUE"""),5)</f>
        <v>5</v>
      </c>
      <c r="AE57" s="22">
        <f t="shared" ca="1" si="0"/>
        <v>73</v>
      </c>
      <c r="AF57" s="22" t="str">
        <f t="shared" ca="1" si="1"/>
        <v>162.22%</v>
      </c>
    </row>
    <row r="58" spans="1:32" ht="110.25">
      <c r="A58" s="67" t="s">
        <v>84</v>
      </c>
      <c r="B58" s="91"/>
      <c r="C58" s="92" t="s">
        <v>276</v>
      </c>
      <c r="D58" s="94" t="s">
        <v>277</v>
      </c>
      <c r="E58" s="112" t="s">
        <v>278</v>
      </c>
      <c r="F58" s="94" t="s">
        <v>279</v>
      </c>
      <c r="G58" s="94" t="s">
        <v>75</v>
      </c>
      <c r="H58" s="94" t="s">
        <v>97</v>
      </c>
      <c r="I58" s="95" t="s">
        <v>280</v>
      </c>
      <c r="J58" s="95" t="s">
        <v>281</v>
      </c>
      <c r="K58" s="95" t="s">
        <v>282</v>
      </c>
      <c r="L58" s="53" t="s">
        <v>100</v>
      </c>
      <c r="M58" s="94" t="s">
        <v>81</v>
      </c>
      <c r="N58" s="57" t="s">
        <v>82</v>
      </c>
      <c r="O58" s="111">
        <v>250</v>
      </c>
      <c r="P58" s="173"/>
      <c r="Q58" s="113" t="s">
        <v>283</v>
      </c>
      <c r="R58" s="111"/>
      <c r="S58" s="145">
        <f ca="1">IFERROR(__xludf.DUMMYFUNCTION("""COMPUTED_VALUE"""),22)</f>
        <v>22</v>
      </c>
      <c r="T58" s="159">
        <f ca="1">IFERROR(__xludf.DUMMYFUNCTION("""COMPUTED_VALUE"""),16)</f>
        <v>16</v>
      </c>
      <c r="U58" s="159">
        <f ca="1">IFERROR(__xludf.DUMMYFUNCTION("""COMPUTED_VALUE"""),30)</f>
        <v>30</v>
      </c>
      <c r="V58" s="159">
        <f ca="1">IFERROR(__xludf.DUMMYFUNCTION("""COMPUTED_VALUE"""),15)</f>
        <v>15</v>
      </c>
      <c r="W58" s="159">
        <f ca="1">IFERROR(__xludf.DUMMYFUNCTION("""COMPUTED_VALUE"""),28)</f>
        <v>28</v>
      </c>
      <c r="X58" s="159">
        <f ca="1">IFERROR(__xludf.DUMMYFUNCTION("""COMPUTED_VALUE"""),30)</f>
        <v>30</v>
      </c>
      <c r="Y58" s="159">
        <f ca="1">IFERROR(__xludf.DUMMYFUNCTION("""COMPUTED_VALUE"""),21)</f>
        <v>21</v>
      </c>
      <c r="Z58" s="159">
        <f ca="1">IFERROR(__xludf.DUMMYFUNCTION("""COMPUTED_VALUE"""),26)</f>
        <v>26</v>
      </c>
      <c r="AA58" s="159">
        <f ca="1">IFERROR(__xludf.DUMMYFUNCTION("""COMPUTED_VALUE"""),17)</f>
        <v>17</v>
      </c>
      <c r="AB58" s="159">
        <f ca="1">IFERROR(__xludf.DUMMYFUNCTION("""COMPUTED_VALUE"""),28)</f>
        <v>28</v>
      </c>
      <c r="AC58" s="159">
        <f ca="1">IFERROR(__xludf.DUMMYFUNCTION("""COMPUTED_VALUE"""),28)</f>
        <v>28</v>
      </c>
      <c r="AD58" s="159">
        <f ca="1">IFERROR(__xludf.DUMMYFUNCTION("""COMPUTED_VALUE"""),28)</f>
        <v>28</v>
      </c>
      <c r="AE58" s="22">
        <f t="shared" ca="1" si="0"/>
        <v>289</v>
      </c>
      <c r="AF58" s="22" t="str">
        <f t="shared" ca="1" si="1"/>
        <v>115.6%</v>
      </c>
    </row>
    <row r="59" spans="1:32" ht="94.5">
      <c r="A59" s="67" t="s">
        <v>84</v>
      </c>
      <c r="B59" s="91"/>
      <c r="C59" s="92" t="s">
        <v>284</v>
      </c>
      <c r="D59" s="93" t="s">
        <v>285</v>
      </c>
      <c r="E59" s="93" t="s">
        <v>286</v>
      </c>
      <c r="F59" s="93" t="s">
        <v>287</v>
      </c>
      <c r="G59" s="93" t="s">
        <v>75</v>
      </c>
      <c r="H59" s="93" t="s">
        <v>97</v>
      </c>
      <c r="I59" s="109" t="s">
        <v>288</v>
      </c>
      <c r="J59" s="93" t="s">
        <v>289</v>
      </c>
      <c r="K59" s="93" t="s">
        <v>290</v>
      </c>
      <c r="L59" s="53" t="s">
        <v>100</v>
      </c>
      <c r="M59" s="94" t="s">
        <v>81</v>
      </c>
      <c r="N59" s="57" t="s">
        <v>82</v>
      </c>
      <c r="O59" s="176">
        <v>900</v>
      </c>
      <c r="P59" s="99"/>
      <c r="Q59" s="114" t="s">
        <v>291</v>
      </c>
      <c r="R59" s="99"/>
      <c r="S59" s="145">
        <f ca="1">IFERROR(__xludf.DUMMYFUNCTION("""COMPUTED_VALUE"""),70)</f>
        <v>70</v>
      </c>
      <c r="T59" s="159">
        <f ca="1">IFERROR(__xludf.DUMMYFUNCTION("""COMPUTED_VALUE"""),73)</f>
        <v>73</v>
      </c>
      <c r="U59" s="159">
        <f ca="1">IFERROR(__xludf.DUMMYFUNCTION("""COMPUTED_VALUE"""),53)</f>
        <v>53</v>
      </c>
      <c r="V59" s="159">
        <f ca="1">IFERROR(__xludf.DUMMYFUNCTION("""COMPUTED_VALUE"""),24)</f>
        <v>24</v>
      </c>
      <c r="W59" s="159">
        <f ca="1">IFERROR(__xludf.DUMMYFUNCTION("""COMPUTED_VALUE"""),67)</f>
        <v>67</v>
      </c>
      <c r="X59" s="159">
        <f ca="1">IFERROR(__xludf.DUMMYFUNCTION("""COMPUTED_VALUE"""),69)</f>
        <v>69</v>
      </c>
      <c r="Y59" s="159">
        <f ca="1">IFERROR(__xludf.DUMMYFUNCTION("""COMPUTED_VALUE"""),152)</f>
        <v>152</v>
      </c>
      <c r="Z59" s="159">
        <f ca="1">IFERROR(__xludf.DUMMYFUNCTION("""COMPUTED_VALUE"""),90)</f>
        <v>90</v>
      </c>
      <c r="AA59" s="159">
        <f ca="1">IFERROR(__xludf.DUMMYFUNCTION("""COMPUTED_VALUE"""),102)</f>
        <v>102</v>
      </c>
      <c r="AB59" s="159">
        <f ca="1">IFERROR(__xludf.DUMMYFUNCTION("""COMPUTED_VALUE"""),159)</f>
        <v>159</v>
      </c>
      <c r="AC59" s="159">
        <f ca="1">IFERROR(__xludf.DUMMYFUNCTION("""COMPUTED_VALUE"""),70)</f>
        <v>70</v>
      </c>
      <c r="AD59" s="159">
        <f ca="1">IFERROR(__xludf.DUMMYFUNCTION("""COMPUTED_VALUE"""),50)</f>
        <v>50</v>
      </c>
      <c r="AE59" s="22">
        <f t="shared" ca="1" si="0"/>
        <v>979</v>
      </c>
      <c r="AF59" s="22" t="str">
        <f t="shared" ca="1" si="1"/>
        <v>108.78%</v>
      </c>
    </row>
    <row r="60" spans="1:32" ht="189">
      <c r="A60" s="67" t="s">
        <v>84</v>
      </c>
      <c r="B60" s="102"/>
      <c r="C60" s="86" t="s">
        <v>292</v>
      </c>
      <c r="D60" s="87" t="s">
        <v>293</v>
      </c>
      <c r="E60" s="87" t="s">
        <v>294</v>
      </c>
      <c r="F60" s="71" t="s">
        <v>295</v>
      </c>
      <c r="G60" s="71" t="s">
        <v>75</v>
      </c>
      <c r="H60" s="70" t="s">
        <v>76</v>
      </c>
      <c r="I60" s="71" t="s">
        <v>296</v>
      </c>
      <c r="J60" s="71" t="s">
        <v>297</v>
      </c>
      <c r="K60" s="71" t="s">
        <v>298</v>
      </c>
      <c r="L60" s="53" t="s">
        <v>100</v>
      </c>
      <c r="M60" s="71" t="s">
        <v>81</v>
      </c>
      <c r="N60" s="57" t="s">
        <v>82</v>
      </c>
      <c r="O60" s="90">
        <v>720</v>
      </c>
      <c r="P60" s="90"/>
      <c r="Q60" s="89" t="s">
        <v>299</v>
      </c>
      <c r="R60" s="90"/>
      <c r="S60" s="172">
        <f ca="1">IFERROR(__xludf.DUMMYFUNCTION("ARRAYFORMULA (VALUE( QUERY((importrange(""https://docs.google.com/spreadsheets/d/1Pb6dsJGPmZvpKTGKXAushptdTOZv-tA6altjKBDXPQ8/edit#gid=0"",""TOTALES!E2:P4"")),""Select*"",1)))"),53)</f>
        <v>53</v>
      </c>
      <c r="T60" s="159">
        <f ca="1">IFERROR(__xludf.DUMMYFUNCTION("""COMPUTED_VALUE"""),50)</f>
        <v>50</v>
      </c>
      <c r="U60" s="159">
        <f ca="1">IFERROR(__xludf.DUMMYFUNCTION("""COMPUTED_VALUE"""),46)</f>
        <v>46</v>
      </c>
      <c r="V60" s="159">
        <f ca="1">IFERROR(__xludf.DUMMYFUNCTION("""COMPUTED_VALUE"""),68)</f>
        <v>68</v>
      </c>
      <c r="W60" s="159">
        <f ca="1">IFERROR(__xludf.DUMMYFUNCTION("""COMPUTED_VALUE"""),57)</f>
        <v>57</v>
      </c>
      <c r="X60" s="159">
        <f ca="1">IFERROR(__xludf.DUMMYFUNCTION("""COMPUTED_VALUE"""),45)</f>
        <v>45</v>
      </c>
      <c r="Y60" s="159">
        <f ca="1">IFERROR(__xludf.DUMMYFUNCTION("""COMPUTED_VALUE"""),40)</f>
        <v>40</v>
      </c>
      <c r="Z60" s="159">
        <f ca="1">IFERROR(__xludf.DUMMYFUNCTION("""COMPUTED_VALUE"""),47)</f>
        <v>47</v>
      </c>
      <c r="AA60" s="159">
        <f ca="1">IFERROR(__xludf.DUMMYFUNCTION("""COMPUTED_VALUE"""),45)</f>
        <v>45</v>
      </c>
      <c r="AB60" s="159">
        <f ca="1">IFERROR(__xludf.DUMMYFUNCTION("""COMPUTED_VALUE"""),56)</f>
        <v>56</v>
      </c>
      <c r="AC60" s="159">
        <f ca="1">IFERROR(__xludf.DUMMYFUNCTION("""COMPUTED_VALUE"""),47)</f>
        <v>47</v>
      </c>
      <c r="AD60" s="159">
        <f ca="1">IFERROR(__xludf.DUMMYFUNCTION("""COMPUTED_VALUE"""),104)</f>
        <v>104</v>
      </c>
      <c r="AE60" s="22">
        <f t="shared" ca="1" si="0"/>
        <v>658</v>
      </c>
      <c r="AF60" s="22" t="str">
        <f t="shared" ca="1" si="1"/>
        <v>91.39%</v>
      </c>
    </row>
    <row r="61" spans="1:32" ht="157.5">
      <c r="A61" s="67" t="s">
        <v>84</v>
      </c>
      <c r="B61" s="91"/>
      <c r="C61" s="92" t="s">
        <v>300</v>
      </c>
      <c r="D61" s="93" t="s">
        <v>301</v>
      </c>
      <c r="E61" s="93" t="s">
        <v>302</v>
      </c>
      <c r="F61" s="94" t="s">
        <v>303</v>
      </c>
      <c r="G61" s="106" t="s">
        <v>75</v>
      </c>
      <c r="H61" s="94" t="s">
        <v>97</v>
      </c>
      <c r="I61" s="105" t="s">
        <v>304</v>
      </c>
      <c r="J61" s="94" t="s">
        <v>305</v>
      </c>
      <c r="K61" s="94" t="s">
        <v>306</v>
      </c>
      <c r="L61" s="53" t="s">
        <v>100</v>
      </c>
      <c r="M61" s="94" t="s">
        <v>81</v>
      </c>
      <c r="N61" s="57" t="s">
        <v>82</v>
      </c>
      <c r="O61" s="99">
        <v>600</v>
      </c>
      <c r="P61" s="99"/>
      <c r="Q61" s="98" t="s">
        <v>307</v>
      </c>
      <c r="R61" s="99"/>
      <c r="S61" s="145">
        <f ca="1">IFERROR(__xludf.DUMMYFUNCTION("""COMPUTED_VALUE"""),52)</f>
        <v>52</v>
      </c>
      <c r="T61" s="159">
        <f ca="1">IFERROR(__xludf.DUMMYFUNCTION("""COMPUTED_VALUE"""),47)</f>
        <v>47</v>
      </c>
      <c r="U61" s="159">
        <f ca="1">IFERROR(__xludf.DUMMYFUNCTION("""COMPUTED_VALUE"""),44)</f>
        <v>44</v>
      </c>
      <c r="V61" s="159">
        <f ca="1">IFERROR(__xludf.DUMMYFUNCTION("""COMPUTED_VALUE"""),65)</f>
        <v>65</v>
      </c>
      <c r="W61" s="159">
        <f ca="1">IFERROR(__xludf.DUMMYFUNCTION("""COMPUTED_VALUE"""),56)</f>
        <v>56</v>
      </c>
      <c r="X61" s="159">
        <f ca="1">IFERROR(__xludf.DUMMYFUNCTION("""COMPUTED_VALUE"""),44)</f>
        <v>44</v>
      </c>
      <c r="Y61" s="159">
        <f ca="1">IFERROR(__xludf.DUMMYFUNCTION("""COMPUTED_VALUE"""),39)</f>
        <v>39</v>
      </c>
      <c r="Z61" s="159">
        <f ca="1">IFERROR(__xludf.DUMMYFUNCTION("""COMPUTED_VALUE"""),43)</f>
        <v>43</v>
      </c>
      <c r="AA61" s="159">
        <f ca="1">IFERROR(__xludf.DUMMYFUNCTION("""COMPUTED_VALUE"""),44)</f>
        <v>44</v>
      </c>
      <c r="AB61" s="159">
        <f ca="1">IFERROR(__xludf.DUMMYFUNCTION("""COMPUTED_VALUE"""),55)</f>
        <v>55</v>
      </c>
      <c r="AC61" s="159">
        <f ca="1">IFERROR(__xludf.DUMMYFUNCTION("""COMPUTED_VALUE"""),43)</f>
        <v>43</v>
      </c>
      <c r="AD61" s="159">
        <f ca="1">IFERROR(__xludf.DUMMYFUNCTION("""COMPUTED_VALUE"""),103)</f>
        <v>103</v>
      </c>
      <c r="AE61" s="22">
        <f t="shared" ca="1" si="0"/>
        <v>635</v>
      </c>
      <c r="AF61" s="22" t="str">
        <f t="shared" ca="1" si="1"/>
        <v>105.83%</v>
      </c>
    </row>
    <row r="62" spans="1:32" ht="173.25">
      <c r="A62" s="67" t="s">
        <v>84</v>
      </c>
      <c r="B62" s="100"/>
      <c r="C62" s="92" t="s">
        <v>308</v>
      </c>
      <c r="D62" s="93" t="s">
        <v>397</v>
      </c>
      <c r="E62" s="93" t="s">
        <v>310</v>
      </c>
      <c r="F62" s="94" t="s">
        <v>311</v>
      </c>
      <c r="G62" s="94" t="s">
        <v>75</v>
      </c>
      <c r="H62" s="94" t="s">
        <v>97</v>
      </c>
      <c r="I62" s="105" t="s">
        <v>312</v>
      </c>
      <c r="J62" s="94" t="s">
        <v>313</v>
      </c>
      <c r="K62" s="94" t="s">
        <v>314</v>
      </c>
      <c r="L62" s="53" t="s">
        <v>100</v>
      </c>
      <c r="M62" s="94" t="s">
        <v>81</v>
      </c>
      <c r="N62" s="57" t="s">
        <v>82</v>
      </c>
      <c r="O62" s="99">
        <v>40</v>
      </c>
      <c r="P62" s="99"/>
      <c r="Q62" s="98" t="s">
        <v>307</v>
      </c>
      <c r="R62" s="99"/>
      <c r="S62" s="145">
        <f ca="1">IFERROR(__xludf.DUMMYFUNCTION("""COMPUTED_VALUE"""),1)</f>
        <v>1</v>
      </c>
      <c r="T62" s="159">
        <f ca="1">IFERROR(__xludf.DUMMYFUNCTION("""COMPUTED_VALUE"""),3)</f>
        <v>3</v>
      </c>
      <c r="U62" s="159">
        <f ca="1">IFERROR(__xludf.DUMMYFUNCTION("""COMPUTED_VALUE"""),2)</f>
        <v>2</v>
      </c>
      <c r="V62" s="159">
        <f ca="1">IFERROR(__xludf.DUMMYFUNCTION("""COMPUTED_VALUE"""),3)</f>
        <v>3</v>
      </c>
      <c r="W62" s="159">
        <f ca="1">IFERROR(__xludf.DUMMYFUNCTION("""COMPUTED_VALUE"""),1)</f>
        <v>1</v>
      </c>
      <c r="X62" s="159">
        <f ca="1">IFERROR(__xludf.DUMMYFUNCTION("""COMPUTED_VALUE"""),1)</f>
        <v>1</v>
      </c>
      <c r="Y62" s="159">
        <f ca="1">IFERROR(__xludf.DUMMYFUNCTION("""COMPUTED_VALUE"""),1)</f>
        <v>1</v>
      </c>
      <c r="Z62" s="159">
        <f ca="1">IFERROR(__xludf.DUMMYFUNCTION("""COMPUTED_VALUE"""),4)</f>
        <v>4</v>
      </c>
      <c r="AA62" s="159">
        <f ca="1">IFERROR(__xludf.DUMMYFUNCTION("""COMPUTED_VALUE"""),1)</f>
        <v>1</v>
      </c>
      <c r="AB62" s="159">
        <f ca="1">IFERROR(__xludf.DUMMYFUNCTION("""COMPUTED_VALUE"""),1)</f>
        <v>1</v>
      </c>
      <c r="AC62" s="159">
        <f ca="1">IFERROR(__xludf.DUMMYFUNCTION("""COMPUTED_VALUE"""),4)</f>
        <v>4</v>
      </c>
      <c r="AD62" s="159">
        <f ca="1">IFERROR(__xludf.DUMMYFUNCTION("""COMPUTED_VALUE"""),1)</f>
        <v>1</v>
      </c>
      <c r="AE62" s="22">
        <f t="shared" ca="1" si="0"/>
        <v>23</v>
      </c>
      <c r="AF62" s="22" t="str">
        <f t="shared" ca="1" si="1"/>
        <v>57.5%</v>
      </c>
    </row>
    <row r="63" spans="1:32" ht="204.75">
      <c r="A63" s="67" t="s">
        <v>84</v>
      </c>
      <c r="B63" s="85"/>
      <c r="C63" s="86" t="s">
        <v>315</v>
      </c>
      <c r="D63" s="87" t="s">
        <v>316</v>
      </c>
      <c r="E63" s="87" t="s">
        <v>317</v>
      </c>
      <c r="F63" s="70" t="s">
        <v>318</v>
      </c>
      <c r="G63" s="71" t="s">
        <v>75</v>
      </c>
      <c r="H63" s="70" t="s">
        <v>76</v>
      </c>
      <c r="I63" s="74" t="s">
        <v>319</v>
      </c>
      <c r="J63" s="71" t="s">
        <v>320</v>
      </c>
      <c r="K63" s="71" t="s">
        <v>321</v>
      </c>
      <c r="L63" s="53" t="s">
        <v>100</v>
      </c>
      <c r="M63" s="71" t="s">
        <v>81</v>
      </c>
      <c r="N63" s="57" t="s">
        <v>82</v>
      </c>
      <c r="O63" s="90">
        <v>80</v>
      </c>
      <c r="P63" s="90"/>
      <c r="Q63" s="115" t="s">
        <v>322</v>
      </c>
      <c r="R63" s="90"/>
      <c r="S63" s="158">
        <f ca="1">IFERROR(__xludf.DUMMYFUNCTION("ARRAYFORMULA (VALUE( QUERY((importrange(""https://docs.google.com/spreadsheets/d/15FyMY5LchCEBOHLmeAP9IG86Fj5Mgehlg3ZBNsRI71w/edit#gid=0"",""TOTALES!E2:P5"")),""Select*"",1)))"),13)</f>
        <v>13</v>
      </c>
      <c r="T63" s="159">
        <f ca="1">IFERROR(__xludf.DUMMYFUNCTION("""COMPUTED_VALUE"""),3)</f>
        <v>3</v>
      </c>
      <c r="U63" s="159">
        <f ca="1">IFERROR(__xludf.DUMMYFUNCTION("""COMPUTED_VALUE"""),10)</f>
        <v>10</v>
      </c>
      <c r="V63" s="159">
        <f ca="1">IFERROR(__xludf.DUMMYFUNCTION("""COMPUTED_VALUE"""),6)</f>
        <v>6</v>
      </c>
      <c r="W63" s="159">
        <f ca="1">IFERROR(__xludf.DUMMYFUNCTION("""COMPUTED_VALUE"""),7)</f>
        <v>7</v>
      </c>
      <c r="X63" s="159">
        <f ca="1">IFERROR(__xludf.DUMMYFUNCTION("""COMPUTED_VALUE"""),13)</f>
        <v>13</v>
      </c>
      <c r="Y63" s="159">
        <f ca="1">IFERROR(__xludf.DUMMYFUNCTION("""COMPUTED_VALUE"""),3)</f>
        <v>3</v>
      </c>
      <c r="Z63" s="159">
        <f ca="1">IFERROR(__xludf.DUMMYFUNCTION("""COMPUTED_VALUE"""),13)</f>
        <v>13</v>
      </c>
      <c r="AA63" s="159">
        <f ca="1">IFERROR(__xludf.DUMMYFUNCTION("""COMPUTED_VALUE"""),2)</f>
        <v>2</v>
      </c>
      <c r="AB63" s="159">
        <f ca="1">IFERROR(__xludf.DUMMYFUNCTION("""COMPUTED_VALUE"""),5)</f>
        <v>5</v>
      </c>
      <c r="AC63" s="159">
        <f ca="1">IFERROR(__xludf.DUMMYFUNCTION("""COMPUTED_VALUE"""),6)</f>
        <v>6</v>
      </c>
      <c r="AD63" s="159">
        <f ca="1">IFERROR(__xludf.DUMMYFUNCTION("""COMPUTED_VALUE"""),9)</f>
        <v>9</v>
      </c>
      <c r="AE63" s="22">
        <f t="shared" ca="1" si="0"/>
        <v>90</v>
      </c>
      <c r="AF63" s="22" t="str">
        <f t="shared" ca="1" si="1"/>
        <v>112.5%</v>
      </c>
    </row>
    <row r="64" spans="1:32" ht="78.75">
      <c r="A64" s="67" t="s">
        <v>84</v>
      </c>
      <c r="B64" s="91"/>
      <c r="C64" s="92" t="s">
        <v>323</v>
      </c>
      <c r="D64" s="108" t="s">
        <v>324</v>
      </c>
      <c r="E64" s="93" t="s">
        <v>325</v>
      </c>
      <c r="F64" s="94" t="s">
        <v>326</v>
      </c>
      <c r="G64" s="94" t="s">
        <v>75</v>
      </c>
      <c r="H64" s="94" t="s">
        <v>97</v>
      </c>
      <c r="I64" s="105" t="s">
        <v>327</v>
      </c>
      <c r="J64" s="94" t="s">
        <v>328</v>
      </c>
      <c r="K64" s="94" t="s">
        <v>329</v>
      </c>
      <c r="L64" s="53" t="s">
        <v>100</v>
      </c>
      <c r="M64" s="94" t="s">
        <v>81</v>
      </c>
      <c r="N64" s="57" t="s">
        <v>82</v>
      </c>
      <c r="O64" s="99">
        <v>500</v>
      </c>
      <c r="P64" s="99"/>
      <c r="Q64" s="98" t="s">
        <v>330</v>
      </c>
      <c r="R64" s="99"/>
      <c r="S64" s="145">
        <f ca="1">IFERROR(__xludf.DUMMYFUNCTION("""COMPUTED_VALUE"""),59)</f>
        <v>59</v>
      </c>
      <c r="T64" s="159">
        <f ca="1">IFERROR(__xludf.DUMMYFUNCTION("""COMPUTED_VALUE"""),55)</f>
        <v>55</v>
      </c>
      <c r="U64" s="159">
        <f ca="1">IFERROR(__xludf.DUMMYFUNCTION("""COMPUTED_VALUE"""),61)</f>
        <v>61</v>
      </c>
      <c r="V64" s="159">
        <f ca="1">IFERROR(__xludf.DUMMYFUNCTION("""COMPUTED_VALUE"""),35)</f>
        <v>35</v>
      </c>
      <c r="W64" s="159">
        <f ca="1">IFERROR(__xludf.DUMMYFUNCTION("""COMPUTED_VALUE"""),61)</f>
        <v>61</v>
      </c>
      <c r="X64" s="159">
        <f ca="1">IFERROR(__xludf.DUMMYFUNCTION("""COMPUTED_VALUE"""),67)</f>
        <v>67</v>
      </c>
      <c r="Y64" s="159">
        <f ca="1">IFERROR(__xludf.DUMMYFUNCTION("""COMPUTED_VALUE"""),73)</f>
        <v>73</v>
      </c>
      <c r="Z64" s="159">
        <f ca="1">IFERROR(__xludf.DUMMYFUNCTION("""COMPUTED_VALUE"""),79)</f>
        <v>79</v>
      </c>
      <c r="AA64" s="159">
        <f ca="1">IFERROR(__xludf.DUMMYFUNCTION("""COMPUTED_VALUE"""),69)</f>
        <v>69</v>
      </c>
      <c r="AB64" s="159">
        <f ca="1">IFERROR(__xludf.DUMMYFUNCTION("""COMPUTED_VALUE"""),60)</f>
        <v>60</v>
      </c>
      <c r="AC64" s="159">
        <f ca="1">IFERROR(__xludf.DUMMYFUNCTION("""COMPUTED_VALUE"""),34)</f>
        <v>34</v>
      </c>
      <c r="AD64" s="159">
        <f ca="1">IFERROR(__xludf.DUMMYFUNCTION("""COMPUTED_VALUE"""),28)</f>
        <v>28</v>
      </c>
      <c r="AE64" s="22">
        <f t="shared" ca="1" si="0"/>
        <v>681</v>
      </c>
      <c r="AF64" s="22" t="str">
        <f t="shared" ca="1" si="1"/>
        <v>136.2%</v>
      </c>
    </row>
    <row r="65" spans="1:32" ht="157.5">
      <c r="A65" s="67" t="s">
        <v>84</v>
      </c>
      <c r="B65" s="100"/>
      <c r="C65" s="92" t="s">
        <v>331</v>
      </c>
      <c r="D65" s="108" t="s">
        <v>332</v>
      </c>
      <c r="E65" s="93" t="s">
        <v>333</v>
      </c>
      <c r="F65" s="94" t="s">
        <v>334</v>
      </c>
      <c r="G65" s="94" t="s">
        <v>75</v>
      </c>
      <c r="H65" s="94" t="s">
        <v>97</v>
      </c>
      <c r="I65" s="105" t="s">
        <v>335</v>
      </c>
      <c r="J65" s="94" t="s">
        <v>336</v>
      </c>
      <c r="K65" s="94" t="s">
        <v>337</v>
      </c>
      <c r="L65" s="53" t="s">
        <v>100</v>
      </c>
      <c r="M65" s="94" t="s">
        <v>81</v>
      </c>
      <c r="N65" s="57" t="s">
        <v>82</v>
      </c>
      <c r="O65" s="99">
        <v>50</v>
      </c>
      <c r="P65" s="99"/>
      <c r="Q65" s="98" t="s">
        <v>338</v>
      </c>
      <c r="R65" s="99"/>
      <c r="S65" s="145">
        <f ca="1">IFERROR(__xludf.DUMMYFUNCTION("""COMPUTED_VALUE"""),3)</f>
        <v>3</v>
      </c>
      <c r="T65" s="159">
        <f ca="1">IFERROR(__xludf.DUMMYFUNCTION("""COMPUTED_VALUE"""),8)</f>
        <v>8</v>
      </c>
      <c r="U65" s="159">
        <f ca="1">IFERROR(__xludf.DUMMYFUNCTION("""COMPUTED_VALUE"""),13)</f>
        <v>13</v>
      </c>
      <c r="V65" s="159">
        <f ca="1">IFERROR(__xludf.DUMMYFUNCTION("""COMPUTED_VALUE"""),11)</f>
        <v>11</v>
      </c>
      <c r="W65" s="159">
        <f ca="1">IFERROR(__xludf.DUMMYFUNCTION("""COMPUTED_VALUE"""),7)</f>
        <v>7</v>
      </c>
      <c r="X65" s="159">
        <f ca="1">IFERROR(__xludf.DUMMYFUNCTION("""COMPUTED_VALUE"""),9)</f>
        <v>9</v>
      </c>
      <c r="Y65" s="159">
        <f ca="1">IFERROR(__xludf.DUMMYFUNCTION("""COMPUTED_VALUE"""),8)</f>
        <v>8</v>
      </c>
      <c r="Z65" s="159">
        <f ca="1">IFERROR(__xludf.DUMMYFUNCTION("""COMPUTED_VALUE"""),3)</f>
        <v>3</v>
      </c>
      <c r="AA65" s="159">
        <f ca="1">IFERROR(__xludf.DUMMYFUNCTION("""COMPUTED_VALUE"""),4)</f>
        <v>4</v>
      </c>
      <c r="AB65" s="159">
        <f ca="1">IFERROR(__xludf.DUMMYFUNCTION("""COMPUTED_VALUE"""),3)</f>
        <v>3</v>
      </c>
      <c r="AC65" s="159">
        <f ca="1">IFERROR(__xludf.DUMMYFUNCTION("""COMPUTED_VALUE"""),2)</f>
        <v>2</v>
      </c>
      <c r="AD65" s="159">
        <f ca="1">IFERROR(__xludf.DUMMYFUNCTION("""COMPUTED_VALUE"""),2)</f>
        <v>2</v>
      </c>
      <c r="AE65" s="22">
        <f t="shared" ca="1" si="0"/>
        <v>73</v>
      </c>
      <c r="AF65" s="24">
        <f t="shared" ref="AF65:AF66" ca="1" si="2">AE65/O65</f>
        <v>1.46</v>
      </c>
    </row>
    <row r="66" spans="1:32" ht="126">
      <c r="A66" s="67" t="s">
        <v>84</v>
      </c>
      <c r="B66" s="100"/>
      <c r="C66" s="92" t="s">
        <v>339</v>
      </c>
      <c r="D66" s="108" t="s">
        <v>340</v>
      </c>
      <c r="E66" s="93" t="s">
        <v>341</v>
      </c>
      <c r="F66" s="94" t="s">
        <v>342</v>
      </c>
      <c r="G66" s="94" t="s">
        <v>75</v>
      </c>
      <c r="H66" s="94" t="s">
        <v>97</v>
      </c>
      <c r="I66" s="105" t="s">
        <v>343</v>
      </c>
      <c r="J66" s="94" t="s">
        <v>344</v>
      </c>
      <c r="K66" s="94" t="s">
        <v>345</v>
      </c>
      <c r="L66" s="53" t="s">
        <v>100</v>
      </c>
      <c r="M66" s="94" t="s">
        <v>81</v>
      </c>
      <c r="N66" s="57" t="s">
        <v>82</v>
      </c>
      <c r="O66" s="99">
        <v>30</v>
      </c>
      <c r="P66" s="99"/>
      <c r="Q66" s="98" t="s">
        <v>346</v>
      </c>
      <c r="R66" s="99"/>
      <c r="S66" s="145">
        <f ca="1">IFERROR(__xludf.DUMMYFUNCTION("""COMPUTED_VALUE"""),0)</f>
        <v>0</v>
      </c>
      <c r="T66" s="159">
        <f ca="1">IFERROR(__xludf.DUMMYFUNCTION("""COMPUTED_VALUE"""),8)</f>
        <v>8</v>
      </c>
      <c r="U66" s="159">
        <f ca="1">IFERROR(__xludf.DUMMYFUNCTION("""COMPUTED_VALUE"""),3)</f>
        <v>3</v>
      </c>
      <c r="V66" s="159">
        <f ca="1">IFERROR(__xludf.DUMMYFUNCTION("""COMPUTED_VALUE"""),1)</f>
        <v>1</v>
      </c>
      <c r="W66" s="159">
        <f ca="1">IFERROR(__xludf.DUMMYFUNCTION("""COMPUTED_VALUE"""),3)</f>
        <v>3</v>
      </c>
      <c r="X66" s="159">
        <f ca="1">IFERROR(__xludf.DUMMYFUNCTION("""COMPUTED_VALUE"""),2)</f>
        <v>2</v>
      </c>
      <c r="Y66" s="159">
        <f ca="1">IFERROR(__xludf.DUMMYFUNCTION("""COMPUTED_VALUE"""),5)</f>
        <v>5</v>
      </c>
      <c r="Z66" s="159">
        <f ca="1">IFERROR(__xludf.DUMMYFUNCTION("""COMPUTED_VALUE"""),3)</f>
        <v>3</v>
      </c>
      <c r="AA66" s="159">
        <f ca="1">IFERROR(__xludf.DUMMYFUNCTION("""COMPUTED_VALUE"""),2)</f>
        <v>2</v>
      </c>
      <c r="AB66" s="159">
        <f ca="1">IFERROR(__xludf.DUMMYFUNCTION("""COMPUTED_VALUE"""),5)</f>
        <v>5</v>
      </c>
      <c r="AC66" s="159">
        <f ca="1">IFERROR(__xludf.DUMMYFUNCTION("""COMPUTED_VALUE"""),4)</f>
        <v>4</v>
      </c>
      <c r="AD66" s="159">
        <f ca="1">IFERROR(__xludf.DUMMYFUNCTION("""COMPUTED_VALUE"""),4)</f>
        <v>4</v>
      </c>
      <c r="AE66" s="22">
        <f t="shared" ca="1" si="0"/>
        <v>40</v>
      </c>
      <c r="AF66" s="24">
        <f t="shared" ca="1" si="2"/>
        <v>1.3333333333333333</v>
      </c>
    </row>
    <row r="67" spans="1:32" ht="15.75">
      <c r="A67" s="117"/>
      <c r="B67" s="117"/>
      <c r="C67" s="118"/>
      <c r="D67" s="118"/>
      <c r="E67" s="119"/>
      <c r="F67" s="120"/>
      <c r="G67" s="120"/>
      <c r="H67" s="120"/>
      <c r="I67" s="121"/>
      <c r="J67" s="120"/>
      <c r="K67" s="120"/>
      <c r="L67" s="122"/>
      <c r="M67" s="120"/>
      <c r="N67" s="117"/>
      <c r="O67" s="117"/>
      <c r="P67" s="117"/>
      <c r="Q67" s="123"/>
      <c r="R67" s="117"/>
      <c r="S67" s="133"/>
    </row>
    <row r="68" spans="1:32" ht="18">
      <c r="A68" s="124"/>
      <c r="B68" s="241" t="s">
        <v>347</v>
      </c>
      <c r="C68" s="216"/>
      <c r="D68" s="125"/>
      <c r="E68" s="125"/>
      <c r="F68" s="248" t="s">
        <v>348</v>
      </c>
      <c r="G68" s="230"/>
      <c r="H68" s="230"/>
      <c r="I68" s="231"/>
      <c r="J68" s="126"/>
      <c r="K68" s="126"/>
      <c r="L68" s="126"/>
      <c r="M68" s="126"/>
      <c r="N68" s="249" t="s">
        <v>349</v>
      </c>
      <c r="O68" s="230"/>
      <c r="P68" s="230"/>
      <c r="Q68" s="230"/>
      <c r="R68" s="232"/>
    </row>
    <row r="69" spans="1:32" ht="18">
      <c r="A69" s="127"/>
      <c r="B69" s="128"/>
      <c r="C69" s="129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29"/>
      <c r="O69" s="129"/>
      <c r="P69" s="129"/>
      <c r="Q69" s="131"/>
      <c r="R69" s="132"/>
    </row>
    <row r="70" spans="1:32" ht="18">
      <c r="A70" s="127"/>
      <c r="B70" s="128"/>
      <c r="C70" s="129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29"/>
      <c r="O70" s="129"/>
      <c r="P70" s="129"/>
      <c r="Q70" s="131"/>
      <c r="R70" s="132"/>
    </row>
    <row r="71" spans="1:32" ht="15.75">
      <c r="A71" s="133"/>
      <c r="B71" s="134"/>
      <c r="C71" s="129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29"/>
      <c r="O71" s="129"/>
      <c r="P71" s="129"/>
      <c r="Q71" s="131"/>
      <c r="R71" s="132"/>
    </row>
    <row r="72" spans="1:32" ht="15.75">
      <c r="A72" s="133"/>
      <c r="B72" s="135"/>
      <c r="C72" s="136"/>
      <c r="D72" s="137"/>
      <c r="E72" s="137"/>
      <c r="F72" s="137"/>
      <c r="G72" s="137"/>
      <c r="H72" s="137"/>
      <c r="I72" s="136"/>
      <c r="J72" s="136"/>
      <c r="K72" s="136"/>
      <c r="L72" s="136"/>
      <c r="M72" s="136"/>
      <c r="N72" s="136"/>
      <c r="O72" s="136"/>
      <c r="P72" s="136"/>
      <c r="Q72" s="138"/>
      <c r="R72" s="139"/>
    </row>
    <row r="73" spans="1:32" ht="15.75">
      <c r="D73" s="140"/>
      <c r="E73" s="140"/>
      <c r="F73" s="140"/>
      <c r="G73" s="140"/>
      <c r="H73" s="140"/>
      <c r="Q73" s="141"/>
    </row>
    <row r="74" spans="1:32" ht="15.75">
      <c r="C74" s="133"/>
      <c r="D74" s="13" t="s">
        <v>350</v>
      </c>
      <c r="E74" s="233"/>
      <c r="F74" s="234"/>
      <c r="G74" s="234"/>
      <c r="H74" s="235"/>
      <c r="I74" s="35" t="s">
        <v>7</v>
      </c>
      <c r="J74" s="236" t="s">
        <v>351</v>
      </c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9"/>
    </row>
    <row r="75" spans="1:32" ht="31.5">
      <c r="C75" s="133"/>
      <c r="D75" s="2" t="s">
        <v>352</v>
      </c>
      <c r="E75" s="228"/>
      <c r="F75" s="208"/>
      <c r="G75" s="208"/>
      <c r="H75" s="209"/>
      <c r="I75" s="35" t="s">
        <v>7</v>
      </c>
      <c r="J75" s="142" t="s">
        <v>353</v>
      </c>
      <c r="K75" s="143" t="s">
        <v>354</v>
      </c>
      <c r="L75" s="143" t="s">
        <v>355</v>
      </c>
      <c r="M75" s="143" t="s">
        <v>356</v>
      </c>
      <c r="N75" s="143" t="s">
        <v>357</v>
      </c>
      <c r="O75" s="143" t="s">
        <v>358</v>
      </c>
      <c r="P75" s="143" t="s">
        <v>359</v>
      </c>
      <c r="Q75" s="144" t="s">
        <v>360</v>
      </c>
      <c r="R75" s="143" t="s">
        <v>361</v>
      </c>
      <c r="S75" s="143" t="s">
        <v>362</v>
      </c>
      <c r="T75" s="143" t="s">
        <v>363</v>
      </c>
      <c r="U75" s="143" t="s">
        <v>364</v>
      </c>
    </row>
    <row r="76" spans="1:32" ht="31.5">
      <c r="C76" s="133"/>
      <c r="D76" s="2" t="s">
        <v>365</v>
      </c>
      <c r="E76" s="228"/>
      <c r="F76" s="208"/>
      <c r="G76" s="208"/>
      <c r="H76" s="209"/>
      <c r="I76" s="35" t="s">
        <v>7</v>
      </c>
      <c r="J76" s="145"/>
      <c r="K76" s="145"/>
      <c r="L76" s="145"/>
      <c r="M76" s="145"/>
      <c r="N76" s="145"/>
      <c r="O76" s="145"/>
      <c r="P76" s="145"/>
      <c r="Q76" s="146"/>
      <c r="R76" s="145"/>
      <c r="S76" s="145"/>
      <c r="T76" s="145"/>
      <c r="U76" s="145"/>
    </row>
    <row r="77" spans="1:32" ht="31.5">
      <c r="C77" s="133"/>
      <c r="D77" s="21" t="s">
        <v>366</v>
      </c>
      <c r="E77" s="237"/>
      <c r="F77" s="208"/>
      <c r="G77" s="208"/>
      <c r="H77" s="209"/>
      <c r="I77" s="140"/>
      <c r="J77" s="133"/>
      <c r="K77" s="133"/>
      <c r="L77" s="133"/>
      <c r="M77" s="133"/>
      <c r="N77" s="133"/>
      <c r="O77" s="133"/>
      <c r="P77" s="133"/>
      <c r="Q77" s="147"/>
      <c r="R77" s="133"/>
      <c r="S77" s="133"/>
    </row>
    <row r="78" spans="1:32" ht="15.75">
      <c r="C78" s="133"/>
      <c r="D78" s="2" t="s">
        <v>367</v>
      </c>
      <c r="E78" s="227"/>
      <c r="F78" s="208"/>
      <c r="G78" s="208"/>
      <c r="H78" s="209"/>
      <c r="I78" s="35" t="s">
        <v>7</v>
      </c>
      <c r="J78" s="133"/>
      <c r="K78" s="133"/>
      <c r="L78" s="133"/>
      <c r="M78" s="133"/>
      <c r="N78" s="133"/>
      <c r="O78" s="133"/>
      <c r="P78" s="133"/>
      <c r="Q78" s="147"/>
      <c r="R78" s="133"/>
      <c r="S78" s="133"/>
    </row>
    <row r="79" spans="1:32" ht="47.25">
      <c r="C79" s="133"/>
      <c r="D79" s="2" t="s">
        <v>368</v>
      </c>
      <c r="E79" s="228"/>
      <c r="F79" s="208"/>
      <c r="G79" s="208"/>
      <c r="H79" s="209"/>
      <c r="I79" s="140"/>
      <c r="J79" s="133"/>
      <c r="K79" s="133"/>
      <c r="L79" s="133"/>
      <c r="M79" s="133"/>
      <c r="N79" s="133"/>
      <c r="O79" s="133"/>
      <c r="P79" s="133"/>
      <c r="Q79" s="147"/>
      <c r="R79" s="133"/>
      <c r="S79" s="133"/>
    </row>
    <row r="80" spans="1:32" ht="47.25">
      <c r="C80" s="133"/>
      <c r="D80" s="2" t="s">
        <v>369</v>
      </c>
      <c r="E80" s="229"/>
      <c r="F80" s="208"/>
      <c r="G80" s="208"/>
      <c r="H80" s="209"/>
      <c r="I80" s="140"/>
      <c r="J80" s="133"/>
      <c r="K80" s="133"/>
      <c r="L80" s="133"/>
      <c r="M80" s="133"/>
      <c r="N80" s="133"/>
      <c r="O80" s="133"/>
      <c r="P80" s="133"/>
      <c r="Q80" s="147"/>
      <c r="R80" s="133"/>
      <c r="S80" s="133"/>
    </row>
    <row r="81" spans="3:20" ht="15.75">
      <c r="C81" s="133"/>
      <c r="D81" s="133"/>
      <c r="E81" s="140"/>
      <c r="F81" s="140"/>
      <c r="G81" s="140"/>
      <c r="H81" s="140"/>
      <c r="I81" s="140"/>
      <c r="J81" s="133"/>
      <c r="K81" s="133"/>
      <c r="L81" s="133"/>
      <c r="M81" s="133"/>
      <c r="N81" s="133"/>
      <c r="O81" s="133"/>
      <c r="P81" s="133"/>
      <c r="Q81" s="147"/>
      <c r="R81" s="133"/>
      <c r="S81" s="133"/>
      <c r="T81" s="133"/>
    </row>
    <row r="82" spans="3:20" ht="15.75">
      <c r="E82" s="140"/>
      <c r="F82" s="140"/>
      <c r="G82" s="140"/>
      <c r="H82" s="140"/>
      <c r="I82" s="140"/>
      <c r="Q82" s="141"/>
    </row>
    <row r="83" spans="3:20" ht="15.75">
      <c r="E83" s="140"/>
      <c r="F83" s="140"/>
      <c r="G83" s="140"/>
      <c r="H83" s="140"/>
      <c r="I83" s="140"/>
      <c r="Q83" s="141"/>
    </row>
    <row r="84" spans="3:20" ht="15.75">
      <c r="D84" s="140"/>
      <c r="E84" s="140"/>
      <c r="F84" s="140"/>
      <c r="G84" s="140"/>
      <c r="H84" s="140"/>
      <c r="Q84" s="141"/>
    </row>
    <row r="85" spans="3:20" ht="15.75">
      <c r="D85" s="140"/>
      <c r="E85" s="140"/>
      <c r="F85" s="140"/>
      <c r="G85" s="140"/>
      <c r="H85" s="140"/>
      <c r="Q85" s="141"/>
    </row>
    <row r="86" spans="3:20" ht="15.75">
      <c r="D86" s="140"/>
      <c r="E86" s="140"/>
      <c r="F86" s="140"/>
      <c r="G86" s="140"/>
      <c r="H86" s="140"/>
      <c r="Q86" s="141"/>
    </row>
    <row r="87" spans="3:20" ht="15.75">
      <c r="D87" s="140"/>
      <c r="E87" s="140"/>
      <c r="F87" s="140"/>
      <c r="G87" s="140"/>
      <c r="H87" s="140"/>
      <c r="Q87" s="141"/>
    </row>
    <row r="88" spans="3:20" ht="15.75">
      <c r="D88" s="140"/>
      <c r="E88" s="140"/>
      <c r="F88" s="140"/>
      <c r="G88" s="140"/>
      <c r="H88" s="140"/>
      <c r="Q88" s="141"/>
    </row>
    <row r="89" spans="3:20" ht="15.75">
      <c r="D89" s="140"/>
      <c r="E89" s="140"/>
      <c r="F89" s="140"/>
      <c r="G89" s="140"/>
      <c r="H89" s="140"/>
      <c r="Q89" s="141"/>
    </row>
    <row r="90" spans="3:20" ht="15.75">
      <c r="D90" s="140"/>
      <c r="E90" s="140"/>
      <c r="F90" s="140"/>
      <c r="G90" s="140"/>
      <c r="H90" s="140"/>
      <c r="Q90" s="141"/>
    </row>
    <row r="91" spans="3:20" ht="15.75">
      <c r="D91" s="140"/>
      <c r="E91" s="140"/>
      <c r="F91" s="140"/>
      <c r="G91" s="140"/>
      <c r="H91" s="140"/>
      <c r="Q91" s="141"/>
    </row>
    <row r="92" spans="3:20" ht="15.75">
      <c r="D92" s="140"/>
      <c r="E92" s="140"/>
      <c r="F92" s="140"/>
      <c r="G92" s="140"/>
      <c r="H92" s="140"/>
      <c r="Q92" s="141"/>
    </row>
    <row r="93" spans="3:20" ht="15.75">
      <c r="D93" s="140"/>
      <c r="E93" s="140"/>
      <c r="F93" s="140"/>
      <c r="G93" s="140"/>
      <c r="H93" s="140"/>
      <c r="Q93" s="141"/>
    </row>
    <row r="94" spans="3:20" ht="15.75">
      <c r="D94" s="140"/>
      <c r="E94" s="140"/>
      <c r="F94" s="140"/>
      <c r="G94" s="140"/>
      <c r="H94" s="140"/>
      <c r="Q94" s="141"/>
    </row>
    <row r="95" spans="3:20" ht="15.75">
      <c r="D95" s="140"/>
      <c r="E95" s="140"/>
      <c r="F95" s="140"/>
      <c r="G95" s="140"/>
      <c r="H95" s="140"/>
      <c r="Q95" s="141"/>
    </row>
    <row r="96" spans="3:20" ht="15.75">
      <c r="D96" s="140"/>
      <c r="E96" s="140"/>
      <c r="F96" s="140"/>
      <c r="G96" s="140"/>
      <c r="H96" s="140"/>
      <c r="Q96" s="141"/>
    </row>
    <row r="97" spans="4:17" ht="15.75">
      <c r="D97" s="140"/>
      <c r="E97" s="140"/>
      <c r="F97" s="140"/>
      <c r="G97" s="140"/>
      <c r="H97" s="140"/>
      <c r="Q97" s="141"/>
    </row>
    <row r="98" spans="4:17" ht="15.75">
      <c r="D98" s="140"/>
      <c r="E98" s="140"/>
      <c r="F98" s="140"/>
      <c r="G98" s="140"/>
      <c r="H98" s="140"/>
      <c r="Q98" s="141"/>
    </row>
    <row r="99" spans="4:17" ht="15.75">
      <c r="D99" s="140"/>
      <c r="E99" s="140"/>
      <c r="F99" s="140"/>
      <c r="G99" s="140"/>
      <c r="H99" s="140"/>
      <c r="Q99" s="141"/>
    </row>
    <row r="100" spans="4:17" ht="15.75">
      <c r="D100" s="140"/>
      <c r="E100" s="140"/>
      <c r="F100" s="140"/>
      <c r="G100" s="140"/>
      <c r="H100" s="140"/>
      <c r="Q100" s="141"/>
    </row>
    <row r="101" spans="4:17" ht="15.75">
      <c r="D101" s="140"/>
      <c r="E101" s="140"/>
      <c r="F101" s="140"/>
      <c r="G101" s="140"/>
      <c r="H101" s="140"/>
      <c r="Q101" s="141"/>
    </row>
    <row r="102" spans="4:17" ht="15.75">
      <c r="D102" s="140"/>
      <c r="E102" s="140"/>
      <c r="F102" s="140"/>
      <c r="G102" s="140"/>
      <c r="H102" s="140"/>
      <c r="Q102" s="141"/>
    </row>
    <row r="103" spans="4:17" ht="15.75">
      <c r="D103" s="140"/>
      <c r="E103" s="140"/>
      <c r="F103" s="140"/>
      <c r="G103" s="140"/>
      <c r="H103" s="140"/>
      <c r="Q103" s="141"/>
    </row>
    <row r="104" spans="4:17" ht="15.75">
      <c r="D104" s="140"/>
      <c r="E104" s="140"/>
      <c r="F104" s="140"/>
      <c r="G104" s="140"/>
      <c r="H104" s="140"/>
      <c r="Q104" s="141"/>
    </row>
    <row r="105" spans="4:17" ht="15.75">
      <c r="D105" s="140"/>
      <c r="E105" s="140"/>
      <c r="F105" s="140"/>
      <c r="G105" s="140"/>
      <c r="H105" s="140"/>
      <c r="Q105" s="141"/>
    </row>
    <row r="106" spans="4:17" ht="15.75">
      <c r="D106" s="140"/>
      <c r="E106" s="140"/>
      <c r="F106" s="140"/>
      <c r="G106" s="140"/>
      <c r="H106" s="140"/>
      <c r="Q106" s="141"/>
    </row>
    <row r="107" spans="4:17" ht="15.75">
      <c r="D107" s="140"/>
      <c r="E107" s="140"/>
      <c r="F107" s="140"/>
      <c r="G107" s="140"/>
      <c r="H107" s="140"/>
      <c r="Q107" s="141"/>
    </row>
    <row r="108" spans="4:17" ht="15.75">
      <c r="D108" s="140"/>
      <c r="E108" s="140"/>
      <c r="F108" s="140"/>
      <c r="G108" s="140"/>
      <c r="H108" s="140"/>
      <c r="Q108" s="141"/>
    </row>
    <row r="109" spans="4:17" ht="15.75">
      <c r="D109" s="140"/>
      <c r="E109" s="140"/>
      <c r="F109" s="140"/>
      <c r="G109" s="140"/>
      <c r="H109" s="140"/>
      <c r="Q109" s="141"/>
    </row>
    <row r="110" spans="4:17" ht="15.75">
      <c r="D110" s="140"/>
      <c r="E110" s="140"/>
      <c r="F110" s="140"/>
      <c r="G110" s="140"/>
      <c r="H110" s="140"/>
      <c r="Q110" s="141"/>
    </row>
    <row r="111" spans="4:17" ht="15.75">
      <c r="D111" s="140"/>
      <c r="E111" s="140"/>
      <c r="F111" s="140"/>
      <c r="G111" s="140"/>
      <c r="H111" s="140"/>
      <c r="Q111" s="141"/>
    </row>
    <row r="112" spans="4:17" ht="15.75">
      <c r="D112" s="140"/>
      <c r="E112" s="140"/>
      <c r="F112" s="140"/>
      <c r="G112" s="140"/>
      <c r="H112" s="140"/>
      <c r="Q112" s="141"/>
    </row>
    <row r="113" spans="4:17" ht="15.75">
      <c r="D113" s="140"/>
      <c r="E113" s="140"/>
      <c r="F113" s="140"/>
      <c r="G113" s="140"/>
      <c r="H113" s="140"/>
      <c r="Q113" s="141"/>
    </row>
    <row r="114" spans="4:17" ht="15.75">
      <c r="D114" s="140"/>
      <c r="E114" s="140"/>
      <c r="F114" s="140"/>
      <c r="G114" s="140"/>
      <c r="H114" s="140"/>
      <c r="Q114" s="141"/>
    </row>
    <row r="115" spans="4:17" ht="15.75">
      <c r="D115" s="140"/>
      <c r="E115" s="140"/>
      <c r="F115" s="140"/>
      <c r="G115" s="140"/>
      <c r="H115" s="140"/>
      <c r="Q115" s="141"/>
    </row>
    <row r="116" spans="4:17" ht="15.75">
      <c r="D116" s="140"/>
      <c r="E116" s="140"/>
      <c r="F116" s="140"/>
      <c r="G116" s="140"/>
      <c r="H116" s="140"/>
      <c r="Q116" s="141"/>
    </row>
    <row r="117" spans="4:17" ht="15.75">
      <c r="D117" s="140"/>
      <c r="E117" s="140"/>
      <c r="F117" s="140"/>
      <c r="G117" s="140"/>
      <c r="H117" s="140"/>
      <c r="Q117" s="141"/>
    </row>
    <row r="118" spans="4:17" ht="15.75">
      <c r="D118" s="140"/>
      <c r="E118" s="140"/>
      <c r="F118" s="140"/>
      <c r="G118" s="140"/>
      <c r="H118" s="140"/>
      <c r="Q118" s="141"/>
    </row>
    <row r="119" spans="4:17" ht="15.75">
      <c r="D119" s="140"/>
      <c r="E119" s="140"/>
      <c r="F119" s="140"/>
      <c r="G119" s="140"/>
      <c r="H119" s="140"/>
      <c r="Q119" s="141"/>
    </row>
    <row r="120" spans="4:17" ht="15.75">
      <c r="D120" s="140"/>
      <c r="E120" s="140"/>
      <c r="F120" s="140"/>
      <c r="G120" s="140"/>
      <c r="H120" s="140"/>
      <c r="Q120" s="141"/>
    </row>
    <row r="121" spans="4:17" ht="15.75">
      <c r="D121" s="140"/>
      <c r="E121" s="140"/>
      <c r="F121" s="140"/>
      <c r="G121" s="140"/>
      <c r="H121" s="140"/>
      <c r="Q121" s="141"/>
    </row>
    <row r="122" spans="4:17" ht="15.75">
      <c r="D122" s="140"/>
      <c r="E122" s="140"/>
      <c r="F122" s="140"/>
      <c r="G122" s="140"/>
      <c r="H122" s="140"/>
      <c r="Q122" s="141"/>
    </row>
    <row r="123" spans="4:17" ht="15.75">
      <c r="D123" s="140"/>
      <c r="E123" s="140"/>
      <c r="F123" s="140"/>
      <c r="G123" s="140"/>
      <c r="H123" s="140"/>
      <c r="Q123" s="141"/>
    </row>
    <row r="124" spans="4:17" ht="15.75">
      <c r="D124" s="140"/>
      <c r="E124" s="140"/>
      <c r="F124" s="140"/>
      <c r="G124" s="140"/>
      <c r="H124" s="140"/>
      <c r="Q124" s="141"/>
    </row>
    <row r="125" spans="4:17" ht="15.75">
      <c r="D125" s="140"/>
      <c r="E125" s="140"/>
      <c r="F125" s="140"/>
      <c r="G125" s="140"/>
      <c r="H125" s="140"/>
      <c r="Q125" s="141"/>
    </row>
    <row r="126" spans="4:17" ht="15.75">
      <c r="D126" s="140"/>
      <c r="E126" s="140"/>
      <c r="F126" s="140"/>
      <c r="G126" s="140"/>
      <c r="H126" s="140"/>
      <c r="Q126" s="141"/>
    </row>
    <row r="127" spans="4:17" ht="15.75">
      <c r="D127" s="140"/>
      <c r="E127" s="140"/>
      <c r="F127" s="140"/>
      <c r="G127" s="140"/>
      <c r="H127" s="140"/>
      <c r="Q127" s="141"/>
    </row>
    <row r="128" spans="4:17" ht="15.75">
      <c r="D128" s="140"/>
      <c r="E128" s="140"/>
      <c r="F128" s="140"/>
      <c r="G128" s="140"/>
      <c r="H128" s="140"/>
      <c r="Q128" s="141"/>
    </row>
    <row r="129" spans="4:17" ht="15.75">
      <c r="D129" s="140"/>
      <c r="E129" s="140"/>
      <c r="F129" s="140"/>
      <c r="G129" s="140"/>
      <c r="H129" s="140"/>
      <c r="Q129" s="141"/>
    </row>
    <row r="130" spans="4:17" ht="15.75">
      <c r="D130" s="140"/>
      <c r="E130" s="140"/>
      <c r="F130" s="140"/>
      <c r="G130" s="140"/>
      <c r="H130" s="140"/>
      <c r="Q130" s="141"/>
    </row>
    <row r="131" spans="4:17" ht="15.75">
      <c r="D131" s="140"/>
      <c r="E131" s="140"/>
      <c r="F131" s="140"/>
      <c r="G131" s="140"/>
      <c r="H131" s="140"/>
      <c r="Q131" s="141"/>
    </row>
    <row r="132" spans="4:17" ht="15.75">
      <c r="D132" s="140"/>
      <c r="E132" s="140"/>
      <c r="F132" s="140"/>
      <c r="G132" s="140"/>
      <c r="H132" s="140"/>
      <c r="Q132" s="141"/>
    </row>
    <row r="133" spans="4:17" ht="15.75">
      <c r="D133" s="140"/>
      <c r="E133" s="140"/>
      <c r="F133" s="140"/>
      <c r="G133" s="140"/>
      <c r="H133" s="140"/>
      <c r="Q133" s="141"/>
    </row>
    <row r="134" spans="4:17" ht="15.75">
      <c r="D134" s="140"/>
      <c r="E134" s="140"/>
      <c r="F134" s="140"/>
      <c r="G134" s="140"/>
      <c r="H134" s="140"/>
      <c r="Q134" s="141"/>
    </row>
    <row r="135" spans="4:17" ht="15.75">
      <c r="D135" s="140"/>
      <c r="E135" s="140"/>
      <c r="F135" s="140"/>
      <c r="G135" s="140"/>
      <c r="H135" s="140"/>
      <c r="Q135" s="141"/>
    </row>
    <row r="136" spans="4:17" ht="15.75">
      <c r="D136" s="140"/>
      <c r="E136" s="140"/>
      <c r="F136" s="140"/>
      <c r="G136" s="140"/>
      <c r="H136" s="140"/>
      <c r="Q136" s="141"/>
    </row>
    <row r="137" spans="4:17" ht="15.75">
      <c r="D137" s="140"/>
      <c r="E137" s="140"/>
      <c r="F137" s="140"/>
      <c r="G137" s="140"/>
      <c r="H137" s="140"/>
      <c r="Q137" s="141"/>
    </row>
    <row r="138" spans="4:17" ht="15.75">
      <c r="D138" s="140"/>
      <c r="E138" s="140"/>
      <c r="F138" s="140"/>
      <c r="G138" s="140"/>
      <c r="H138" s="140"/>
      <c r="Q138" s="141"/>
    </row>
    <row r="139" spans="4:17" ht="15.75">
      <c r="D139" s="140"/>
      <c r="E139" s="140"/>
      <c r="F139" s="140"/>
      <c r="G139" s="140"/>
      <c r="H139" s="140"/>
      <c r="Q139" s="141"/>
    </row>
    <row r="140" spans="4:17" ht="15.75">
      <c r="D140" s="140"/>
      <c r="E140" s="140"/>
      <c r="F140" s="140"/>
      <c r="G140" s="140"/>
      <c r="H140" s="140"/>
      <c r="Q140" s="141"/>
    </row>
    <row r="141" spans="4:17" ht="15.75">
      <c r="D141" s="140"/>
      <c r="E141" s="140"/>
      <c r="F141" s="140"/>
      <c r="G141" s="140"/>
      <c r="H141" s="140"/>
      <c r="Q141" s="141"/>
    </row>
    <row r="142" spans="4:17" ht="15.75">
      <c r="D142" s="140"/>
      <c r="E142" s="140"/>
      <c r="F142" s="140"/>
      <c r="G142" s="140"/>
      <c r="H142" s="140"/>
      <c r="Q142" s="141"/>
    </row>
    <row r="143" spans="4:17" ht="15.75">
      <c r="D143" s="140"/>
      <c r="E143" s="140"/>
      <c r="F143" s="140"/>
      <c r="G143" s="140"/>
      <c r="H143" s="140"/>
      <c r="Q143" s="141"/>
    </row>
    <row r="144" spans="4:17" ht="15.75">
      <c r="D144" s="140"/>
      <c r="E144" s="140"/>
      <c r="F144" s="140"/>
      <c r="G144" s="140"/>
      <c r="H144" s="140"/>
      <c r="Q144" s="141"/>
    </row>
    <row r="145" spans="4:17" ht="15.75">
      <c r="D145" s="140"/>
      <c r="E145" s="140"/>
      <c r="F145" s="140"/>
      <c r="G145" s="140"/>
      <c r="H145" s="140"/>
      <c r="Q145" s="141"/>
    </row>
    <row r="146" spans="4:17" ht="15.75">
      <c r="D146" s="140"/>
      <c r="E146" s="140"/>
      <c r="F146" s="140"/>
      <c r="G146" s="140"/>
      <c r="H146" s="140"/>
      <c r="Q146" s="141"/>
    </row>
    <row r="147" spans="4:17" ht="15.75">
      <c r="D147" s="140"/>
      <c r="E147" s="140"/>
      <c r="F147" s="140"/>
      <c r="G147" s="140"/>
      <c r="H147" s="140"/>
      <c r="Q147" s="141"/>
    </row>
    <row r="148" spans="4:17" ht="15.75">
      <c r="D148" s="140"/>
      <c r="E148" s="140"/>
      <c r="F148" s="140"/>
      <c r="G148" s="140"/>
      <c r="H148" s="140"/>
      <c r="Q148" s="141"/>
    </row>
    <row r="149" spans="4:17" ht="15.75">
      <c r="D149" s="140"/>
      <c r="E149" s="140"/>
      <c r="F149" s="140"/>
      <c r="G149" s="140"/>
      <c r="H149" s="140"/>
      <c r="Q149" s="141"/>
    </row>
    <row r="150" spans="4:17" ht="15.75">
      <c r="D150" s="140"/>
      <c r="E150" s="140"/>
      <c r="F150" s="140"/>
      <c r="G150" s="140"/>
      <c r="H150" s="140"/>
      <c r="Q150" s="141"/>
    </row>
    <row r="151" spans="4:17" ht="15.75">
      <c r="D151" s="140"/>
      <c r="E151" s="140"/>
      <c r="F151" s="140"/>
      <c r="G151" s="140"/>
      <c r="H151" s="140"/>
      <c r="Q151" s="141"/>
    </row>
    <row r="152" spans="4:17" ht="15.75">
      <c r="D152" s="140"/>
      <c r="E152" s="140"/>
      <c r="F152" s="140"/>
      <c r="G152" s="140"/>
      <c r="H152" s="140"/>
      <c r="Q152" s="141"/>
    </row>
    <row r="153" spans="4:17" ht="15.75">
      <c r="D153" s="140"/>
      <c r="E153" s="140"/>
      <c r="F153" s="140"/>
      <c r="G153" s="140"/>
      <c r="H153" s="140"/>
      <c r="Q153" s="141"/>
    </row>
    <row r="154" spans="4:17" ht="15.75">
      <c r="D154" s="140"/>
      <c r="E154" s="140"/>
      <c r="F154" s="140"/>
      <c r="G154" s="140"/>
      <c r="H154" s="140"/>
      <c r="Q154" s="141"/>
    </row>
    <row r="155" spans="4:17" ht="15.75">
      <c r="D155" s="140"/>
      <c r="E155" s="140"/>
      <c r="F155" s="140"/>
      <c r="G155" s="140"/>
      <c r="H155" s="140"/>
      <c r="Q155" s="141"/>
    </row>
    <row r="156" spans="4:17" ht="15.75">
      <c r="D156" s="140"/>
      <c r="E156" s="140"/>
      <c r="F156" s="140"/>
      <c r="G156" s="140"/>
      <c r="H156" s="140"/>
      <c r="Q156" s="141"/>
    </row>
    <row r="157" spans="4:17" ht="15.75">
      <c r="D157" s="140"/>
      <c r="E157" s="140"/>
      <c r="F157" s="140"/>
      <c r="G157" s="140"/>
      <c r="H157" s="140"/>
      <c r="Q157" s="141"/>
    </row>
    <row r="158" spans="4:17" ht="15.75">
      <c r="D158" s="140"/>
      <c r="E158" s="140"/>
      <c r="F158" s="140"/>
      <c r="G158" s="140"/>
      <c r="H158" s="140"/>
      <c r="Q158" s="141"/>
    </row>
    <row r="159" spans="4:17" ht="15.75">
      <c r="D159" s="140"/>
      <c r="E159" s="140"/>
      <c r="F159" s="140"/>
      <c r="G159" s="140"/>
      <c r="H159" s="140"/>
      <c r="Q159" s="141"/>
    </row>
    <row r="160" spans="4:17" ht="15.75">
      <c r="D160" s="140"/>
      <c r="E160" s="140"/>
      <c r="F160" s="140"/>
      <c r="G160" s="140"/>
      <c r="H160" s="140"/>
      <c r="Q160" s="141"/>
    </row>
    <row r="161" spans="4:17" ht="15.75">
      <c r="D161" s="140"/>
      <c r="E161" s="140"/>
      <c r="F161" s="140"/>
      <c r="G161" s="140"/>
      <c r="H161" s="140"/>
      <c r="Q161" s="141"/>
    </row>
    <row r="162" spans="4:17" ht="15.75">
      <c r="D162" s="140"/>
      <c r="E162" s="140"/>
      <c r="F162" s="140"/>
      <c r="G162" s="140"/>
      <c r="H162" s="140"/>
      <c r="Q162" s="141"/>
    </row>
    <row r="163" spans="4:17" ht="15.75">
      <c r="D163" s="140"/>
      <c r="E163" s="140"/>
      <c r="F163" s="140"/>
      <c r="G163" s="140"/>
      <c r="H163" s="140"/>
      <c r="Q163" s="141"/>
    </row>
    <row r="164" spans="4:17" ht="15.75">
      <c r="D164" s="140"/>
      <c r="E164" s="140"/>
      <c r="F164" s="140"/>
      <c r="G164" s="140"/>
      <c r="H164" s="140"/>
      <c r="Q164" s="141"/>
    </row>
    <row r="165" spans="4:17" ht="15.75">
      <c r="D165" s="140"/>
      <c r="E165" s="140"/>
      <c r="F165" s="140"/>
      <c r="G165" s="140"/>
      <c r="H165" s="140"/>
      <c r="Q165" s="141"/>
    </row>
    <row r="166" spans="4:17" ht="15.75">
      <c r="D166" s="140"/>
      <c r="E166" s="140"/>
      <c r="F166" s="140"/>
      <c r="G166" s="140"/>
      <c r="H166" s="140"/>
      <c r="Q166" s="141"/>
    </row>
    <row r="167" spans="4:17" ht="15.75">
      <c r="D167" s="140"/>
      <c r="E167" s="140"/>
      <c r="F167" s="140"/>
      <c r="G167" s="140"/>
      <c r="H167" s="140"/>
      <c r="Q167" s="141"/>
    </row>
    <row r="168" spans="4:17" ht="15.75">
      <c r="D168" s="140"/>
      <c r="E168" s="140"/>
      <c r="F168" s="140"/>
      <c r="G168" s="140"/>
      <c r="H168" s="140"/>
      <c r="Q168" s="141"/>
    </row>
    <row r="169" spans="4:17" ht="15.75">
      <c r="D169" s="140"/>
      <c r="E169" s="140"/>
      <c r="F169" s="140"/>
      <c r="G169" s="140"/>
      <c r="H169" s="140"/>
      <c r="Q169" s="141"/>
    </row>
    <row r="170" spans="4:17" ht="15.75">
      <c r="D170" s="140"/>
      <c r="E170" s="140"/>
      <c r="F170" s="140"/>
      <c r="G170" s="140"/>
      <c r="H170" s="140"/>
      <c r="Q170" s="141"/>
    </row>
    <row r="171" spans="4:17" ht="15.75">
      <c r="D171" s="140"/>
      <c r="E171" s="140"/>
      <c r="F171" s="140"/>
      <c r="G171" s="140"/>
      <c r="H171" s="140"/>
      <c r="Q171" s="141"/>
    </row>
    <row r="172" spans="4:17" ht="15.75">
      <c r="D172" s="140"/>
      <c r="E172" s="140"/>
      <c r="F172" s="140"/>
      <c r="G172" s="140"/>
      <c r="H172" s="140"/>
      <c r="Q172" s="141"/>
    </row>
    <row r="173" spans="4:17" ht="15.75">
      <c r="D173" s="140"/>
      <c r="E173" s="140"/>
      <c r="F173" s="140"/>
      <c r="G173" s="140"/>
      <c r="H173" s="140"/>
      <c r="Q173" s="141"/>
    </row>
    <row r="174" spans="4:17" ht="15.75">
      <c r="D174" s="140"/>
      <c r="E174" s="140"/>
      <c r="F174" s="140"/>
      <c r="G174" s="140"/>
      <c r="H174" s="140"/>
      <c r="Q174" s="141"/>
    </row>
    <row r="175" spans="4:17" ht="15.75">
      <c r="D175" s="140"/>
      <c r="E175" s="140"/>
      <c r="F175" s="140"/>
      <c r="G175" s="140"/>
      <c r="H175" s="140"/>
      <c r="Q175" s="141"/>
    </row>
    <row r="176" spans="4:17" ht="15.75">
      <c r="D176" s="140"/>
      <c r="E176" s="140"/>
      <c r="F176" s="140"/>
      <c r="G176" s="140"/>
      <c r="H176" s="140"/>
      <c r="Q176" s="141"/>
    </row>
    <row r="177" spans="4:17" ht="15.75">
      <c r="D177" s="140"/>
      <c r="E177" s="140"/>
      <c r="F177" s="140"/>
      <c r="G177" s="140"/>
      <c r="H177" s="140"/>
      <c r="Q177" s="141"/>
    </row>
    <row r="178" spans="4:17" ht="15.75">
      <c r="D178" s="140"/>
      <c r="E178" s="140"/>
      <c r="F178" s="140"/>
      <c r="G178" s="140"/>
      <c r="H178" s="140"/>
      <c r="Q178" s="141"/>
    </row>
    <row r="179" spans="4:17" ht="15.75">
      <c r="D179" s="140"/>
      <c r="E179" s="140"/>
      <c r="F179" s="140"/>
      <c r="G179" s="140"/>
      <c r="H179" s="140"/>
      <c r="Q179" s="141"/>
    </row>
    <row r="180" spans="4:17" ht="15.75">
      <c r="D180" s="140"/>
      <c r="E180" s="140"/>
      <c r="F180" s="140"/>
      <c r="G180" s="140"/>
      <c r="H180" s="140"/>
      <c r="Q180" s="141"/>
    </row>
    <row r="181" spans="4:17" ht="15.75">
      <c r="D181" s="140"/>
      <c r="E181" s="140"/>
      <c r="F181" s="140"/>
      <c r="G181" s="140"/>
      <c r="H181" s="140"/>
      <c r="Q181" s="141"/>
    </row>
    <row r="182" spans="4:17" ht="15.75">
      <c r="D182" s="140"/>
      <c r="E182" s="140"/>
      <c r="F182" s="140"/>
      <c r="G182" s="140"/>
      <c r="H182" s="140"/>
      <c r="Q182" s="141"/>
    </row>
    <row r="183" spans="4:17" ht="15.75">
      <c r="D183" s="140"/>
      <c r="E183" s="140"/>
      <c r="F183" s="140"/>
      <c r="G183" s="140"/>
      <c r="H183" s="140"/>
      <c r="Q183" s="141"/>
    </row>
    <row r="184" spans="4:17" ht="15.75">
      <c r="D184" s="140"/>
      <c r="E184" s="140"/>
      <c r="F184" s="140"/>
      <c r="G184" s="140"/>
      <c r="H184" s="140"/>
      <c r="Q184" s="141"/>
    </row>
    <row r="185" spans="4:17" ht="15.75">
      <c r="D185" s="140"/>
      <c r="E185" s="140"/>
      <c r="F185" s="140"/>
      <c r="G185" s="140"/>
      <c r="H185" s="140"/>
      <c r="Q185" s="141"/>
    </row>
    <row r="186" spans="4:17" ht="15.75">
      <c r="D186" s="140"/>
      <c r="E186" s="140"/>
      <c r="F186" s="140"/>
      <c r="G186" s="140"/>
      <c r="H186" s="140"/>
      <c r="Q186" s="141"/>
    </row>
    <row r="187" spans="4:17" ht="15.75">
      <c r="D187" s="140"/>
      <c r="E187" s="140"/>
      <c r="F187" s="140"/>
      <c r="G187" s="140"/>
      <c r="H187" s="140"/>
      <c r="Q187" s="141"/>
    </row>
    <row r="188" spans="4:17" ht="15.75">
      <c r="D188" s="140"/>
      <c r="E188" s="140"/>
      <c r="F188" s="140"/>
      <c r="G188" s="140"/>
      <c r="H188" s="140"/>
      <c r="Q188" s="141"/>
    </row>
    <row r="189" spans="4:17" ht="15.75">
      <c r="D189" s="140"/>
      <c r="E189" s="140"/>
      <c r="F189" s="140"/>
      <c r="G189" s="140"/>
      <c r="H189" s="140"/>
      <c r="Q189" s="141"/>
    </row>
    <row r="190" spans="4:17" ht="15.75">
      <c r="D190" s="140"/>
      <c r="E190" s="140"/>
      <c r="F190" s="140"/>
      <c r="G190" s="140"/>
      <c r="H190" s="140"/>
      <c r="Q190" s="141"/>
    </row>
    <row r="191" spans="4:17" ht="15.75">
      <c r="D191" s="140"/>
      <c r="E191" s="140"/>
      <c r="F191" s="140"/>
      <c r="G191" s="140"/>
      <c r="H191" s="140"/>
      <c r="Q191" s="141"/>
    </row>
    <row r="192" spans="4:17" ht="15.75">
      <c r="D192" s="140"/>
      <c r="E192" s="140"/>
      <c r="F192" s="140"/>
      <c r="G192" s="140"/>
      <c r="H192" s="140"/>
      <c r="Q192" s="141"/>
    </row>
    <row r="193" spans="4:17" ht="15.75">
      <c r="D193" s="140"/>
      <c r="E193" s="140"/>
      <c r="F193" s="140"/>
      <c r="G193" s="140"/>
      <c r="H193" s="140"/>
      <c r="Q193" s="141"/>
    </row>
    <row r="194" spans="4:17" ht="15.75">
      <c r="D194" s="140"/>
      <c r="E194" s="140"/>
      <c r="F194" s="140"/>
      <c r="G194" s="140"/>
      <c r="H194" s="140"/>
      <c r="Q194" s="141"/>
    </row>
    <row r="195" spans="4:17" ht="15.75">
      <c r="D195" s="140"/>
      <c r="E195" s="140"/>
      <c r="F195" s="140"/>
      <c r="G195" s="140"/>
      <c r="H195" s="140"/>
      <c r="Q195" s="141"/>
    </row>
    <row r="196" spans="4:17" ht="15.75">
      <c r="D196" s="140"/>
      <c r="E196" s="140"/>
      <c r="F196" s="140"/>
      <c r="G196" s="140"/>
      <c r="H196" s="140"/>
      <c r="Q196" s="141"/>
    </row>
    <row r="197" spans="4:17" ht="15.75">
      <c r="D197" s="140"/>
      <c r="E197" s="140"/>
      <c r="F197" s="140"/>
      <c r="G197" s="140"/>
      <c r="H197" s="140"/>
      <c r="Q197" s="141"/>
    </row>
    <row r="198" spans="4:17" ht="15.75">
      <c r="D198" s="140"/>
      <c r="E198" s="140"/>
      <c r="F198" s="140"/>
      <c r="G198" s="140"/>
      <c r="H198" s="140"/>
      <c r="Q198" s="141"/>
    </row>
    <row r="199" spans="4:17" ht="15.75">
      <c r="D199" s="140"/>
      <c r="E199" s="140"/>
      <c r="F199" s="140"/>
      <c r="G199" s="140"/>
      <c r="H199" s="140"/>
      <c r="Q199" s="141"/>
    </row>
    <row r="200" spans="4:17" ht="15.75">
      <c r="D200" s="140"/>
      <c r="E200" s="140"/>
      <c r="F200" s="140"/>
      <c r="G200" s="140"/>
      <c r="H200" s="140"/>
      <c r="Q200" s="141"/>
    </row>
    <row r="201" spans="4:17" ht="15.75">
      <c r="D201" s="140"/>
      <c r="E201" s="140"/>
      <c r="F201" s="140"/>
      <c r="G201" s="140"/>
      <c r="H201" s="140"/>
      <c r="Q201" s="141"/>
    </row>
    <row r="202" spans="4:17" ht="15.75">
      <c r="D202" s="140"/>
      <c r="E202" s="140"/>
      <c r="F202" s="140"/>
      <c r="G202" s="140"/>
      <c r="H202" s="140"/>
      <c r="Q202" s="141"/>
    </row>
    <row r="203" spans="4:17" ht="15.75">
      <c r="D203" s="140"/>
      <c r="E203" s="140"/>
      <c r="F203" s="140"/>
      <c r="G203" s="140"/>
      <c r="H203" s="140"/>
      <c r="Q203" s="141"/>
    </row>
    <row r="204" spans="4:17" ht="15.75">
      <c r="D204" s="140"/>
      <c r="E204" s="140"/>
      <c r="F204" s="140"/>
      <c r="G204" s="140"/>
      <c r="H204" s="140"/>
      <c r="Q204" s="141"/>
    </row>
    <row r="205" spans="4:17" ht="15.75">
      <c r="D205" s="140"/>
      <c r="E205" s="140"/>
      <c r="F205" s="140"/>
      <c r="G205" s="140"/>
      <c r="H205" s="140"/>
      <c r="Q205" s="141"/>
    </row>
    <row r="206" spans="4:17" ht="15.75">
      <c r="D206" s="140"/>
      <c r="E206" s="140"/>
      <c r="F206" s="140"/>
      <c r="G206" s="140"/>
      <c r="H206" s="140"/>
      <c r="Q206" s="141"/>
    </row>
    <row r="207" spans="4:17" ht="15.75">
      <c r="D207" s="140"/>
      <c r="E207" s="140"/>
      <c r="F207" s="140"/>
      <c r="G207" s="140"/>
      <c r="H207" s="140"/>
      <c r="Q207" s="141"/>
    </row>
    <row r="208" spans="4:17" ht="15.75">
      <c r="D208" s="140"/>
      <c r="E208" s="140"/>
      <c r="F208" s="140"/>
      <c r="G208" s="140"/>
      <c r="H208" s="140"/>
      <c r="Q208" s="141"/>
    </row>
    <row r="209" spans="4:17" ht="15.75">
      <c r="D209" s="140"/>
      <c r="E209" s="140"/>
      <c r="F209" s="140"/>
      <c r="G209" s="140"/>
      <c r="H209" s="140"/>
      <c r="Q209" s="141"/>
    </row>
    <row r="210" spans="4:17" ht="15.75">
      <c r="D210" s="140"/>
      <c r="E210" s="140"/>
      <c r="F210" s="140"/>
      <c r="G210" s="140"/>
      <c r="H210" s="140"/>
      <c r="Q210" s="141"/>
    </row>
    <row r="211" spans="4:17" ht="15.75">
      <c r="D211" s="140"/>
      <c r="E211" s="140"/>
      <c r="F211" s="140"/>
      <c r="G211" s="140"/>
      <c r="H211" s="140"/>
      <c r="Q211" s="141"/>
    </row>
    <row r="212" spans="4:17" ht="15.75">
      <c r="D212" s="140"/>
      <c r="E212" s="140"/>
      <c r="F212" s="140"/>
      <c r="G212" s="140"/>
      <c r="H212" s="140"/>
      <c r="Q212" s="141"/>
    </row>
    <row r="213" spans="4:17" ht="15.75">
      <c r="D213" s="140"/>
      <c r="E213" s="140"/>
      <c r="F213" s="140"/>
      <c r="G213" s="140"/>
      <c r="H213" s="140"/>
      <c r="Q213" s="141"/>
    </row>
    <row r="214" spans="4:17" ht="15.75">
      <c r="D214" s="140"/>
      <c r="E214" s="140"/>
      <c r="F214" s="140"/>
      <c r="G214" s="140"/>
      <c r="H214" s="140"/>
      <c r="Q214" s="141"/>
    </row>
    <row r="215" spans="4:17" ht="15.75">
      <c r="D215" s="140"/>
      <c r="E215" s="140"/>
      <c r="F215" s="140"/>
      <c r="G215" s="140"/>
      <c r="H215" s="140"/>
      <c r="Q215" s="141"/>
    </row>
    <row r="216" spans="4:17" ht="15.75">
      <c r="D216" s="140"/>
      <c r="E216" s="140"/>
      <c r="F216" s="140"/>
      <c r="G216" s="140"/>
      <c r="H216" s="140"/>
      <c r="Q216" s="141"/>
    </row>
    <row r="217" spans="4:17" ht="15.75">
      <c r="D217" s="140"/>
      <c r="E217" s="140"/>
      <c r="F217" s="140"/>
      <c r="G217" s="140"/>
      <c r="H217" s="140"/>
      <c r="Q217" s="141"/>
    </row>
    <row r="218" spans="4:17" ht="15.75">
      <c r="D218" s="140"/>
      <c r="E218" s="140"/>
      <c r="F218" s="140"/>
      <c r="G218" s="140"/>
      <c r="H218" s="140"/>
      <c r="Q218" s="141"/>
    </row>
    <row r="219" spans="4:17" ht="15.75">
      <c r="D219" s="140"/>
      <c r="E219" s="140"/>
      <c r="F219" s="140"/>
      <c r="G219" s="140"/>
      <c r="H219" s="140"/>
      <c r="Q219" s="141"/>
    </row>
    <row r="220" spans="4:17" ht="15.75">
      <c r="D220" s="140"/>
      <c r="E220" s="140"/>
      <c r="F220" s="140"/>
      <c r="G220" s="140"/>
      <c r="H220" s="140"/>
      <c r="Q220" s="141"/>
    </row>
    <row r="221" spans="4:17" ht="15.75">
      <c r="D221" s="140"/>
      <c r="E221" s="140"/>
      <c r="F221" s="140"/>
      <c r="G221" s="140"/>
      <c r="H221" s="140"/>
      <c r="Q221" s="141"/>
    </row>
    <row r="222" spans="4:17" ht="15.75">
      <c r="D222" s="140"/>
      <c r="E222" s="140"/>
      <c r="F222" s="140"/>
      <c r="G222" s="140"/>
      <c r="H222" s="140"/>
      <c r="Q222" s="141"/>
    </row>
    <row r="223" spans="4:17" ht="15.75">
      <c r="D223" s="140"/>
      <c r="E223" s="140"/>
      <c r="F223" s="140"/>
      <c r="G223" s="140"/>
      <c r="H223" s="140"/>
      <c r="Q223" s="141"/>
    </row>
    <row r="224" spans="4:17" ht="15.75">
      <c r="D224" s="140"/>
      <c r="E224" s="140"/>
      <c r="F224" s="140"/>
      <c r="G224" s="140"/>
      <c r="H224" s="140"/>
      <c r="Q224" s="141"/>
    </row>
    <row r="225" spans="4:17" ht="15.75">
      <c r="D225" s="140"/>
      <c r="E225" s="140"/>
      <c r="F225" s="140"/>
      <c r="G225" s="140"/>
      <c r="H225" s="140"/>
      <c r="Q225" s="141"/>
    </row>
    <row r="226" spans="4:17" ht="15.75">
      <c r="D226" s="140"/>
      <c r="E226" s="140"/>
      <c r="F226" s="140"/>
      <c r="G226" s="140"/>
      <c r="H226" s="140"/>
      <c r="Q226" s="141"/>
    </row>
    <row r="227" spans="4:17" ht="15.75">
      <c r="D227" s="140"/>
      <c r="E227" s="140"/>
      <c r="F227" s="140"/>
      <c r="G227" s="140"/>
      <c r="H227" s="140"/>
      <c r="Q227" s="141"/>
    </row>
    <row r="228" spans="4:17" ht="15.75">
      <c r="D228" s="140"/>
      <c r="E228" s="140"/>
      <c r="F228" s="140"/>
      <c r="G228" s="140"/>
      <c r="H228" s="140"/>
      <c r="Q228" s="141"/>
    </row>
    <row r="229" spans="4:17" ht="15.75">
      <c r="D229" s="140"/>
      <c r="E229" s="140"/>
      <c r="F229" s="140"/>
      <c r="G229" s="140"/>
      <c r="H229" s="140"/>
      <c r="Q229" s="141"/>
    </row>
    <row r="230" spans="4:17" ht="15.75">
      <c r="D230" s="140"/>
      <c r="E230" s="140"/>
      <c r="F230" s="140"/>
      <c r="G230" s="140"/>
      <c r="H230" s="140"/>
      <c r="Q230" s="141"/>
    </row>
    <row r="231" spans="4:17" ht="15.75">
      <c r="D231" s="140"/>
      <c r="E231" s="140"/>
      <c r="F231" s="140"/>
      <c r="G231" s="140"/>
      <c r="H231" s="140"/>
      <c r="Q231" s="141"/>
    </row>
    <row r="232" spans="4:17" ht="15.75">
      <c r="D232" s="140"/>
      <c r="E232" s="140"/>
      <c r="F232" s="140"/>
      <c r="G232" s="140"/>
      <c r="H232" s="140"/>
      <c r="Q232" s="141"/>
    </row>
    <row r="233" spans="4:17" ht="15.75">
      <c r="D233" s="140"/>
      <c r="E233" s="140"/>
      <c r="F233" s="140"/>
      <c r="G233" s="140"/>
      <c r="H233" s="140"/>
      <c r="Q233" s="141"/>
    </row>
    <row r="234" spans="4:17" ht="15.75">
      <c r="D234" s="140"/>
      <c r="E234" s="140"/>
      <c r="F234" s="140"/>
      <c r="G234" s="140"/>
      <c r="H234" s="140"/>
      <c r="Q234" s="141"/>
    </row>
    <row r="235" spans="4:17" ht="15.75">
      <c r="D235" s="140"/>
      <c r="E235" s="140"/>
      <c r="F235" s="140"/>
      <c r="G235" s="140"/>
      <c r="H235" s="140"/>
      <c r="Q235" s="141"/>
    </row>
    <row r="236" spans="4:17" ht="15.75">
      <c r="D236" s="140"/>
      <c r="E236" s="140"/>
      <c r="F236" s="140"/>
      <c r="G236" s="140"/>
      <c r="H236" s="140"/>
      <c r="Q236" s="141"/>
    </row>
    <row r="237" spans="4:17" ht="15.75">
      <c r="D237" s="140"/>
      <c r="E237" s="140"/>
      <c r="F237" s="140"/>
      <c r="G237" s="140"/>
      <c r="H237" s="140"/>
      <c r="Q237" s="141"/>
    </row>
    <row r="238" spans="4:17" ht="15.75">
      <c r="D238" s="140"/>
      <c r="E238" s="140"/>
      <c r="F238" s="140"/>
      <c r="G238" s="140"/>
      <c r="H238" s="140"/>
      <c r="Q238" s="141"/>
    </row>
    <row r="239" spans="4:17" ht="15.75">
      <c r="D239" s="140"/>
      <c r="E239" s="140"/>
      <c r="F239" s="140"/>
      <c r="G239" s="140"/>
      <c r="H239" s="140"/>
      <c r="Q239" s="141"/>
    </row>
    <row r="240" spans="4:17" ht="15.75">
      <c r="D240" s="140"/>
      <c r="E240" s="140"/>
      <c r="F240" s="140"/>
      <c r="G240" s="140"/>
      <c r="H240" s="140"/>
      <c r="Q240" s="141"/>
    </row>
    <row r="241" spans="4:17" ht="15.75">
      <c r="D241" s="140"/>
      <c r="E241" s="140"/>
      <c r="F241" s="140"/>
      <c r="G241" s="140"/>
      <c r="H241" s="140"/>
      <c r="Q241" s="141"/>
    </row>
    <row r="242" spans="4:17" ht="15.75">
      <c r="D242" s="140"/>
      <c r="E242" s="140"/>
      <c r="F242" s="140"/>
      <c r="G242" s="140"/>
      <c r="H242" s="140"/>
      <c r="Q242" s="141"/>
    </row>
    <row r="243" spans="4:17" ht="15.75">
      <c r="D243" s="140"/>
      <c r="E243" s="140"/>
      <c r="F243" s="140"/>
      <c r="G243" s="140"/>
      <c r="H243" s="140"/>
      <c r="Q243" s="141"/>
    </row>
    <row r="244" spans="4:17" ht="15.75">
      <c r="D244" s="140"/>
      <c r="E244" s="140"/>
      <c r="F244" s="140"/>
      <c r="G244" s="140"/>
      <c r="H244" s="140"/>
      <c r="Q244" s="141"/>
    </row>
    <row r="245" spans="4:17" ht="15.75">
      <c r="D245" s="140"/>
      <c r="E245" s="140"/>
      <c r="F245" s="140"/>
      <c r="G245" s="140"/>
      <c r="H245" s="140"/>
      <c r="Q245" s="141"/>
    </row>
    <row r="246" spans="4:17" ht="15.75">
      <c r="D246" s="140"/>
      <c r="E246" s="140"/>
      <c r="F246" s="140"/>
      <c r="G246" s="140"/>
      <c r="H246" s="140"/>
      <c r="Q246" s="141"/>
    </row>
    <row r="247" spans="4:17" ht="15.75">
      <c r="D247" s="140"/>
      <c r="E247" s="140"/>
      <c r="F247" s="140"/>
      <c r="G247" s="140"/>
      <c r="H247" s="140"/>
      <c r="Q247" s="141"/>
    </row>
    <row r="248" spans="4:17" ht="15.75">
      <c r="D248" s="140"/>
      <c r="E248" s="140"/>
      <c r="F248" s="140"/>
      <c r="G248" s="140"/>
      <c r="H248" s="140"/>
      <c r="Q248" s="141"/>
    </row>
    <row r="249" spans="4:17" ht="15.75">
      <c r="D249" s="140"/>
      <c r="E249" s="140"/>
      <c r="F249" s="140"/>
      <c r="G249" s="140"/>
      <c r="H249" s="140"/>
      <c r="Q249" s="141"/>
    </row>
    <row r="250" spans="4:17" ht="15.75">
      <c r="D250" s="140"/>
      <c r="E250" s="140"/>
      <c r="F250" s="140"/>
      <c r="G250" s="140"/>
      <c r="H250" s="140"/>
      <c r="Q250" s="141"/>
    </row>
    <row r="251" spans="4:17" ht="15.75">
      <c r="D251" s="140"/>
      <c r="E251" s="140"/>
      <c r="F251" s="140"/>
      <c r="G251" s="140"/>
      <c r="H251" s="140"/>
      <c r="Q251" s="141"/>
    </row>
    <row r="252" spans="4:17" ht="15.75">
      <c r="D252" s="140"/>
      <c r="E252" s="140"/>
      <c r="F252" s="140"/>
      <c r="G252" s="140"/>
      <c r="H252" s="140"/>
      <c r="Q252" s="141"/>
    </row>
    <row r="253" spans="4:17" ht="15.75">
      <c r="D253" s="140"/>
      <c r="E253" s="140"/>
      <c r="F253" s="140"/>
      <c r="G253" s="140"/>
      <c r="H253" s="140"/>
      <c r="Q253" s="141"/>
    </row>
    <row r="254" spans="4:17" ht="15.75">
      <c r="D254" s="140"/>
      <c r="E254" s="140"/>
      <c r="F254" s="140"/>
      <c r="G254" s="140"/>
      <c r="H254" s="140"/>
      <c r="Q254" s="141"/>
    </row>
    <row r="255" spans="4:17" ht="15.75">
      <c r="D255" s="140"/>
      <c r="E255" s="140"/>
      <c r="F255" s="140"/>
      <c r="G255" s="140"/>
      <c r="H255" s="140"/>
      <c r="Q255" s="141"/>
    </row>
    <row r="256" spans="4:17" ht="15.75">
      <c r="D256" s="140"/>
      <c r="E256" s="140"/>
      <c r="F256" s="140"/>
      <c r="G256" s="140"/>
      <c r="H256" s="140"/>
      <c r="Q256" s="141"/>
    </row>
    <row r="257" spans="4:17" ht="15.75">
      <c r="D257" s="140"/>
      <c r="E257" s="140"/>
      <c r="F257" s="140"/>
      <c r="G257" s="140"/>
      <c r="H257" s="140"/>
      <c r="Q257" s="141"/>
    </row>
    <row r="258" spans="4:17" ht="15.75">
      <c r="D258" s="140"/>
      <c r="E258" s="140"/>
      <c r="F258" s="140"/>
      <c r="G258" s="140"/>
      <c r="H258" s="140"/>
      <c r="Q258" s="141"/>
    </row>
    <row r="259" spans="4:17" ht="15.75">
      <c r="D259" s="140"/>
      <c r="E259" s="140"/>
      <c r="F259" s="140"/>
      <c r="G259" s="140"/>
      <c r="H259" s="140"/>
      <c r="Q259" s="141"/>
    </row>
    <row r="260" spans="4:17" ht="15.75">
      <c r="D260" s="140"/>
      <c r="E260" s="140"/>
      <c r="F260" s="140"/>
      <c r="G260" s="140"/>
      <c r="H260" s="140"/>
      <c r="Q260" s="141"/>
    </row>
    <row r="261" spans="4:17" ht="15.75">
      <c r="D261" s="140"/>
      <c r="E261" s="140"/>
      <c r="F261" s="140"/>
      <c r="G261" s="140"/>
      <c r="H261" s="140"/>
      <c r="Q261" s="141"/>
    </row>
    <row r="262" spans="4:17" ht="15.75">
      <c r="D262" s="140"/>
      <c r="E262" s="140"/>
      <c r="F262" s="140"/>
      <c r="G262" s="140"/>
      <c r="H262" s="140"/>
      <c r="Q262" s="141"/>
    </row>
    <row r="263" spans="4:17" ht="15.75">
      <c r="D263" s="140"/>
      <c r="E263" s="140"/>
      <c r="F263" s="140"/>
      <c r="G263" s="140"/>
      <c r="H263" s="140"/>
      <c r="Q263" s="141"/>
    </row>
    <row r="264" spans="4:17" ht="15.75">
      <c r="D264" s="140"/>
      <c r="E264" s="140"/>
      <c r="F264" s="140"/>
      <c r="G264" s="140"/>
      <c r="H264" s="140"/>
      <c r="Q264" s="141"/>
    </row>
    <row r="265" spans="4:17" ht="15.75">
      <c r="D265" s="140"/>
      <c r="E265" s="140"/>
      <c r="F265" s="140"/>
      <c r="G265" s="140"/>
      <c r="H265" s="140"/>
      <c r="Q265" s="141"/>
    </row>
    <row r="266" spans="4:17" ht="15.75">
      <c r="D266" s="140"/>
      <c r="E266" s="140"/>
      <c r="F266" s="140"/>
      <c r="G266" s="140"/>
      <c r="H266" s="140"/>
      <c r="Q266" s="141"/>
    </row>
    <row r="267" spans="4:17" ht="15.75">
      <c r="D267" s="140"/>
      <c r="E267" s="140"/>
      <c r="F267" s="140"/>
      <c r="G267" s="140"/>
      <c r="H267" s="140"/>
      <c r="Q267" s="141"/>
    </row>
    <row r="268" spans="4:17" ht="15.75">
      <c r="D268" s="140"/>
      <c r="E268" s="140"/>
      <c r="F268" s="140"/>
      <c r="G268" s="140"/>
      <c r="H268" s="140"/>
      <c r="Q268" s="141"/>
    </row>
    <row r="269" spans="4:17" ht="15.75">
      <c r="D269" s="140"/>
      <c r="E269" s="140"/>
      <c r="F269" s="140"/>
      <c r="G269" s="140"/>
      <c r="H269" s="140"/>
      <c r="Q269" s="141"/>
    </row>
    <row r="270" spans="4:17" ht="15.75">
      <c r="D270" s="140"/>
      <c r="E270" s="140"/>
      <c r="F270" s="140"/>
      <c r="G270" s="140"/>
      <c r="H270" s="140"/>
      <c r="Q270" s="141"/>
    </row>
    <row r="271" spans="4:17" ht="15.75">
      <c r="D271" s="140"/>
      <c r="E271" s="140"/>
      <c r="F271" s="140"/>
      <c r="G271" s="140"/>
      <c r="H271" s="140"/>
      <c r="Q271" s="141"/>
    </row>
    <row r="272" spans="4:17" ht="15.75">
      <c r="D272" s="140"/>
      <c r="E272" s="140"/>
      <c r="F272" s="140"/>
      <c r="G272" s="140"/>
      <c r="H272" s="140"/>
      <c r="Q272" s="141"/>
    </row>
    <row r="273" spans="4:17" ht="15.75">
      <c r="D273" s="140"/>
      <c r="E273" s="140"/>
      <c r="F273" s="140"/>
      <c r="G273" s="140"/>
      <c r="H273" s="140"/>
      <c r="Q273" s="141"/>
    </row>
    <row r="274" spans="4:17" ht="15.75">
      <c r="D274" s="140"/>
      <c r="E274" s="140"/>
      <c r="F274" s="140"/>
      <c r="G274" s="140"/>
      <c r="H274" s="140"/>
      <c r="Q274" s="141"/>
    </row>
    <row r="275" spans="4:17" ht="15.75">
      <c r="D275" s="140"/>
      <c r="E275" s="140"/>
      <c r="F275" s="140"/>
      <c r="G275" s="140"/>
      <c r="H275" s="140"/>
      <c r="Q275" s="141"/>
    </row>
    <row r="276" spans="4:17" ht="15.75">
      <c r="D276" s="140"/>
      <c r="E276" s="140"/>
      <c r="F276" s="140"/>
      <c r="G276" s="140"/>
      <c r="H276" s="140"/>
      <c r="Q276" s="141"/>
    </row>
    <row r="277" spans="4:17" ht="15.75">
      <c r="D277" s="140"/>
      <c r="E277" s="140"/>
      <c r="F277" s="140"/>
      <c r="G277" s="140"/>
      <c r="H277" s="140"/>
      <c r="Q277" s="141"/>
    </row>
    <row r="278" spans="4:17" ht="15.75">
      <c r="D278" s="140"/>
      <c r="E278" s="140"/>
      <c r="F278" s="140"/>
      <c r="G278" s="140"/>
      <c r="H278" s="140"/>
      <c r="Q278" s="141"/>
    </row>
    <row r="279" spans="4:17" ht="15.75">
      <c r="D279" s="140"/>
      <c r="E279" s="140"/>
      <c r="F279" s="140"/>
      <c r="G279" s="140"/>
      <c r="H279" s="140"/>
      <c r="Q279" s="141"/>
    </row>
    <row r="280" spans="4:17" ht="15.75">
      <c r="D280" s="140"/>
      <c r="E280" s="140"/>
      <c r="F280" s="140"/>
      <c r="G280" s="140"/>
      <c r="H280" s="140"/>
      <c r="Q280" s="141"/>
    </row>
    <row r="281" spans="4:17" ht="15.75">
      <c r="D281" s="140"/>
      <c r="E281" s="140"/>
      <c r="F281" s="140"/>
      <c r="G281" s="140"/>
      <c r="H281" s="140"/>
      <c r="Q281" s="141"/>
    </row>
    <row r="282" spans="4:17" ht="15.75">
      <c r="D282" s="140"/>
      <c r="E282" s="140"/>
      <c r="F282" s="140"/>
      <c r="G282" s="140"/>
      <c r="H282" s="140"/>
      <c r="Q282" s="141"/>
    </row>
    <row r="283" spans="4:17" ht="15.75">
      <c r="D283" s="140"/>
      <c r="E283" s="140"/>
      <c r="F283" s="140"/>
      <c r="G283" s="140"/>
      <c r="H283" s="140"/>
      <c r="Q283" s="141"/>
    </row>
    <row r="284" spans="4:17" ht="15.75">
      <c r="D284" s="140"/>
      <c r="E284" s="140"/>
      <c r="F284" s="140"/>
      <c r="G284" s="140"/>
      <c r="H284" s="140"/>
      <c r="Q284" s="141"/>
    </row>
    <row r="285" spans="4:17" ht="15.75">
      <c r="D285" s="140"/>
      <c r="E285" s="140"/>
      <c r="F285" s="140"/>
      <c r="G285" s="140"/>
      <c r="H285" s="140"/>
      <c r="Q285" s="141"/>
    </row>
    <row r="286" spans="4:17" ht="15.75">
      <c r="D286" s="140"/>
      <c r="E286" s="140"/>
      <c r="F286" s="140"/>
      <c r="G286" s="140"/>
      <c r="H286" s="140"/>
      <c r="Q286" s="141"/>
    </row>
    <row r="287" spans="4:17" ht="15.75">
      <c r="D287" s="140"/>
      <c r="E287" s="140"/>
      <c r="F287" s="140"/>
      <c r="G287" s="140"/>
      <c r="H287" s="140"/>
      <c r="Q287" s="141"/>
    </row>
    <row r="288" spans="4:17" ht="15.75">
      <c r="D288" s="140"/>
      <c r="E288" s="140"/>
      <c r="F288" s="140"/>
      <c r="G288" s="140"/>
      <c r="H288" s="140"/>
      <c r="Q288" s="141"/>
    </row>
    <row r="289" spans="4:17" ht="15.75">
      <c r="D289" s="140"/>
      <c r="E289" s="140"/>
      <c r="F289" s="140"/>
      <c r="G289" s="140"/>
      <c r="H289" s="140"/>
      <c r="Q289" s="141"/>
    </row>
    <row r="290" spans="4:17" ht="15.75">
      <c r="D290" s="140"/>
      <c r="E290" s="140"/>
      <c r="F290" s="140"/>
      <c r="G290" s="140"/>
      <c r="H290" s="140"/>
      <c r="Q290" s="141"/>
    </row>
    <row r="291" spans="4:17" ht="15.75">
      <c r="D291" s="140"/>
      <c r="E291" s="140"/>
      <c r="F291" s="140"/>
      <c r="G291" s="140"/>
      <c r="H291" s="140"/>
      <c r="Q291" s="141"/>
    </row>
    <row r="292" spans="4:17" ht="15.75">
      <c r="D292" s="140"/>
      <c r="E292" s="140"/>
      <c r="F292" s="140"/>
      <c r="G292" s="140"/>
      <c r="H292" s="140"/>
      <c r="Q292" s="141"/>
    </row>
    <row r="293" spans="4:17" ht="15.75">
      <c r="D293" s="140"/>
      <c r="E293" s="140"/>
      <c r="F293" s="140"/>
      <c r="G293" s="140"/>
      <c r="H293" s="140"/>
      <c r="Q293" s="141"/>
    </row>
    <row r="294" spans="4:17" ht="15.75">
      <c r="D294" s="140"/>
      <c r="E294" s="140"/>
      <c r="F294" s="140"/>
      <c r="G294" s="140"/>
      <c r="H294" s="140"/>
      <c r="Q294" s="141"/>
    </row>
    <row r="295" spans="4:17" ht="15.75">
      <c r="D295" s="140"/>
      <c r="E295" s="140"/>
      <c r="F295" s="140"/>
      <c r="G295" s="140"/>
      <c r="H295" s="140"/>
      <c r="Q295" s="141"/>
    </row>
    <row r="296" spans="4:17" ht="15.75">
      <c r="D296" s="140"/>
      <c r="E296" s="140"/>
      <c r="F296" s="140"/>
      <c r="G296" s="140"/>
      <c r="H296" s="140"/>
      <c r="Q296" s="141"/>
    </row>
    <row r="297" spans="4:17" ht="15.75">
      <c r="D297" s="140"/>
      <c r="E297" s="140"/>
      <c r="F297" s="140"/>
      <c r="G297" s="140"/>
      <c r="H297" s="140"/>
      <c r="Q297" s="141"/>
    </row>
    <row r="298" spans="4:17" ht="15.75">
      <c r="D298" s="140"/>
      <c r="E298" s="140"/>
      <c r="F298" s="140"/>
      <c r="G298" s="140"/>
      <c r="H298" s="140"/>
      <c r="Q298" s="141"/>
    </row>
    <row r="299" spans="4:17" ht="15.75">
      <c r="D299" s="140"/>
      <c r="E299" s="140"/>
      <c r="F299" s="140"/>
      <c r="G299" s="140"/>
      <c r="H299" s="140"/>
      <c r="Q299" s="141"/>
    </row>
    <row r="300" spans="4:17" ht="15.75">
      <c r="D300" s="140"/>
      <c r="E300" s="140"/>
      <c r="F300" s="140"/>
      <c r="G300" s="140"/>
      <c r="H300" s="140"/>
      <c r="Q300" s="141"/>
    </row>
    <row r="301" spans="4:17" ht="15.75">
      <c r="D301" s="140"/>
      <c r="E301" s="140"/>
      <c r="F301" s="140"/>
      <c r="G301" s="140"/>
      <c r="H301" s="140"/>
      <c r="Q301" s="141"/>
    </row>
    <row r="302" spans="4:17" ht="15.75">
      <c r="D302" s="140"/>
      <c r="E302" s="140"/>
      <c r="F302" s="140"/>
      <c r="G302" s="140"/>
      <c r="H302" s="140"/>
      <c r="Q302" s="141"/>
    </row>
    <row r="303" spans="4:17" ht="15.75">
      <c r="D303" s="140"/>
      <c r="E303" s="140"/>
      <c r="F303" s="140"/>
      <c r="G303" s="140"/>
      <c r="H303" s="140"/>
      <c r="Q303" s="141"/>
    </row>
    <row r="304" spans="4:17" ht="15.75">
      <c r="D304" s="140"/>
      <c r="E304" s="140"/>
      <c r="F304" s="140"/>
      <c r="G304" s="140"/>
      <c r="H304" s="140"/>
      <c r="Q304" s="141"/>
    </row>
    <row r="305" spans="4:17" ht="15.75">
      <c r="D305" s="140"/>
      <c r="E305" s="140"/>
      <c r="F305" s="140"/>
      <c r="G305" s="140"/>
      <c r="H305" s="140"/>
      <c r="Q305" s="141"/>
    </row>
    <row r="306" spans="4:17" ht="15.75">
      <c r="D306" s="140"/>
      <c r="E306" s="140"/>
      <c r="F306" s="140"/>
      <c r="G306" s="140"/>
      <c r="H306" s="140"/>
      <c r="Q306" s="141"/>
    </row>
    <row r="307" spans="4:17" ht="15.75">
      <c r="D307" s="140"/>
      <c r="E307" s="140"/>
      <c r="F307" s="140"/>
      <c r="G307" s="140"/>
      <c r="H307" s="140"/>
      <c r="Q307" s="141"/>
    </row>
    <row r="308" spans="4:17" ht="15.75">
      <c r="D308" s="140"/>
      <c r="E308" s="140"/>
      <c r="F308" s="140"/>
      <c r="G308" s="140"/>
      <c r="H308" s="140"/>
      <c r="Q308" s="141"/>
    </row>
    <row r="309" spans="4:17" ht="15.75">
      <c r="D309" s="140"/>
      <c r="E309" s="140"/>
      <c r="F309" s="140"/>
      <c r="G309" s="140"/>
      <c r="H309" s="140"/>
      <c r="Q309" s="141"/>
    </row>
    <row r="310" spans="4:17" ht="15.75">
      <c r="D310" s="140"/>
      <c r="E310" s="140"/>
      <c r="F310" s="140"/>
      <c r="G310" s="140"/>
      <c r="H310" s="140"/>
      <c r="Q310" s="141"/>
    </row>
    <row r="311" spans="4:17" ht="15.75">
      <c r="D311" s="140"/>
      <c r="E311" s="140"/>
      <c r="F311" s="140"/>
      <c r="G311" s="140"/>
      <c r="H311" s="140"/>
      <c r="Q311" s="141"/>
    </row>
    <row r="312" spans="4:17" ht="15.75">
      <c r="D312" s="140"/>
      <c r="E312" s="140"/>
      <c r="F312" s="140"/>
      <c r="G312" s="140"/>
      <c r="H312" s="140"/>
      <c r="Q312" s="141"/>
    </row>
    <row r="313" spans="4:17" ht="15.75">
      <c r="D313" s="140"/>
      <c r="E313" s="140"/>
      <c r="F313" s="140"/>
      <c r="G313" s="140"/>
      <c r="H313" s="140"/>
      <c r="Q313" s="141"/>
    </row>
    <row r="314" spans="4:17" ht="15.75">
      <c r="D314" s="140"/>
      <c r="E314" s="140"/>
      <c r="F314" s="140"/>
      <c r="G314" s="140"/>
      <c r="H314" s="140"/>
      <c r="Q314" s="141"/>
    </row>
    <row r="315" spans="4:17" ht="15.75">
      <c r="D315" s="140"/>
      <c r="E315" s="140"/>
      <c r="F315" s="140"/>
      <c r="G315" s="140"/>
      <c r="H315" s="140"/>
      <c r="Q315" s="141"/>
    </row>
    <row r="316" spans="4:17" ht="15.75">
      <c r="D316" s="140"/>
      <c r="E316" s="140"/>
      <c r="F316" s="140"/>
      <c r="G316" s="140"/>
      <c r="H316" s="140"/>
      <c r="Q316" s="141"/>
    </row>
    <row r="317" spans="4:17" ht="15.75">
      <c r="D317" s="140"/>
      <c r="E317" s="140"/>
      <c r="F317" s="140"/>
      <c r="G317" s="140"/>
      <c r="H317" s="140"/>
      <c r="Q317" s="141"/>
    </row>
    <row r="318" spans="4:17" ht="15.75">
      <c r="D318" s="140"/>
      <c r="E318" s="140"/>
      <c r="F318" s="140"/>
      <c r="G318" s="140"/>
      <c r="H318" s="140"/>
      <c r="Q318" s="141"/>
    </row>
    <row r="319" spans="4:17" ht="15.75">
      <c r="D319" s="140"/>
      <c r="E319" s="140"/>
      <c r="F319" s="140"/>
      <c r="G319" s="140"/>
      <c r="H319" s="140"/>
      <c r="Q319" s="141"/>
    </row>
    <row r="320" spans="4:17" ht="15.75">
      <c r="D320" s="140"/>
      <c r="E320" s="140"/>
      <c r="F320" s="140"/>
      <c r="G320" s="140"/>
      <c r="H320" s="140"/>
      <c r="Q320" s="141"/>
    </row>
    <row r="321" spans="4:17" ht="15.75">
      <c r="D321" s="140"/>
      <c r="E321" s="140"/>
      <c r="F321" s="140"/>
      <c r="G321" s="140"/>
      <c r="H321" s="140"/>
      <c r="Q321" s="141"/>
    </row>
    <row r="322" spans="4:17" ht="15.75">
      <c r="D322" s="140"/>
      <c r="E322" s="140"/>
      <c r="F322" s="140"/>
      <c r="G322" s="140"/>
      <c r="H322" s="140"/>
      <c r="Q322" s="141"/>
    </row>
    <row r="323" spans="4:17" ht="15.75">
      <c r="D323" s="140"/>
      <c r="E323" s="140"/>
      <c r="F323" s="140"/>
      <c r="G323" s="140"/>
      <c r="H323" s="140"/>
      <c r="Q323" s="141"/>
    </row>
    <row r="324" spans="4:17" ht="15.75">
      <c r="D324" s="140"/>
      <c r="E324" s="140"/>
      <c r="F324" s="140"/>
      <c r="G324" s="140"/>
      <c r="H324" s="140"/>
      <c r="Q324" s="141"/>
    </row>
    <row r="325" spans="4:17" ht="15.75">
      <c r="D325" s="140"/>
      <c r="E325" s="140"/>
      <c r="F325" s="140"/>
      <c r="G325" s="140"/>
      <c r="H325" s="140"/>
      <c r="Q325" s="141"/>
    </row>
    <row r="326" spans="4:17" ht="15.75">
      <c r="D326" s="140"/>
      <c r="E326" s="140"/>
      <c r="F326" s="140"/>
      <c r="G326" s="140"/>
      <c r="H326" s="140"/>
      <c r="Q326" s="141"/>
    </row>
    <row r="327" spans="4:17" ht="15.75">
      <c r="D327" s="140"/>
      <c r="E327" s="140"/>
      <c r="F327" s="140"/>
      <c r="G327" s="140"/>
      <c r="H327" s="140"/>
      <c r="Q327" s="141"/>
    </row>
    <row r="328" spans="4:17" ht="15.75">
      <c r="D328" s="140"/>
      <c r="E328" s="140"/>
      <c r="F328" s="140"/>
      <c r="G328" s="140"/>
      <c r="H328" s="140"/>
      <c r="Q328" s="141"/>
    </row>
    <row r="329" spans="4:17" ht="15.75">
      <c r="D329" s="140"/>
      <c r="E329" s="140"/>
      <c r="F329" s="140"/>
      <c r="G329" s="140"/>
      <c r="H329" s="140"/>
      <c r="Q329" s="141"/>
    </row>
    <row r="330" spans="4:17" ht="15.75">
      <c r="D330" s="140"/>
      <c r="E330" s="140"/>
      <c r="F330" s="140"/>
      <c r="G330" s="140"/>
      <c r="H330" s="140"/>
      <c r="Q330" s="141"/>
    </row>
    <row r="331" spans="4:17" ht="15.75">
      <c r="D331" s="140"/>
      <c r="E331" s="140"/>
      <c r="F331" s="140"/>
      <c r="G331" s="140"/>
      <c r="H331" s="140"/>
      <c r="Q331" s="141"/>
    </row>
    <row r="332" spans="4:17" ht="15.75">
      <c r="D332" s="140"/>
      <c r="E332" s="140"/>
      <c r="F332" s="140"/>
      <c r="G332" s="140"/>
      <c r="H332" s="140"/>
      <c r="Q332" s="141"/>
    </row>
    <row r="333" spans="4:17" ht="15.75">
      <c r="D333" s="140"/>
      <c r="E333" s="140"/>
      <c r="F333" s="140"/>
      <c r="G333" s="140"/>
      <c r="H333" s="140"/>
      <c r="Q333" s="141"/>
    </row>
    <row r="334" spans="4:17" ht="15.75">
      <c r="D334" s="140"/>
      <c r="E334" s="140"/>
      <c r="F334" s="140"/>
      <c r="G334" s="140"/>
      <c r="H334" s="140"/>
      <c r="Q334" s="141"/>
    </row>
    <row r="335" spans="4:17" ht="15.75">
      <c r="D335" s="140"/>
      <c r="E335" s="140"/>
      <c r="F335" s="140"/>
      <c r="G335" s="140"/>
      <c r="H335" s="140"/>
      <c r="Q335" s="141"/>
    </row>
    <row r="336" spans="4:17" ht="15.75">
      <c r="D336" s="140"/>
      <c r="E336" s="140"/>
      <c r="F336" s="140"/>
      <c r="G336" s="140"/>
      <c r="H336" s="140"/>
      <c r="Q336" s="141"/>
    </row>
    <row r="337" spans="4:17" ht="15.75">
      <c r="D337" s="140"/>
      <c r="E337" s="140"/>
      <c r="F337" s="140"/>
      <c r="G337" s="140"/>
      <c r="H337" s="140"/>
      <c r="Q337" s="141"/>
    </row>
    <row r="338" spans="4:17" ht="15.75">
      <c r="D338" s="140"/>
      <c r="E338" s="140"/>
      <c r="F338" s="140"/>
      <c r="G338" s="140"/>
      <c r="H338" s="140"/>
      <c r="Q338" s="141"/>
    </row>
    <row r="339" spans="4:17" ht="15.75">
      <c r="D339" s="140"/>
      <c r="E339" s="140"/>
      <c r="F339" s="140"/>
      <c r="G339" s="140"/>
      <c r="H339" s="140"/>
      <c r="Q339" s="141"/>
    </row>
    <row r="340" spans="4:17" ht="15.75">
      <c r="D340" s="140"/>
      <c r="E340" s="140"/>
      <c r="F340" s="140"/>
      <c r="G340" s="140"/>
      <c r="H340" s="140"/>
      <c r="Q340" s="141"/>
    </row>
    <row r="341" spans="4:17" ht="15.75">
      <c r="D341" s="140"/>
      <c r="E341" s="140"/>
      <c r="F341" s="140"/>
      <c r="G341" s="140"/>
      <c r="H341" s="140"/>
      <c r="Q341" s="141"/>
    </row>
    <row r="342" spans="4:17" ht="15.75">
      <c r="D342" s="140"/>
      <c r="E342" s="140"/>
      <c r="F342" s="140"/>
      <c r="G342" s="140"/>
      <c r="H342" s="140"/>
      <c r="Q342" s="141"/>
    </row>
    <row r="343" spans="4:17" ht="15.75">
      <c r="D343" s="140"/>
      <c r="E343" s="140"/>
      <c r="F343" s="140"/>
      <c r="G343" s="140"/>
      <c r="H343" s="140"/>
      <c r="Q343" s="141"/>
    </row>
    <row r="344" spans="4:17" ht="15.75">
      <c r="D344" s="140"/>
      <c r="E344" s="140"/>
      <c r="F344" s="140"/>
      <c r="G344" s="140"/>
      <c r="H344" s="140"/>
      <c r="Q344" s="141"/>
    </row>
    <row r="345" spans="4:17" ht="15.75">
      <c r="D345" s="140"/>
      <c r="E345" s="140"/>
      <c r="F345" s="140"/>
      <c r="G345" s="140"/>
      <c r="H345" s="140"/>
      <c r="Q345" s="141"/>
    </row>
    <row r="346" spans="4:17" ht="15.75">
      <c r="D346" s="140"/>
      <c r="E346" s="140"/>
      <c r="F346" s="140"/>
      <c r="G346" s="140"/>
      <c r="H346" s="140"/>
      <c r="Q346" s="141"/>
    </row>
    <row r="347" spans="4:17" ht="15.75">
      <c r="D347" s="140"/>
      <c r="E347" s="140"/>
      <c r="F347" s="140"/>
      <c r="G347" s="140"/>
      <c r="H347" s="140"/>
      <c r="Q347" s="141"/>
    </row>
    <row r="348" spans="4:17" ht="15.75">
      <c r="D348" s="140"/>
      <c r="E348" s="140"/>
      <c r="F348" s="140"/>
      <c r="G348" s="140"/>
      <c r="H348" s="140"/>
      <c r="Q348" s="141"/>
    </row>
    <row r="349" spans="4:17" ht="15.75">
      <c r="D349" s="140"/>
      <c r="E349" s="140"/>
      <c r="F349" s="140"/>
      <c r="G349" s="140"/>
      <c r="H349" s="140"/>
      <c r="Q349" s="141"/>
    </row>
    <row r="350" spans="4:17" ht="15.75">
      <c r="D350" s="140"/>
      <c r="E350" s="140"/>
      <c r="F350" s="140"/>
      <c r="G350" s="140"/>
      <c r="H350" s="140"/>
      <c r="Q350" s="141"/>
    </row>
    <row r="351" spans="4:17" ht="15.75">
      <c r="D351" s="140"/>
      <c r="E351" s="140"/>
      <c r="F351" s="140"/>
      <c r="G351" s="140"/>
      <c r="H351" s="140"/>
      <c r="Q351" s="141"/>
    </row>
    <row r="352" spans="4:17" ht="15.75">
      <c r="D352" s="140"/>
      <c r="E352" s="140"/>
      <c r="F352" s="140"/>
      <c r="G352" s="140"/>
      <c r="H352" s="140"/>
      <c r="Q352" s="141"/>
    </row>
    <row r="353" spans="4:17" ht="15.75">
      <c r="D353" s="140"/>
      <c r="E353" s="140"/>
      <c r="F353" s="140"/>
      <c r="G353" s="140"/>
      <c r="H353" s="140"/>
      <c r="Q353" s="141"/>
    </row>
    <row r="354" spans="4:17" ht="15.75">
      <c r="D354" s="140"/>
      <c r="E354" s="140"/>
      <c r="F354" s="140"/>
      <c r="G354" s="140"/>
      <c r="H354" s="140"/>
      <c r="Q354" s="141"/>
    </row>
    <row r="355" spans="4:17" ht="15.75">
      <c r="D355" s="140"/>
      <c r="E355" s="140"/>
      <c r="F355" s="140"/>
      <c r="G355" s="140"/>
      <c r="H355" s="140"/>
      <c r="Q355" s="141"/>
    </row>
    <row r="356" spans="4:17" ht="15.75">
      <c r="D356" s="140"/>
      <c r="E356" s="140"/>
      <c r="F356" s="140"/>
      <c r="G356" s="140"/>
      <c r="H356" s="140"/>
      <c r="Q356" s="141"/>
    </row>
    <row r="357" spans="4:17" ht="15.75">
      <c r="D357" s="140"/>
      <c r="E357" s="140"/>
      <c r="F357" s="140"/>
      <c r="G357" s="140"/>
      <c r="H357" s="140"/>
      <c r="Q357" s="141"/>
    </row>
    <row r="358" spans="4:17" ht="15.75">
      <c r="D358" s="140"/>
      <c r="E358" s="140"/>
      <c r="F358" s="140"/>
      <c r="G358" s="140"/>
      <c r="H358" s="140"/>
      <c r="Q358" s="141"/>
    </row>
    <row r="359" spans="4:17" ht="15.75">
      <c r="D359" s="140"/>
      <c r="E359" s="140"/>
      <c r="F359" s="140"/>
      <c r="G359" s="140"/>
      <c r="H359" s="140"/>
      <c r="Q359" s="141"/>
    </row>
    <row r="360" spans="4:17" ht="15.75">
      <c r="D360" s="140"/>
      <c r="E360" s="140"/>
      <c r="F360" s="140"/>
      <c r="G360" s="140"/>
      <c r="H360" s="140"/>
      <c r="Q360" s="141"/>
    </row>
    <row r="361" spans="4:17" ht="15.75">
      <c r="D361" s="140"/>
      <c r="E361" s="140"/>
      <c r="F361" s="140"/>
      <c r="G361" s="140"/>
      <c r="H361" s="140"/>
      <c r="Q361" s="141"/>
    </row>
    <row r="362" spans="4:17" ht="15.75">
      <c r="D362" s="140"/>
      <c r="E362" s="140"/>
      <c r="F362" s="140"/>
      <c r="G362" s="140"/>
      <c r="H362" s="140"/>
      <c r="Q362" s="141"/>
    </row>
    <row r="363" spans="4:17" ht="15.75">
      <c r="D363" s="140"/>
      <c r="E363" s="140"/>
      <c r="F363" s="140"/>
      <c r="G363" s="140"/>
      <c r="H363" s="140"/>
      <c r="Q363" s="141"/>
    </row>
    <row r="364" spans="4:17" ht="15.75">
      <c r="D364" s="140"/>
      <c r="E364" s="140"/>
      <c r="F364" s="140"/>
      <c r="G364" s="140"/>
      <c r="H364" s="140"/>
      <c r="Q364" s="141"/>
    </row>
    <row r="365" spans="4:17" ht="15.75">
      <c r="D365" s="140"/>
      <c r="E365" s="140"/>
      <c r="F365" s="140"/>
      <c r="G365" s="140"/>
      <c r="H365" s="140"/>
      <c r="Q365" s="141"/>
    </row>
    <row r="366" spans="4:17" ht="15.75">
      <c r="D366" s="140"/>
      <c r="E366" s="140"/>
      <c r="F366" s="140"/>
      <c r="G366" s="140"/>
      <c r="H366" s="140"/>
      <c r="Q366" s="141"/>
    </row>
    <row r="367" spans="4:17" ht="15.75">
      <c r="D367" s="140"/>
      <c r="E367" s="140"/>
      <c r="F367" s="140"/>
      <c r="G367" s="140"/>
      <c r="H367" s="140"/>
      <c r="Q367" s="141"/>
    </row>
    <row r="368" spans="4:17" ht="15.75">
      <c r="D368" s="140"/>
      <c r="E368" s="140"/>
      <c r="F368" s="140"/>
      <c r="G368" s="140"/>
      <c r="H368" s="140"/>
      <c r="Q368" s="141"/>
    </row>
    <row r="369" spans="4:17" ht="15.75">
      <c r="D369" s="140"/>
      <c r="E369" s="140"/>
      <c r="F369" s="140"/>
      <c r="G369" s="140"/>
      <c r="H369" s="140"/>
      <c r="Q369" s="141"/>
    </row>
    <row r="370" spans="4:17" ht="15.75">
      <c r="D370" s="140"/>
      <c r="E370" s="140"/>
      <c r="F370" s="140"/>
      <c r="G370" s="140"/>
      <c r="H370" s="140"/>
      <c r="Q370" s="141"/>
    </row>
    <row r="371" spans="4:17" ht="15.75">
      <c r="D371" s="140"/>
      <c r="E371" s="140"/>
      <c r="F371" s="140"/>
      <c r="G371" s="140"/>
      <c r="H371" s="140"/>
      <c r="Q371" s="141"/>
    </row>
    <row r="372" spans="4:17" ht="15.75">
      <c r="D372" s="140"/>
      <c r="E372" s="140"/>
      <c r="F372" s="140"/>
      <c r="G372" s="140"/>
      <c r="H372" s="140"/>
      <c r="Q372" s="141"/>
    </row>
    <row r="373" spans="4:17" ht="15.75">
      <c r="D373" s="140"/>
      <c r="E373" s="140"/>
      <c r="F373" s="140"/>
      <c r="G373" s="140"/>
      <c r="H373" s="140"/>
      <c r="Q373" s="141"/>
    </row>
    <row r="374" spans="4:17" ht="15.75">
      <c r="D374" s="140"/>
      <c r="E374" s="140"/>
      <c r="F374" s="140"/>
      <c r="G374" s="140"/>
      <c r="H374" s="140"/>
      <c r="Q374" s="141"/>
    </row>
    <row r="375" spans="4:17" ht="15.75">
      <c r="D375" s="140"/>
      <c r="E375" s="140"/>
      <c r="F375" s="140"/>
      <c r="G375" s="140"/>
      <c r="H375" s="140"/>
      <c r="Q375" s="141"/>
    </row>
    <row r="376" spans="4:17" ht="15.75">
      <c r="D376" s="140"/>
      <c r="E376" s="140"/>
      <c r="F376" s="140"/>
      <c r="G376" s="140"/>
      <c r="H376" s="140"/>
      <c r="Q376" s="141"/>
    </row>
    <row r="377" spans="4:17" ht="15.75">
      <c r="D377" s="140"/>
      <c r="E377" s="140"/>
      <c r="F377" s="140"/>
      <c r="G377" s="140"/>
      <c r="H377" s="140"/>
      <c r="Q377" s="141"/>
    </row>
    <row r="378" spans="4:17" ht="15.75">
      <c r="D378" s="140"/>
      <c r="E378" s="140"/>
      <c r="F378" s="140"/>
      <c r="G378" s="140"/>
      <c r="H378" s="140"/>
      <c r="Q378" s="141"/>
    </row>
    <row r="379" spans="4:17" ht="15.75">
      <c r="D379" s="140"/>
      <c r="E379" s="140"/>
      <c r="F379" s="140"/>
      <c r="G379" s="140"/>
      <c r="H379" s="140"/>
      <c r="Q379" s="141"/>
    </row>
    <row r="380" spans="4:17" ht="15.75">
      <c r="D380" s="140"/>
      <c r="E380" s="140"/>
      <c r="F380" s="140"/>
      <c r="G380" s="140"/>
      <c r="H380" s="140"/>
      <c r="Q380" s="141"/>
    </row>
    <row r="381" spans="4:17" ht="15.75">
      <c r="D381" s="140"/>
      <c r="E381" s="140"/>
      <c r="F381" s="140"/>
      <c r="G381" s="140"/>
      <c r="H381" s="140"/>
      <c r="Q381" s="141"/>
    </row>
    <row r="382" spans="4:17" ht="15.75">
      <c r="D382" s="140"/>
      <c r="E382" s="140"/>
      <c r="F382" s="140"/>
      <c r="G382" s="140"/>
      <c r="H382" s="140"/>
      <c r="Q382" s="141"/>
    </row>
    <row r="383" spans="4:17" ht="15.75">
      <c r="D383" s="140"/>
      <c r="E383" s="140"/>
      <c r="F383" s="140"/>
      <c r="G383" s="140"/>
      <c r="H383" s="140"/>
      <c r="Q383" s="141"/>
    </row>
    <row r="384" spans="4:17" ht="15.75">
      <c r="D384" s="140"/>
      <c r="E384" s="140"/>
      <c r="F384" s="140"/>
      <c r="G384" s="140"/>
      <c r="H384" s="140"/>
      <c r="Q384" s="141"/>
    </row>
    <row r="385" spans="4:17" ht="15.75">
      <c r="D385" s="140"/>
      <c r="E385" s="140"/>
      <c r="F385" s="140"/>
      <c r="G385" s="140"/>
      <c r="H385" s="140"/>
      <c r="Q385" s="141"/>
    </row>
    <row r="386" spans="4:17" ht="15.75">
      <c r="D386" s="140"/>
      <c r="E386" s="140"/>
      <c r="F386" s="140"/>
      <c r="G386" s="140"/>
      <c r="H386" s="140"/>
      <c r="Q386" s="141"/>
    </row>
    <row r="387" spans="4:17" ht="15.75">
      <c r="D387" s="140"/>
      <c r="E387" s="140"/>
      <c r="F387" s="140"/>
      <c r="G387" s="140"/>
      <c r="H387" s="140"/>
      <c r="Q387" s="141"/>
    </row>
    <row r="388" spans="4:17" ht="15.75">
      <c r="D388" s="140"/>
      <c r="E388" s="140"/>
      <c r="F388" s="140"/>
      <c r="G388" s="140"/>
      <c r="H388" s="140"/>
      <c r="Q388" s="141"/>
    </row>
    <row r="389" spans="4:17" ht="15.75">
      <c r="D389" s="140"/>
      <c r="E389" s="140"/>
      <c r="F389" s="140"/>
      <c r="G389" s="140"/>
      <c r="H389" s="140"/>
      <c r="Q389" s="141"/>
    </row>
    <row r="390" spans="4:17" ht="15.75">
      <c r="D390" s="140"/>
      <c r="E390" s="140"/>
      <c r="F390" s="140"/>
      <c r="G390" s="140"/>
      <c r="H390" s="140"/>
      <c r="Q390" s="141"/>
    </row>
    <row r="391" spans="4:17" ht="15.75">
      <c r="D391" s="140"/>
      <c r="E391" s="140"/>
      <c r="F391" s="140"/>
      <c r="G391" s="140"/>
      <c r="H391" s="140"/>
      <c r="Q391" s="141"/>
    </row>
    <row r="392" spans="4:17" ht="15.75">
      <c r="D392" s="140"/>
      <c r="E392" s="140"/>
      <c r="F392" s="140"/>
      <c r="G392" s="140"/>
      <c r="H392" s="140"/>
      <c r="Q392" s="141"/>
    </row>
    <row r="393" spans="4:17" ht="15.75">
      <c r="D393" s="140"/>
      <c r="E393" s="140"/>
      <c r="F393" s="140"/>
      <c r="G393" s="140"/>
      <c r="H393" s="140"/>
      <c r="Q393" s="141"/>
    </row>
    <row r="394" spans="4:17" ht="15.75">
      <c r="D394" s="140"/>
      <c r="E394" s="140"/>
      <c r="F394" s="140"/>
      <c r="G394" s="140"/>
      <c r="H394" s="140"/>
      <c r="Q394" s="141"/>
    </row>
    <row r="395" spans="4:17" ht="15.75">
      <c r="D395" s="140"/>
      <c r="E395" s="140"/>
      <c r="F395" s="140"/>
      <c r="G395" s="140"/>
      <c r="H395" s="140"/>
      <c r="Q395" s="141"/>
    </row>
    <row r="396" spans="4:17" ht="15.75">
      <c r="D396" s="140"/>
      <c r="E396" s="140"/>
      <c r="F396" s="140"/>
      <c r="G396" s="140"/>
      <c r="H396" s="140"/>
      <c r="Q396" s="141"/>
    </row>
    <row r="397" spans="4:17" ht="15.75">
      <c r="D397" s="140"/>
      <c r="E397" s="140"/>
      <c r="F397" s="140"/>
      <c r="G397" s="140"/>
      <c r="H397" s="140"/>
      <c r="Q397" s="141"/>
    </row>
    <row r="398" spans="4:17" ht="15.75">
      <c r="D398" s="140"/>
      <c r="E398" s="140"/>
      <c r="F398" s="140"/>
      <c r="G398" s="140"/>
      <c r="H398" s="140"/>
      <c r="Q398" s="141"/>
    </row>
    <row r="399" spans="4:17" ht="15.75">
      <c r="D399" s="140"/>
      <c r="E399" s="140"/>
      <c r="F399" s="140"/>
      <c r="G399" s="140"/>
      <c r="H399" s="140"/>
      <c r="Q399" s="141"/>
    </row>
    <row r="400" spans="4:17" ht="15.75">
      <c r="D400" s="140"/>
      <c r="E400" s="140"/>
      <c r="F400" s="140"/>
      <c r="G400" s="140"/>
      <c r="H400" s="140"/>
      <c r="Q400" s="141"/>
    </row>
    <row r="401" spans="4:17" ht="15.75">
      <c r="D401" s="140"/>
      <c r="E401" s="140"/>
      <c r="F401" s="140"/>
      <c r="G401" s="140"/>
      <c r="H401" s="140"/>
      <c r="Q401" s="141"/>
    </row>
    <row r="402" spans="4:17" ht="15.75">
      <c r="D402" s="140"/>
      <c r="E402" s="140"/>
      <c r="F402" s="140"/>
      <c r="G402" s="140"/>
      <c r="H402" s="140"/>
      <c r="Q402" s="141"/>
    </row>
    <row r="403" spans="4:17" ht="15.75">
      <c r="D403" s="140"/>
      <c r="E403" s="140"/>
      <c r="F403" s="140"/>
      <c r="G403" s="140"/>
      <c r="H403" s="140"/>
      <c r="Q403" s="141"/>
    </row>
    <row r="404" spans="4:17" ht="15.75">
      <c r="D404" s="140"/>
      <c r="E404" s="140"/>
      <c r="F404" s="140"/>
      <c r="G404" s="140"/>
      <c r="H404" s="140"/>
      <c r="Q404" s="141"/>
    </row>
    <row r="405" spans="4:17" ht="15.75">
      <c r="D405" s="140"/>
      <c r="E405" s="140"/>
      <c r="F405" s="140"/>
      <c r="G405" s="140"/>
      <c r="H405" s="140"/>
      <c r="Q405" s="141"/>
    </row>
    <row r="406" spans="4:17" ht="15.75">
      <c r="D406" s="140"/>
      <c r="E406" s="140"/>
      <c r="F406" s="140"/>
      <c r="G406" s="140"/>
      <c r="H406" s="140"/>
      <c r="Q406" s="141"/>
    </row>
    <row r="407" spans="4:17" ht="15.75">
      <c r="D407" s="140"/>
      <c r="E407" s="140"/>
      <c r="F407" s="140"/>
      <c r="G407" s="140"/>
      <c r="H407" s="140"/>
      <c r="Q407" s="141"/>
    </row>
    <row r="408" spans="4:17" ht="15.75">
      <c r="D408" s="140"/>
      <c r="E408" s="140"/>
      <c r="F408" s="140"/>
      <c r="G408" s="140"/>
      <c r="H408" s="140"/>
      <c r="Q408" s="141"/>
    </row>
    <row r="409" spans="4:17" ht="15.75">
      <c r="D409" s="140"/>
      <c r="E409" s="140"/>
      <c r="F409" s="140"/>
      <c r="G409" s="140"/>
      <c r="H409" s="140"/>
      <c r="Q409" s="141"/>
    </row>
    <row r="410" spans="4:17" ht="15.75">
      <c r="D410" s="140"/>
      <c r="E410" s="140"/>
      <c r="F410" s="140"/>
      <c r="G410" s="140"/>
      <c r="H410" s="140"/>
      <c r="Q410" s="141"/>
    </row>
    <row r="411" spans="4:17" ht="15.75">
      <c r="D411" s="140"/>
      <c r="E411" s="140"/>
      <c r="F411" s="140"/>
      <c r="G411" s="140"/>
      <c r="H411" s="140"/>
      <c r="Q411" s="141"/>
    </row>
    <row r="412" spans="4:17" ht="15.75">
      <c r="D412" s="140"/>
      <c r="E412" s="140"/>
      <c r="F412" s="140"/>
      <c r="G412" s="140"/>
      <c r="H412" s="140"/>
      <c r="Q412" s="141"/>
    </row>
    <row r="413" spans="4:17" ht="15.75">
      <c r="D413" s="140"/>
      <c r="E413" s="140"/>
      <c r="F413" s="140"/>
      <c r="G413" s="140"/>
      <c r="H413" s="140"/>
      <c r="Q413" s="141"/>
    </row>
    <row r="414" spans="4:17" ht="15.75">
      <c r="D414" s="140"/>
      <c r="E414" s="140"/>
      <c r="F414" s="140"/>
      <c r="G414" s="140"/>
      <c r="H414" s="140"/>
      <c r="Q414" s="141"/>
    </row>
    <row r="415" spans="4:17" ht="15.75">
      <c r="D415" s="140"/>
      <c r="E415" s="140"/>
      <c r="F415" s="140"/>
      <c r="G415" s="140"/>
      <c r="H415" s="140"/>
      <c r="Q415" s="141"/>
    </row>
    <row r="416" spans="4:17" ht="15.75">
      <c r="D416" s="140"/>
      <c r="E416" s="140"/>
      <c r="F416" s="140"/>
      <c r="G416" s="140"/>
      <c r="H416" s="140"/>
      <c r="Q416" s="141"/>
    </row>
    <row r="417" spans="4:17" ht="15.75">
      <c r="D417" s="140"/>
      <c r="E417" s="140"/>
      <c r="F417" s="140"/>
      <c r="G417" s="140"/>
      <c r="H417" s="140"/>
      <c r="Q417" s="141"/>
    </row>
    <row r="418" spans="4:17" ht="15.75">
      <c r="D418" s="140"/>
      <c r="E418" s="140"/>
      <c r="F418" s="140"/>
      <c r="G418" s="140"/>
      <c r="H418" s="140"/>
      <c r="Q418" s="141"/>
    </row>
    <row r="419" spans="4:17" ht="15.75">
      <c r="D419" s="140"/>
      <c r="E419" s="140"/>
      <c r="F419" s="140"/>
      <c r="G419" s="140"/>
      <c r="H419" s="140"/>
      <c r="Q419" s="141"/>
    </row>
    <row r="420" spans="4:17" ht="15.75">
      <c r="D420" s="140"/>
      <c r="E420" s="140"/>
      <c r="F420" s="140"/>
      <c r="G420" s="140"/>
      <c r="H420" s="140"/>
      <c r="Q420" s="141"/>
    </row>
    <row r="421" spans="4:17" ht="15.75">
      <c r="D421" s="140"/>
      <c r="E421" s="140"/>
      <c r="F421" s="140"/>
      <c r="G421" s="140"/>
      <c r="H421" s="140"/>
      <c r="Q421" s="141"/>
    </row>
    <row r="422" spans="4:17" ht="15.75">
      <c r="D422" s="140"/>
      <c r="E422" s="140"/>
      <c r="F422" s="140"/>
      <c r="G422" s="140"/>
      <c r="H422" s="140"/>
      <c r="Q422" s="141"/>
    </row>
    <row r="423" spans="4:17" ht="15.75">
      <c r="D423" s="140"/>
      <c r="E423" s="140"/>
      <c r="F423" s="140"/>
      <c r="G423" s="140"/>
      <c r="H423" s="140"/>
      <c r="Q423" s="141"/>
    </row>
    <row r="424" spans="4:17" ht="15.75">
      <c r="D424" s="140"/>
      <c r="E424" s="140"/>
      <c r="F424" s="140"/>
      <c r="G424" s="140"/>
      <c r="H424" s="140"/>
      <c r="Q424" s="141"/>
    </row>
    <row r="425" spans="4:17" ht="15.75">
      <c r="D425" s="140"/>
      <c r="E425" s="140"/>
      <c r="F425" s="140"/>
      <c r="G425" s="140"/>
      <c r="H425" s="140"/>
      <c r="Q425" s="141"/>
    </row>
    <row r="426" spans="4:17" ht="15.75">
      <c r="D426" s="140"/>
      <c r="E426" s="140"/>
      <c r="F426" s="140"/>
      <c r="G426" s="140"/>
      <c r="H426" s="140"/>
      <c r="Q426" s="141"/>
    </row>
    <row r="427" spans="4:17" ht="15.75">
      <c r="D427" s="140"/>
      <c r="E427" s="140"/>
      <c r="F427" s="140"/>
      <c r="G427" s="140"/>
      <c r="H427" s="140"/>
      <c r="Q427" s="141"/>
    </row>
    <row r="428" spans="4:17" ht="15.75">
      <c r="D428" s="140"/>
      <c r="E428" s="140"/>
      <c r="F428" s="140"/>
      <c r="G428" s="140"/>
      <c r="H428" s="140"/>
      <c r="Q428" s="141"/>
    </row>
    <row r="429" spans="4:17" ht="15.75">
      <c r="D429" s="140"/>
      <c r="E429" s="140"/>
      <c r="F429" s="140"/>
      <c r="G429" s="140"/>
      <c r="H429" s="140"/>
      <c r="Q429" s="141"/>
    </row>
    <row r="430" spans="4:17" ht="15.75">
      <c r="D430" s="140"/>
      <c r="E430" s="140"/>
      <c r="F430" s="140"/>
      <c r="G430" s="140"/>
      <c r="H430" s="140"/>
      <c r="Q430" s="141"/>
    </row>
    <row r="431" spans="4:17" ht="15.75">
      <c r="D431" s="140"/>
      <c r="E431" s="140"/>
      <c r="F431" s="140"/>
      <c r="G431" s="140"/>
      <c r="H431" s="140"/>
      <c r="Q431" s="141"/>
    </row>
    <row r="432" spans="4:17" ht="15.75">
      <c r="D432" s="140"/>
      <c r="E432" s="140"/>
      <c r="F432" s="140"/>
      <c r="G432" s="140"/>
      <c r="H432" s="140"/>
      <c r="Q432" s="141"/>
    </row>
    <row r="433" spans="4:17" ht="15.75">
      <c r="D433" s="140"/>
      <c r="E433" s="140"/>
      <c r="F433" s="140"/>
      <c r="G433" s="140"/>
      <c r="H433" s="140"/>
      <c r="Q433" s="141"/>
    </row>
    <row r="434" spans="4:17" ht="15.75">
      <c r="D434" s="140"/>
      <c r="E434" s="140"/>
      <c r="F434" s="140"/>
      <c r="G434" s="140"/>
      <c r="H434" s="140"/>
      <c r="Q434" s="141"/>
    </row>
    <row r="435" spans="4:17" ht="15.75">
      <c r="D435" s="140"/>
      <c r="E435" s="140"/>
      <c r="F435" s="140"/>
      <c r="G435" s="140"/>
      <c r="H435" s="140"/>
      <c r="Q435" s="141"/>
    </row>
    <row r="436" spans="4:17" ht="15.75">
      <c r="D436" s="140"/>
      <c r="E436" s="140"/>
      <c r="F436" s="140"/>
      <c r="G436" s="140"/>
      <c r="H436" s="140"/>
      <c r="Q436" s="141"/>
    </row>
    <row r="437" spans="4:17" ht="15.75">
      <c r="D437" s="140"/>
      <c r="E437" s="140"/>
      <c r="F437" s="140"/>
      <c r="G437" s="140"/>
      <c r="H437" s="140"/>
      <c r="Q437" s="141"/>
    </row>
    <row r="438" spans="4:17" ht="15.75">
      <c r="D438" s="140"/>
      <c r="E438" s="140"/>
      <c r="F438" s="140"/>
      <c r="G438" s="140"/>
      <c r="H438" s="140"/>
      <c r="Q438" s="141"/>
    </row>
    <row r="439" spans="4:17" ht="15.75">
      <c r="D439" s="140"/>
      <c r="E439" s="140"/>
      <c r="F439" s="140"/>
      <c r="G439" s="140"/>
      <c r="H439" s="140"/>
      <c r="Q439" s="141"/>
    </row>
    <row r="440" spans="4:17" ht="15.75">
      <c r="D440" s="140"/>
      <c r="E440" s="140"/>
      <c r="F440" s="140"/>
      <c r="G440" s="140"/>
      <c r="H440" s="140"/>
      <c r="Q440" s="141"/>
    </row>
    <row r="441" spans="4:17" ht="15.75">
      <c r="D441" s="140"/>
      <c r="E441" s="140"/>
      <c r="F441" s="140"/>
      <c r="G441" s="140"/>
      <c r="H441" s="140"/>
      <c r="Q441" s="141"/>
    </row>
    <row r="442" spans="4:17" ht="15.75">
      <c r="D442" s="140"/>
      <c r="E442" s="140"/>
      <c r="F442" s="140"/>
      <c r="G442" s="140"/>
      <c r="H442" s="140"/>
      <c r="Q442" s="141"/>
    </row>
    <row r="443" spans="4:17" ht="15.75">
      <c r="D443" s="140"/>
      <c r="E443" s="140"/>
      <c r="F443" s="140"/>
      <c r="G443" s="140"/>
      <c r="H443" s="140"/>
      <c r="Q443" s="141"/>
    </row>
    <row r="444" spans="4:17" ht="15.75">
      <c r="D444" s="140"/>
      <c r="E444" s="140"/>
      <c r="F444" s="140"/>
      <c r="G444" s="140"/>
      <c r="H444" s="140"/>
      <c r="Q444" s="141"/>
    </row>
    <row r="445" spans="4:17" ht="15.75">
      <c r="D445" s="140"/>
      <c r="E445" s="140"/>
      <c r="F445" s="140"/>
      <c r="G445" s="140"/>
      <c r="H445" s="140"/>
      <c r="Q445" s="141"/>
    </row>
    <row r="446" spans="4:17" ht="15.75">
      <c r="D446" s="140"/>
      <c r="E446" s="140"/>
      <c r="F446" s="140"/>
      <c r="G446" s="140"/>
      <c r="H446" s="140"/>
      <c r="Q446" s="141"/>
    </row>
    <row r="447" spans="4:17" ht="15.75">
      <c r="D447" s="140"/>
      <c r="E447" s="140"/>
      <c r="F447" s="140"/>
      <c r="G447" s="140"/>
      <c r="H447" s="140"/>
      <c r="Q447" s="141"/>
    </row>
    <row r="448" spans="4:17" ht="15.75">
      <c r="D448" s="140"/>
      <c r="E448" s="140"/>
      <c r="F448" s="140"/>
      <c r="G448" s="140"/>
      <c r="H448" s="140"/>
      <c r="Q448" s="141"/>
    </row>
    <row r="449" spans="4:17" ht="15.75">
      <c r="D449" s="140"/>
      <c r="E449" s="140"/>
      <c r="F449" s="140"/>
      <c r="G449" s="140"/>
      <c r="H449" s="140"/>
      <c r="Q449" s="141"/>
    </row>
    <row r="450" spans="4:17" ht="15.75">
      <c r="D450" s="140"/>
      <c r="E450" s="140"/>
      <c r="F450" s="140"/>
      <c r="G450" s="140"/>
      <c r="H450" s="140"/>
      <c r="Q450" s="141"/>
    </row>
    <row r="451" spans="4:17" ht="15.75">
      <c r="D451" s="140"/>
      <c r="E451" s="140"/>
      <c r="F451" s="140"/>
      <c r="G451" s="140"/>
      <c r="H451" s="140"/>
      <c r="Q451" s="141"/>
    </row>
    <row r="452" spans="4:17" ht="15.75">
      <c r="D452" s="140"/>
      <c r="E452" s="140"/>
      <c r="F452" s="140"/>
      <c r="G452" s="140"/>
      <c r="H452" s="140"/>
      <c r="Q452" s="141"/>
    </row>
    <row r="453" spans="4:17" ht="15.75">
      <c r="D453" s="140"/>
      <c r="E453" s="140"/>
      <c r="F453" s="140"/>
      <c r="G453" s="140"/>
      <c r="H453" s="140"/>
      <c r="Q453" s="141"/>
    </row>
    <row r="454" spans="4:17" ht="15.75">
      <c r="D454" s="140"/>
      <c r="E454" s="140"/>
      <c r="F454" s="140"/>
      <c r="G454" s="140"/>
      <c r="H454" s="140"/>
      <c r="Q454" s="141"/>
    </row>
    <row r="455" spans="4:17" ht="15.75">
      <c r="D455" s="140"/>
      <c r="E455" s="140"/>
      <c r="F455" s="140"/>
      <c r="G455" s="140"/>
      <c r="H455" s="140"/>
      <c r="Q455" s="141"/>
    </row>
    <row r="456" spans="4:17" ht="15.75">
      <c r="D456" s="140"/>
      <c r="E456" s="140"/>
      <c r="F456" s="140"/>
      <c r="G456" s="140"/>
      <c r="H456" s="140"/>
      <c r="Q456" s="141"/>
    </row>
    <row r="457" spans="4:17" ht="15.75">
      <c r="D457" s="140"/>
      <c r="E457" s="140"/>
      <c r="F457" s="140"/>
      <c r="G457" s="140"/>
      <c r="H457" s="140"/>
      <c r="Q457" s="141"/>
    </row>
    <row r="458" spans="4:17" ht="15.75">
      <c r="D458" s="140"/>
      <c r="E458" s="140"/>
      <c r="F458" s="140"/>
      <c r="G458" s="140"/>
      <c r="H458" s="140"/>
      <c r="Q458" s="141"/>
    </row>
    <row r="459" spans="4:17" ht="15.75">
      <c r="D459" s="140"/>
      <c r="E459" s="140"/>
      <c r="F459" s="140"/>
      <c r="G459" s="140"/>
      <c r="H459" s="140"/>
      <c r="Q459" s="141"/>
    </row>
    <row r="460" spans="4:17" ht="15.75">
      <c r="D460" s="140"/>
      <c r="E460" s="140"/>
      <c r="F460" s="140"/>
      <c r="G460" s="140"/>
      <c r="H460" s="140"/>
      <c r="Q460" s="141"/>
    </row>
    <row r="461" spans="4:17" ht="15.75">
      <c r="D461" s="140"/>
      <c r="E461" s="140"/>
      <c r="F461" s="140"/>
      <c r="G461" s="140"/>
      <c r="H461" s="140"/>
      <c r="Q461" s="141"/>
    </row>
    <row r="462" spans="4:17" ht="15.75">
      <c r="D462" s="140"/>
      <c r="E462" s="140"/>
      <c r="F462" s="140"/>
      <c r="G462" s="140"/>
      <c r="H462" s="140"/>
      <c r="Q462" s="141"/>
    </row>
    <row r="463" spans="4:17" ht="15.75">
      <c r="D463" s="140"/>
      <c r="E463" s="140"/>
      <c r="F463" s="140"/>
      <c r="G463" s="140"/>
      <c r="H463" s="140"/>
      <c r="Q463" s="141"/>
    </row>
    <row r="464" spans="4:17" ht="15.75">
      <c r="D464" s="140"/>
      <c r="E464" s="140"/>
      <c r="F464" s="140"/>
      <c r="G464" s="140"/>
      <c r="H464" s="140"/>
      <c r="Q464" s="141"/>
    </row>
    <row r="465" spans="4:17" ht="15.75">
      <c r="D465" s="140"/>
      <c r="E465" s="140"/>
      <c r="F465" s="140"/>
      <c r="G465" s="140"/>
      <c r="H465" s="140"/>
      <c r="Q465" s="141"/>
    </row>
    <row r="466" spans="4:17" ht="15.75">
      <c r="D466" s="140"/>
      <c r="E466" s="140"/>
      <c r="F466" s="140"/>
      <c r="G466" s="140"/>
      <c r="H466" s="140"/>
      <c r="Q466" s="141"/>
    </row>
    <row r="467" spans="4:17" ht="15.75">
      <c r="D467" s="140"/>
      <c r="E467" s="140"/>
      <c r="F467" s="140"/>
      <c r="G467" s="140"/>
      <c r="H467" s="140"/>
      <c r="Q467" s="141"/>
    </row>
    <row r="468" spans="4:17" ht="15.75">
      <c r="D468" s="140"/>
      <c r="E468" s="140"/>
      <c r="F468" s="140"/>
      <c r="G468" s="140"/>
      <c r="H468" s="140"/>
      <c r="Q468" s="141"/>
    </row>
    <row r="469" spans="4:17" ht="15.75">
      <c r="D469" s="140"/>
      <c r="E469" s="140"/>
      <c r="F469" s="140"/>
      <c r="G469" s="140"/>
      <c r="H469" s="140"/>
      <c r="Q469" s="141"/>
    </row>
    <row r="470" spans="4:17" ht="15.75">
      <c r="D470" s="140"/>
      <c r="E470" s="140"/>
      <c r="F470" s="140"/>
      <c r="G470" s="140"/>
      <c r="H470" s="140"/>
      <c r="Q470" s="141"/>
    </row>
    <row r="471" spans="4:17" ht="15.75">
      <c r="D471" s="140"/>
      <c r="E471" s="140"/>
      <c r="F471" s="140"/>
      <c r="G471" s="140"/>
      <c r="H471" s="140"/>
      <c r="Q471" s="141"/>
    </row>
    <row r="472" spans="4:17" ht="15.75">
      <c r="D472" s="140"/>
      <c r="E472" s="140"/>
      <c r="F472" s="140"/>
      <c r="G472" s="140"/>
      <c r="H472" s="140"/>
      <c r="Q472" s="141"/>
    </row>
    <row r="473" spans="4:17" ht="15.75">
      <c r="D473" s="140"/>
      <c r="E473" s="140"/>
      <c r="F473" s="140"/>
      <c r="G473" s="140"/>
      <c r="H473" s="140"/>
      <c r="Q473" s="141"/>
    </row>
    <row r="474" spans="4:17" ht="15.75">
      <c r="D474" s="140"/>
      <c r="E474" s="140"/>
      <c r="F474" s="140"/>
      <c r="G474" s="140"/>
      <c r="H474" s="140"/>
      <c r="Q474" s="141"/>
    </row>
    <row r="475" spans="4:17" ht="15.75">
      <c r="D475" s="140"/>
      <c r="E475" s="140"/>
      <c r="F475" s="140"/>
      <c r="G475" s="140"/>
      <c r="H475" s="140"/>
      <c r="Q475" s="141"/>
    </row>
    <row r="476" spans="4:17" ht="15.75">
      <c r="D476" s="140"/>
      <c r="E476" s="140"/>
      <c r="F476" s="140"/>
      <c r="G476" s="140"/>
      <c r="H476" s="140"/>
      <c r="Q476" s="141"/>
    </row>
    <row r="477" spans="4:17" ht="15.75">
      <c r="D477" s="140"/>
      <c r="E477" s="140"/>
      <c r="F477" s="140"/>
      <c r="G477" s="140"/>
      <c r="H477" s="140"/>
      <c r="Q477" s="141"/>
    </row>
    <row r="478" spans="4:17" ht="15.75">
      <c r="D478" s="140"/>
      <c r="E478" s="140"/>
      <c r="F478" s="140"/>
      <c r="G478" s="140"/>
      <c r="H478" s="140"/>
      <c r="Q478" s="141"/>
    </row>
    <row r="479" spans="4:17" ht="15.75">
      <c r="D479" s="140"/>
      <c r="E479" s="140"/>
      <c r="F479" s="140"/>
      <c r="G479" s="140"/>
      <c r="H479" s="140"/>
      <c r="Q479" s="141"/>
    </row>
    <row r="480" spans="4:17" ht="15.75">
      <c r="D480" s="140"/>
      <c r="E480" s="140"/>
      <c r="F480" s="140"/>
      <c r="G480" s="140"/>
      <c r="H480" s="140"/>
      <c r="Q480" s="141"/>
    </row>
    <row r="481" spans="4:17" ht="15.75">
      <c r="D481" s="140"/>
      <c r="E481" s="140"/>
      <c r="F481" s="140"/>
      <c r="G481" s="140"/>
      <c r="H481" s="140"/>
      <c r="Q481" s="141"/>
    </row>
    <row r="482" spans="4:17" ht="15.75">
      <c r="D482" s="140"/>
      <c r="E482" s="140"/>
      <c r="F482" s="140"/>
      <c r="G482" s="140"/>
      <c r="H482" s="140"/>
      <c r="Q482" s="141"/>
    </row>
    <row r="483" spans="4:17" ht="15.75">
      <c r="D483" s="140"/>
      <c r="E483" s="140"/>
      <c r="F483" s="140"/>
      <c r="G483" s="140"/>
      <c r="H483" s="140"/>
      <c r="Q483" s="141"/>
    </row>
    <row r="484" spans="4:17" ht="15.75">
      <c r="D484" s="140"/>
      <c r="E484" s="140"/>
      <c r="F484" s="140"/>
      <c r="G484" s="140"/>
      <c r="H484" s="140"/>
      <c r="Q484" s="141"/>
    </row>
    <row r="485" spans="4:17" ht="15.75">
      <c r="D485" s="140"/>
      <c r="E485" s="140"/>
      <c r="F485" s="140"/>
      <c r="G485" s="140"/>
      <c r="H485" s="140"/>
      <c r="Q485" s="141"/>
    </row>
    <row r="486" spans="4:17" ht="15.75">
      <c r="D486" s="140"/>
      <c r="E486" s="140"/>
      <c r="F486" s="140"/>
      <c r="G486" s="140"/>
      <c r="H486" s="140"/>
      <c r="Q486" s="141"/>
    </row>
    <row r="487" spans="4:17" ht="15.75">
      <c r="D487" s="140"/>
      <c r="E487" s="140"/>
      <c r="F487" s="140"/>
      <c r="G487" s="140"/>
      <c r="H487" s="140"/>
      <c r="Q487" s="141"/>
    </row>
    <row r="488" spans="4:17" ht="15.75">
      <c r="D488" s="140"/>
      <c r="E488" s="140"/>
      <c r="F488" s="140"/>
      <c r="G488" s="140"/>
      <c r="H488" s="140"/>
      <c r="Q488" s="141"/>
    </row>
    <row r="489" spans="4:17" ht="15.75">
      <c r="D489" s="140"/>
      <c r="E489" s="140"/>
      <c r="F489" s="140"/>
      <c r="G489" s="140"/>
      <c r="H489" s="140"/>
      <c r="Q489" s="141"/>
    </row>
    <row r="490" spans="4:17" ht="15.75">
      <c r="D490" s="140"/>
      <c r="E490" s="140"/>
      <c r="F490" s="140"/>
      <c r="G490" s="140"/>
      <c r="H490" s="140"/>
      <c r="Q490" s="141"/>
    </row>
    <row r="491" spans="4:17" ht="15.75">
      <c r="D491" s="140"/>
      <c r="E491" s="140"/>
      <c r="F491" s="140"/>
      <c r="G491" s="140"/>
      <c r="H491" s="140"/>
      <c r="Q491" s="141"/>
    </row>
    <row r="492" spans="4:17" ht="15.75">
      <c r="D492" s="140"/>
      <c r="E492" s="140"/>
      <c r="F492" s="140"/>
      <c r="G492" s="140"/>
      <c r="H492" s="140"/>
      <c r="Q492" s="141"/>
    </row>
    <row r="493" spans="4:17" ht="15.75">
      <c r="D493" s="140"/>
      <c r="E493" s="140"/>
      <c r="F493" s="140"/>
      <c r="G493" s="140"/>
      <c r="H493" s="140"/>
      <c r="Q493" s="141"/>
    </row>
    <row r="494" spans="4:17" ht="15.75">
      <c r="D494" s="140"/>
      <c r="E494" s="140"/>
      <c r="F494" s="140"/>
      <c r="G494" s="140"/>
      <c r="H494" s="140"/>
      <c r="Q494" s="141"/>
    </row>
    <row r="495" spans="4:17" ht="15.75">
      <c r="D495" s="140"/>
      <c r="E495" s="140"/>
      <c r="F495" s="140"/>
      <c r="G495" s="140"/>
      <c r="H495" s="140"/>
      <c r="Q495" s="141"/>
    </row>
    <row r="496" spans="4:17" ht="15.75">
      <c r="D496" s="140"/>
      <c r="E496" s="140"/>
      <c r="F496" s="140"/>
      <c r="G496" s="140"/>
      <c r="H496" s="140"/>
      <c r="Q496" s="141"/>
    </row>
    <row r="497" spans="4:17" ht="15.75">
      <c r="D497" s="140"/>
      <c r="E497" s="140"/>
      <c r="F497" s="140"/>
      <c r="G497" s="140"/>
      <c r="H497" s="140"/>
      <c r="Q497" s="141"/>
    </row>
    <row r="498" spans="4:17" ht="15.75">
      <c r="D498" s="140"/>
      <c r="E498" s="140"/>
      <c r="F498" s="140"/>
      <c r="G498" s="140"/>
      <c r="H498" s="140"/>
      <c r="Q498" s="141"/>
    </row>
    <row r="499" spans="4:17" ht="15.75">
      <c r="D499" s="140"/>
      <c r="E499" s="140"/>
      <c r="F499" s="140"/>
      <c r="G499" s="140"/>
      <c r="H499" s="140"/>
      <c r="Q499" s="141"/>
    </row>
    <row r="500" spans="4:17" ht="15.75">
      <c r="D500" s="140"/>
      <c r="E500" s="140"/>
      <c r="F500" s="140"/>
      <c r="G500" s="140"/>
      <c r="H500" s="140"/>
      <c r="Q500" s="141"/>
    </row>
    <row r="501" spans="4:17" ht="15.75">
      <c r="D501" s="140"/>
      <c r="E501" s="140"/>
      <c r="F501" s="140"/>
      <c r="G501" s="140"/>
      <c r="H501" s="140"/>
      <c r="Q501" s="141"/>
    </row>
    <row r="502" spans="4:17" ht="15.75">
      <c r="D502" s="140"/>
      <c r="E502" s="140"/>
      <c r="F502" s="140"/>
      <c r="G502" s="140"/>
      <c r="H502" s="140"/>
      <c r="Q502" s="141"/>
    </row>
    <row r="503" spans="4:17" ht="15.75">
      <c r="D503" s="140"/>
      <c r="E503" s="140"/>
      <c r="F503" s="140"/>
      <c r="G503" s="140"/>
      <c r="H503" s="140"/>
      <c r="Q503" s="141"/>
    </row>
    <row r="504" spans="4:17" ht="15.75">
      <c r="D504" s="140"/>
      <c r="E504" s="140"/>
      <c r="F504" s="140"/>
      <c r="G504" s="140"/>
      <c r="H504" s="140"/>
      <c r="Q504" s="141"/>
    </row>
    <row r="505" spans="4:17" ht="15.75">
      <c r="D505" s="140"/>
      <c r="E505" s="140"/>
      <c r="F505" s="140"/>
      <c r="G505" s="140"/>
      <c r="H505" s="140"/>
      <c r="Q505" s="141"/>
    </row>
    <row r="506" spans="4:17" ht="15.75">
      <c r="D506" s="140"/>
      <c r="E506" s="140"/>
      <c r="F506" s="140"/>
      <c r="G506" s="140"/>
      <c r="H506" s="140"/>
      <c r="Q506" s="141"/>
    </row>
    <row r="507" spans="4:17" ht="15.75">
      <c r="D507" s="140"/>
      <c r="E507" s="140"/>
      <c r="F507" s="140"/>
      <c r="G507" s="140"/>
      <c r="H507" s="140"/>
      <c r="Q507" s="141"/>
    </row>
    <row r="508" spans="4:17" ht="15.75">
      <c r="D508" s="140"/>
      <c r="E508" s="140"/>
      <c r="F508" s="140"/>
      <c r="G508" s="140"/>
      <c r="H508" s="140"/>
      <c r="Q508" s="141"/>
    </row>
    <row r="509" spans="4:17" ht="15.75">
      <c r="D509" s="140"/>
      <c r="E509" s="140"/>
      <c r="F509" s="140"/>
      <c r="G509" s="140"/>
      <c r="H509" s="140"/>
      <c r="Q509" s="141"/>
    </row>
    <row r="510" spans="4:17" ht="15.75">
      <c r="D510" s="140"/>
      <c r="E510" s="140"/>
      <c r="F510" s="140"/>
      <c r="G510" s="140"/>
      <c r="H510" s="140"/>
      <c r="Q510" s="141"/>
    </row>
    <row r="511" spans="4:17" ht="15.75">
      <c r="D511" s="140"/>
      <c r="E511" s="140"/>
      <c r="F511" s="140"/>
      <c r="G511" s="140"/>
      <c r="H511" s="140"/>
      <c r="Q511" s="141"/>
    </row>
    <row r="512" spans="4:17" ht="15.75">
      <c r="D512" s="140"/>
      <c r="E512" s="140"/>
      <c r="F512" s="140"/>
      <c r="G512" s="140"/>
      <c r="H512" s="140"/>
      <c r="Q512" s="141"/>
    </row>
    <row r="513" spans="4:17" ht="15.75">
      <c r="D513" s="140"/>
      <c r="E513" s="140"/>
      <c r="F513" s="140"/>
      <c r="G513" s="140"/>
      <c r="H513" s="140"/>
      <c r="Q513" s="141"/>
    </row>
    <row r="514" spans="4:17" ht="15.75">
      <c r="D514" s="140"/>
      <c r="E514" s="140"/>
      <c r="F514" s="140"/>
      <c r="G514" s="140"/>
      <c r="H514" s="140"/>
      <c r="Q514" s="141"/>
    </row>
    <row r="515" spans="4:17" ht="15.75">
      <c r="D515" s="140"/>
      <c r="E515" s="140"/>
      <c r="F515" s="140"/>
      <c r="G515" s="140"/>
      <c r="H515" s="140"/>
      <c r="Q515" s="141"/>
    </row>
    <row r="516" spans="4:17" ht="15.75">
      <c r="D516" s="140"/>
      <c r="E516" s="140"/>
      <c r="F516" s="140"/>
      <c r="G516" s="140"/>
      <c r="H516" s="140"/>
      <c r="Q516" s="141"/>
    </row>
    <row r="517" spans="4:17" ht="15.75">
      <c r="D517" s="140"/>
      <c r="E517" s="140"/>
      <c r="F517" s="140"/>
      <c r="G517" s="140"/>
      <c r="H517" s="140"/>
      <c r="Q517" s="141"/>
    </row>
    <row r="518" spans="4:17" ht="15.75">
      <c r="D518" s="140"/>
      <c r="E518" s="140"/>
      <c r="F518" s="140"/>
      <c r="G518" s="140"/>
      <c r="H518" s="140"/>
      <c r="Q518" s="141"/>
    </row>
    <row r="519" spans="4:17" ht="15.75">
      <c r="D519" s="140"/>
      <c r="E519" s="140"/>
      <c r="F519" s="140"/>
      <c r="G519" s="140"/>
      <c r="H519" s="140"/>
      <c r="Q519" s="141"/>
    </row>
    <row r="520" spans="4:17" ht="15.75">
      <c r="D520" s="140"/>
      <c r="E520" s="140"/>
      <c r="F520" s="140"/>
      <c r="G520" s="140"/>
      <c r="H520" s="140"/>
      <c r="Q520" s="141"/>
    </row>
    <row r="521" spans="4:17" ht="15.75">
      <c r="D521" s="140"/>
      <c r="E521" s="140"/>
      <c r="F521" s="140"/>
      <c r="G521" s="140"/>
      <c r="H521" s="140"/>
      <c r="Q521" s="141"/>
    </row>
    <row r="522" spans="4:17" ht="15.75">
      <c r="D522" s="140"/>
      <c r="E522" s="140"/>
      <c r="F522" s="140"/>
      <c r="G522" s="140"/>
      <c r="H522" s="140"/>
      <c r="Q522" s="141"/>
    </row>
    <row r="523" spans="4:17" ht="15.75">
      <c r="D523" s="140"/>
      <c r="E523" s="140"/>
      <c r="F523" s="140"/>
      <c r="G523" s="140"/>
      <c r="H523" s="140"/>
      <c r="Q523" s="141"/>
    </row>
    <row r="524" spans="4:17" ht="15.75">
      <c r="D524" s="140"/>
      <c r="E524" s="140"/>
      <c r="F524" s="140"/>
      <c r="G524" s="140"/>
      <c r="H524" s="140"/>
      <c r="Q524" s="141"/>
    </row>
    <row r="525" spans="4:17" ht="15.75">
      <c r="D525" s="140"/>
      <c r="E525" s="140"/>
      <c r="F525" s="140"/>
      <c r="G525" s="140"/>
      <c r="H525" s="140"/>
      <c r="Q525" s="141"/>
    </row>
    <row r="526" spans="4:17" ht="15.75">
      <c r="D526" s="140"/>
      <c r="E526" s="140"/>
      <c r="F526" s="140"/>
      <c r="G526" s="140"/>
      <c r="H526" s="140"/>
      <c r="Q526" s="141"/>
    </row>
    <row r="527" spans="4:17" ht="15.75">
      <c r="D527" s="140"/>
      <c r="E527" s="140"/>
      <c r="F527" s="140"/>
      <c r="G527" s="140"/>
      <c r="H527" s="140"/>
      <c r="Q527" s="141"/>
    </row>
    <row r="528" spans="4:17" ht="15.75">
      <c r="D528" s="140"/>
      <c r="E528" s="140"/>
      <c r="F528" s="140"/>
      <c r="G528" s="140"/>
      <c r="H528" s="140"/>
      <c r="Q528" s="141"/>
    </row>
    <row r="529" spans="4:17" ht="15.75">
      <c r="D529" s="140"/>
      <c r="E529" s="140"/>
      <c r="F529" s="140"/>
      <c r="G529" s="140"/>
      <c r="H529" s="140"/>
      <c r="Q529" s="141"/>
    </row>
    <row r="530" spans="4:17" ht="15.75">
      <c r="D530" s="140"/>
      <c r="E530" s="140"/>
      <c r="F530" s="140"/>
      <c r="G530" s="140"/>
      <c r="H530" s="140"/>
      <c r="Q530" s="141"/>
    </row>
    <row r="531" spans="4:17" ht="15.75">
      <c r="D531" s="140"/>
      <c r="E531" s="140"/>
      <c r="F531" s="140"/>
      <c r="G531" s="140"/>
      <c r="H531" s="140"/>
      <c r="Q531" s="141"/>
    </row>
    <row r="532" spans="4:17" ht="15.75">
      <c r="D532" s="140"/>
      <c r="E532" s="140"/>
      <c r="F532" s="140"/>
      <c r="G532" s="140"/>
      <c r="H532" s="140"/>
      <c r="Q532" s="141"/>
    </row>
    <row r="533" spans="4:17" ht="15.75">
      <c r="D533" s="140"/>
      <c r="E533" s="140"/>
      <c r="F533" s="140"/>
      <c r="G533" s="140"/>
      <c r="H533" s="140"/>
      <c r="Q533" s="141"/>
    </row>
    <row r="534" spans="4:17" ht="15.75">
      <c r="D534" s="140"/>
      <c r="E534" s="140"/>
      <c r="F534" s="140"/>
      <c r="G534" s="140"/>
      <c r="H534" s="140"/>
      <c r="Q534" s="141"/>
    </row>
    <row r="535" spans="4:17" ht="15.75">
      <c r="D535" s="140"/>
      <c r="E535" s="140"/>
      <c r="F535" s="140"/>
      <c r="G535" s="140"/>
      <c r="H535" s="140"/>
      <c r="Q535" s="141"/>
    </row>
    <row r="536" spans="4:17" ht="15.75">
      <c r="D536" s="140"/>
      <c r="E536" s="140"/>
      <c r="F536" s="140"/>
      <c r="G536" s="140"/>
      <c r="H536" s="140"/>
      <c r="Q536" s="141"/>
    </row>
    <row r="537" spans="4:17" ht="15.75">
      <c r="D537" s="140"/>
      <c r="E537" s="140"/>
      <c r="F537" s="140"/>
      <c r="G537" s="140"/>
      <c r="H537" s="140"/>
      <c r="Q537" s="141"/>
    </row>
    <row r="538" spans="4:17" ht="15.75">
      <c r="D538" s="140"/>
      <c r="E538" s="140"/>
      <c r="F538" s="140"/>
      <c r="G538" s="140"/>
      <c r="H538" s="140"/>
      <c r="Q538" s="141"/>
    </row>
    <row r="539" spans="4:17" ht="15.75">
      <c r="D539" s="140"/>
      <c r="E539" s="140"/>
      <c r="F539" s="140"/>
      <c r="G539" s="140"/>
      <c r="H539" s="140"/>
      <c r="Q539" s="141"/>
    </row>
    <row r="540" spans="4:17" ht="15.75">
      <c r="D540" s="140"/>
      <c r="E540" s="140"/>
      <c r="F540" s="140"/>
      <c r="G540" s="140"/>
      <c r="H540" s="140"/>
      <c r="Q540" s="141"/>
    </row>
    <row r="541" spans="4:17" ht="15.75">
      <c r="D541" s="140"/>
      <c r="E541" s="140"/>
      <c r="F541" s="140"/>
      <c r="G541" s="140"/>
      <c r="H541" s="140"/>
      <c r="Q541" s="141"/>
    </row>
    <row r="542" spans="4:17" ht="15.75">
      <c r="D542" s="140"/>
      <c r="E542" s="140"/>
      <c r="F542" s="140"/>
      <c r="G542" s="140"/>
      <c r="H542" s="140"/>
      <c r="Q542" s="141"/>
    </row>
    <row r="543" spans="4:17" ht="15.75">
      <c r="D543" s="140"/>
      <c r="E543" s="140"/>
      <c r="F543" s="140"/>
      <c r="G543" s="140"/>
      <c r="H543" s="140"/>
      <c r="Q543" s="141"/>
    </row>
    <row r="544" spans="4:17" ht="15.75">
      <c r="D544" s="140"/>
      <c r="E544" s="140"/>
      <c r="F544" s="140"/>
      <c r="G544" s="140"/>
      <c r="H544" s="140"/>
      <c r="Q544" s="141"/>
    </row>
    <row r="545" spans="4:17" ht="15.75">
      <c r="D545" s="140"/>
      <c r="E545" s="140"/>
      <c r="F545" s="140"/>
      <c r="G545" s="140"/>
      <c r="H545" s="140"/>
      <c r="Q545" s="141"/>
    </row>
    <row r="546" spans="4:17" ht="15.75">
      <c r="D546" s="140"/>
      <c r="E546" s="140"/>
      <c r="F546" s="140"/>
      <c r="G546" s="140"/>
      <c r="H546" s="140"/>
      <c r="Q546" s="141"/>
    </row>
    <row r="547" spans="4:17" ht="15.75">
      <c r="D547" s="140"/>
      <c r="E547" s="140"/>
      <c r="F547" s="140"/>
      <c r="G547" s="140"/>
      <c r="H547" s="140"/>
      <c r="Q547" s="141"/>
    </row>
    <row r="548" spans="4:17" ht="15.75">
      <c r="D548" s="140"/>
      <c r="E548" s="140"/>
      <c r="F548" s="140"/>
      <c r="G548" s="140"/>
      <c r="H548" s="140"/>
      <c r="Q548" s="141"/>
    </row>
    <row r="549" spans="4:17" ht="15.75">
      <c r="D549" s="140"/>
      <c r="E549" s="140"/>
      <c r="F549" s="140"/>
      <c r="G549" s="140"/>
      <c r="H549" s="140"/>
      <c r="Q549" s="141"/>
    </row>
    <row r="550" spans="4:17" ht="15.75">
      <c r="D550" s="140"/>
      <c r="E550" s="140"/>
      <c r="F550" s="140"/>
      <c r="G550" s="140"/>
      <c r="H550" s="140"/>
      <c r="Q550" s="141"/>
    </row>
    <row r="551" spans="4:17" ht="15.75">
      <c r="D551" s="140"/>
      <c r="E551" s="140"/>
      <c r="F551" s="140"/>
      <c r="G551" s="140"/>
      <c r="H551" s="140"/>
      <c r="Q551" s="141"/>
    </row>
    <row r="552" spans="4:17" ht="15.75">
      <c r="D552" s="140"/>
      <c r="E552" s="140"/>
      <c r="F552" s="140"/>
      <c r="G552" s="140"/>
      <c r="H552" s="140"/>
      <c r="Q552" s="141"/>
    </row>
    <row r="553" spans="4:17" ht="15.75">
      <c r="D553" s="140"/>
      <c r="E553" s="140"/>
      <c r="F553" s="140"/>
      <c r="G553" s="140"/>
      <c r="H553" s="140"/>
      <c r="Q553" s="141"/>
    </row>
    <row r="554" spans="4:17" ht="15.75">
      <c r="D554" s="140"/>
      <c r="E554" s="140"/>
      <c r="F554" s="140"/>
      <c r="G554" s="140"/>
      <c r="H554" s="140"/>
      <c r="Q554" s="141"/>
    </row>
    <row r="555" spans="4:17" ht="15.75">
      <c r="D555" s="140"/>
      <c r="E555" s="140"/>
      <c r="F555" s="140"/>
      <c r="G555" s="140"/>
      <c r="H555" s="140"/>
      <c r="Q555" s="141"/>
    </row>
    <row r="556" spans="4:17" ht="15.75">
      <c r="D556" s="140"/>
      <c r="E556" s="140"/>
      <c r="F556" s="140"/>
      <c r="G556" s="140"/>
      <c r="H556" s="140"/>
      <c r="Q556" s="141"/>
    </row>
    <row r="557" spans="4:17" ht="15.75">
      <c r="D557" s="140"/>
      <c r="E557" s="140"/>
      <c r="F557" s="140"/>
      <c r="G557" s="140"/>
      <c r="H557" s="140"/>
      <c r="Q557" s="141"/>
    </row>
    <row r="558" spans="4:17" ht="15.75">
      <c r="D558" s="140"/>
      <c r="E558" s="140"/>
      <c r="F558" s="140"/>
      <c r="G558" s="140"/>
      <c r="H558" s="140"/>
      <c r="Q558" s="141"/>
    </row>
    <row r="559" spans="4:17" ht="15.75">
      <c r="D559" s="140"/>
      <c r="E559" s="140"/>
      <c r="F559" s="140"/>
      <c r="G559" s="140"/>
      <c r="H559" s="140"/>
      <c r="Q559" s="141"/>
    </row>
    <row r="560" spans="4:17" ht="15.75">
      <c r="D560" s="140"/>
      <c r="E560" s="140"/>
      <c r="F560" s="140"/>
      <c r="G560" s="140"/>
      <c r="H560" s="140"/>
      <c r="Q560" s="141"/>
    </row>
    <row r="561" spans="4:17" ht="15.75">
      <c r="D561" s="140"/>
      <c r="E561" s="140"/>
      <c r="F561" s="140"/>
      <c r="G561" s="140"/>
      <c r="H561" s="140"/>
      <c r="Q561" s="141"/>
    </row>
    <row r="562" spans="4:17" ht="15.75">
      <c r="D562" s="140"/>
      <c r="E562" s="140"/>
      <c r="F562" s="140"/>
      <c r="G562" s="140"/>
      <c r="H562" s="140"/>
      <c r="Q562" s="141"/>
    </row>
    <row r="563" spans="4:17" ht="15.75">
      <c r="D563" s="140"/>
      <c r="E563" s="140"/>
      <c r="F563" s="140"/>
      <c r="G563" s="140"/>
      <c r="H563" s="140"/>
      <c r="Q563" s="141"/>
    </row>
    <row r="564" spans="4:17" ht="15.75">
      <c r="D564" s="140"/>
      <c r="E564" s="140"/>
      <c r="F564" s="140"/>
      <c r="G564" s="140"/>
      <c r="H564" s="140"/>
      <c r="Q564" s="141"/>
    </row>
    <row r="565" spans="4:17" ht="15.75">
      <c r="D565" s="140"/>
      <c r="E565" s="140"/>
      <c r="F565" s="140"/>
      <c r="G565" s="140"/>
      <c r="H565" s="140"/>
      <c r="Q565" s="141"/>
    </row>
    <row r="566" spans="4:17" ht="15.75">
      <c r="D566" s="140"/>
      <c r="E566" s="140"/>
      <c r="F566" s="140"/>
      <c r="G566" s="140"/>
      <c r="H566" s="140"/>
      <c r="Q566" s="141"/>
    </row>
    <row r="567" spans="4:17" ht="15.75">
      <c r="D567" s="140"/>
      <c r="E567" s="140"/>
      <c r="F567" s="140"/>
      <c r="G567" s="140"/>
      <c r="H567" s="140"/>
      <c r="Q567" s="141"/>
    </row>
    <row r="568" spans="4:17" ht="15.75">
      <c r="D568" s="140"/>
      <c r="E568" s="140"/>
      <c r="F568" s="140"/>
      <c r="G568" s="140"/>
      <c r="H568" s="140"/>
      <c r="Q568" s="141"/>
    </row>
    <row r="569" spans="4:17" ht="15.75">
      <c r="D569" s="140"/>
      <c r="E569" s="140"/>
      <c r="F569" s="140"/>
      <c r="G569" s="140"/>
      <c r="H569" s="140"/>
      <c r="Q569" s="141"/>
    </row>
    <row r="570" spans="4:17" ht="15.75">
      <c r="D570" s="140"/>
      <c r="E570" s="140"/>
      <c r="F570" s="140"/>
      <c r="G570" s="140"/>
      <c r="H570" s="140"/>
      <c r="Q570" s="141"/>
    </row>
    <row r="571" spans="4:17" ht="15.75">
      <c r="D571" s="140"/>
      <c r="E571" s="140"/>
      <c r="F571" s="140"/>
      <c r="G571" s="140"/>
      <c r="H571" s="140"/>
      <c r="Q571" s="141"/>
    </row>
    <row r="572" spans="4:17" ht="15.75">
      <c r="D572" s="140"/>
      <c r="E572" s="140"/>
      <c r="F572" s="140"/>
      <c r="G572" s="140"/>
      <c r="H572" s="140"/>
      <c r="Q572" s="141"/>
    </row>
    <row r="573" spans="4:17" ht="15.75">
      <c r="D573" s="140"/>
      <c r="E573" s="140"/>
      <c r="F573" s="140"/>
      <c r="G573" s="140"/>
      <c r="H573" s="140"/>
      <c r="Q573" s="141"/>
    </row>
    <row r="574" spans="4:17" ht="15.75">
      <c r="D574" s="140"/>
      <c r="E574" s="140"/>
      <c r="F574" s="140"/>
      <c r="G574" s="140"/>
      <c r="H574" s="140"/>
      <c r="Q574" s="141"/>
    </row>
    <row r="575" spans="4:17" ht="15.75">
      <c r="D575" s="140"/>
      <c r="E575" s="140"/>
      <c r="F575" s="140"/>
      <c r="G575" s="140"/>
      <c r="H575" s="140"/>
      <c r="Q575" s="141"/>
    </row>
    <row r="576" spans="4:17" ht="15.75">
      <c r="D576" s="140"/>
      <c r="E576" s="140"/>
      <c r="F576" s="140"/>
      <c r="G576" s="140"/>
      <c r="H576" s="140"/>
      <c r="Q576" s="141"/>
    </row>
    <row r="577" spans="4:17" ht="15.75">
      <c r="D577" s="140"/>
      <c r="E577" s="140"/>
      <c r="F577" s="140"/>
      <c r="G577" s="140"/>
      <c r="H577" s="140"/>
      <c r="Q577" s="141"/>
    </row>
    <row r="578" spans="4:17" ht="15.75">
      <c r="D578" s="140"/>
      <c r="E578" s="140"/>
      <c r="F578" s="140"/>
      <c r="G578" s="140"/>
      <c r="H578" s="140"/>
      <c r="Q578" s="141"/>
    </row>
    <row r="579" spans="4:17" ht="15.75">
      <c r="D579" s="140"/>
      <c r="E579" s="140"/>
      <c r="F579" s="140"/>
      <c r="G579" s="140"/>
      <c r="H579" s="140"/>
      <c r="Q579" s="141"/>
    </row>
    <row r="580" spans="4:17" ht="15.75">
      <c r="D580" s="140"/>
      <c r="E580" s="140"/>
      <c r="F580" s="140"/>
      <c r="G580" s="140"/>
      <c r="H580" s="140"/>
      <c r="Q580" s="141"/>
    </row>
    <row r="581" spans="4:17" ht="15.75">
      <c r="D581" s="140"/>
      <c r="E581" s="140"/>
      <c r="F581" s="140"/>
      <c r="G581" s="140"/>
      <c r="H581" s="140"/>
      <c r="Q581" s="141"/>
    </row>
    <row r="582" spans="4:17" ht="15.75">
      <c r="D582" s="140"/>
      <c r="E582" s="140"/>
      <c r="F582" s="140"/>
      <c r="G582" s="140"/>
      <c r="H582" s="140"/>
      <c r="Q582" s="141"/>
    </row>
    <row r="583" spans="4:17" ht="15.75">
      <c r="D583" s="140"/>
      <c r="E583" s="140"/>
      <c r="F583" s="140"/>
      <c r="G583" s="140"/>
      <c r="H583" s="140"/>
      <c r="Q583" s="141"/>
    </row>
    <row r="584" spans="4:17" ht="15.75">
      <c r="D584" s="140"/>
      <c r="E584" s="140"/>
      <c r="F584" s="140"/>
      <c r="G584" s="140"/>
      <c r="H584" s="140"/>
      <c r="Q584" s="141"/>
    </row>
    <row r="585" spans="4:17" ht="15.75">
      <c r="D585" s="140"/>
      <c r="E585" s="140"/>
      <c r="F585" s="140"/>
      <c r="G585" s="140"/>
      <c r="H585" s="140"/>
      <c r="Q585" s="141"/>
    </row>
    <row r="586" spans="4:17" ht="15.75">
      <c r="D586" s="140"/>
      <c r="E586" s="140"/>
      <c r="F586" s="140"/>
      <c r="G586" s="140"/>
      <c r="H586" s="140"/>
      <c r="Q586" s="141"/>
    </row>
    <row r="587" spans="4:17" ht="15.75">
      <c r="D587" s="140"/>
      <c r="E587" s="140"/>
      <c r="F587" s="140"/>
      <c r="G587" s="140"/>
      <c r="H587" s="140"/>
      <c r="Q587" s="141"/>
    </row>
    <row r="588" spans="4:17" ht="15.75">
      <c r="D588" s="140"/>
      <c r="E588" s="140"/>
      <c r="F588" s="140"/>
      <c r="G588" s="140"/>
      <c r="H588" s="140"/>
      <c r="Q588" s="141"/>
    </row>
    <row r="589" spans="4:17" ht="15.75">
      <c r="D589" s="140"/>
      <c r="E589" s="140"/>
      <c r="F589" s="140"/>
      <c r="G589" s="140"/>
      <c r="H589" s="140"/>
      <c r="Q589" s="141"/>
    </row>
    <row r="590" spans="4:17" ht="15.75">
      <c r="D590" s="140"/>
      <c r="E590" s="140"/>
      <c r="F590" s="140"/>
      <c r="G590" s="140"/>
      <c r="H590" s="140"/>
      <c r="Q590" s="141"/>
    </row>
    <row r="591" spans="4:17" ht="15.75">
      <c r="D591" s="140"/>
      <c r="E591" s="140"/>
      <c r="F591" s="140"/>
      <c r="G591" s="140"/>
      <c r="H591" s="140"/>
      <c r="Q591" s="141"/>
    </row>
    <row r="592" spans="4:17" ht="15.75">
      <c r="D592" s="140"/>
      <c r="E592" s="140"/>
      <c r="F592" s="140"/>
      <c r="G592" s="140"/>
      <c r="H592" s="140"/>
      <c r="Q592" s="141"/>
    </row>
    <row r="593" spans="4:17" ht="15.75">
      <c r="D593" s="140"/>
      <c r="E593" s="140"/>
      <c r="F593" s="140"/>
      <c r="G593" s="140"/>
      <c r="H593" s="140"/>
      <c r="Q593" s="141"/>
    </row>
    <row r="594" spans="4:17" ht="15.75">
      <c r="D594" s="140"/>
      <c r="E594" s="140"/>
      <c r="F594" s="140"/>
      <c r="G594" s="140"/>
      <c r="H594" s="140"/>
      <c r="Q594" s="141"/>
    </row>
    <row r="595" spans="4:17" ht="15.75">
      <c r="D595" s="140"/>
      <c r="E595" s="140"/>
      <c r="F595" s="140"/>
      <c r="G595" s="140"/>
      <c r="H595" s="140"/>
      <c r="Q595" s="141"/>
    </row>
    <row r="596" spans="4:17" ht="15.75">
      <c r="D596" s="140"/>
      <c r="E596" s="140"/>
      <c r="F596" s="140"/>
      <c r="G596" s="140"/>
      <c r="H596" s="140"/>
      <c r="Q596" s="141"/>
    </row>
    <row r="597" spans="4:17" ht="15.75">
      <c r="D597" s="140"/>
      <c r="E597" s="140"/>
      <c r="F597" s="140"/>
      <c r="G597" s="140"/>
      <c r="H597" s="140"/>
      <c r="Q597" s="141"/>
    </row>
    <row r="598" spans="4:17" ht="15.75">
      <c r="D598" s="140"/>
      <c r="E598" s="140"/>
      <c r="F598" s="140"/>
      <c r="G598" s="140"/>
      <c r="H598" s="140"/>
      <c r="Q598" s="141"/>
    </row>
    <row r="599" spans="4:17" ht="15.75">
      <c r="D599" s="140"/>
      <c r="E599" s="140"/>
      <c r="F599" s="140"/>
      <c r="G599" s="140"/>
      <c r="H599" s="140"/>
      <c r="Q599" s="141"/>
    </row>
    <row r="600" spans="4:17" ht="15.75">
      <c r="D600" s="140"/>
      <c r="E600" s="140"/>
      <c r="F600" s="140"/>
      <c r="G600" s="140"/>
      <c r="H600" s="140"/>
      <c r="Q600" s="141"/>
    </row>
    <row r="601" spans="4:17" ht="15.75">
      <c r="D601" s="140"/>
      <c r="E601" s="140"/>
      <c r="F601" s="140"/>
      <c r="G601" s="140"/>
      <c r="H601" s="140"/>
      <c r="Q601" s="141"/>
    </row>
    <row r="602" spans="4:17" ht="15.75">
      <c r="D602" s="140"/>
      <c r="E602" s="140"/>
      <c r="F602" s="140"/>
      <c r="G602" s="140"/>
      <c r="H602" s="140"/>
      <c r="Q602" s="141"/>
    </row>
    <row r="603" spans="4:17" ht="15.75">
      <c r="D603" s="140"/>
      <c r="E603" s="140"/>
      <c r="F603" s="140"/>
      <c r="G603" s="140"/>
      <c r="H603" s="140"/>
      <c r="Q603" s="141"/>
    </row>
    <row r="604" spans="4:17" ht="15.75">
      <c r="D604" s="140"/>
      <c r="E604" s="140"/>
      <c r="F604" s="140"/>
      <c r="G604" s="140"/>
      <c r="H604" s="140"/>
      <c r="Q604" s="141"/>
    </row>
    <row r="605" spans="4:17" ht="15.75">
      <c r="D605" s="140"/>
      <c r="E605" s="140"/>
      <c r="F605" s="140"/>
      <c r="G605" s="140"/>
      <c r="H605" s="140"/>
      <c r="Q605" s="141"/>
    </row>
    <row r="606" spans="4:17" ht="15.75">
      <c r="D606" s="140"/>
      <c r="E606" s="140"/>
      <c r="F606" s="140"/>
      <c r="G606" s="140"/>
      <c r="H606" s="140"/>
      <c r="Q606" s="141"/>
    </row>
    <row r="607" spans="4:17" ht="15.75">
      <c r="D607" s="140"/>
      <c r="E607" s="140"/>
      <c r="F607" s="140"/>
      <c r="G607" s="140"/>
      <c r="H607" s="140"/>
      <c r="Q607" s="141"/>
    </row>
    <row r="608" spans="4:17" ht="15.75">
      <c r="D608" s="140"/>
      <c r="E608" s="140"/>
      <c r="F608" s="140"/>
      <c r="G608" s="140"/>
      <c r="H608" s="140"/>
      <c r="Q608" s="141"/>
    </row>
    <row r="609" spans="4:17" ht="15.75">
      <c r="D609" s="140"/>
      <c r="E609" s="140"/>
      <c r="F609" s="140"/>
      <c r="G609" s="140"/>
      <c r="H609" s="140"/>
      <c r="Q609" s="141"/>
    </row>
    <row r="610" spans="4:17" ht="15.75">
      <c r="D610" s="140"/>
      <c r="E610" s="140"/>
      <c r="F610" s="140"/>
      <c r="G610" s="140"/>
      <c r="H610" s="140"/>
      <c r="Q610" s="141"/>
    </row>
    <row r="611" spans="4:17" ht="15.75">
      <c r="D611" s="140"/>
      <c r="E611" s="140"/>
      <c r="F611" s="140"/>
      <c r="G611" s="140"/>
      <c r="H611" s="140"/>
      <c r="Q611" s="141"/>
    </row>
    <row r="612" spans="4:17" ht="15.75">
      <c r="D612" s="140"/>
      <c r="E612" s="140"/>
      <c r="F612" s="140"/>
      <c r="G612" s="140"/>
      <c r="H612" s="140"/>
      <c r="Q612" s="141"/>
    </row>
    <row r="613" spans="4:17" ht="15.75">
      <c r="D613" s="140"/>
      <c r="E613" s="140"/>
      <c r="F613" s="140"/>
      <c r="G613" s="140"/>
      <c r="H613" s="140"/>
      <c r="Q613" s="141"/>
    </row>
    <row r="614" spans="4:17" ht="15.75">
      <c r="D614" s="140"/>
      <c r="E614" s="140"/>
      <c r="F614" s="140"/>
      <c r="G614" s="140"/>
      <c r="H614" s="140"/>
      <c r="Q614" s="141"/>
    </row>
    <row r="615" spans="4:17" ht="15.75">
      <c r="D615" s="140"/>
      <c r="E615" s="140"/>
      <c r="F615" s="140"/>
      <c r="G615" s="140"/>
      <c r="H615" s="140"/>
      <c r="Q615" s="141"/>
    </row>
    <row r="616" spans="4:17" ht="15.75">
      <c r="D616" s="140"/>
      <c r="E616" s="140"/>
      <c r="F616" s="140"/>
      <c r="G616" s="140"/>
      <c r="H616" s="140"/>
      <c r="Q616" s="141"/>
    </row>
    <row r="617" spans="4:17" ht="15.75">
      <c r="D617" s="140"/>
      <c r="E617" s="140"/>
      <c r="F617" s="140"/>
      <c r="G617" s="140"/>
      <c r="H617" s="140"/>
      <c r="Q617" s="141"/>
    </row>
    <row r="618" spans="4:17" ht="15.75">
      <c r="D618" s="140"/>
      <c r="E618" s="140"/>
      <c r="F618" s="140"/>
      <c r="G618" s="140"/>
      <c r="H618" s="140"/>
      <c r="Q618" s="141"/>
    </row>
    <row r="619" spans="4:17" ht="15.75">
      <c r="D619" s="140"/>
      <c r="E619" s="140"/>
      <c r="F619" s="140"/>
      <c r="G619" s="140"/>
      <c r="H619" s="140"/>
      <c r="Q619" s="141"/>
    </row>
    <row r="620" spans="4:17" ht="15.75">
      <c r="D620" s="140"/>
      <c r="E620" s="140"/>
      <c r="F620" s="140"/>
      <c r="G620" s="140"/>
      <c r="H620" s="140"/>
      <c r="Q620" s="141"/>
    </row>
    <row r="621" spans="4:17" ht="15.75">
      <c r="D621" s="140"/>
      <c r="E621" s="140"/>
      <c r="F621" s="140"/>
      <c r="G621" s="140"/>
      <c r="H621" s="140"/>
      <c r="Q621" s="141"/>
    </row>
    <row r="622" spans="4:17" ht="15.75">
      <c r="D622" s="140"/>
      <c r="E622" s="140"/>
      <c r="F622" s="140"/>
      <c r="G622" s="140"/>
      <c r="H622" s="140"/>
      <c r="Q622" s="141"/>
    </row>
    <row r="623" spans="4:17" ht="15.75">
      <c r="D623" s="140"/>
      <c r="E623" s="140"/>
      <c r="F623" s="140"/>
      <c r="G623" s="140"/>
      <c r="H623" s="140"/>
      <c r="Q623" s="141"/>
    </row>
    <row r="624" spans="4:17" ht="15.75">
      <c r="D624" s="140"/>
      <c r="E624" s="140"/>
      <c r="F624" s="140"/>
      <c r="G624" s="140"/>
      <c r="H624" s="140"/>
      <c r="Q624" s="141"/>
    </row>
    <row r="625" spans="4:17" ht="15.75">
      <c r="D625" s="140"/>
      <c r="E625" s="140"/>
      <c r="F625" s="140"/>
      <c r="G625" s="140"/>
      <c r="H625" s="140"/>
      <c r="Q625" s="141"/>
    </row>
    <row r="626" spans="4:17" ht="15.75">
      <c r="D626" s="140"/>
      <c r="E626" s="140"/>
      <c r="F626" s="140"/>
      <c r="G626" s="140"/>
      <c r="H626" s="140"/>
      <c r="Q626" s="141"/>
    </row>
    <row r="627" spans="4:17" ht="15.75">
      <c r="D627" s="140"/>
      <c r="E627" s="140"/>
      <c r="F627" s="140"/>
      <c r="G627" s="140"/>
      <c r="H627" s="140"/>
      <c r="Q627" s="141"/>
    </row>
    <row r="628" spans="4:17" ht="15.75">
      <c r="D628" s="140"/>
      <c r="E628" s="140"/>
      <c r="F628" s="140"/>
      <c r="G628" s="140"/>
      <c r="H628" s="140"/>
      <c r="Q628" s="141"/>
    </row>
    <row r="629" spans="4:17" ht="15.75">
      <c r="D629" s="140"/>
      <c r="E629" s="140"/>
      <c r="F629" s="140"/>
      <c r="G629" s="140"/>
      <c r="H629" s="140"/>
      <c r="Q629" s="141"/>
    </row>
    <row r="630" spans="4:17" ht="15.75">
      <c r="D630" s="140"/>
      <c r="E630" s="140"/>
      <c r="F630" s="140"/>
      <c r="G630" s="140"/>
      <c r="H630" s="140"/>
      <c r="Q630" s="141"/>
    </row>
    <row r="631" spans="4:17" ht="15.75">
      <c r="D631" s="140"/>
      <c r="E631" s="140"/>
      <c r="F631" s="140"/>
      <c r="G631" s="140"/>
      <c r="H631" s="140"/>
      <c r="Q631" s="141"/>
    </row>
    <row r="632" spans="4:17" ht="15.75">
      <c r="D632" s="140"/>
      <c r="E632" s="140"/>
      <c r="F632" s="140"/>
      <c r="G632" s="140"/>
      <c r="H632" s="140"/>
      <c r="Q632" s="141"/>
    </row>
    <row r="633" spans="4:17" ht="15.75">
      <c r="D633" s="140"/>
      <c r="E633" s="140"/>
      <c r="F633" s="140"/>
      <c r="G633" s="140"/>
      <c r="H633" s="140"/>
      <c r="Q633" s="141"/>
    </row>
    <row r="634" spans="4:17" ht="15.75">
      <c r="D634" s="140"/>
      <c r="E634" s="140"/>
      <c r="F634" s="140"/>
      <c r="G634" s="140"/>
      <c r="H634" s="140"/>
      <c r="Q634" s="141"/>
    </row>
    <row r="635" spans="4:17" ht="15.75">
      <c r="D635" s="140"/>
      <c r="E635" s="140"/>
      <c r="F635" s="140"/>
      <c r="G635" s="140"/>
      <c r="H635" s="140"/>
      <c r="Q635" s="141"/>
    </row>
    <row r="636" spans="4:17" ht="15.75">
      <c r="D636" s="140"/>
      <c r="E636" s="140"/>
      <c r="F636" s="140"/>
      <c r="G636" s="140"/>
      <c r="H636" s="140"/>
      <c r="Q636" s="141"/>
    </row>
    <row r="637" spans="4:17" ht="15.75">
      <c r="D637" s="140"/>
      <c r="E637" s="140"/>
      <c r="F637" s="140"/>
      <c r="G637" s="140"/>
      <c r="H637" s="140"/>
      <c r="Q637" s="141"/>
    </row>
    <row r="638" spans="4:17" ht="15.75">
      <c r="D638" s="140"/>
      <c r="E638" s="140"/>
      <c r="F638" s="140"/>
      <c r="G638" s="140"/>
      <c r="H638" s="140"/>
      <c r="Q638" s="141"/>
    </row>
    <row r="639" spans="4:17" ht="15.75">
      <c r="D639" s="140"/>
      <c r="E639" s="140"/>
      <c r="F639" s="140"/>
      <c r="G639" s="140"/>
      <c r="H639" s="140"/>
      <c r="Q639" s="141"/>
    </row>
    <row r="640" spans="4:17" ht="15.75">
      <c r="D640" s="140"/>
      <c r="E640" s="140"/>
      <c r="F640" s="140"/>
      <c r="G640" s="140"/>
      <c r="H640" s="140"/>
      <c r="Q640" s="141"/>
    </row>
    <row r="641" spans="4:17" ht="15.75">
      <c r="D641" s="140"/>
      <c r="E641" s="140"/>
      <c r="F641" s="140"/>
      <c r="G641" s="140"/>
      <c r="H641" s="140"/>
      <c r="Q641" s="141"/>
    </row>
    <row r="642" spans="4:17" ht="15.75">
      <c r="D642" s="140"/>
      <c r="E642" s="140"/>
      <c r="F642" s="140"/>
      <c r="G642" s="140"/>
      <c r="H642" s="140"/>
      <c r="Q642" s="141"/>
    </row>
    <row r="643" spans="4:17" ht="15.75">
      <c r="D643" s="140"/>
      <c r="E643" s="140"/>
      <c r="F643" s="140"/>
      <c r="G643" s="140"/>
      <c r="H643" s="140"/>
      <c r="Q643" s="141"/>
    </row>
    <row r="644" spans="4:17" ht="15.75">
      <c r="D644" s="140"/>
      <c r="E644" s="140"/>
      <c r="F644" s="140"/>
      <c r="G644" s="140"/>
      <c r="H644" s="140"/>
      <c r="Q644" s="141"/>
    </row>
    <row r="645" spans="4:17" ht="15.75">
      <c r="D645" s="140"/>
      <c r="E645" s="140"/>
      <c r="F645" s="140"/>
      <c r="G645" s="140"/>
      <c r="H645" s="140"/>
      <c r="Q645" s="141"/>
    </row>
    <row r="646" spans="4:17" ht="15.75">
      <c r="D646" s="140"/>
      <c r="E646" s="140"/>
      <c r="F646" s="140"/>
      <c r="G646" s="140"/>
      <c r="H646" s="140"/>
      <c r="Q646" s="141"/>
    </row>
    <row r="647" spans="4:17" ht="15.75">
      <c r="D647" s="140"/>
      <c r="E647" s="140"/>
      <c r="F647" s="140"/>
      <c r="G647" s="140"/>
      <c r="H647" s="140"/>
      <c r="Q647" s="141"/>
    </row>
    <row r="648" spans="4:17" ht="15.75">
      <c r="D648" s="140"/>
      <c r="E648" s="140"/>
      <c r="F648" s="140"/>
      <c r="G648" s="140"/>
      <c r="H648" s="140"/>
      <c r="Q648" s="141"/>
    </row>
    <row r="649" spans="4:17" ht="15.75">
      <c r="D649" s="140"/>
      <c r="E649" s="140"/>
      <c r="F649" s="140"/>
      <c r="G649" s="140"/>
      <c r="H649" s="140"/>
      <c r="Q649" s="141"/>
    </row>
    <row r="650" spans="4:17" ht="15.75">
      <c r="D650" s="140"/>
      <c r="E650" s="140"/>
      <c r="F650" s="140"/>
      <c r="G650" s="140"/>
      <c r="H650" s="140"/>
      <c r="Q650" s="141"/>
    </row>
    <row r="651" spans="4:17" ht="15.75">
      <c r="D651" s="140"/>
      <c r="E651" s="140"/>
      <c r="F651" s="140"/>
      <c r="G651" s="140"/>
      <c r="H651" s="140"/>
      <c r="Q651" s="141"/>
    </row>
    <row r="652" spans="4:17" ht="15.75">
      <c r="D652" s="140"/>
      <c r="E652" s="140"/>
      <c r="F652" s="140"/>
      <c r="G652" s="140"/>
      <c r="H652" s="140"/>
      <c r="Q652" s="141"/>
    </row>
    <row r="653" spans="4:17" ht="15.75">
      <c r="D653" s="140"/>
      <c r="E653" s="140"/>
      <c r="F653" s="140"/>
      <c r="G653" s="140"/>
      <c r="H653" s="140"/>
      <c r="Q653" s="141"/>
    </row>
    <row r="654" spans="4:17" ht="15.75">
      <c r="D654" s="140"/>
      <c r="E654" s="140"/>
      <c r="F654" s="140"/>
      <c r="G654" s="140"/>
      <c r="H654" s="140"/>
      <c r="Q654" s="141"/>
    </row>
    <row r="655" spans="4:17" ht="15.75">
      <c r="D655" s="140"/>
      <c r="E655" s="140"/>
      <c r="F655" s="140"/>
      <c r="G655" s="140"/>
      <c r="H655" s="140"/>
      <c r="Q655" s="141"/>
    </row>
    <row r="656" spans="4:17" ht="15.75">
      <c r="D656" s="140"/>
      <c r="E656" s="140"/>
      <c r="F656" s="140"/>
      <c r="G656" s="140"/>
      <c r="H656" s="140"/>
      <c r="Q656" s="141"/>
    </row>
    <row r="657" spans="4:17" ht="15.75">
      <c r="D657" s="140"/>
      <c r="E657" s="140"/>
      <c r="F657" s="140"/>
      <c r="G657" s="140"/>
      <c r="H657" s="140"/>
      <c r="Q657" s="141"/>
    </row>
    <row r="658" spans="4:17" ht="15.75">
      <c r="D658" s="140"/>
      <c r="E658" s="140"/>
      <c r="F658" s="140"/>
      <c r="G658" s="140"/>
      <c r="H658" s="140"/>
      <c r="Q658" s="141"/>
    </row>
    <row r="659" spans="4:17" ht="15.75">
      <c r="D659" s="140"/>
      <c r="E659" s="140"/>
      <c r="F659" s="140"/>
      <c r="G659" s="140"/>
      <c r="H659" s="140"/>
      <c r="Q659" s="141"/>
    </row>
    <row r="660" spans="4:17" ht="15.75">
      <c r="D660" s="140"/>
      <c r="E660" s="140"/>
      <c r="F660" s="140"/>
      <c r="G660" s="140"/>
      <c r="H660" s="140"/>
      <c r="Q660" s="141"/>
    </row>
    <row r="661" spans="4:17" ht="15.75">
      <c r="D661" s="140"/>
      <c r="E661" s="140"/>
      <c r="F661" s="140"/>
      <c r="G661" s="140"/>
      <c r="H661" s="140"/>
      <c r="Q661" s="141"/>
    </row>
    <row r="662" spans="4:17" ht="15.75">
      <c r="D662" s="140"/>
      <c r="E662" s="140"/>
      <c r="F662" s="140"/>
      <c r="G662" s="140"/>
      <c r="H662" s="140"/>
      <c r="Q662" s="141"/>
    </row>
    <row r="663" spans="4:17" ht="15.75">
      <c r="D663" s="140"/>
      <c r="E663" s="140"/>
      <c r="F663" s="140"/>
      <c r="G663" s="140"/>
      <c r="H663" s="140"/>
      <c r="Q663" s="141"/>
    </row>
    <row r="664" spans="4:17" ht="15.75">
      <c r="D664" s="140"/>
      <c r="E664" s="140"/>
      <c r="F664" s="140"/>
      <c r="G664" s="140"/>
      <c r="H664" s="140"/>
      <c r="Q664" s="141"/>
    </row>
    <row r="665" spans="4:17" ht="15.75">
      <c r="D665" s="140"/>
      <c r="E665" s="140"/>
      <c r="F665" s="140"/>
      <c r="G665" s="140"/>
      <c r="H665" s="140"/>
      <c r="Q665" s="141"/>
    </row>
    <row r="666" spans="4:17" ht="15.75">
      <c r="D666" s="140"/>
      <c r="E666" s="140"/>
      <c r="F666" s="140"/>
      <c r="G666" s="140"/>
      <c r="H666" s="140"/>
      <c r="Q666" s="141"/>
    </row>
    <row r="667" spans="4:17" ht="15.75">
      <c r="D667" s="140"/>
      <c r="E667" s="140"/>
      <c r="F667" s="140"/>
      <c r="G667" s="140"/>
      <c r="H667" s="140"/>
      <c r="Q667" s="141"/>
    </row>
    <row r="668" spans="4:17" ht="15.75">
      <c r="D668" s="140"/>
      <c r="E668" s="140"/>
      <c r="F668" s="140"/>
      <c r="G668" s="140"/>
      <c r="H668" s="140"/>
      <c r="Q668" s="141"/>
    </row>
    <row r="669" spans="4:17" ht="15.75">
      <c r="D669" s="140"/>
      <c r="E669" s="140"/>
      <c r="F669" s="140"/>
      <c r="G669" s="140"/>
      <c r="H669" s="140"/>
      <c r="Q669" s="141"/>
    </row>
    <row r="670" spans="4:17" ht="15.75">
      <c r="D670" s="140"/>
      <c r="E670" s="140"/>
      <c r="F670" s="140"/>
      <c r="G670" s="140"/>
      <c r="H670" s="140"/>
      <c r="Q670" s="141"/>
    </row>
    <row r="671" spans="4:17" ht="15.75">
      <c r="D671" s="140"/>
      <c r="E671" s="140"/>
      <c r="F671" s="140"/>
      <c r="G671" s="140"/>
      <c r="H671" s="140"/>
      <c r="Q671" s="141"/>
    </row>
    <row r="672" spans="4:17" ht="15.75">
      <c r="D672" s="140"/>
      <c r="E672" s="140"/>
      <c r="F672" s="140"/>
      <c r="G672" s="140"/>
      <c r="H672" s="140"/>
      <c r="Q672" s="141"/>
    </row>
    <row r="673" spans="4:17" ht="15.75">
      <c r="D673" s="140"/>
      <c r="E673" s="140"/>
      <c r="F673" s="140"/>
      <c r="G673" s="140"/>
      <c r="H673" s="140"/>
      <c r="Q673" s="141"/>
    </row>
    <row r="674" spans="4:17" ht="15.75">
      <c r="D674" s="140"/>
      <c r="E674" s="140"/>
      <c r="F674" s="140"/>
      <c r="G674" s="140"/>
      <c r="H674" s="140"/>
      <c r="Q674" s="141"/>
    </row>
    <row r="675" spans="4:17" ht="15.75">
      <c r="D675" s="140"/>
      <c r="E675" s="140"/>
      <c r="F675" s="140"/>
      <c r="G675" s="140"/>
      <c r="H675" s="140"/>
      <c r="Q675" s="141"/>
    </row>
    <row r="676" spans="4:17" ht="15.75">
      <c r="D676" s="140"/>
      <c r="E676" s="140"/>
      <c r="F676" s="140"/>
      <c r="G676" s="140"/>
      <c r="H676" s="140"/>
      <c r="Q676" s="141"/>
    </row>
    <row r="677" spans="4:17" ht="15.75">
      <c r="D677" s="140"/>
      <c r="E677" s="140"/>
      <c r="F677" s="140"/>
      <c r="G677" s="140"/>
      <c r="H677" s="140"/>
      <c r="Q677" s="141"/>
    </row>
    <row r="678" spans="4:17" ht="15.75">
      <c r="D678" s="140"/>
      <c r="E678" s="140"/>
      <c r="F678" s="140"/>
      <c r="G678" s="140"/>
      <c r="H678" s="140"/>
      <c r="Q678" s="141"/>
    </row>
    <row r="679" spans="4:17" ht="15.75">
      <c r="D679" s="140"/>
      <c r="E679" s="140"/>
      <c r="F679" s="140"/>
      <c r="G679" s="140"/>
      <c r="H679" s="140"/>
      <c r="Q679" s="141"/>
    </row>
    <row r="680" spans="4:17" ht="15.75">
      <c r="D680" s="140"/>
      <c r="E680" s="140"/>
      <c r="F680" s="140"/>
      <c r="G680" s="140"/>
      <c r="H680" s="140"/>
      <c r="Q680" s="141"/>
    </row>
    <row r="681" spans="4:17" ht="15.75">
      <c r="D681" s="140"/>
      <c r="E681" s="140"/>
      <c r="F681" s="140"/>
      <c r="G681" s="140"/>
      <c r="H681" s="140"/>
      <c r="Q681" s="141"/>
    </row>
    <row r="682" spans="4:17" ht="15.75">
      <c r="D682" s="140"/>
      <c r="E682" s="140"/>
      <c r="F682" s="140"/>
      <c r="G682" s="140"/>
      <c r="H682" s="140"/>
      <c r="Q682" s="141"/>
    </row>
    <row r="683" spans="4:17" ht="15.75">
      <c r="D683" s="140"/>
      <c r="E683" s="140"/>
      <c r="F683" s="140"/>
      <c r="G683" s="140"/>
      <c r="H683" s="140"/>
      <c r="Q683" s="141"/>
    </row>
    <row r="684" spans="4:17" ht="15.75">
      <c r="D684" s="140"/>
      <c r="E684" s="140"/>
      <c r="F684" s="140"/>
      <c r="G684" s="140"/>
      <c r="H684" s="140"/>
      <c r="Q684" s="141"/>
    </row>
    <row r="685" spans="4:17" ht="15.75">
      <c r="D685" s="140"/>
      <c r="E685" s="140"/>
      <c r="F685" s="140"/>
      <c r="G685" s="140"/>
      <c r="H685" s="140"/>
      <c r="Q685" s="141"/>
    </row>
    <row r="686" spans="4:17" ht="15.75">
      <c r="D686" s="140"/>
      <c r="E686" s="140"/>
      <c r="F686" s="140"/>
      <c r="G686" s="140"/>
      <c r="H686" s="140"/>
      <c r="Q686" s="141"/>
    </row>
    <row r="687" spans="4:17" ht="15.75">
      <c r="D687" s="140"/>
      <c r="E687" s="140"/>
      <c r="F687" s="140"/>
      <c r="G687" s="140"/>
      <c r="H687" s="140"/>
      <c r="Q687" s="141"/>
    </row>
    <row r="688" spans="4:17" ht="15.75">
      <c r="D688" s="140"/>
      <c r="E688" s="140"/>
      <c r="F688" s="140"/>
      <c r="G688" s="140"/>
      <c r="H688" s="140"/>
      <c r="Q688" s="141"/>
    </row>
    <row r="689" spans="4:17" ht="15.75">
      <c r="D689" s="140"/>
      <c r="E689" s="140"/>
      <c r="F689" s="140"/>
      <c r="G689" s="140"/>
      <c r="H689" s="140"/>
      <c r="Q689" s="141"/>
    </row>
    <row r="690" spans="4:17" ht="15.75">
      <c r="D690" s="140"/>
      <c r="E690" s="140"/>
      <c r="F690" s="140"/>
      <c r="G690" s="140"/>
      <c r="H690" s="140"/>
      <c r="Q690" s="141"/>
    </row>
    <row r="691" spans="4:17" ht="15.75">
      <c r="D691" s="140"/>
      <c r="E691" s="140"/>
      <c r="F691" s="140"/>
      <c r="G691" s="140"/>
      <c r="H691" s="140"/>
      <c r="Q691" s="141"/>
    </row>
    <row r="692" spans="4:17" ht="15.75">
      <c r="D692" s="140"/>
      <c r="E692" s="140"/>
      <c r="F692" s="140"/>
      <c r="G692" s="140"/>
      <c r="H692" s="140"/>
      <c r="Q692" s="141"/>
    </row>
    <row r="693" spans="4:17" ht="15.75">
      <c r="D693" s="140"/>
      <c r="E693" s="140"/>
      <c r="F693" s="140"/>
      <c r="G693" s="140"/>
      <c r="H693" s="140"/>
      <c r="Q693" s="141"/>
    </row>
    <row r="694" spans="4:17" ht="15.75">
      <c r="D694" s="140"/>
      <c r="E694" s="140"/>
      <c r="F694" s="140"/>
      <c r="G694" s="140"/>
      <c r="H694" s="140"/>
      <c r="Q694" s="141"/>
    </row>
    <row r="695" spans="4:17" ht="15.75">
      <c r="D695" s="140"/>
      <c r="E695" s="140"/>
      <c r="F695" s="140"/>
      <c r="G695" s="140"/>
      <c r="H695" s="140"/>
      <c r="Q695" s="141"/>
    </row>
    <row r="696" spans="4:17" ht="15.75">
      <c r="D696" s="140"/>
      <c r="E696" s="140"/>
      <c r="F696" s="140"/>
      <c r="G696" s="140"/>
      <c r="H696" s="140"/>
      <c r="Q696" s="141"/>
    </row>
    <row r="697" spans="4:17" ht="15.75">
      <c r="D697" s="140"/>
      <c r="E697" s="140"/>
      <c r="F697" s="140"/>
      <c r="G697" s="140"/>
      <c r="H697" s="140"/>
      <c r="Q697" s="141"/>
    </row>
    <row r="698" spans="4:17" ht="15.75">
      <c r="D698" s="140"/>
      <c r="E698" s="140"/>
      <c r="F698" s="140"/>
      <c r="G698" s="140"/>
      <c r="H698" s="140"/>
      <c r="Q698" s="141"/>
    </row>
    <row r="699" spans="4:17" ht="15.75">
      <c r="D699" s="140"/>
      <c r="E699" s="140"/>
      <c r="F699" s="140"/>
      <c r="G699" s="140"/>
      <c r="H699" s="140"/>
      <c r="Q699" s="141"/>
    </row>
    <row r="700" spans="4:17" ht="15.75">
      <c r="D700" s="140"/>
      <c r="E700" s="140"/>
      <c r="F700" s="140"/>
      <c r="G700" s="140"/>
      <c r="H700" s="140"/>
      <c r="Q700" s="141"/>
    </row>
    <row r="701" spans="4:17" ht="15.75">
      <c r="D701" s="140"/>
      <c r="E701" s="140"/>
      <c r="F701" s="140"/>
      <c r="G701" s="140"/>
      <c r="H701" s="140"/>
      <c r="Q701" s="141"/>
    </row>
    <row r="702" spans="4:17" ht="15.75">
      <c r="D702" s="140"/>
      <c r="E702" s="140"/>
      <c r="F702" s="140"/>
      <c r="G702" s="140"/>
      <c r="H702" s="140"/>
      <c r="Q702" s="141"/>
    </row>
    <row r="703" spans="4:17" ht="15.75">
      <c r="D703" s="140"/>
      <c r="E703" s="140"/>
      <c r="F703" s="140"/>
      <c r="G703" s="140"/>
      <c r="H703" s="140"/>
      <c r="Q703" s="141"/>
    </row>
    <row r="704" spans="4:17" ht="15.75">
      <c r="D704" s="140"/>
      <c r="E704" s="140"/>
      <c r="F704" s="140"/>
      <c r="G704" s="140"/>
      <c r="H704" s="140"/>
      <c r="Q704" s="141"/>
    </row>
    <row r="705" spans="4:17" ht="15.75">
      <c r="D705" s="140"/>
      <c r="E705" s="140"/>
      <c r="F705" s="140"/>
      <c r="G705" s="140"/>
      <c r="H705" s="140"/>
      <c r="Q705" s="141"/>
    </row>
    <row r="706" spans="4:17" ht="15.75">
      <c r="D706" s="140"/>
      <c r="E706" s="140"/>
      <c r="F706" s="140"/>
      <c r="G706" s="140"/>
      <c r="H706" s="140"/>
      <c r="Q706" s="141"/>
    </row>
    <row r="707" spans="4:17" ht="15.75">
      <c r="D707" s="140"/>
      <c r="E707" s="140"/>
      <c r="F707" s="140"/>
      <c r="G707" s="140"/>
      <c r="H707" s="140"/>
      <c r="Q707" s="141"/>
    </row>
    <row r="708" spans="4:17" ht="15.75">
      <c r="D708" s="140"/>
      <c r="E708" s="140"/>
      <c r="F708" s="140"/>
      <c r="G708" s="140"/>
      <c r="H708" s="140"/>
      <c r="Q708" s="141"/>
    </row>
    <row r="709" spans="4:17" ht="15.75">
      <c r="D709" s="140"/>
      <c r="E709" s="140"/>
      <c r="F709" s="140"/>
      <c r="G709" s="140"/>
      <c r="H709" s="140"/>
      <c r="Q709" s="141"/>
    </row>
    <row r="710" spans="4:17" ht="15.75">
      <c r="D710" s="140"/>
      <c r="E710" s="140"/>
      <c r="F710" s="140"/>
      <c r="G710" s="140"/>
      <c r="H710" s="140"/>
      <c r="Q710" s="141"/>
    </row>
    <row r="711" spans="4:17" ht="15.75">
      <c r="D711" s="140"/>
      <c r="E711" s="140"/>
      <c r="F711" s="140"/>
      <c r="G711" s="140"/>
      <c r="H711" s="140"/>
      <c r="Q711" s="141"/>
    </row>
    <row r="712" spans="4:17" ht="15.75">
      <c r="D712" s="140"/>
      <c r="E712" s="140"/>
      <c r="F712" s="140"/>
      <c r="G712" s="140"/>
      <c r="H712" s="140"/>
      <c r="Q712" s="141"/>
    </row>
    <row r="713" spans="4:17" ht="15.75">
      <c r="D713" s="140"/>
      <c r="E713" s="140"/>
      <c r="F713" s="140"/>
      <c r="G713" s="140"/>
      <c r="H713" s="140"/>
      <c r="Q713" s="141"/>
    </row>
    <row r="714" spans="4:17" ht="15.75">
      <c r="D714" s="140"/>
      <c r="E714" s="140"/>
      <c r="F714" s="140"/>
      <c r="G714" s="140"/>
      <c r="H714" s="140"/>
      <c r="Q714" s="141"/>
    </row>
    <row r="715" spans="4:17" ht="15.75">
      <c r="D715" s="140"/>
      <c r="E715" s="140"/>
      <c r="F715" s="140"/>
      <c r="G715" s="140"/>
      <c r="H715" s="140"/>
      <c r="Q715" s="141"/>
    </row>
    <row r="716" spans="4:17" ht="15.75">
      <c r="D716" s="140"/>
      <c r="E716" s="140"/>
      <c r="F716" s="140"/>
      <c r="G716" s="140"/>
      <c r="H716" s="140"/>
      <c r="Q716" s="141"/>
    </row>
    <row r="717" spans="4:17" ht="15.75">
      <c r="D717" s="140"/>
      <c r="E717" s="140"/>
      <c r="F717" s="140"/>
      <c r="G717" s="140"/>
      <c r="H717" s="140"/>
      <c r="Q717" s="141"/>
    </row>
    <row r="718" spans="4:17" ht="15.75">
      <c r="D718" s="140"/>
      <c r="E718" s="140"/>
      <c r="F718" s="140"/>
      <c r="G718" s="140"/>
      <c r="H718" s="140"/>
      <c r="Q718" s="141"/>
    </row>
    <row r="719" spans="4:17" ht="15.75">
      <c r="D719" s="140"/>
      <c r="E719" s="140"/>
      <c r="F719" s="140"/>
      <c r="G719" s="140"/>
      <c r="H719" s="140"/>
      <c r="Q719" s="141"/>
    </row>
    <row r="720" spans="4:17" ht="15.75">
      <c r="D720" s="140"/>
      <c r="E720" s="140"/>
      <c r="F720" s="140"/>
      <c r="G720" s="140"/>
      <c r="H720" s="140"/>
      <c r="Q720" s="141"/>
    </row>
    <row r="721" spans="4:17" ht="15.75">
      <c r="D721" s="140"/>
      <c r="E721" s="140"/>
      <c r="F721" s="140"/>
      <c r="G721" s="140"/>
      <c r="H721" s="140"/>
      <c r="Q721" s="141"/>
    </row>
    <row r="722" spans="4:17" ht="15.75">
      <c r="D722" s="140"/>
      <c r="E722" s="140"/>
      <c r="F722" s="140"/>
      <c r="G722" s="140"/>
      <c r="H722" s="140"/>
      <c r="Q722" s="141"/>
    </row>
    <row r="723" spans="4:17" ht="15.75">
      <c r="D723" s="140"/>
      <c r="E723" s="140"/>
      <c r="F723" s="140"/>
      <c r="G723" s="140"/>
      <c r="H723" s="140"/>
      <c r="Q723" s="141"/>
    </row>
    <row r="724" spans="4:17" ht="15.75">
      <c r="D724" s="140"/>
      <c r="E724" s="140"/>
      <c r="F724" s="140"/>
      <c r="G724" s="140"/>
      <c r="H724" s="140"/>
      <c r="Q724" s="141"/>
    </row>
    <row r="725" spans="4:17" ht="15.75">
      <c r="D725" s="140"/>
      <c r="E725" s="140"/>
      <c r="F725" s="140"/>
      <c r="G725" s="140"/>
      <c r="H725" s="140"/>
      <c r="Q725" s="141"/>
    </row>
    <row r="726" spans="4:17" ht="15.75">
      <c r="D726" s="140"/>
      <c r="E726" s="140"/>
      <c r="F726" s="140"/>
      <c r="G726" s="140"/>
      <c r="H726" s="140"/>
      <c r="Q726" s="141"/>
    </row>
    <row r="727" spans="4:17" ht="15.75">
      <c r="D727" s="140"/>
      <c r="E727" s="140"/>
      <c r="F727" s="140"/>
      <c r="G727" s="140"/>
      <c r="H727" s="140"/>
      <c r="Q727" s="141"/>
    </row>
    <row r="728" spans="4:17" ht="15.75">
      <c r="D728" s="140"/>
      <c r="E728" s="140"/>
      <c r="F728" s="140"/>
      <c r="G728" s="140"/>
      <c r="H728" s="140"/>
      <c r="Q728" s="141"/>
    </row>
    <row r="729" spans="4:17" ht="15.75">
      <c r="D729" s="140"/>
      <c r="E729" s="140"/>
      <c r="F729" s="140"/>
      <c r="G729" s="140"/>
      <c r="H729" s="140"/>
      <c r="Q729" s="141"/>
    </row>
    <row r="730" spans="4:17" ht="15.75">
      <c r="D730" s="140"/>
      <c r="E730" s="140"/>
      <c r="F730" s="140"/>
      <c r="G730" s="140"/>
      <c r="H730" s="140"/>
      <c r="Q730" s="141"/>
    </row>
    <row r="731" spans="4:17" ht="15.75">
      <c r="D731" s="140"/>
      <c r="E731" s="140"/>
      <c r="F731" s="140"/>
      <c r="G731" s="140"/>
      <c r="H731" s="140"/>
      <c r="Q731" s="141"/>
    </row>
    <row r="732" spans="4:17" ht="15.75">
      <c r="D732" s="140"/>
      <c r="E732" s="140"/>
      <c r="F732" s="140"/>
      <c r="G732" s="140"/>
      <c r="H732" s="140"/>
      <c r="Q732" s="141"/>
    </row>
    <row r="733" spans="4:17" ht="15.75">
      <c r="D733" s="140"/>
      <c r="E733" s="140"/>
      <c r="F733" s="140"/>
      <c r="G733" s="140"/>
      <c r="H733" s="140"/>
      <c r="Q733" s="141"/>
    </row>
    <row r="734" spans="4:17" ht="15.75">
      <c r="D734" s="140"/>
      <c r="E734" s="140"/>
      <c r="F734" s="140"/>
      <c r="G734" s="140"/>
      <c r="H734" s="140"/>
      <c r="Q734" s="141"/>
    </row>
    <row r="735" spans="4:17" ht="15.75">
      <c r="D735" s="140"/>
      <c r="E735" s="140"/>
      <c r="F735" s="140"/>
      <c r="G735" s="140"/>
      <c r="H735" s="140"/>
      <c r="Q735" s="141"/>
    </row>
    <row r="736" spans="4:17" ht="15.75">
      <c r="D736" s="140"/>
      <c r="E736" s="140"/>
      <c r="F736" s="140"/>
      <c r="G736" s="140"/>
      <c r="H736" s="140"/>
      <c r="Q736" s="141"/>
    </row>
    <row r="737" spans="4:17" ht="15.75">
      <c r="D737" s="140"/>
      <c r="E737" s="140"/>
      <c r="F737" s="140"/>
      <c r="G737" s="140"/>
      <c r="H737" s="140"/>
      <c r="Q737" s="141"/>
    </row>
    <row r="738" spans="4:17" ht="15.75">
      <c r="D738" s="140"/>
      <c r="E738" s="140"/>
      <c r="F738" s="140"/>
      <c r="G738" s="140"/>
      <c r="H738" s="140"/>
      <c r="Q738" s="141"/>
    </row>
    <row r="739" spans="4:17" ht="15.75">
      <c r="D739" s="140"/>
      <c r="E739" s="140"/>
      <c r="F739" s="140"/>
      <c r="G739" s="140"/>
      <c r="H739" s="140"/>
      <c r="Q739" s="141"/>
    </row>
    <row r="740" spans="4:17" ht="15.75">
      <c r="D740" s="140"/>
      <c r="E740" s="140"/>
      <c r="F740" s="140"/>
      <c r="G740" s="140"/>
      <c r="H740" s="140"/>
      <c r="Q740" s="141"/>
    </row>
    <row r="741" spans="4:17" ht="15.75">
      <c r="D741" s="140"/>
      <c r="E741" s="140"/>
      <c r="F741" s="140"/>
      <c r="G741" s="140"/>
      <c r="H741" s="140"/>
      <c r="Q741" s="141"/>
    </row>
    <row r="742" spans="4:17" ht="15.75">
      <c r="D742" s="140"/>
      <c r="E742" s="140"/>
      <c r="F742" s="140"/>
      <c r="G742" s="140"/>
      <c r="H742" s="140"/>
      <c r="Q742" s="141"/>
    </row>
    <row r="743" spans="4:17" ht="15.75">
      <c r="D743" s="140"/>
      <c r="E743" s="140"/>
      <c r="F743" s="140"/>
      <c r="G743" s="140"/>
      <c r="H743" s="140"/>
      <c r="Q743" s="141"/>
    </row>
    <row r="744" spans="4:17" ht="15.75">
      <c r="D744" s="140"/>
      <c r="E744" s="140"/>
      <c r="F744" s="140"/>
      <c r="G744" s="140"/>
      <c r="H744" s="140"/>
      <c r="Q744" s="141"/>
    </row>
    <row r="745" spans="4:17" ht="15.75">
      <c r="D745" s="140"/>
      <c r="E745" s="140"/>
      <c r="F745" s="140"/>
      <c r="G745" s="140"/>
      <c r="H745" s="140"/>
      <c r="Q745" s="141"/>
    </row>
    <row r="746" spans="4:17" ht="15.75">
      <c r="D746" s="140"/>
      <c r="E746" s="140"/>
      <c r="F746" s="140"/>
      <c r="G746" s="140"/>
      <c r="H746" s="140"/>
      <c r="Q746" s="141"/>
    </row>
    <row r="747" spans="4:17" ht="15.75">
      <c r="D747" s="140"/>
      <c r="E747" s="140"/>
      <c r="F747" s="140"/>
      <c r="G747" s="140"/>
      <c r="H747" s="140"/>
      <c r="Q747" s="141"/>
    </row>
    <row r="748" spans="4:17" ht="15.75">
      <c r="D748" s="140"/>
      <c r="E748" s="140"/>
      <c r="F748" s="140"/>
      <c r="G748" s="140"/>
      <c r="H748" s="140"/>
      <c r="Q748" s="141"/>
    </row>
    <row r="749" spans="4:17" ht="15.75">
      <c r="D749" s="140"/>
      <c r="E749" s="140"/>
      <c r="F749" s="140"/>
      <c r="G749" s="140"/>
      <c r="H749" s="140"/>
      <c r="Q749" s="141"/>
    </row>
    <row r="750" spans="4:17" ht="15.75">
      <c r="D750" s="140"/>
      <c r="E750" s="140"/>
      <c r="F750" s="140"/>
      <c r="G750" s="140"/>
      <c r="H750" s="140"/>
      <c r="Q750" s="141"/>
    </row>
    <row r="751" spans="4:17" ht="15.75">
      <c r="D751" s="140"/>
      <c r="E751" s="140"/>
      <c r="F751" s="140"/>
      <c r="G751" s="140"/>
      <c r="H751" s="140"/>
      <c r="Q751" s="141"/>
    </row>
    <row r="752" spans="4:17" ht="15.75">
      <c r="D752" s="140"/>
      <c r="E752" s="140"/>
      <c r="F752" s="140"/>
      <c r="G752" s="140"/>
      <c r="H752" s="140"/>
      <c r="Q752" s="141"/>
    </row>
    <row r="753" spans="4:17" ht="15.75">
      <c r="D753" s="140"/>
      <c r="E753" s="140"/>
      <c r="F753" s="140"/>
      <c r="G753" s="140"/>
      <c r="H753" s="140"/>
      <c r="Q753" s="141"/>
    </row>
    <row r="754" spans="4:17" ht="15.75">
      <c r="D754" s="140"/>
      <c r="E754" s="140"/>
      <c r="F754" s="140"/>
      <c r="G754" s="140"/>
      <c r="H754" s="140"/>
      <c r="Q754" s="141"/>
    </row>
    <row r="755" spans="4:17" ht="15.75">
      <c r="D755" s="140"/>
      <c r="E755" s="140"/>
      <c r="F755" s="140"/>
      <c r="G755" s="140"/>
      <c r="H755" s="140"/>
      <c r="Q755" s="141"/>
    </row>
    <row r="756" spans="4:17" ht="15.75">
      <c r="D756" s="140"/>
      <c r="E756" s="140"/>
      <c r="F756" s="140"/>
      <c r="G756" s="140"/>
      <c r="H756" s="140"/>
      <c r="Q756" s="141"/>
    </row>
    <row r="757" spans="4:17" ht="15.75">
      <c r="D757" s="140"/>
      <c r="E757" s="140"/>
      <c r="F757" s="140"/>
      <c r="G757" s="140"/>
      <c r="H757" s="140"/>
      <c r="Q757" s="141"/>
    </row>
    <row r="758" spans="4:17" ht="15.75">
      <c r="D758" s="140"/>
      <c r="E758" s="140"/>
      <c r="F758" s="140"/>
      <c r="G758" s="140"/>
      <c r="H758" s="140"/>
      <c r="Q758" s="141"/>
    </row>
    <row r="759" spans="4:17" ht="15.75">
      <c r="D759" s="140"/>
      <c r="E759" s="140"/>
      <c r="F759" s="140"/>
      <c r="G759" s="140"/>
      <c r="H759" s="140"/>
      <c r="Q759" s="141"/>
    </row>
    <row r="760" spans="4:17" ht="15.75">
      <c r="D760" s="140"/>
      <c r="E760" s="140"/>
      <c r="F760" s="140"/>
      <c r="G760" s="140"/>
      <c r="H760" s="140"/>
      <c r="Q760" s="141"/>
    </row>
    <row r="761" spans="4:17" ht="15.75">
      <c r="D761" s="140"/>
      <c r="E761" s="140"/>
      <c r="F761" s="140"/>
      <c r="G761" s="140"/>
      <c r="H761" s="140"/>
      <c r="Q761" s="141"/>
    </row>
    <row r="762" spans="4:17" ht="15.75">
      <c r="D762" s="140"/>
      <c r="E762" s="140"/>
      <c r="F762" s="140"/>
      <c r="G762" s="140"/>
      <c r="H762" s="140"/>
      <c r="Q762" s="141"/>
    </row>
    <row r="763" spans="4:17" ht="15.75">
      <c r="D763" s="140"/>
      <c r="E763" s="140"/>
      <c r="F763" s="140"/>
      <c r="G763" s="140"/>
      <c r="H763" s="140"/>
      <c r="Q763" s="141"/>
    </row>
    <row r="764" spans="4:17" ht="15.75">
      <c r="D764" s="140"/>
      <c r="E764" s="140"/>
      <c r="F764" s="140"/>
      <c r="G764" s="140"/>
      <c r="H764" s="140"/>
      <c r="Q764" s="141"/>
    </row>
    <row r="765" spans="4:17" ht="15.75">
      <c r="D765" s="140"/>
      <c r="E765" s="140"/>
      <c r="F765" s="140"/>
      <c r="G765" s="140"/>
      <c r="H765" s="140"/>
      <c r="Q765" s="141"/>
    </row>
    <row r="766" spans="4:17" ht="15.75">
      <c r="D766" s="140"/>
      <c r="E766" s="140"/>
      <c r="F766" s="140"/>
      <c r="G766" s="140"/>
      <c r="H766" s="140"/>
      <c r="Q766" s="141"/>
    </row>
    <row r="767" spans="4:17" ht="15.75">
      <c r="D767" s="140"/>
      <c r="E767" s="140"/>
      <c r="F767" s="140"/>
      <c r="G767" s="140"/>
      <c r="H767" s="140"/>
      <c r="Q767" s="141"/>
    </row>
    <row r="768" spans="4:17" ht="15.75">
      <c r="D768" s="140"/>
      <c r="E768" s="140"/>
      <c r="F768" s="140"/>
      <c r="G768" s="140"/>
      <c r="H768" s="140"/>
      <c r="Q768" s="141"/>
    </row>
    <row r="769" spans="4:17" ht="15.75">
      <c r="D769" s="140"/>
      <c r="E769" s="140"/>
      <c r="F769" s="140"/>
      <c r="G769" s="140"/>
      <c r="H769" s="140"/>
      <c r="Q769" s="141"/>
    </row>
    <row r="770" spans="4:17" ht="15.75">
      <c r="D770" s="140"/>
      <c r="E770" s="140"/>
      <c r="F770" s="140"/>
      <c r="G770" s="140"/>
      <c r="H770" s="140"/>
      <c r="Q770" s="141"/>
    </row>
    <row r="771" spans="4:17" ht="15.75">
      <c r="D771" s="140"/>
      <c r="E771" s="140"/>
      <c r="F771" s="140"/>
      <c r="G771" s="140"/>
      <c r="H771" s="140"/>
      <c r="Q771" s="141"/>
    </row>
    <row r="772" spans="4:17" ht="15.75">
      <c r="D772" s="140"/>
      <c r="E772" s="140"/>
      <c r="F772" s="140"/>
      <c r="G772" s="140"/>
      <c r="H772" s="140"/>
      <c r="Q772" s="141"/>
    </row>
    <row r="773" spans="4:17" ht="15.75">
      <c r="D773" s="140"/>
      <c r="E773" s="140"/>
      <c r="F773" s="140"/>
      <c r="G773" s="140"/>
      <c r="H773" s="140"/>
      <c r="Q773" s="141"/>
    </row>
    <row r="774" spans="4:17" ht="15.75">
      <c r="D774" s="140"/>
      <c r="E774" s="140"/>
      <c r="F774" s="140"/>
      <c r="G774" s="140"/>
      <c r="H774" s="140"/>
      <c r="Q774" s="141"/>
    </row>
    <row r="775" spans="4:17" ht="15.75">
      <c r="D775" s="140"/>
      <c r="E775" s="140"/>
      <c r="F775" s="140"/>
      <c r="G775" s="140"/>
      <c r="H775" s="140"/>
      <c r="Q775" s="141"/>
    </row>
    <row r="776" spans="4:17" ht="15.75">
      <c r="D776" s="140"/>
      <c r="E776" s="140"/>
      <c r="F776" s="140"/>
      <c r="G776" s="140"/>
      <c r="H776" s="140"/>
      <c r="Q776" s="141"/>
    </row>
    <row r="777" spans="4:17" ht="15.75">
      <c r="D777" s="140"/>
      <c r="E777" s="140"/>
      <c r="F777" s="140"/>
      <c r="G777" s="140"/>
      <c r="H777" s="140"/>
      <c r="Q777" s="141"/>
    </row>
    <row r="778" spans="4:17" ht="15.75">
      <c r="D778" s="140"/>
      <c r="E778" s="140"/>
      <c r="F778" s="140"/>
      <c r="G778" s="140"/>
      <c r="H778" s="140"/>
      <c r="Q778" s="141"/>
    </row>
    <row r="779" spans="4:17" ht="15.75">
      <c r="D779" s="140"/>
      <c r="E779" s="140"/>
      <c r="F779" s="140"/>
      <c r="G779" s="140"/>
      <c r="H779" s="140"/>
      <c r="Q779" s="141"/>
    </row>
    <row r="780" spans="4:17" ht="15.75">
      <c r="D780" s="140"/>
      <c r="E780" s="140"/>
      <c r="F780" s="140"/>
      <c r="G780" s="140"/>
      <c r="H780" s="140"/>
      <c r="Q780" s="141"/>
    </row>
    <row r="781" spans="4:17" ht="15.75">
      <c r="D781" s="140"/>
      <c r="E781" s="140"/>
      <c r="F781" s="140"/>
      <c r="G781" s="140"/>
      <c r="H781" s="140"/>
      <c r="Q781" s="141"/>
    </row>
    <row r="782" spans="4:17" ht="15.75">
      <c r="D782" s="140"/>
      <c r="E782" s="140"/>
      <c r="F782" s="140"/>
      <c r="G782" s="140"/>
      <c r="H782" s="140"/>
      <c r="Q782" s="141"/>
    </row>
    <row r="783" spans="4:17" ht="15.75">
      <c r="D783" s="140"/>
      <c r="E783" s="140"/>
      <c r="F783" s="140"/>
      <c r="G783" s="140"/>
      <c r="H783" s="140"/>
      <c r="Q783" s="141"/>
    </row>
    <row r="784" spans="4:17" ht="15.75">
      <c r="D784" s="140"/>
      <c r="E784" s="140"/>
      <c r="F784" s="140"/>
      <c r="G784" s="140"/>
      <c r="H784" s="140"/>
      <c r="Q784" s="141"/>
    </row>
    <row r="785" spans="4:17" ht="15.75">
      <c r="D785" s="140"/>
      <c r="E785" s="140"/>
      <c r="F785" s="140"/>
      <c r="G785" s="140"/>
      <c r="H785" s="140"/>
      <c r="Q785" s="141"/>
    </row>
    <row r="786" spans="4:17" ht="15.75">
      <c r="D786" s="140"/>
      <c r="E786" s="140"/>
      <c r="F786" s="140"/>
      <c r="G786" s="140"/>
      <c r="H786" s="140"/>
      <c r="Q786" s="141"/>
    </row>
    <row r="787" spans="4:17" ht="15.75">
      <c r="D787" s="140"/>
      <c r="E787" s="140"/>
      <c r="F787" s="140"/>
      <c r="G787" s="140"/>
      <c r="H787" s="140"/>
      <c r="Q787" s="141"/>
    </row>
    <row r="788" spans="4:17" ht="15.75">
      <c r="D788" s="140"/>
      <c r="E788" s="140"/>
      <c r="F788" s="140"/>
      <c r="G788" s="140"/>
      <c r="H788" s="140"/>
      <c r="Q788" s="141"/>
    </row>
    <row r="789" spans="4:17" ht="15.75">
      <c r="D789" s="140"/>
      <c r="E789" s="140"/>
      <c r="F789" s="140"/>
      <c r="G789" s="140"/>
      <c r="H789" s="140"/>
      <c r="Q789" s="141"/>
    </row>
    <row r="790" spans="4:17" ht="15.75">
      <c r="D790" s="140"/>
      <c r="E790" s="140"/>
      <c r="F790" s="140"/>
      <c r="G790" s="140"/>
      <c r="H790" s="140"/>
      <c r="Q790" s="141"/>
    </row>
    <row r="791" spans="4:17" ht="15.75">
      <c r="D791" s="140"/>
      <c r="E791" s="140"/>
      <c r="F791" s="140"/>
      <c r="G791" s="140"/>
      <c r="H791" s="140"/>
      <c r="Q791" s="141"/>
    </row>
    <row r="792" spans="4:17" ht="15.75">
      <c r="D792" s="140"/>
      <c r="E792" s="140"/>
      <c r="F792" s="140"/>
      <c r="G792" s="140"/>
      <c r="H792" s="140"/>
      <c r="Q792" s="141"/>
    </row>
    <row r="793" spans="4:17" ht="15.75">
      <c r="D793" s="140"/>
      <c r="E793" s="140"/>
      <c r="F793" s="140"/>
      <c r="G793" s="140"/>
      <c r="H793" s="140"/>
      <c r="Q793" s="141"/>
    </row>
    <row r="794" spans="4:17" ht="15.75">
      <c r="D794" s="140"/>
      <c r="E794" s="140"/>
      <c r="F794" s="140"/>
      <c r="G794" s="140"/>
      <c r="H794" s="140"/>
      <c r="Q794" s="141"/>
    </row>
    <row r="795" spans="4:17" ht="15.75">
      <c r="D795" s="140"/>
      <c r="E795" s="140"/>
      <c r="F795" s="140"/>
      <c r="G795" s="140"/>
      <c r="H795" s="140"/>
      <c r="Q795" s="141"/>
    </row>
    <row r="796" spans="4:17" ht="15.75">
      <c r="D796" s="140"/>
      <c r="E796" s="140"/>
      <c r="F796" s="140"/>
      <c r="G796" s="140"/>
      <c r="H796" s="140"/>
      <c r="Q796" s="141"/>
    </row>
    <row r="797" spans="4:17" ht="15.75">
      <c r="D797" s="140"/>
      <c r="E797" s="140"/>
      <c r="F797" s="140"/>
      <c r="G797" s="140"/>
      <c r="H797" s="140"/>
      <c r="Q797" s="141"/>
    </row>
    <row r="798" spans="4:17" ht="15.75">
      <c r="D798" s="140"/>
      <c r="E798" s="140"/>
      <c r="F798" s="140"/>
      <c r="G798" s="140"/>
      <c r="H798" s="140"/>
      <c r="Q798" s="141"/>
    </row>
    <row r="799" spans="4:17" ht="15.75">
      <c r="D799" s="140"/>
      <c r="E799" s="140"/>
      <c r="F799" s="140"/>
      <c r="G799" s="140"/>
      <c r="H799" s="140"/>
      <c r="Q799" s="141"/>
    </row>
    <row r="800" spans="4:17" ht="15.75">
      <c r="D800" s="140"/>
      <c r="E800" s="140"/>
      <c r="F800" s="140"/>
      <c r="G800" s="140"/>
      <c r="H800" s="140"/>
      <c r="Q800" s="141"/>
    </row>
    <row r="801" spans="4:17" ht="15.75">
      <c r="D801" s="140"/>
      <c r="E801" s="140"/>
      <c r="F801" s="140"/>
      <c r="G801" s="140"/>
      <c r="H801" s="140"/>
      <c r="Q801" s="141"/>
    </row>
    <row r="802" spans="4:17" ht="15.75">
      <c r="D802" s="140"/>
      <c r="E802" s="140"/>
      <c r="F802" s="140"/>
      <c r="G802" s="140"/>
      <c r="H802" s="140"/>
      <c r="Q802" s="141"/>
    </row>
    <row r="803" spans="4:17" ht="15.75">
      <c r="D803" s="140"/>
      <c r="E803" s="140"/>
      <c r="F803" s="140"/>
      <c r="G803" s="140"/>
      <c r="H803" s="140"/>
      <c r="Q803" s="141"/>
    </row>
    <row r="804" spans="4:17" ht="15.75">
      <c r="D804" s="140"/>
      <c r="E804" s="140"/>
      <c r="F804" s="140"/>
      <c r="G804" s="140"/>
      <c r="H804" s="140"/>
      <c r="Q804" s="141"/>
    </row>
    <row r="805" spans="4:17" ht="15.75">
      <c r="D805" s="140"/>
      <c r="E805" s="140"/>
      <c r="F805" s="140"/>
      <c r="G805" s="140"/>
      <c r="H805" s="140"/>
      <c r="Q805" s="141"/>
    </row>
    <row r="806" spans="4:17" ht="15.75">
      <c r="D806" s="140"/>
      <c r="E806" s="140"/>
      <c r="F806" s="140"/>
      <c r="G806" s="140"/>
      <c r="H806" s="140"/>
      <c r="Q806" s="141"/>
    </row>
    <row r="807" spans="4:17" ht="15.75">
      <c r="D807" s="140"/>
      <c r="E807" s="140"/>
      <c r="F807" s="140"/>
      <c r="G807" s="140"/>
      <c r="H807" s="140"/>
      <c r="Q807" s="141"/>
    </row>
    <row r="808" spans="4:17" ht="15.75">
      <c r="D808" s="140"/>
      <c r="E808" s="140"/>
      <c r="F808" s="140"/>
      <c r="G808" s="140"/>
      <c r="H808" s="140"/>
      <c r="Q808" s="141"/>
    </row>
    <row r="809" spans="4:17" ht="15.75">
      <c r="D809" s="140"/>
      <c r="E809" s="140"/>
      <c r="F809" s="140"/>
      <c r="G809" s="140"/>
      <c r="H809" s="140"/>
      <c r="Q809" s="141"/>
    </row>
    <row r="810" spans="4:17" ht="15.75">
      <c r="D810" s="140"/>
      <c r="E810" s="140"/>
      <c r="F810" s="140"/>
      <c r="G810" s="140"/>
      <c r="H810" s="140"/>
      <c r="Q810" s="141"/>
    </row>
    <row r="811" spans="4:17" ht="15.75">
      <c r="D811" s="140"/>
      <c r="E811" s="140"/>
      <c r="F811" s="140"/>
      <c r="G811" s="140"/>
      <c r="H811" s="140"/>
      <c r="Q811" s="141"/>
    </row>
    <row r="812" spans="4:17" ht="15.75">
      <c r="D812" s="140"/>
      <c r="E812" s="140"/>
      <c r="F812" s="140"/>
      <c r="G812" s="140"/>
      <c r="H812" s="140"/>
      <c r="Q812" s="141"/>
    </row>
    <row r="813" spans="4:17" ht="15.75">
      <c r="D813" s="140"/>
      <c r="E813" s="140"/>
      <c r="F813" s="140"/>
      <c r="G813" s="140"/>
      <c r="H813" s="140"/>
      <c r="Q813" s="141"/>
    </row>
    <row r="814" spans="4:17" ht="15.75">
      <c r="D814" s="140"/>
      <c r="E814" s="140"/>
      <c r="F814" s="140"/>
      <c r="G814" s="140"/>
      <c r="H814" s="140"/>
      <c r="Q814" s="141"/>
    </row>
    <row r="815" spans="4:17" ht="15.75">
      <c r="D815" s="140"/>
      <c r="E815" s="140"/>
      <c r="F815" s="140"/>
      <c r="G815" s="140"/>
      <c r="H815" s="140"/>
      <c r="Q815" s="141"/>
    </row>
    <row r="816" spans="4:17" ht="15.75">
      <c r="D816" s="140"/>
      <c r="E816" s="140"/>
      <c r="F816" s="140"/>
      <c r="G816" s="140"/>
      <c r="H816" s="140"/>
      <c r="Q816" s="141"/>
    </row>
    <row r="817" spans="4:17" ht="15.75">
      <c r="D817" s="140"/>
      <c r="E817" s="140"/>
      <c r="F817" s="140"/>
      <c r="G817" s="140"/>
      <c r="H817" s="140"/>
      <c r="Q817" s="141"/>
    </row>
    <row r="818" spans="4:17" ht="15.75">
      <c r="D818" s="140"/>
      <c r="E818" s="140"/>
      <c r="F818" s="140"/>
      <c r="G818" s="140"/>
      <c r="H818" s="140"/>
      <c r="Q818" s="141"/>
    </row>
    <row r="819" spans="4:17" ht="15.75">
      <c r="D819" s="140"/>
      <c r="E819" s="140"/>
      <c r="F819" s="140"/>
      <c r="G819" s="140"/>
      <c r="H819" s="140"/>
      <c r="Q819" s="141"/>
    </row>
    <row r="820" spans="4:17" ht="15.75">
      <c r="D820" s="140"/>
      <c r="E820" s="140"/>
      <c r="F820" s="140"/>
      <c r="G820" s="140"/>
      <c r="H820" s="140"/>
      <c r="Q820" s="141"/>
    </row>
    <row r="821" spans="4:17" ht="15.75">
      <c r="D821" s="140"/>
      <c r="E821" s="140"/>
      <c r="F821" s="140"/>
      <c r="G821" s="140"/>
      <c r="H821" s="140"/>
      <c r="Q821" s="141"/>
    </row>
    <row r="822" spans="4:17" ht="15.75">
      <c r="D822" s="140"/>
      <c r="E822" s="140"/>
      <c r="F822" s="140"/>
      <c r="G822" s="140"/>
      <c r="H822" s="140"/>
      <c r="Q822" s="141"/>
    </row>
    <row r="823" spans="4:17" ht="15.75">
      <c r="D823" s="140"/>
      <c r="E823" s="140"/>
      <c r="F823" s="140"/>
      <c r="G823" s="140"/>
      <c r="H823" s="140"/>
      <c r="Q823" s="141"/>
    </row>
    <row r="824" spans="4:17" ht="15.75">
      <c r="D824" s="140"/>
      <c r="E824" s="140"/>
      <c r="F824" s="140"/>
      <c r="G824" s="140"/>
      <c r="H824" s="140"/>
      <c r="Q824" s="141"/>
    </row>
    <row r="825" spans="4:17" ht="15.75">
      <c r="D825" s="140"/>
      <c r="E825" s="140"/>
      <c r="F825" s="140"/>
      <c r="G825" s="140"/>
      <c r="H825" s="140"/>
      <c r="Q825" s="141"/>
    </row>
    <row r="826" spans="4:17" ht="15.75">
      <c r="D826" s="140"/>
      <c r="E826" s="140"/>
      <c r="F826" s="140"/>
      <c r="G826" s="140"/>
      <c r="H826" s="140"/>
      <c r="Q826" s="141"/>
    </row>
    <row r="827" spans="4:17" ht="15.75">
      <c r="D827" s="140"/>
      <c r="E827" s="140"/>
      <c r="F827" s="140"/>
      <c r="G827" s="140"/>
      <c r="H827" s="140"/>
      <c r="Q827" s="141"/>
    </row>
    <row r="828" spans="4:17" ht="15.75">
      <c r="D828" s="140"/>
      <c r="E828" s="140"/>
      <c r="F828" s="140"/>
      <c r="G828" s="140"/>
      <c r="H828" s="140"/>
      <c r="Q828" s="141"/>
    </row>
    <row r="829" spans="4:17" ht="15.75">
      <c r="D829" s="140"/>
      <c r="E829" s="140"/>
      <c r="F829" s="140"/>
      <c r="G829" s="140"/>
      <c r="H829" s="140"/>
      <c r="Q829" s="141"/>
    </row>
    <row r="830" spans="4:17" ht="15.75">
      <c r="D830" s="140"/>
      <c r="E830" s="140"/>
      <c r="F830" s="140"/>
      <c r="G830" s="140"/>
      <c r="H830" s="140"/>
      <c r="Q830" s="141"/>
    </row>
    <row r="831" spans="4:17" ht="15.75">
      <c r="D831" s="140"/>
      <c r="E831" s="140"/>
      <c r="F831" s="140"/>
      <c r="G831" s="140"/>
      <c r="H831" s="140"/>
      <c r="Q831" s="141"/>
    </row>
    <row r="832" spans="4:17" ht="15.75">
      <c r="D832" s="140"/>
      <c r="E832" s="140"/>
      <c r="F832" s="140"/>
      <c r="G832" s="140"/>
      <c r="H832" s="140"/>
      <c r="Q832" s="141"/>
    </row>
    <row r="833" spans="4:17" ht="15.75">
      <c r="D833" s="140"/>
      <c r="E833" s="140"/>
      <c r="F833" s="140"/>
      <c r="G833" s="140"/>
      <c r="H833" s="140"/>
      <c r="Q833" s="141"/>
    </row>
    <row r="834" spans="4:17" ht="15.75">
      <c r="D834" s="140"/>
      <c r="E834" s="140"/>
      <c r="F834" s="140"/>
      <c r="G834" s="140"/>
      <c r="H834" s="140"/>
      <c r="Q834" s="141"/>
    </row>
    <row r="835" spans="4:17" ht="15.75">
      <c r="D835" s="140"/>
      <c r="E835" s="140"/>
      <c r="F835" s="140"/>
      <c r="G835" s="140"/>
      <c r="H835" s="140"/>
      <c r="Q835" s="141"/>
    </row>
    <row r="836" spans="4:17" ht="15.75">
      <c r="D836" s="140"/>
      <c r="E836" s="140"/>
      <c r="F836" s="140"/>
      <c r="G836" s="140"/>
      <c r="H836" s="140"/>
      <c r="Q836" s="141"/>
    </row>
    <row r="837" spans="4:17" ht="15.75">
      <c r="D837" s="140"/>
      <c r="E837" s="140"/>
      <c r="F837" s="140"/>
      <c r="G837" s="140"/>
      <c r="H837" s="140"/>
      <c r="Q837" s="141"/>
    </row>
    <row r="838" spans="4:17" ht="15.75">
      <c r="D838" s="140"/>
      <c r="E838" s="140"/>
      <c r="F838" s="140"/>
      <c r="G838" s="140"/>
      <c r="H838" s="140"/>
      <c r="Q838" s="141"/>
    </row>
    <row r="839" spans="4:17" ht="15.75">
      <c r="D839" s="140"/>
      <c r="E839" s="140"/>
      <c r="F839" s="140"/>
      <c r="G839" s="140"/>
      <c r="H839" s="140"/>
      <c r="Q839" s="141"/>
    </row>
    <row r="840" spans="4:17" ht="15.75">
      <c r="D840" s="140"/>
      <c r="E840" s="140"/>
      <c r="F840" s="140"/>
      <c r="G840" s="140"/>
      <c r="H840" s="140"/>
      <c r="Q840" s="141"/>
    </row>
    <row r="841" spans="4:17" ht="15.75">
      <c r="D841" s="140"/>
      <c r="E841" s="140"/>
      <c r="F841" s="140"/>
      <c r="G841" s="140"/>
      <c r="H841" s="140"/>
      <c r="Q841" s="141"/>
    </row>
    <row r="842" spans="4:17" ht="15.75">
      <c r="D842" s="140"/>
      <c r="E842" s="140"/>
      <c r="F842" s="140"/>
      <c r="G842" s="140"/>
      <c r="H842" s="140"/>
      <c r="Q842" s="141"/>
    </row>
    <row r="843" spans="4:17" ht="15.75">
      <c r="D843" s="140"/>
      <c r="E843" s="140"/>
      <c r="F843" s="140"/>
      <c r="G843" s="140"/>
      <c r="H843" s="140"/>
      <c r="Q843" s="141"/>
    </row>
    <row r="844" spans="4:17" ht="15.75">
      <c r="D844" s="140"/>
      <c r="E844" s="140"/>
      <c r="F844" s="140"/>
      <c r="G844" s="140"/>
      <c r="H844" s="140"/>
      <c r="Q844" s="141"/>
    </row>
    <row r="845" spans="4:17" ht="15.75">
      <c r="D845" s="140"/>
      <c r="E845" s="140"/>
      <c r="F845" s="140"/>
      <c r="G845" s="140"/>
      <c r="H845" s="140"/>
      <c r="Q845" s="141"/>
    </row>
    <row r="846" spans="4:17" ht="15.75">
      <c r="D846" s="140"/>
      <c r="E846" s="140"/>
      <c r="F846" s="140"/>
      <c r="G846" s="140"/>
      <c r="H846" s="140"/>
      <c r="Q846" s="141"/>
    </row>
    <row r="847" spans="4:17" ht="15.75">
      <c r="D847" s="140"/>
      <c r="E847" s="140"/>
      <c r="F847" s="140"/>
      <c r="G847" s="140"/>
      <c r="H847" s="140"/>
      <c r="Q847" s="141"/>
    </row>
    <row r="848" spans="4:17" ht="15.75">
      <c r="D848" s="140"/>
      <c r="E848" s="140"/>
      <c r="F848" s="140"/>
      <c r="G848" s="140"/>
      <c r="H848" s="140"/>
      <c r="Q848" s="141"/>
    </row>
    <row r="849" spans="4:17" ht="15.75">
      <c r="D849" s="140"/>
      <c r="E849" s="140"/>
      <c r="F849" s="140"/>
      <c r="G849" s="140"/>
      <c r="H849" s="140"/>
      <c r="Q849" s="141"/>
    </row>
    <row r="850" spans="4:17" ht="15.75">
      <c r="D850" s="140"/>
      <c r="E850" s="140"/>
      <c r="F850" s="140"/>
      <c r="G850" s="140"/>
      <c r="H850" s="140"/>
      <c r="Q850" s="141"/>
    </row>
    <row r="851" spans="4:17" ht="15.75">
      <c r="D851" s="140"/>
      <c r="E851" s="140"/>
      <c r="F851" s="140"/>
      <c r="G851" s="140"/>
      <c r="H851" s="140"/>
      <c r="Q851" s="141"/>
    </row>
    <row r="852" spans="4:17" ht="15.75">
      <c r="D852" s="140"/>
      <c r="E852" s="140"/>
      <c r="F852" s="140"/>
      <c r="G852" s="140"/>
      <c r="H852" s="140"/>
      <c r="Q852" s="141"/>
    </row>
    <row r="853" spans="4:17" ht="15.75">
      <c r="D853" s="140"/>
      <c r="E853" s="140"/>
      <c r="F853" s="140"/>
      <c r="G853" s="140"/>
      <c r="H853" s="140"/>
      <c r="Q853" s="141"/>
    </row>
    <row r="854" spans="4:17" ht="15.75">
      <c r="D854" s="140"/>
      <c r="E854" s="140"/>
      <c r="F854" s="140"/>
      <c r="G854" s="140"/>
      <c r="H854" s="140"/>
      <c r="Q854" s="141"/>
    </row>
    <row r="855" spans="4:17" ht="15.75">
      <c r="D855" s="140"/>
      <c r="E855" s="140"/>
      <c r="F855" s="140"/>
      <c r="G855" s="140"/>
      <c r="H855" s="140"/>
      <c r="Q855" s="141"/>
    </row>
    <row r="856" spans="4:17" ht="15.75">
      <c r="D856" s="140"/>
      <c r="E856" s="140"/>
      <c r="F856" s="140"/>
      <c r="G856" s="140"/>
      <c r="H856" s="140"/>
      <c r="Q856" s="141"/>
    </row>
    <row r="857" spans="4:17" ht="15.75">
      <c r="D857" s="140"/>
      <c r="E857" s="140"/>
      <c r="F857" s="140"/>
      <c r="G857" s="140"/>
      <c r="H857" s="140"/>
      <c r="Q857" s="141"/>
    </row>
    <row r="858" spans="4:17" ht="15.75">
      <c r="D858" s="140"/>
      <c r="E858" s="140"/>
      <c r="F858" s="140"/>
      <c r="G858" s="140"/>
      <c r="H858" s="140"/>
      <c r="Q858" s="141"/>
    </row>
    <row r="859" spans="4:17" ht="15.75">
      <c r="D859" s="140"/>
      <c r="E859" s="140"/>
      <c r="F859" s="140"/>
      <c r="G859" s="140"/>
      <c r="H859" s="140"/>
      <c r="Q859" s="141"/>
    </row>
    <row r="860" spans="4:17" ht="15.75">
      <c r="D860" s="140"/>
      <c r="E860" s="140"/>
      <c r="F860" s="140"/>
      <c r="G860" s="140"/>
      <c r="H860" s="140"/>
      <c r="Q860" s="141"/>
    </row>
    <row r="861" spans="4:17" ht="15.75">
      <c r="D861" s="140"/>
      <c r="E861" s="140"/>
      <c r="F861" s="140"/>
      <c r="G861" s="140"/>
      <c r="H861" s="140"/>
      <c r="Q861" s="141"/>
    </row>
    <row r="862" spans="4:17" ht="15.75">
      <c r="D862" s="140"/>
      <c r="E862" s="140"/>
      <c r="F862" s="140"/>
      <c r="G862" s="140"/>
      <c r="H862" s="140"/>
      <c r="Q862" s="141"/>
    </row>
    <row r="863" spans="4:17" ht="15.75">
      <c r="D863" s="140"/>
      <c r="E863" s="140"/>
      <c r="F863" s="140"/>
      <c r="G863" s="140"/>
      <c r="H863" s="140"/>
      <c r="Q863" s="141"/>
    </row>
    <row r="864" spans="4:17" ht="15.75">
      <c r="D864" s="140"/>
      <c r="E864" s="140"/>
      <c r="F864" s="140"/>
      <c r="G864" s="140"/>
      <c r="H864" s="140"/>
      <c r="Q864" s="141"/>
    </row>
    <row r="865" spans="4:17" ht="15.75">
      <c r="D865" s="140"/>
      <c r="E865" s="140"/>
      <c r="F865" s="140"/>
      <c r="G865" s="140"/>
      <c r="H865" s="140"/>
      <c r="Q865" s="141"/>
    </row>
    <row r="866" spans="4:17" ht="15.75">
      <c r="D866" s="140"/>
      <c r="E866" s="140"/>
      <c r="F866" s="140"/>
      <c r="G866" s="140"/>
      <c r="H866" s="140"/>
      <c r="Q866" s="141"/>
    </row>
    <row r="867" spans="4:17" ht="15.75">
      <c r="D867" s="140"/>
      <c r="E867" s="140"/>
      <c r="F867" s="140"/>
      <c r="G867" s="140"/>
      <c r="H867" s="140"/>
      <c r="Q867" s="141"/>
    </row>
    <row r="868" spans="4:17" ht="15.75">
      <c r="D868" s="140"/>
      <c r="E868" s="140"/>
      <c r="F868" s="140"/>
      <c r="G868" s="140"/>
      <c r="H868" s="140"/>
      <c r="Q868" s="141"/>
    </row>
    <row r="869" spans="4:17" ht="15.75">
      <c r="D869" s="140"/>
      <c r="E869" s="140"/>
      <c r="F869" s="140"/>
      <c r="G869" s="140"/>
      <c r="H869" s="140"/>
      <c r="Q869" s="141"/>
    </row>
    <row r="870" spans="4:17" ht="15.75">
      <c r="D870" s="140"/>
      <c r="E870" s="140"/>
      <c r="F870" s="140"/>
      <c r="G870" s="140"/>
      <c r="H870" s="140"/>
      <c r="Q870" s="141"/>
    </row>
    <row r="871" spans="4:17" ht="15.75">
      <c r="D871" s="140"/>
      <c r="E871" s="140"/>
      <c r="F871" s="140"/>
      <c r="G871" s="140"/>
      <c r="H871" s="140"/>
      <c r="Q871" s="141"/>
    </row>
    <row r="872" spans="4:17" ht="15.75">
      <c r="D872" s="140"/>
      <c r="E872" s="140"/>
      <c r="F872" s="140"/>
      <c r="G872" s="140"/>
      <c r="H872" s="140"/>
      <c r="Q872" s="141"/>
    </row>
    <row r="873" spans="4:17" ht="15.75">
      <c r="D873" s="140"/>
      <c r="E873" s="140"/>
      <c r="F873" s="140"/>
      <c r="G873" s="140"/>
      <c r="H873" s="140"/>
      <c r="Q873" s="141"/>
    </row>
    <row r="874" spans="4:17" ht="15.75">
      <c r="D874" s="140"/>
      <c r="E874" s="140"/>
      <c r="F874" s="140"/>
      <c r="G874" s="140"/>
      <c r="H874" s="140"/>
      <c r="Q874" s="141"/>
    </row>
    <row r="875" spans="4:17" ht="15.75">
      <c r="D875" s="140"/>
      <c r="E875" s="140"/>
      <c r="F875" s="140"/>
      <c r="G875" s="140"/>
      <c r="H875" s="140"/>
      <c r="Q875" s="141"/>
    </row>
    <row r="876" spans="4:17" ht="15.75">
      <c r="D876" s="140"/>
      <c r="E876" s="140"/>
      <c r="F876" s="140"/>
      <c r="G876" s="140"/>
      <c r="H876" s="140"/>
      <c r="Q876" s="141"/>
    </row>
    <row r="877" spans="4:17" ht="15.75">
      <c r="D877" s="140"/>
      <c r="E877" s="140"/>
      <c r="F877" s="140"/>
      <c r="G877" s="140"/>
      <c r="H877" s="140"/>
      <c r="Q877" s="141"/>
    </row>
    <row r="878" spans="4:17" ht="15.75">
      <c r="D878" s="140"/>
      <c r="E878" s="140"/>
      <c r="F878" s="140"/>
      <c r="G878" s="140"/>
      <c r="H878" s="140"/>
      <c r="Q878" s="141"/>
    </row>
    <row r="879" spans="4:17" ht="15.75">
      <c r="D879" s="140"/>
      <c r="E879" s="140"/>
      <c r="F879" s="140"/>
      <c r="G879" s="140"/>
      <c r="H879" s="140"/>
      <c r="Q879" s="141"/>
    </row>
    <row r="880" spans="4:17" ht="15.75">
      <c r="D880" s="140"/>
      <c r="E880" s="140"/>
      <c r="F880" s="140"/>
      <c r="G880" s="140"/>
      <c r="H880" s="140"/>
      <c r="Q880" s="141"/>
    </row>
    <row r="881" spans="4:17" ht="15.75">
      <c r="D881" s="140"/>
      <c r="E881" s="140"/>
      <c r="F881" s="140"/>
      <c r="G881" s="140"/>
      <c r="H881" s="140"/>
      <c r="Q881" s="141"/>
    </row>
    <row r="882" spans="4:17" ht="15.75">
      <c r="D882" s="140"/>
      <c r="E882" s="140"/>
      <c r="F882" s="140"/>
      <c r="G882" s="140"/>
      <c r="H882" s="140"/>
      <c r="Q882" s="141"/>
    </row>
    <row r="883" spans="4:17" ht="15.75">
      <c r="D883" s="140"/>
      <c r="E883" s="140"/>
      <c r="F883" s="140"/>
      <c r="G883" s="140"/>
      <c r="H883" s="140"/>
      <c r="Q883" s="141"/>
    </row>
    <row r="884" spans="4:17" ht="15.75">
      <c r="D884" s="140"/>
      <c r="E884" s="140"/>
      <c r="F884" s="140"/>
      <c r="G884" s="140"/>
      <c r="H884" s="140"/>
      <c r="Q884" s="141"/>
    </row>
    <row r="885" spans="4:17" ht="15.75">
      <c r="D885" s="140"/>
      <c r="E885" s="140"/>
      <c r="F885" s="140"/>
      <c r="G885" s="140"/>
      <c r="H885" s="140"/>
      <c r="Q885" s="141"/>
    </row>
    <row r="886" spans="4:17" ht="15.75">
      <c r="D886" s="140"/>
      <c r="E886" s="140"/>
      <c r="F886" s="140"/>
      <c r="G886" s="140"/>
      <c r="H886" s="140"/>
      <c r="Q886" s="141"/>
    </row>
    <row r="887" spans="4:17" ht="15.75">
      <c r="D887" s="140"/>
      <c r="E887" s="140"/>
      <c r="F887" s="140"/>
      <c r="G887" s="140"/>
      <c r="H887" s="140"/>
      <c r="Q887" s="141"/>
    </row>
    <row r="888" spans="4:17" ht="15.75">
      <c r="D888" s="140"/>
      <c r="E888" s="140"/>
      <c r="F888" s="140"/>
      <c r="G888" s="140"/>
      <c r="H888" s="140"/>
      <c r="Q888" s="141"/>
    </row>
    <row r="889" spans="4:17" ht="15.75">
      <c r="D889" s="140"/>
      <c r="E889" s="140"/>
      <c r="F889" s="140"/>
      <c r="G889" s="140"/>
      <c r="H889" s="140"/>
      <c r="Q889" s="141"/>
    </row>
    <row r="890" spans="4:17" ht="15.75">
      <c r="D890" s="140"/>
      <c r="E890" s="140"/>
      <c r="F890" s="140"/>
      <c r="G890" s="140"/>
      <c r="H890" s="140"/>
      <c r="Q890" s="141"/>
    </row>
    <row r="891" spans="4:17" ht="15.75">
      <c r="D891" s="140"/>
      <c r="E891" s="140"/>
      <c r="F891" s="140"/>
      <c r="G891" s="140"/>
      <c r="H891" s="140"/>
      <c r="Q891" s="141"/>
    </row>
    <row r="892" spans="4:17" ht="15.75">
      <c r="D892" s="140"/>
      <c r="E892" s="140"/>
      <c r="F892" s="140"/>
      <c r="G892" s="140"/>
      <c r="H892" s="140"/>
      <c r="Q892" s="141"/>
    </row>
    <row r="893" spans="4:17" ht="15.75">
      <c r="D893" s="140"/>
      <c r="E893" s="140"/>
      <c r="F893" s="140"/>
      <c r="G893" s="140"/>
      <c r="H893" s="140"/>
      <c r="Q893" s="141"/>
    </row>
    <row r="894" spans="4:17" ht="15.75">
      <c r="D894" s="140"/>
      <c r="E894" s="140"/>
      <c r="F894" s="140"/>
      <c r="G894" s="140"/>
      <c r="H894" s="140"/>
      <c r="Q894" s="141"/>
    </row>
    <row r="895" spans="4:17" ht="15.75">
      <c r="D895" s="140"/>
      <c r="E895" s="140"/>
      <c r="F895" s="140"/>
      <c r="G895" s="140"/>
      <c r="H895" s="140"/>
      <c r="Q895" s="141"/>
    </row>
    <row r="896" spans="4:17" ht="15.75">
      <c r="D896" s="140"/>
      <c r="E896" s="140"/>
      <c r="F896" s="140"/>
      <c r="G896" s="140"/>
      <c r="H896" s="140"/>
      <c r="Q896" s="141"/>
    </row>
    <row r="897" spans="4:17" ht="15.75">
      <c r="D897" s="140"/>
      <c r="E897" s="140"/>
      <c r="F897" s="140"/>
      <c r="G897" s="140"/>
      <c r="H897" s="140"/>
      <c r="Q897" s="141"/>
    </row>
    <row r="898" spans="4:17" ht="15.75">
      <c r="D898" s="140"/>
      <c r="E898" s="140"/>
      <c r="F898" s="140"/>
      <c r="G898" s="140"/>
      <c r="H898" s="140"/>
      <c r="Q898" s="141"/>
    </row>
    <row r="899" spans="4:17" ht="15.75">
      <c r="D899" s="140"/>
      <c r="E899" s="140"/>
      <c r="F899" s="140"/>
      <c r="G899" s="140"/>
      <c r="H899" s="140"/>
      <c r="Q899" s="141"/>
    </row>
    <row r="900" spans="4:17" ht="15.75">
      <c r="D900" s="140"/>
      <c r="E900" s="140"/>
      <c r="F900" s="140"/>
      <c r="G900" s="140"/>
      <c r="H900" s="140"/>
      <c r="Q900" s="141"/>
    </row>
    <row r="901" spans="4:17" ht="15.75">
      <c r="D901" s="140"/>
      <c r="E901" s="140"/>
      <c r="F901" s="140"/>
      <c r="G901" s="140"/>
      <c r="H901" s="140"/>
      <c r="Q901" s="141"/>
    </row>
    <row r="902" spans="4:17" ht="15.75">
      <c r="D902" s="140"/>
      <c r="E902" s="140"/>
      <c r="F902" s="140"/>
      <c r="G902" s="140"/>
      <c r="H902" s="140"/>
      <c r="Q902" s="141"/>
    </row>
    <row r="903" spans="4:17" ht="15.75">
      <c r="D903" s="140"/>
      <c r="E903" s="140"/>
      <c r="F903" s="140"/>
      <c r="G903" s="140"/>
      <c r="H903" s="140"/>
      <c r="Q903" s="141"/>
    </row>
    <row r="904" spans="4:17" ht="15.75">
      <c r="D904" s="140"/>
      <c r="E904" s="140"/>
      <c r="F904" s="140"/>
      <c r="G904" s="140"/>
      <c r="H904" s="140"/>
      <c r="Q904" s="141"/>
    </row>
    <row r="905" spans="4:17" ht="15.75">
      <c r="D905" s="140"/>
      <c r="E905" s="140"/>
      <c r="F905" s="140"/>
      <c r="G905" s="140"/>
      <c r="H905" s="140"/>
      <c r="Q905" s="141"/>
    </row>
    <row r="906" spans="4:17" ht="15.75">
      <c r="D906" s="140"/>
      <c r="E906" s="140"/>
      <c r="F906" s="140"/>
      <c r="G906" s="140"/>
      <c r="H906" s="140"/>
      <c r="Q906" s="141"/>
    </row>
    <row r="907" spans="4:17" ht="15.75">
      <c r="D907" s="140"/>
      <c r="E907" s="140"/>
      <c r="F907" s="140"/>
      <c r="G907" s="140"/>
      <c r="H907" s="140"/>
      <c r="Q907" s="141"/>
    </row>
    <row r="908" spans="4:17" ht="15.75">
      <c r="D908" s="140"/>
      <c r="E908" s="140"/>
      <c r="F908" s="140"/>
      <c r="G908" s="140"/>
      <c r="H908" s="140"/>
      <c r="Q908" s="141"/>
    </row>
    <row r="909" spans="4:17" ht="15.75">
      <c r="D909" s="140"/>
      <c r="E909" s="140"/>
      <c r="F909" s="140"/>
      <c r="G909" s="140"/>
      <c r="H909" s="140"/>
      <c r="Q909" s="141"/>
    </row>
    <row r="910" spans="4:17" ht="15.75">
      <c r="D910" s="140"/>
      <c r="E910" s="140"/>
      <c r="F910" s="140"/>
      <c r="G910" s="140"/>
      <c r="H910" s="140"/>
      <c r="Q910" s="141"/>
    </row>
    <row r="911" spans="4:17" ht="15.75">
      <c r="D911" s="140"/>
      <c r="E911" s="140"/>
      <c r="F911" s="140"/>
      <c r="G911" s="140"/>
      <c r="H911" s="140"/>
      <c r="Q911" s="141"/>
    </row>
    <row r="912" spans="4:17" ht="15.75">
      <c r="D912" s="140"/>
      <c r="E912" s="140"/>
      <c r="F912" s="140"/>
      <c r="G912" s="140"/>
      <c r="H912" s="140"/>
      <c r="Q912" s="141"/>
    </row>
    <row r="913" spans="4:17" ht="15.75">
      <c r="D913" s="140"/>
      <c r="E913" s="140"/>
      <c r="F913" s="140"/>
      <c r="G913" s="140"/>
      <c r="H913" s="140"/>
      <c r="Q913" s="141"/>
    </row>
    <row r="914" spans="4:17" ht="15.75">
      <c r="D914" s="140"/>
      <c r="E914" s="140"/>
      <c r="F914" s="140"/>
      <c r="G914" s="140"/>
      <c r="H914" s="140"/>
      <c r="Q914" s="141"/>
    </row>
    <row r="915" spans="4:17" ht="15.75">
      <c r="D915" s="140"/>
      <c r="E915" s="140"/>
      <c r="F915" s="140"/>
      <c r="G915" s="140"/>
      <c r="H915" s="140"/>
      <c r="Q915" s="141"/>
    </row>
    <row r="916" spans="4:17" ht="15.75">
      <c r="D916" s="140"/>
      <c r="E916" s="140"/>
      <c r="F916" s="140"/>
      <c r="G916" s="140"/>
      <c r="H916" s="140"/>
      <c r="Q916" s="141"/>
    </row>
    <row r="917" spans="4:17" ht="15.75">
      <c r="D917" s="140"/>
      <c r="E917" s="140"/>
      <c r="F917" s="140"/>
      <c r="G917" s="140"/>
      <c r="H917" s="140"/>
      <c r="Q917" s="141"/>
    </row>
    <row r="918" spans="4:17" ht="15.75">
      <c r="D918" s="140"/>
      <c r="E918" s="140"/>
      <c r="F918" s="140"/>
      <c r="G918" s="140"/>
      <c r="H918" s="140"/>
      <c r="Q918" s="141"/>
    </row>
    <row r="919" spans="4:17" ht="15.75">
      <c r="D919" s="140"/>
      <c r="E919" s="140"/>
      <c r="F919" s="140"/>
      <c r="G919" s="140"/>
      <c r="H919" s="140"/>
      <c r="Q919" s="141"/>
    </row>
    <row r="920" spans="4:17" ht="15.75">
      <c r="D920" s="140"/>
      <c r="E920" s="140"/>
      <c r="F920" s="140"/>
      <c r="G920" s="140"/>
      <c r="H920" s="140"/>
      <c r="Q920" s="141"/>
    </row>
    <row r="921" spans="4:17" ht="15.75">
      <c r="D921" s="140"/>
      <c r="E921" s="140"/>
      <c r="F921" s="140"/>
      <c r="G921" s="140"/>
      <c r="H921" s="140"/>
      <c r="Q921" s="141"/>
    </row>
    <row r="922" spans="4:17" ht="15.75">
      <c r="D922" s="140"/>
      <c r="E922" s="140"/>
      <c r="F922" s="140"/>
      <c r="G922" s="140"/>
      <c r="H922" s="140"/>
      <c r="Q922" s="141"/>
    </row>
    <row r="923" spans="4:17" ht="15.75">
      <c r="D923" s="140"/>
      <c r="E923" s="140"/>
      <c r="F923" s="140"/>
      <c r="G923" s="140"/>
      <c r="H923" s="140"/>
      <c r="Q923" s="141"/>
    </row>
    <row r="924" spans="4:17" ht="15.75">
      <c r="D924" s="140"/>
      <c r="E924" s="140"/>
      <c r="F924" s="140"/>
      <c r="G924" s="140"/>
      <c r="H924" s="140"/>
      <c r="Q924" s="141"/>
    </row>
    <row r="925" spans="4:17" ht="15.75">
      <c r="D925" s="140"/>
      <c r="E925" s="140"/>
      <c r="F925" s="140"/>
      <c r="G925" s="140"/>
      <c r="H925" s="140"/>
      <c r="Q925" s="141"/>
    </row>
    <row r="926" spans="4:17" ht="15.75">
      <c r="D926" s="140"/>
      <c r="E926" s="140"/>
      <c r="F926" s="140"/>
      <c r="G926" s="140"/>
      <c r="H926" s="140"/>
      <c r="Q926" s="141"/>
    </row>
    <row r="927" spans="4:17" ht="15.75">
      <c r="D927" s="140"/>
      <c r="E927" s="140"/>
      <c r="F927" s="140"/>
      <c r="G927" s="140"/>
      <c r="H927" s="140"/>
      <c r="Q927" s="141"/>
    </row>
    <row r="928" spans="4:17" ht="15.75">
      <c r="D928" s="140"/>
      <c r="E928" s="140"/>
      <c r="F928" s="140"/>
      <c r="G928" s="140"/>
      <c r="H928" s="140"/>
      <c r="Q928" s="141"/>
    </row>
    <row r="929" spans="4:17" ht="15.75">
      <c r="D929" s="140"/>
      <c r="E929" s="140"/>
      <c r="F929" s="140"/>
      <c r="G929" s="140"/>
      <c r="H929" s="140"/>
      <c r="Q929" s="141"/>
    </row>
    <row r="930" spans="4:17" ht="15.75">
      <c r="D930" s="140"/>
      <c r="E930" s="140"/>
      <c r="F930" s="140"/>
      <c r="G930" s="140"/>
      <c r="H930" s="140"/>
      <c r="Q930" s="141"/>
    </row>
    <row r="931" spans="4:17" ht="15.75">
      <c r="D931" s="140"/>
      <c r="E931" s="140"/>
      <c r="F931" s="140"/>
      <c r="G931" s="140"/>
      <c r="H931" s="140"/>
      <c r="Q931" s="141"/>
    </row>
    <row r="932" spans="4:17" ht="15.75">
      <c r="D932" s="140"/>
      <c r="E932" s="140"/>
      <c r="F932" s="140"/>
      <c r="G932" s="140"/>
      <c r="H932" s="140"/>
      <c r="Q932" s="141"/>
    </row>
    <row r="933" spans="4:17" ht="15.75">
      <c r="D933" s="140"/>
      <c r="E933" s="140"/>
      <c r="F933" s="140"/>
      <c r="G933" s="140"/>
      <c r="H933" s="140"/>
      <c r="Q933" s="141"/>
    </row>
    <row r="934" spans="4:17" ht="15.75">
      <c r="D934" s="140"/>
      <c r="E934" s="140"/>
      <c r="F934" s="140"/>
      <c r="G934" s="140"/>
      <c r="H934" s="140"/>
      <c r="Q934" s="141"/>
    </row>
    <row r="935" spans="4:17" ht="15.75">
      <c r="D935" s="140"/>
      <c r="E935" s="140"/>
      <c r="F935" s="140"/>
      <c r="G935" s="140"/>
      <c r="H935" s="140"/>
      <c r="Q935" s="141"/>
    </row>
    <row r="936" spans="4:17" ht="15.75">
      <c r="D936" s="140"/>
      <c r="E936" s="140"/>
      <c r="F936" s="140"/>
      <c r="G936" s="140"/>
      <c r="H936" s="140"/>
      <c r="Q936" s="141"/>
    </row>
    <row r="937" spans="4:17" ht="15.75">
      <c r="D937" s="140"/>
      <c r="E937" s="140"/>
      <c r="F937" s="140"/>
      <c r="G937" s="140"/>
      <c r="H937" s="140"/>
      <c r="Q937" s="141"/>
    </row>
    <row r="938" spans="4:17" ht="15.75">
      <c r="D938" s="140"/>
      <c r="E938" s="140"/>
      <c r="F938" s="140"/>
      <c r="G938" s="140"/>
      <c r="H938" s="140"/>
      <c r="Q938" s="141"/>
    </row>
    <row r="939" spans="4:17" ht="15.75">
      <c r="D939" s="140"/>
      <c r="E939" s="140"/>
      <c r="F939" s="140"/>
      <c r="G939" s="140"/>
      <c r="H939" s="140"/>
      <c r="Q939" s="141"/>
    </row>
    <row r="940" spans="4:17" ht="15.75">
      <c r="D940" s="140"/>
      <c r="E940" s="140"/>
      <c r="F940" s="140"/>
      <c r="G940" s="140"/>
      <c r="H940" s="140"/>
      <c r="Q940" s="141"/>
    </row>
    <row r="941" spans="4:17" ht="15.75">
      <c r="D941" s="140"/>
      <c r="E941" s="140"/>
      <c r="F941" s="140"/>
      <c r="G941" s="140"/>
      <c r="H941" s="140"/>
      <c r="Q941" s="141"/>
    </row>
    <row r="942" spans="4:17" ht="15.75">
      <c r="D942" s="140"/>
      <c r="E942" s="140"/>
      <c r="F942" s="140"/>
      <c r="G942" s="140"/>
      <c r="H942" s="140"/>
      <c r="Q942" s="141"/>
    </row>
    <row r="943" spans="4:17" ht="15.75">
      <c r="D943" s="140"/>
      <c r="E943" s="140"/>
      <c r="F943" s="140"/>
      <c r="G943" s="140"/>
      <c r="H943" s="140"/>
      <c r="Q943" s="141"/>
    </row>
    <row r="944" spans="4:17" ht="15.75">
      <c r="D944" s="140"/>
      <c r="E944" s="140"/>
      <c r="F944" s="140"/>
      <c r="G944" s="140"/>
      <c r="H944" s="140"/>
      <c r="Q944" s="141"/>
    </row>
    <row r="945" spans="4:17" ht="15.75">
      <c r="D945" s="140"/>
      <c r="E945" s="140"/>
      <c r="F945" s="140"/>
      <c r="G945" s="140"/>
      <c r="H945" s="140"/>
      <c r="Q945" s="141"/>
    </row>
    <row r="946" spans="4:17" ht="15.75">
      <c r="D946" s="140"/>
      <c r="E946" s="140"/>
      <c r="F946" s="140"/>
      <c r="G946" s="140"/>
      <c r="H946" s="140"/>
      <c r="Q946" s="141"/>
    </row>
    <row r="947" spans="4:17" ht="15.75">
      <c r="D947" s="140"/>
      <c r="E947" s="140"/>
      <c r="F947" s="140"/>
      <c r="G947" s="140"/>
      <c r="H947" s="140"/>
      <c r="Q947" s="141"/>
    </row>
    <row r="948" spans="4:17" ht="15.75">
      <c r="D948" s="140"/>
      <c r="E948" s="140"/>
      <c r="F948" s="140"/>
      <c r="G948" s="140"/>
      <c r="H948" s="140"/>
      <c r="Q948" s="141"/>
    </row>
    <row r="949" spans="4:17" ht="15.75">
      <c r="D949" s="140"/>
      <c r="E949" s="140"/>
      <c r="F949" s="140"/>
      <c r="G949" s="140"/>
      <c r="H949" s="140"/>
      <c r="Q949" s="141"/>
    </row>
    <row r="950" spans="4:17" ht="15.75">
      <c r="D950" s="140"/>
      <c r="E950" s="140"/>
      <c r="F950" s="140"/>
      <c r="G950" s="140"/>
      <c r="H950" s="140"/>
      <c r="Q950" s="141"/>
    </row>
    <row r="951" spans="4:17" ht="15.75">
      <c r="D951" s="140"/>
      <c r="E951" s="140"/>
      <c r="F951" s="140"/>
      <c r="G951" s="140"/>
      <c r="H951" s="140"/>
      <c r="Q951" s="141"/>
    </row>
    <row r="952" spans="4:17" ht="15.75">
      <c r="D952" s="140"/>
      <c r="E952" s="140"/>
      <c r="F952" s="140"/>
      <c r="G952" s="140"/>
      <c r="H952" s="140"/>
      <c r="Q952" s="141"/>
    </row>
    <row r="953" spans="4:17" ht="15.75">
      <c r="D953" s="140"/>
      <c r="E953" s="140"/>
      <c r="F953" s="140"/>
      <c r="G953" s="140"/>
      <c r="H953" s="140"/>
      <c r="Q953" s="141"/>
    </row>
    <row r="954" spans="4:17" ht="15.75">
      <c r="D954" s="140"/>
      <c r="E954" s="140"/>
      <c r="F954" s="140"/>
      <c r="G954" s="140"/>
      <c r="H954" s="140"/>
      <c r="Q954" s="141"/>
    </row>
    <row r="955" spans="4:17" ht="15.75">
      <c r="D955" s="140"/>
      <c r="E955" s="140"/>
      <c r="F955" s="140"/>
      <c r="G955" s="140"/>
      <c r="H955" s="140"/>
      <c r="Q955" s="141"/>
    </row>
    <row r="956" spans="4:17" ht="15.75">
      <c r="D956" s="140"/>
      <c r="E956" s="140"/>
      <c r="F956" s="140"/>
      <c r="G956" s="140"/>
      <c r="H956" s="140"/>
      <c r="Q956" s="141"/>
    </row>
    <row r="957" spans="4:17" ht="15.75">
      <c r="D957" s="140"/>
      <c r="E957" s="140"/>
      <c r="F957" s="140"/>
      <c r="G957" s="140"/>
      <c r="H957" s="140"/>
      <c r="Q957" s="141"/>
    </row>
    <row r="958" spans="4:17" ht="15.75">
      <c r="D958" s="140"/>
      <c r="E958" s="140"/>
      <c r="F958" s="140"/>
      <c r="G958" s="140"/>
      <c r="H958" s="140"/>
      <c r="Q958" s="141"/>
    </row>
    <row r="959" spans="4:17" ht="15.75">
      <c r="D959" s="140"/>
      <c r="E959" s="140"/>
      <c r="F959" s="140"/>
      <c r="G959" s="140"/>
      <c r="H959" s="140"/>
      <c r="Q959" s="141"/>
    </row>
    <row r="960" spans="4:17" ht="15.75">
      <c r="D960" s="140"/>
      <c r="E960" s="140"/>
      <c r="F960" s="140"/>
      <c r="G960" s="140"/>
      <c r="H960" s="140"/>
      <c r="Q960" s="141"/>
    </row>
    <row r="961" spans="4:17" ht="15.75">
      <c r="D961" s="140"/>
      <c r="E961" s="140"/>
      <c r="F961" s="140"/>
      <c r="G961" s="140"/>
      <c r="H961" s="140"/>
      <c r="Q961" s="141"/>
    </row>
    <row r="962" spans="4:17" ht="15.75">
      <c r="D962" s="140"/>
      <c r="E962" s="140"/>
      <c r="F962" s="140"/>
      <c r="G962" s="140"/>
      <c r="H962" s="140"/>
      <c r="Q962" s="141"/>
    </row>
    <row r="963" spans="4:17" ht="15.75">
      <c r="D963" s="140"/>
      <c r="E963" s="140"/>
      <c r="F963" s="140"/>
      <c r="G963" s="140"/>
      <c r="H963" s="140"/>
      <c r="Q963" s="141"/>
    </row>
    <row r="964" spans="4:17" ht="15.75">
      <c r="D964" s="140"/>
      <c r="E964" s="140"/>
      <c r="F964" s="140"/>
      <c r="G964" s="140"/>
      <c r="H964" s="140"/>
      <c r="Q964" s="141"/>
    </row>
    <row r="965" spans="4:17" ht="15.75">
      <c r="D965" s="140"/>
      <c r="E965" s="140"/>
      <c r="F965" s="140"/>
      <c r="G965" s="140"/>
      <c r="H965" s="140"/>
      <c r="Q965" s="141"/>
    </row>
    <row r="966" spans="4:17" ht="15.75">
      <c r="D966" s="140"/>
      <c r="E966" s="140"/>
      <c r="F966" s="140"/>
      <c r="G966" s="140"/>
      <c r="H966" s="140"/>
      <c r="Q966" s="141"/>
    </row>
    <row r="967" spans="4:17" ht="15.75">
      <c r="D967" s="140"/>
      <c r="E967" s="140"/>
      <c r="F967" s="140"/>
      <c r="G967" s="140"/>
      <c r="H967" s="140"/>
      <c r="Q967" s="141"/>
    </row>
    <row r="968" spans="4:17" ht="15.75">
      <c r="D968" s="140"/>
      <c r="E968" s="140"/>
      <c r="F968" s="140"/>
      <c r="G968" s="140"/>
      <c r="H968" s="140"/>
      <c r="Q968" s="141"/>
    </row>
    <row r="969" spans="4:17" ht="15.75">
      <c r="D969" s="140"/>
      <c r="E969" s="140"/>
      <c r="F969" s="140"/>
      <c r="G969" s="140"/>
      <c r="H969" s="140"/>
      <c r="Q969" s="141"/>
    </row>
    <row r="970" spans="4:17" ht="15.75">
      <c r="D970" s="140"/>
      <c r="E970" s="140"/>
      <c r="F970" s="140"/>
      <c r="G970" s="140"/>
      <c r="H970" s="140"/>
      <c r="Q970" s="141"/>
    </row>
    <row r="971" spans="4:17" ht="15.75">
      <c r="D971" s="140"/>
      <c r="E971" s="140"/>
      <c r="F971" s="140"/>
      <c r="G971" s="140"/>
      <c r="H971" s="140"/>
      <c r="Q971" s="141"/>
    </row>
    <row r="972" spans="4:17" ht="15.75">
      <c r="D972" s="140"/>
      <c r="E972" s="140"/>
      <c r="F972" s="140"/>
      <c r="G972" s="140"/>
      <c r="H972" s="140"/>
      <c r="Q972" s="141"/>
    </row>
    <row r="973" spans="4:17" ht="15.75">
      <c r="D973" s="140"/>
      <c r="E973" s="140"/>
      <c r="F973" s="140"/>
      <c r="G973" s="140"/>
      <c r="H973" s="140"/>
      <c r="Q973" s="141"/>
    </row>
    <row r="974" spans="4:17" ht="15.75">
      <c r="D974" s="140"/>
      <c r="E974" s="140"/>
      <c r="F974" s="140"/>
      <c r="G974" s="140"/>
      <c r="H974" s="140"/>
      <c r="Q974" s="141"/>
    </row>
    <row r="975" spans="4:17" ht="15.75">
      <c r="D975" s="140"/>
      <c r="E975" s="140"/>
      <c r="F975" s="140"/>
      <c r="G975" s="140"/>
      <c r="H975" s="140"/>
      <c r="Q975" s="141"/>
    </row>
    <row r="976" spans="4:17" ht="15.75">
      <c r="D976" s="140"/>
      <c r="E976" s="140"/>
      <c r="F976" s="140"/>
      <c r="G976" s="140"/>
      <c r="H976" s="140"/>
      <c r="Q976" s="141"/>
    </row>
    <row r="977" spans="4:17" ht="15.75">
      <c r="D977" s="140"/>
      <c r="E977" s="140"/>
      <c r="F977" s="140"/>
      <c r="G977" s="140"/>
      <c r="H977" s="140"/>
      <c r="Q977" s="141"/>
    </row>
    <row r="978" spans="4:17" ht="15.75">
      <c r="D978" s="140"/>
      <c r="E978" s="140"/>
      <c r="F978" s="140"/>
      <c r="G978" s="140"/>
      <c r="H978" s="140"/>
      <c r="Q978" s="141"/>
    </row>
    <row r="979" spans="4:17" ht="15.75">
      <c r="D979" s="140"/>
      <c r="E979" s="140"/>
      <c r="F979" s="140"/>
      <c r="G979" s="140"/>
      <c r="H979" s="140"/>
      <c r="Q979" s="141"/>
    </row>
    <row r="980" spans="4:17" ht="15.75">
      <c r="D980" s="140"/>
      <c r="E980" s="140"/>
      <c r="F980" s="140"/>
      <c r="G980" s="140"/>
      <c r="H980" s="140"/>
      <c r="Q980" s="141"/>
    </row>
    <row r="981" spans="4:17" ht="15.75">
      <c r="D981" s="140"/>
      <c r="E981" s="140"/>
      <c r="F981" s="140"/>
      <c r="G981" s="140"/>
      <c r="H981" s="140"/>
      <c r="Q981" s="141"/>
    </row>
    <row r="982" spans="4:17" ht="15.75">
      <c r="D982" s="140"/>
      <c r="E982" s="140"/>
      <c r="F982" s="140"/>
      <c r="G982" s="140"/>
      <c r="H982" s="140"/>
      <c r="Q982" s="141"/>
    </row>
    <row r="983" spans="4:17" ht="15.75">
      <c r="D983" s="140"/>
      <c r="E983" s="140"/>
      <c r="F983" s="140"/>
      <c r="G983" s="140"/>
      <c r="H983" s="140"/>
      <c r="Q983" s="141"/>
    </row>
  </sheetData>
  <mergeCells count="36">
    <mergeCell ref="N68:R68"/>
    <mergeCell ref="E74:H74"/>
    <mergeCell ref="J74:U74"/>
    <mergeCell ref="E75:H75"/>
    <mergeCell ref="E76:H76"/>
    <mergeCell ref="E77:H77"/>
    <mergeCell ref="E78:H78"/>
    <mergeCell ref="E79:H79"/>
    <mergeCell ref="E80:H80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4" customWidth="1"/>
    <col min="19" max="52" width="10.7109375" customWidth="1"/>
  </cols>
  <sheetData>
    <row r="1" spans="1:18" ht="15.75">
      <c r="A1" s="25"/>
      <c r="B1" s="26"/>
      <c r="C1" s="26"/>
      <c r="D1" s="27"/>
      <c r="E1" s="27"/>
      <c r="F1" s="27"/>
      <c r="G1" s="27"/>
      <c r="H1" s="27"/>
      <c r="I1" s="26"/>
      <c r="J1" s="28"/>
      <c r="K1" s="28"/>
      <c r="L1" s="26"/>
      <c r="M1" s="26"/>
      <c r="N1" s="28"/>
      <c r="O1" s="28"/>
      <c r="P1" s="28"/>
      <c r="Q1" s="29"/>
    </row>
    <row r="2" spans="1:18" ht="15.75">
      <c r="A2" s="25"/>
      <c r="B2" s="26"/>
      <c r="C2" s="26"/>
      <c r="D2" s="27"/>
      <c r="E2" s="27"/>
      <c r="F2" s="27"/>
      <c r="G2" s="27"/>
      <c r="H2" s="27"/>
      <c r="I2" s="26"/>
      <c r="J2" s="28"/>
      <c r="K2" s="28"/>
      <c r="L2" s="26"/>
      <c r="M2" s="26"/>
      <c r="N2" s="28"/>
      <c r="O2" s="28"/>
      <c r="P2" s="28"/>
      <c r="Q2" s="29"/>
    </row>
    <row r="3" spans="1:18" ht="15.75">
      <c r="A3" s="25"/>
      <c r="B3" s="26"/>
      <c r="C3" s="26"/>
      <c r="D3" s="27"/>
      <c r="E3" s="27"/>
      <c r="F3" s="27"/>
      <c r="G3" s="27"/>
      <c r="H3" s="27"/>
      <c r="I3" s="26"/>
      <c r="J3" s="28"/>
      <c r="K3" s="28"/>
      <c r="L3" s="26"/>
      <c r="M3" s="26"/>
      <c r="N3" s="28"/>
      <c r="O3" s="28"/>
      <c r="P3" s="28"/>
      <c r="Q3" s="29"/>
    </row>
    <row r="4" spans="1:18" ht="15.75">
      <c r="A4" s="25"/>
      <c r="B4" s="26"/>
      <c r="C4" s="26"/>
      <c r="D4" s="238" t="s">
        <v>0</v>
      </c>
      <c r="E4" s="207"/>
      <c r="F4" s="207"/>
      <c r="G4" s="207"/>
      <c r="H4" s="207"/>
      <c r="I4" s="26"/>
      <c r="J4" s="28"/>
      <c r="K4" s="28"/>
      <c r="L4" s="26"/>
      <c r="M4" s="26"/>
      <c r="N4" s="28"/>
      <c r="O4" s="28"/>
      <c r="P4" s="28"/>
      <c r="Q4" s="29"/>
    </row>
    <row r="5" spans="1:18" ht="15.75">
      <c r="A5" s="25"/>
      <c r="B5" s="26"/>
      <c r="C5" s="26"/>
      <c r="D5" s="238" t="s">
        <v>1</v>
      </c>
      <c r="E5" s="207"/>
      <c r="F5" s="207"/>
      <c r="G5" s="207"/>
      <c r="H5" s="207"/>
      <c r="I5" s="26"/>
      <c r="J5" s="28"/>
      <c r="K5" s="28"/>
      <c r="L5" s="26"/>
      <c r="M5" s="26"/>
      <c r="N5" s="28"/>
      <c r="O5" s="28"/>
      <c r="P5" s="28"/>
      <c r="Q5" s="29"/>
    </row>
    <row r="6" spans="1:18" ht="15.75">
      <c r="A6" s="25"/>
      <c r="B6" s="26"/>
      <c r="C6" s="26"/>
      <c r="D6" s="238" t="s">
        <v>2</v>
      </c>
      <c r="E6" s="207"/>
      <c r="F6" s="207"/>
      <c r="G6" s="207"/>
      <c r="H6" s="207"/>
      <c r="I6" s="26"/>
      <c r="J6" s="28"/>
      <c r="K6" s="28"/>
      <c r="L6" s="26"/>
      <c r="M6" s="26"/>
      <c r="N6" s="28"/>
      <c r="O6" s="28"/>
      <c r="P6" s="28"/>
      <c r="Q6" s="29"/>
    </row>
    <row r="7" spans="1:18" ht="15.75">
      <c r="A7" s="25"/>
      <c r="B7" s="26"/>
      <c r="C7" s="26"/>
      <c r="D7" s="238"/>
      <c r="E7" s="207"/>
      <c r="F7" s="207"/>
      <c r="G7" s="207"/>
      <c r="H7" s="207"/>
      <c r="I7" s="26"/>
      <c r="J7" s="28"/>
      <c r="K7" s="28"/>
      <c r="L7" s="26"/>
      <c r="M7" s="26"/>
      <c r="N7" s="28"/>
      <c r="O7" s="28"/>
      <c r="P7" s="28"/>
      <c r="Q7" s="29"/>
    </row>
    <row r="8" spans="1:18" ht="15.75">
      <c r="A8" s="25"/>
      <c r="B8" s="26"/>
      <c r="C8" s="26"/>
      <c r="D8" s="30"/>
      <c r="E8" s="30"/>
      <c r="F8" s="30"/>
      <c r="G8" s="30"/>
      <c r="H8" s="30"/>
      <c r="I8" s="26"/>
      <c r="J8" s="28"/>
      <c r="K8" s="28"/>
      <c r="L8" s="26"/>
      <c r="M8" s="26"/>
      <c r="N8" s="28"/>
      <c r="O8" s="28"/>
      <c r="P8" s="28"/>
      <c r="Q8" s="29"/>
    </row>
    <row r="9" spans="1:18" ht="15.75">
      <c r="A9" s="25"/>
      <c r="B9" s="26"/>
      <c r="C9" s="26"/>
      <c r="D9" s="27"/>
      <c r="E9" s="27"/>
      <c r="F9" s="27"/>
      <c r="G9" s="27"/>
      <c r="H9" s="27"/>
      <c r="I9" s="26"/>
      <c r="J9" s="28"/>
      <c r="K9" s="28"/>
      <c r="L9" s="26"/>
      <c r="M9" s="26"/>
      <c r="N9" s="28"/>
      <c r="O9" s="28"/>
      <c r="P9" s="28"/>
      <c r="Q9" s="29"/>
    </row>
    <row r="10" spans="1:18" ht="15.75">
      <c r="A10" s="25"/>
      <c r="B10" s="26"/>
      <c r="C10" s="26"/>
      <c r="D10" s="27"/>
      <c r="E10" s="27"/>
      <c r="F10" s="27"/>
      <c r="G10" s="27"/>
      <c r="H10" s="27"/>
      <c r="I10" s="26"/>
      <c r="J10" s="28"/>
      <c r="K10" s="28"/>
      <c r="L10" s="26"/>
      <c r="M10" s="26"/>
      <c r="N10" s="28"/>
      <c r="O10" s="28"/>
      <c r="P10" s="28"/>
      <c r="Q10" s="29"/>
    </row>
    <row r="11" spans="1:18" ht="15.75">
      <c r="A11" s="25"/>
      <c r="B11" s="26"/>
      <c r="C11" s="26"/>
      <c r="D11" s="27"/>
      <c r="E11" s="27"/>
      <c r="F11" s="27"/>
      <c r="G11" s="27"/>
      <c r="H11" s="27"/>
      <c r="I11" s="26"/>
      <c r="J11" s="28"/>
      <c r="K11" s="28"/>
      <c r="L11" s="26"/>
      <c r="M11" s="26"/>
      <c r="N11" s="28"/>
      <c r="O11" s="28"/>
      <c r="P11" s="28"/>
      <c r="Q11" s="29"/>
    </row>
    <row r="12" spans="1:18" ht="15.7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  <c r="M12" s="32"/>
      <c r="N12" s="33"/>
      <c r="O12" s="33"/>
      <c r="P12" s="33"/>
      <c r="Q12" s="34"/>
      <c r="R12" s="133"/>
    </row>
    <row r="13" spans="1:18" ht="15.75">
      <c r="A13" s="31"/>
      <c r="B13" s="32"/>
      <c r="C13" s="2" t="s">
        <v>3</v>
      </c>
      <c r="D13" s="239" t="s">
        <v>4</v>
      </c>
      <c r="E13" s="208"/>
      <c r="F13" s="208"/>
      <c r="G13" s="208"/>
      <c r="H13" s="209"/>
      <c r="I13" s="1"/>
      <c r="J13" s="33"/>
      <c r="K13" s="33"/>
      <c r="L13" s="32"/>
      <c r="M13" s="32"/>
      <c r="N13" s="33"/>
      <c r="O13" s="33"/>
      <c r="P13" s="33"/>
      <c r="Q13" s="34"/>
      <c r="R13" s="133"/>
    </row>
    <row r="14" spans="1:18" ht="15.75">
      <c r="A14" s="31"/>
      <c r="B14" s="32"/>
      <c r="C14" s="2" t="s">
        <v>5</v>
      </c>
      <c r="D14" s="240" t="s">
        <v>6</v>
      </c>
      <c r="E14" s="208"/>
      <c r="F14" s="208"/>
      <c r="G14" s="208"/>
      <c r="H14" s="209"/>
      <c r="I14" s="35" t="s">
        <v>7</v>
      </c>
      <c r="J14" s="33"/>
      <c r="K14" s="33"/>
      <c r="L14" s="32"/>
      <c r="M14" s="32"/>
      <c r="N14" s="33"/>
      <c r="O14" s="33"/>
      <c r="P14" s="33"/>
      <c r="Q14" s="34"/>
      <c r="R14" s="133"/>
    </row>
    <row r="15" spans="1:18" ht="15.75">
      <c r="A15" s="31"/>
      <c r="B15" s="32"/>
      <c r="C15" s="2" t="s">
        <v>8</v>
      </c>
      <c r="D15" s="240" t="s">
        <v>9</v>
      </c>
      <c r="E15" s="208"/>
      <c r="F15" s="208"/>
      <c r="G15" s="208"/>
      <c r="H15" s="209"/>
      <c r="I15" s="35" t="s">
        <v>7</v>
      </c>
      <c r="J15" s="33"/>
      <c r="K15" s="33"/>
      <c r="L15" s="32"/>
      <c r="M15" s="32"/>
      <c r="N15" s="33"/>
      <c r="O15" s="33"/>
      <c r="P15" s="33"/>
      <c r="Q15" s="34"/>
      <c r="R15" s="133"/>
    </row>
    <row r="16" spans="1:18" ht="15.75">
      <c r="A16" s="31"/>
      <c r="B16" s="32"/>
      <c r="C16" s="2" t="s">
        <v>10</v>
      </c>
      <c r="D16" s="240" t="s">
        <v>11</v>
      </c>
      <c r="E16" s="208"/>
      <c r="F16" s="208"/>
      <c r="G16" s="208"/>
      <c r="H16" s="209"/>
      <c r="I16" s="1"/>
      <c r="J16" s="33"/>
      <c r="K16" s="33"/>
      <c r="L16" s="32"/>
      <c r="M16" s="32"/>
      <c r="N16" s="33"/>
      <c r="O16" s="33"/>
      <c r="P16" s="33"/>
      <c r="Q16" s="34"/>
      <c r="R16" s="133"/>
    </row>
    <row r="17" spans="1:52" ht="15.75">
      <c r="A17" s="31"/>
      <c r="B17" s="32"/>
      <c r="C17" s="2" t="s">
        <v>12</v>
      </c>
      <c r="D17" s="240" t="s">
        <v>13</v>
      </c>
      <c r="E17" s="208"/>
      <c r="F17" s="208"/>
      <c r="G17" s="208"/>
      <c r="H17" s="209"/>
      <c r="I17" s="35" t="s">
        <v>7</v>
      </c>
      <c r="J17" s="33"/>
      <c r="K17" s="33"/>
      <c r="L17" s="32"/>
      <c r="M17" s="32"/>
      <c r="N17" s="33"/>
      <c r="O17" s="33"/>
      <c r="P17" s="33"/>
      <c r="Q17" s="34"/>
      <c r="R17" s="133"/>
    </row>
    <row r="18" spans="1:52" ht="15.75">
      <c r="A18" s="36"/>
      <c r="B18" s="36"/>
      <c r="C18" s="2" t="s">
        <v>14</v>
      </c>
      <c r="D18" s="240" t="s">
        <v>15</v>
      </c>
      <c r="E18" s="208"/>
      <c r="F18" s="208"/>
      <c r="G18" s="208"/>
      <c r="H18" s="209"/>
      <c r="I18" s="35" t="s">
        <v>7</v>
      </c>
      <c r="J18" s="33"/>
      <c r="K18" s="33"/>
      <c r="L18" s="32"/>
      <c r="M18" s="32"/>
      <c r="N18" s="33"/>
      <c r="O18" s="33"/>
      <c r="P18" s="33"/>
      <c r="Q18" s="34"/>
      <c r="R18" s="133"/>
    </row>
    <row r="19" spans="1:52" ht="15.75" hidden="1">
      <c r="A19" s="37"/>
      <c r="B19" s="38"/>
      <c r="C19" s="2" t="s">
        <v>16</v>
      </c>
      <c r="D19" s="240"/>
      <c r="E19" s="208"/>
      <c r="F19" s="208"/>
      <c r="G19" s="208"/>
      <c r="H19" s="209"/>
      <c r="I19" s="1"/>
      <c r="J19" s="33"/>
      <c r="K19" s="33"/>
      <c r="L19" s="32"/>
      <c r="M19" s="32"/>
      <c r="N19" s="33"/>
      <c r="O19" s="33"/>
      <c r="P19" s="33"/>
      <c r="Q19" s="34"/>
      <c r="R19" s="133"/>
    </row>
    <row r="20" spans="1:52" ht="15.75">
      <c r="C20" s="2" t="s">
        <v>16</v>
      </c>
      <c r="D20" s="240" t="s">
        <v>17</v>
      </c>
      <c r="E20" s="208"/>
      <c r="F20" s="208"/>
      <c r="G20" s="208"/>
      <c r="H20" s="209"/>
      <c r="I20" s="35" t="s">
        <v>7</v>
      </c>
      <c r="J20" s="33"/>
      <c r="K20" s="33"/>
      <c r="L20" s="32"/>
      <c r="M20" s="32"/>
      <c r="N20" s="33"/>
      <c r="O20" s="33"/>
      <c r="P20" s="33"/>
      <c r="Q20" s="34"/>
      <c r="R20" s="133"/>
    </row>
    <row r="21" spans="1:52" ht="15.75">
      <c r="A21" s="39"/>
      <c r="B21" s="210" t="s">
        <v>18</v>
      </c>
      <c r="C21" s="2" t="s">
        <v>19</v>
      </c>
      <c r="D21" s="240" t="s">
        <v>20</v>
      </c>
      <c r="E21" s="208"/>
      <c r="F21" s="208"/>
      <c r="G21" s="208"/>
      <c r="H21" s="209"/>
      <c r="I21" s="35" t="s">
        <v>7</v>
      </c>
      <c r="K21" s="33"/>
      <c r="L21" s="32"/>
      <c r="M21" s="32"/>
      <c r="N21" s="33"/>
      <c r="O21" s="33"/>
      <c r="P21" s="33"/>
      <c r="Q21" s="34"/>
      <c r="R21" s="133"/>
    </row>
    <row r="22" spans="1:52" ht="15.75">
      <c r="A22" s="39"/>
      <c r="B22" s="211"/>
      <c r="C22" s="2" t="s">
        <v>21</v>
      </c>
      <c r="D22" s="240" t="s">
        <v>22</v>
      </c>
      <c r="E22" s="208"/>
      <c r="F22" s="208"/>
      <c r="G22" s="208"/>
      <c r="H22" s="209"/>
      <c r="I22" s="35" t="s">
        <v>7</v>
      </c>
      <c r="J22" s="33"/>
      <c r="K22" s="33"/>
      <c r="L22" s="32"/>
      <c r="M22" s="32"/>
      <c r="N22" s="33"/>
      <c r="O22" s="33"/>
      <c r="P22" s="33"/>
      <c r="Q22" s="34"/>
      <c r="R22" s="133"/>
    </row>
    <row r="23" spans="1:52" ht="15.75">
      <c r="A23" s="40"/>
      <c r="B23" s="212" t="s">
        <v>23</v>
      </c>
      <c r="C23" s="2" t="s">
        <v>24</v>
      </c>
      <c r="D23" s="242" t="s">
        <v>25</v>
      </c>
      <c r="E23" s="207"/>
      <c r="F23" s="207"/>
      <c r="G23" s="207"/>
      <c r="H23" s="219"/>
      <c r="I23" s="35" t="s">
        <v>7</v>
      </c>
      <c r="J23" s="33"/>
      <c r="K23" s="33"/>
      <c r="L23" s="32"/>
      <c r="M23" s="32"/>
      <c r="N23" s="33"/>
      <c r="O23" s="33"/>
      <c r="P23" s="33"/>
      <c r="Q23" s="34"/>
      <c r="R23" s="133"/>
    </row>
    <row r="24" spans="1:52" ht="31.5">
      <c r="A24" s="40"/>
      <c r="B24" s="211"/>
      <c r="C24" s="3" t="s">
        <v>26</v>
      </c>
      <c r="D24" s="243"/>
      <c r="E24" s="220"/>
      <c r="F24" s="220"/>
      <c r="G24" s="220"/>
      <c r="H24" s="221"/>
      <c r="I24" s="35" t="s">
        <v>7</v>
      </c>
      <c r="J24" s="33"/>
      <c r="K24" s="33"/>
      <c r="L24" s="32"/>
      <c r="M24" s="32"/>
      <c r="N24" s="33"/>
      <c r="O24" s="33"/>
      <c r="P24" s="33"/>
      <c r="Q24" s="34"/>
      <c r="R24" s="133"/>
    </row>
    <row r="25" spans="1:52" ht="15.75">
      <c r="A25" s="40"/>
      <c r="B25" s="213" t="s">
        <v>27</v>
      </c>
      <c r="C25" s="4" t="s">
        <v>28</v>
      </c>
      <c r="D25" s="244" t="s">
        <v>29</v>
      </c>
      <c r="E25" s="222"/>
      <c r="F25" s="222"/>
      <c r="G25" s="222"/>
      <c r="H25" s="223"/>
      <c r="I25" s="35" t="s">
        <v>7</v>
      </c>
      <c r="J25" s="33"/>
      <c r="K25" s="33"/>
      <c r="L25" s="32"/>
      <c r="M25" s="32"/>
      <c r="N25" s="33"/>
      <c r="O25" s="33"/>
      <c r="P25" s="33"/>
      <c r="Q25" s="34"/>
      <c r="R25" s="133"/>
    </row>
    <row r="26" spans="1:52" ht="15.75">
      <c r="A26" s="40"/>
      <c r="B26" s="214"/>
      <c r="C26" s="2" t="s">
        <v>30</v>
      </c>
      <c r="D26" s="240" t="s">
        <v>31</v>
      </c>
      <c r="E26" s="208"/>
      <c r="F26" s="208"/>
      <c r="G26" s="208"/>
      <c r="H26" s="224"/>
      <c r="I26" s="35" t="s">
        <v>7</v>
      </c>
      <c r="J26" s="33"/>
      <c r="K26" s="33"/>
      <c r="L26" s="32"/>
      <c r="M26" s="32"/>
      <c r="N26" s="33"/>
      <c r="O26" s="33"/>
      <c r="P26" s="33"/>
      <c r="Q26" s="34"/>
      <c r="R26" s="133"/>
    </row>
    <row r="27" spans="1:52" ht="15.75">
      <c r="A27" s="40"/>
      <c r="B27" s="214"/>
      <c r="C27" s="2" t="s">
        <v>32</v>
      </c>
      <c r="D27" s="240" t="s">
        <v>33</v>
      </c>
      <c r="E27" s="208"/>
      <c r="F27" s="208"/>
      <c r="G27" s="208"/>
      <c r="H27" s="224"/>
      <c r="I27" s="35" t="s">
        <v>7</v>
      </c>
      <c r="J27" s="33"/>
      <c r="K27" s="33"/>
      <c r="L27" s="32"/>
      <c r="M27" s="32"/>
      <c r="N27" s="33"/>
      <c r="O27" s="33"/>
      <c r="P27" s="33"/>
      <c r="Q27" s="34"/>
      <c r="R27" s="133"/>
    </row>
    <row r="28" spans="1:52" ht="16.5">
      <c r="A28" s="40"/>
      <c r="B28" s="215"/>
      <c r="C28" s="5" t="s">
        <v>34</v>
      </c>
      <c r="D28" s="245" t="s">
        <v>35</v>
      </c>
      <c r="E28" s="225"/>
      <c r="F28" s="225"/>
      <c r="G28" s="225"/>
      <c r="H28" s="226"/>
      <c r="I28" s="32"/>
      <c r="J28" s="33"/>
      <c r="K28" s="33"/>
      <c r="L28" s="32"/>
      <c r="M28" s="32"/>
      <c r="N28" s="33"/>
      <c r="O28" s="41"/>
      <c r="P28" s="41"/>
      <c r="Q28" s="34"/>
      <c r="R28" s="133"/>
    </row>
    <row r="29" spans="1:52" ht="31.5">
      <c r="A29" s="36"/>
      <c r="B29" s="42"/>
      <c r="C29" s="5" t="s">
        <v>36</v>
      </c>
      <c r="D29" s="246" t="s">
        <v>37</v>
      </c>
      <c r="E29" s="208"/>
      <c r="F29" s="208"/>
      <c r="G29" s="208"/>
      <c r="H29" s="209"/>
      <c r="I29" s="32"/>
      <c r="J29" s="33"/>
      <c r="K29" s="33"/>
      <c r="L29" s="32"/>
      <c r="M29" s="32"/>
      <c r="N29" s="33"/>
      <c r="O29" s="41"/>
      <c r="P29" s="41"/>
      <c r="Q29" s="34"/>
      <c r="R29" s="133"/>
    </row>
    <row r="30" spans="1:52" ht="15.75">
      <c r="A30" s="36"/>
      <c r="B30" s="43"/>
      <c r="C30" s="6" t="s">
        <v>38</v>
      </c>
      <c r="D30" s="247"/>
      <c r="E30" s="217"/>
      <c r="F30" s="217"/>
      <c r="G30" s="217"/>
      <c r="H30" s="218"/>
      <c r="I30" s="1"/>
      <c r="J30" s="33"/>
      <c r="K30" s="33"/>
      <c r="L30" s="32"/>
      <c r="M30" s="32"/>
      <c r="N30" s="33"/>
      <c r="O30" s="33"/>
      <c r="P30" s="33"/>
      <c r="Q30" s="34"/>
      <c r="R30" s="133"/>
    </row>
    <row r="31" spans="1:52" ht="15.75">
      <c r="A31" s="31"/>
      <c r="B31" s="44"/>
      <c r="C31" s="4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133"/>
      <c r="AD31" s="150" t="s">
        <v>39</v>
      </c>
      <c r="AE31" s="150" t="s">
        <v>398</v>
      </c>
    </row>
    <row r="32" spans="1:52" ht="63">
      <c r="A32" s="46"/>
      <c r="B32" s="47" t="s">
        <v>40</v>
      </c>
      <c r="C32" s="9" t="s">
        <v>41</v>
      </c>
      <c r="D32" s="48" t="s">
        <v>42</v>
      </c>
      <c r="E32" s="48" t="s">
        <v>43</v>
      </c>
      <c r="F32" s="48" t="s">
        <v>44</v>
      </c>
      <c r="G32" s="48" t="s">
        <v>45</v>
      </c>
      <c r="H32" s="48" t="s">
        <v>46</v>
      </c>
      <c r="I32" s="48" t="s">
        <v>47</v>
      </c>
      <c r="J32" s="49" t="s">
        <v>48</v>
      </c>
      <c r="K32" s="49" t="s">
        <v>49</v>
      </c>
      <c r="L32" s="48" t="s">
        <v>50</v>
      </c>
      <c r="M32" s="48" t="s">
        <v>51</v>
      </c>
      <c r="N32" s="49" t="s">
        <v>52</v>
      </c>
      <c r="O32" s="49" t="s">
        <v>53</v>
      </c>
      <c r="P32" s="49" t="s">
        <v>54</v>
      </c>
      <c r="Q32" s="48" t="s">
        <v>55</v>
      </c>
      <c r="R32" s="151" t="s">
        <v>57</v>
      </c>
      <c r="S32" s="152" t="s">
        <v>58</v>
      </c>
      <c r="T32" s="152" t="s">
        <v>59</v>
      </c>
      <c r="U32" s="152" t="s">
        <v>60</v>
      </c>
      <c r="V32" s="152" t="s">
        <v>61</v>
      </c>
      <c r="W32" s="152" t="s">
        <v>62</v>
      </c>
      <c r="X32" s="152" t="s">
        <v>63</v>
      </c>
      <c r="Y32" s="152" t="s">
        <v>64</v>
      </c>
      <c r="Z32" s="152" t="s">
        <v>65</v>
      </c>
      <c r="AA32" s="152" t="s">
        <v>66</v>
      </c>
      <c r="AB32" s="152" t="s">
        <v>67</v>
      </c>
      <c r="AC32" s="152" t="s">
        <v>68</v>
      </c>
      <c r="AD32" s="153" t="s">
        <v>69</v>
      </c>
      <c r="AE32" s="153" t="s">
        <v>70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</row>
    <row r="33" spans="1:52" ht="225">
      <c r="B33" s="51"/>
      <c r="C33" s="13" t="s">
        <v>71</v>
      </c>
      <c r="D33" s="52" t="s">
        <v>72</v>
      </c>
      <c r="E33" s="53" t="s">
        <v>73</v>
      </c>
      <c r="F33" s="53" t="s">
        <v>74</v>
      </c>
      <c r="G33" s="54" t="s">
        <v>75</v>
      </c>
      <c r="H33" s="53" t="s">
        <v>76</v>
      </c>
      <c r="I33" s="53" t="s">
        <v>77</v>
      </c>
      <c r="J33" s="55" t="s">
        <v>78</v>
      </c>
      <c r="K33" s="56" t="s">
        <v>79</v>
      </c>
      <c r="L33" s="54" t="s">
        <v>80</v>
      </c>
      <c r="M33" s="54" t="s">
        <v>81</v>
      </c>
      <c r="N33" s="57" t="s">
        <v>82</v>
      </c>
      <c r="O33" s="154">
        <v>1</v>
      </c>
      <c r="P33" s="155"/>
      <c r="Q33" s="53" t="s">
        <v>83</v>
      </c>
      <c r="R33" s="148">
        <v>0</v>
      </c>
      <c r="S33" s="148">
        <v>0</v>
      </c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>
        <v>0</v>
      </c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</row>
    <row r="34" spans="1:52" ht="240">
      <c r="B34" s="59" t="s">
        <v>7</v>
      </c>
      <c r="C34" s="2" t="s">
        <v>84</v>
      </c>
      <c r="D34" s="53" t="s">
        <v>85</v>
      </c>
      <c r="E34" s="54" t="s">
        <v>86</v>
      </c>
      <c r="F34" s="53" t="s">
        <v>87</v>
      </c>
      <c r="G34" s="54" t="s">
        <v>75</v>
      </c>
      <c r="H34" s="53" t="s">
        <v>76</v>
      </c>
      <c r="I34" s="53" t="s">
        <v>88</v>
      </c>
      <c r="J34" s="56" t="s">
        <v>89</v>
      </c>
      <c r="K34" s="60" t="s">
        <v>90</v>
      </c>
      <c r="L34" s="54" t="s">
        <v>80</v>
      </c>
      <c r="M34" s="54" t="s">
        <v>81</v>
      </c>
      <c r="N34" s="57" t="s">
        <v>82</v>
      </c>
      <c r="O34" s="156">
        <v>12517.9</v>
      </c>
      <c r="P34" s="155"/>
      <c r="Q34" s="53" t="s">
        <v>91</v>
      </c>
      <c r="R34" s="148">
        <v>0</v>
      </c>
      <c r="S34" s="148">
        <v>0</v>
      </c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>
        <v>4993.6000000000004</v>
      </c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</row>
    <row r="35" spans="1:52" ht="330.75">
      <c r="A35" s="62" t="s">
        <v>92</v>
      </c>
      <c r="B35" s="63"/>
      <c r="C35" s="15" t="s">
        <v>93</v>
      </c>
      <c r="D35" s="64" t="s">
        <v>94</v>
      </c>
      <c r="E35" s="65" t="s">
        <v>95</v>
      </c>
      <c r="F35" s="65" t="s">
        <v>96</v>
      </c>
      <c r="G35" s="64" t="s">
        <v>75</v>
      </c>
      <c r="H35" s="64" t="s">
        <v>97</v>
      </c>
      <c r="I35" s="157" t="s">
        <v>396</v>
      </c>
      <c r="J35" s="66" t="s">
        <v>99</v>
      </c>
      <c r="K35" s="66">
        <v>5</v>
      </c>
      <c r="L35" s="53" t="s">
        <v>100</v>
      </c>
      <c r="M35" s="83" t="s">
        <v>124</v>
      </c>
      <c r="N35" s="57" t="s">
        <v>82</v>
      </c>
      <c r="O35" s="54">
        <v>1</v>
      </c>
      <c r="P35" s="155">
        <v>0</v>
      </c>
      <c r="Q35" s="53" t="s">
        <v>101</v>
      </c>
      <c r="R35" s="158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60">
        <v>0</v>
      </c>
      <c r="AE35" s="22">
        <v>0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10.25">
      <c r="A36" s="67" t="s">
        <v>84</v>
      </c>
      <c r="B36" s="68"/>
      <c r="C36" s="69" t="s">
        <v>102</v>
      </c>
      <c r="D36" s="70" t="s">
        <v>103</v>
      </c>
      <c r="E36" s="71" t="s">
        <v>104</v>
      </c>
      <c r="F36" s="71" t="s">
        <v>105</v>
      </c>
      <c r="G36" s="71" t="s">
        <v>75</v>
      </c>
      <c r="H36" s="71" t="s">
        <v>97</v>
      </c>
      <c r="I36" s="72" t="s">
        <v>106</v>
      </c>
      <c r="J36" s="72" t="s">
        <v>107</v>
      </c>
      <c r="K36" s="72" t="s">
        <v>108</v>
      </c>
      <c r="L36" s="73" t="s">
        <v>100</v>
      </c>
      <c r="M36" s="74" t="s">
        <v>81</v>
      </c>
      <c r="N36" s="57" t="s">
        <v>82</v>
      </c>
      <c r="O36" s="162">
        <v>24</v>
      </c>
      <c r="P36" s="163" t="s">
        <v>399</v>
      </c>
      <c r="Q36" s="73" t="s">
        <v>109</v>
      </c>
      <c r="R36" s="164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22">
        <v>0</v>
      </c>
      <c r="AE36" s="22" t="s">
        <v>399</v>
      </c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</row>
    <row r="37" spans="1:52" ht="236.25">
      <c r="A37" s="67" t="s">
        <v>84</v>
      </c>
      <c r="B37" s="76"/>
      <c r="C37" s="16" t="s">
        <v>110</v>
      </c>
      <c r="D37" s="70" t="s">
        <v>111</v>
      </c>
      <c r="E37" s="71" t="s">
        <v>112</v>
      </c>
      <c r="F37" s="71" t="s">
        <v>113</v>
      </c>
      <c r="G37" s="71" t="s">
        <v>75</v>
      </c>
      <c r="H37" s="71" t="s">
        <v>97</v>
      </c>
      <c r="I37" s="77" t="s">
        <v>114</v>
      </c>
      <c r="J37" s="77" t="s">
        <v>115</v>
      </c>
      <c r="K37" s="77" t="s">
        <v>116</v>
      </c>
      <c r="L37" s="73" t="s">
        <v>100</v>
      </c>
      <c r="M37" s="74" t="s">
        <v>81</v>
      </c>
      <c r="N37" s="57" t="s">
        <v>82</v>
      </c>
      <c r="O37" s="73">
        <v>11</v>
      </c>
      <c r="P37" s="167" t="s">
        <v>400</v>
      </c>
      <c r="Q37" s="73" t="s">
        <v>117</v>
      </c>
      <c r="R37" s="164">
        <v>2</v>
      </c>
      <c r="S37" s="159">
        <v>1.6</v>
      </c>
      <c r="T37" s="159">
        <v>3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59">
        <v>0</v>
      </c>
      <c r="AC37" s="159">
        <v>0</v>
      </c>
      <c r="AD37" s="22">
        <v>6.6</v>
      </c>
      <c r="AE37" s="22" t="s">
        <v>400</v>
      </c>
    </row>
    <row r="38" spans="1:52" ht="126">
      <c r="A38" s="62" t="s">
        <v>71</v>
      </c>
      <c r="B38" s="76"/>
      <c r="C38" s="16" t="s">
        <v>118</v>
      </c>
      <c r="D38" s="70" t="s">
        <v>119</v>
      </c>
      <c r="E38" s="71" t="s">
        <v>120</v>
      </c>
      <c r="F38" s="71" t="s">
        <v>121</v>
      </c>
      <c r="G38" s="71" t="s">
        <v>75</v>
      </c>
      <c r="H38" s="71" t="s">
        <v>97</v>
      </c>
      <c r="I38" s="77" t="s">
        <v>122</v>
      </c>
      <c r="J38" s="77" t="s">
        <v>123</v>
      </c>
      <c r="K38" s="77">
        <v>3</v>
      </c>
      <c r="L38" s="73" t="s">
        <v>100</v>
      </c>
      <c r="M38" s="74" t="s">
        <v>124</v>
      </c>
      <c r="N38" s="57" t="s">
        <v>82</v>
      </c>
      <c r="O38" s="168">
        <v>0.9</v>
      </c>
      <c r="P38" s="167">
        <v>0</v>
      </c>
      <c r="Q38" s="73" t="s">
        <v>125</v>
      </c>
      <c r="R38" s="169">
        <v>0</v>
      </c>
      <c r="S38" s="170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22">
        <v>0</v>
      </c>
      <c r="AE38" s="22">
        <v>0</v>
      </c>
    </row>
    <row r="39" spans="1:52" ht="204.75">
      <c r="A39" s="62" t="s">
        <v>84</v>
      </c>
      <c r="B39" s="76"/>
      <c r="C39" s="16" t="s">
        <v>126</v>
      </c>
      <c r="D39" s="70" t="s">
        <v>127</v>
      </c>
      <c r="E39" s="71" t="s">
        <v>128</v>
      </c>
      <c r="F39" s="71" t="s">
        <v>129</v>
      </c>
      <c r="G39" s="71" t="s">
        <v>75</v>
      </c>
      <c r="H39" s="71" t="s">
        <v>97</v>
      </c>
      <c r="I39" s="77" t="s">
        <v>130</v>
      </c>
      <c r="J39" s="77" t="s">
        <v>131</v>
      </c>
      <c r="K39" s="77" t="s">
        <v>132</v>
      </c>
      <c r="L39" s="73" t="s">
        <v>100</v>
      </c>
      <c r="M39" s="74" t="s">
        <v>81</v>
      </c>
      <c r="N39" s="57" t="s">
        <v>82</v>
      </c>
      <c r="O39" s="171">
        <v>7</v>
      </c>
      <c r="P39" s="167" t="s">
        <v>401</v>
      </c>
      <c r="Q39" s="73" t="s">
        <v>133</v>
      </c>
      <c r="R39" s="169">
        <v>0</v>
      </c>
      <c r="S39" s="159">
        <v>3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59">
        <v>0</v>
      </c>
      <c r="AD39" s="22">
        <v>3</v>
      </c>
      <c r="AE39" s="22" t="s">
        <v>401</v>
      </c>
    </row>
    <row r="40" spans="1:52" ht="252">
      <c r="A40" s="67" t="s">
        <v>84</v>
      </c>
      <c r="B40" s="82"/>
      <c r="C40" s="16" t="s">
        <v>134</v>
      </c>
      <c r="D40" s="65" t="s">
        <v>135</v>
      </c>
      <c r="E40" s="65" t="s">
        <v>136</v>
      </c>
      <c r="F40" s="65" t="s">
        <v>137</v>
      </c>
      <c r="G40" s="64" t="s">
        <v>75</v>
      </c>
      <c r="H40" s="64" t="s">
        <v>97</v>
      </c>
      <c r="I40" s="66" t="s">
        <v>138</v>
      </c>
      <c r="J40" s="66" t="s">
        <v>139</v>
      </c>
      <c r="K40" s="66" t="s">
        <v>140</v>
      </c>
      <c r="L40" s="53" t="s">
        <v>100</v>
      </c>
      <c r="M40" s="83" t="s">
        <v>81</v>
      </c>
      <c r="N40" s="57" t="s">
        <v>82</v>
      </c>
      <c r="O40" s="53">
        <v>422</v>
      </c>
      <c r="P40" s="155" t="s">
        <v>402</v>
      </c>
      <c r="Q40" s="53" t="s">
        <v>141</v>
      </c>
      <c r="R40" s="169">
        <v>2</v>
      </c>
      <c r="S40" s="159">
        <v>7</v>
      </c>
      <c r="T40" s="159">
        <v>16</v>
      </c>
      <c r="U40" s="159">
        <v>16</v>
      </c>
      <c r="V40" s="159">
        <v>16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59">
        <v>0</v>
      </c>
      <c r="AD40" s="22">
        <v>57</v>
      </c>
      <c r="AE40" s="22" t="s">
        <v>402</v>
      </c>
    </row>
    <row r="41" spans="1:52" ht="157.5">
      <c r="A41" s="67" t="s">
        <v>84</v>
      </c>
      <c r="B41" s="85"/>
      <c r="C41" s="86" t="s">
        <v>142</v>
      </c>
      <c r="D41" s="87" t="s">
        <v>143</v>
      </c>
      <c r="E41" s="87" t="s">
        <v>144</v>
      </c>
      <c r="F41" s="71" t="s">
        <v>145</v>
      </c>
      <c r="G41" s="71" t="s">
        <v>75</v>
      </c>
      <c r="H41" s="71" t="s">
        <v>97</v>
      </c>
      <c r="I41" s="72" t="s">
        <v>146</v>
      </c>
      <c r="J41" s="72" t="s">
        <v>147</v>
      </c>
      <c r="K41" s="72" t="s">
        <v>148</v>
      </c>
      <c r="L41" s="53" t="s">
        <v>100</v>
      </c>
      <c r="M41" s="71" t="s">
        <v>81</v>
      </c>
      <c r="N41" s="57" t="s">
        <v>82</v>
      </c>
      <c r="O41" s="90">
        <v>6</v>
      </c>
      <c r="P41" s="163" t="s">
        <v>403</v>
      </c>
      <c r="Q41" s="89" t="s">
        <v>149</v>
      </c>
      <c r="R41" s="172">
        <v>0</v>
      </c>
      <c r="S41" s="159">
        <v>1</v>
      </c>
      <c r="T41" s="159">
        <v>1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59">
        <v>0</v>
      </c>
      <c r="AC41" s="159">
        <v>0</v>
      </c>
      <c r="AD41" s="22">
        <v>2</v>
      </c>
      <c r="AE41" s="22" t="s">
        <v>403</v>
      </c>
    </row>
    <row r="42" spans="1:52" ht="157.5">
      <c r="A42" s="67" t="s">
        <v>84</v>
      </c>
      <c r="B42" s="91"/>
      <c r="C42" s="92" t="s">
        <v>150</v>
      </c>
      <c r="D42" s="93" t="s">
        <v>151</v>
      </c>
      <c r="E42" s="93" t="s">
        <v>152</v>
      </c>
      <c r="F42" s="94" t="s">
        <v>153</v>
      </c>
      <c r="G42" s="94" t="s">
        <v>75</v>
      </c>
      <c r="H42" s="94" t="s">
        <v>97</v>
      </c>
      <c r="I42" s="95" t="s">
        <v>154</v>
      </c>
      <c r="J42" s="95" t="s">
        <v>155</v>
      </c>
      <c r="K42" s="95" t="s">
        <v>156</v>
      </c>
      <c r="L42" s="53" t="s">
        <v>100</v>
      </c>
      <c r="M42" s="94" t="s">
        <v>81</v>
      </c>
      <c r="N42" s="57" t="s">
        <v>82</v>
      </c>
      <c r="O42" s="99">
        <v>12</v>
      </c>
      <c r="P42" s="173" t="s">
        <v>404</v>
      </c>
      <c r="Q42" s="98" t="s">
        <v>157</v>
      </c>
      <c r="R42" s="145">
        <v>0</v>
      </c>
      <c r="S42" s="159">
        <v>1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59">
        <v>0</v>
      </c>
      <c r="AC42" s="159">
        <v>0</v>
      </c>
      <c r="AD42" s="22">
        <v>1</v>
      </c>
      <c r="AE42" s="22" t="s">
        <v>404</v>
      </c>
    </row>
    <row r="43" spans="1:52" ht="157.5">
      <c r="A43" s="67" t="s">
        <v>84</v>
      </c>
      <c r="B43" s="100"/>
      <c r="C43" s="92" t="s">
        <v>158</v>
      </c>
      <c r="D43" s="93" t="s">
        <v>159</v>
      </c>
      <c r="E43" s="93" t="s">
        <v>160</v>
      </c>
      <c r="F43" s="94" t="s">
        <v>161</v>
      </c>
      <c r="G43" s="94" t="s">
        <v>75</v>
      </c>
      <c r="H43" s="94" t="s">
        <v>97</v>
      </c>
      <c r="I43" s="95" t="s">
        <v>162</v>
      </c>
      <c r="J43" s="95" t="s">
        <v>163</v>
      </c>
      <c r="K43" s="95" t="s">
        <v>164</v>
      </c>
      <c r="L43" s="53" t="s">
        <v>100</v>
      </c>
      <c r="M43" s="94" t="s">
        <v>81</v>
      </c>
      <c r="N43" s="57" t="s">
        <v>82</v>
      </c>
      <c r="O43" s="99">
        <v>2</v>
      </c>
      <c r="P43" s="173" t="s">
        <v>399</v>
      </c>
      <c r="Q43" s="98" t="s">
        <v>165</v>
      </c>
      <c r="R43" s="145">
        <v>0</v>
      </c>
      <c r="S43" s="159">
        <v>0</v>
      </c>
      <c r="T43" s="159">
        <v>0</v>
      </c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0</v>
      </c>
      <c r="AD43" s="22">
        <v>0</v>
      </c>
      <c r="AE43" s="22" t="s">
        <v>399</v>
      </c>
    </row>
    <row r="44" spans="1:52" ht="141.75">
      <c r="A44" s="67" t="s">
        <v>84</v>
      </c>
      <c r="B44" s="85"/>
      <c r="C44" s="86" t="s">
        <v>166</v>
      </c>
      <c r="D44" s="87" t="s">
        <v>167</v>
      </c>
      <c r="E44" s="101" t="s">
        <v>379</v>
      </c>
      <c r="F44" s="70" t="s">
        <v>168</v>
      </c>
      <c r="G44" s="71" t="s">
        <v>75</v>
      </c>
      <c r="H44" s="71" t="s">
        <v>97</v>
      </c>
      <c r="I44" s="72" t="s">
        <v>169</v>
      </c>
      <c r="J44" s="72" t="s">
        <v>169</v>
      </c>
      <c r="K44" s="72" t="s">
        <v>170</v>
      </c>
      <c r="L44" s="53" t="s">
        <v>100</v>
      </c>
      <c r="M44" s="71" t="s">
        <v>81</v>
      </c>
      <c r="N44" s="57" t="s">
        <v>82</v>
      </c>
      <c r="O44" s="90">
        <v>12</v>
      </c>
      <c r="P44" s="163" t="s">
        <v>405</v>
      </c>
      <c r="Q44" s="89" t="s">
        <v>171</v>
      </c>
      <c r="R44" s="172">
        <v>1</v>
      </c>
      <c r="S44" s="159">
        <v>1</v>
      </c>
      <c r="T44" s="159">
        <v>1</v>
      </c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22">
        <v>3</v>
      </c>
      <c r="AE44" s="22" t="s">
        <v>405</v>
      </c>
    </row>
    <row r="45" spans="1:52" ht="94.5">
      <c r="A45" s="67" t="s">
        <v>84</v>
      </c>
      <c r="B45" s="91"/>
      <c r="C45" s="92" t="s">
        <v>172</v>
      </c>
      <c r="D45" s="93" t="s">
        <v>173</v>
      </c>
      <c r="E45" s="93" t="s">
        <v>174</v>
      </c>
      <c r="F45" s="94" t="s">
        <v>175</v>
      </c>
      <c r="G45" s="94" t="s">
        <v>75</v>
      </c>
      <c r="H45" s="94" t="s">
        <v>97</v>
      </c>
      <c r="I45" s="95" t="s">
        <v>176</v>
      </c>
      <c r="J45" s="95" t="s">
        <v>177</v>
      </c>
      <c r="K45" s="95" t="s">
        <v>178</v>
      </c>
      <c r="L45" s="53" t="s">
        <v>100</v>
      </c>
      <c r="M45" s="94" t="s">
        <v>81</v>
      </c>
      <c r="N45" s="57" t="s">
        <v>82</v>
      </c>
      <c r="O45" s="99">
        <v>2</v>
      </c>
      <c r="P45" s="173" t="s">
        <v>384</v>
      </c>
      <c r="Q45" s="98" t="s">
        <v>179</v>
      </c>
      <c r="R45" s="145">
        <v>0</v>
      </c>
      <c r="S45" s="159">
        <v>0</v>
      </c>
      <c r="T45" s="159">
        <v>1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0</v>
      </c>
      <c r="AB45" s="159">
        <v>0</v>
      </c>
      <c r="AC45" s="159">
        <v>0</v>
      </c>
      <c r="AD45" s="22">
        <v>1</v>
      </c>
      <c r="AE45" s="22" t="s">
        <v>384</v>
      </c>
    </row>
    <row r="46" spans="1:52" ht="210">
      <c r="A46" s="67" t="s">
        <v>84</v>
      </c>
      <c r="B46" s="102"/>
      <c r="C46" s="103" t="s">
        <v>180</v>
      </c>
      <c r="D46" s="87" t="s">
        <v>181</v>
      </c>
      <c r="E46" s="87" t="s">
        <v>182</v>
      </c>
      <c r="F46" s="71" t="s">
        <v>183</v>
      </c>
      <c r="G46" s="71" t="s">
        <v>75</v>
      </c>
      <c r="H46" s="71" t="s">
        <v>97</v>
      </c>
      <c r="I46" s="74" t="s">
        <v>184</v>
      </c>
      <c r="J46" s="71" t="s">
        <v>185</v>
      </c>
      <c r="K46" s="71" t="s">
        <v>186</v>
      </c>
      <c r="L46" s="53" t="s">
        <v>100</v>
      </c>
      <c r="M46" s="71" t="s">
        <v>81</v>
      </c>
      <c r="N46" s="57" t="s">
        <v>82</v>
      </c>
      <c r="O46" s="90">
        <v>120</v>
      </c>
      <c r="P46" s="90" t="s">
        <v>406</v>
      </c>
      <c r="Q46" s="89" t="s">
        <v>187</v>
      </c>
      <c r="R46" s="174">
        <v>3</v>
      </c>
      <c r="S46" s="159">
        <v>2</v>
      </c>
      <c r="T46" s="159">
        <v>10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59">
        <v>0</v>
      </c>
      <c r="AC46" s="159">
        <v>0</v>
      </c>
      <c r="AD46" s="22">
        <v>15</v>
      </c>
      <c r="AE46" s="22" t="s">
        <v>406</v>
      </c>
    </row>
    <row r="47" spans="1:52" ht="220.5">
      <c r="A47" s="67" t="s">
        <v>84</v>
      </c>
      <c r="B47" s="91"/>
      <c r="C47" s="104" t="s">
        <v>188</v>
      </c>
      <c r="D47" s="93" t="s">
        <v>189</v>
      </c>
      <c r="E47" s="93" t="s">
        <v>190</v>
      </c>
      <c r="F47" s="94" t="s">
        <v>191</v>
      </c>
      <c r="G47" s="94" t="s">
        <v>75</v>
      </c>
      <c r="H47" s="94" t="s">
        <v>97</v>
      </c>
      <c r="I47" s="105" t="s">
        <v>192</v>
      </c>
      <c r="J47" s="94" t="s">
        <v>193</v>
      </c>
      <c r="K47" s="94" t="s">
        <v>194</v>
      </c>
      <c r="L47" s="53" t="s">
        <v>100</v>
      </c>
      <c r="M47" s="94" t="s">
        <v>81</v>
      </c>
      <c r="N47" s="57" t="s">
        <v>82</v>
      </c>
      <c r="O47" s="99">
        <v>2100</v>
      </c>
      <c r="P47" s="99" t="s">
        <v>407</v>
      </c>
      <c r="Q47" s="98" t="s">
        <v>195</v>
      </c>
      <c r="R47" s="145">
        <v>368</v>
      </c>
      <c r="S47" s="159">
        <v>313</v>
      </c>
      <c r="T47" s="159">
        <v>273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59">
        <v>0</v>
      </c>
      <c r="AC47" s="159">
        <v>0</v>
      </c>
      <c r="AD47" s="22">
        <v>954</v>
      </c>
      <c r="AE47" s="22" t="s">
        <v>407</v>
      </c>
    </row>
    <row r="48" spans="1:52" ht="189">
      <c r="A48" s="67" t="s">
        <v>84</v>
      </c>
      <c r="B48" s="91"/>
      <c r="C48" s="104" t="s">
        <v>196</v>
      </c>
      <c r="D48" s="93" t="s">
        <v>197</v>
      </c>
      <c r="E48" s="93" t="s">
        <v>198</v>
      </c>
      <c r="F48" s="94" t="s">
        <v>199</v>
      </c>
      <c r="G48" s="94" t="s">
        <v>75</v>
      </c>
      <c r="H48" s="94" t="s">
        <v>97</v>
      </c>
      <c r="I48" s="106" t="s">
        <v>200</v>
      </c>
      <c r="J48" s="106" t="s">
        <v>201</v>
      </c>
      <c r="K48" s="94" t="s">
        <v>202</v>
      </c>
      <c r="L48" s="53" t="s">
        <v>100</v>
      </c>
      <c r="M48" s="94" t="s">
        <v>81</v>
      </c>
      <c r="N48" s="57" t="s">
        <v>82</v>
      </c>
      <c r="O48" s="99">
        <v>90</v>
      </c>
      <c r="P48" s="99" t="s">
        <v>408</v>
      </c>
      <c r="Q48" s="98" t="s">
        <v>203</v>
      </c>
      <c r="R48" s="145">
        <v>15</v>
      </c>
      <c r="S48" s="159">
        <v>16</v>
      </c>
      <c r="T48" s="159">
        <v>5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59">
        <v>0</v>
      </c>
      <c r="AC48" s="159">
        <v>0</v>
      </c>
      <c r="AD48" s="22">
        <v>36</v>
      </c>
      <c r="AE48" s="22" t="s">
        <v>408</v>
      </c>
    </row>
    <row r="49" spans="1:31" ht="141.75">
      <c r="A49" s="67" t="s">
        <v>84</v>
      </c>
      <c r="B49" s="91"/>
      <c r="C49" s="104" t="s">
        <v>204</v>
      </c>
      <c r="D49" s="93" t="s">
        <v>205</v>
      </c>
      <c r="E49" s="93" t="s">
        <v>206</v>
      </c>
      <c r="F49" s="94" t="s">
        <v>207</v>
      </c>
      <c r="G49" s="94" t="s">
        <v>75</v>
      </c>
      <c r="H49" s="94" t="s">
        <v>97</v>
      </c>
      <c r="I49" s="105" t="s">
        <v>208</v>
      </c>
      <c r="J49" s="94" t="s">
        <v>209</v>
      </c>
      <c r="K49" s="94" t="s">
        <v>210</v>
      </c>
      <c r="L49" s="53" t="s">
        <v>100</v>
      </c>
      <c r="M49" s="94" t="s">
        <v>81</v>
      </c>
      <c r="N49" s="57" t="s">
        <v>82</v>
      </c>
      <c r="O49" s="99">
        <v>500</v>
      </c>
      <c r="P49" s="99" t="s">
        <v>409</v>
      </c>
      <c r="Q49" s="98" t="s">
        <v>211</v>
      </c>
      <c r="R49" s="145">
        <v>24</v>
      </c>
      <c r="S49" s="159">
        <v>41</v>
      </c>
      <c r="T49" s="159">
        <v>23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59">
        <v>0</v>
      </c>
      <c r="AC49" s="159">
        <v>0</v>
      </c>
      <c r="AD49" s="22">
        <v>88</v>
      </c>
      <c r="AE49" s="22" t="s">
        <v>409</v>
      </c>
    </row>
    <row r="50" spans="1:31" ht="110.25">
      <c r="A50" s="67" t="s">
        <v>84</v>
      </c>
      <c r="B50" s="100"/>
      <c r="C50" s="104" t="s">
        <v>212</v>
      </c>
      <c r="D50" s="93" t="s">
        <v>213</v>
      </c>
      <c r="E50" s="93" t="s">
        <v>214</v>
      </c>
      <c r="F50" s="94" t="s">
        <v>215</v>
      </c>
      <c r="G50" s="94" t="s">
        <v>75</v>
      </c>
      <c r="H50" s="94" t="s">
        <v>97</v>
      </c>
      <c r="I50" s="105" t="s">
        <v>216</v>
      </c>
      <c r="J50" s="94" t="s">
        <v>217</v>
      </c>
      <c r="K50" s="94" t="s">
        <v>218</v>
      </c>
      <c r="L50" s="53" t="s">
        <v>100</v>
      </c>
      <c r="M50" s="94" t="s">
        <v>81</v>
      </c>
      <c r="N50" s="57" t="s">
        <v>82</v>
      </c>
      <c r="O50" s="99">
        <v>450</v>
      </c>
      <c r="P50" s="99" t="s">
        <v>410</v>
      </c>
      <c r="Q50" s="98" t="s">
        <v>219</v>
      </c>
      <c r="R50" s="145">
        <v>15</v>
      </c>
      <c r="S50" s="159">
        <v>15</v>
      </c>
      <c r="T50" s="159">
        <v>20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59">
        <v>0</v>
      </c>
      <c r="AC50" s="159">
        <v>0</v>
      </c>
      <c r="AD50" s="22">
        <v>50</v>
      </c>
      <c r="AE50" s="22" t="s">
        <v>410</v>
      </c>
    </row>
    <row r="51" spans="1:31" ht="141.75">
      <c r="A51" s="67"/>
      <c r="B51" s="85"/>
      <c r="C51" s="86" t="s">
        <v>220</v>
      </c>
      <c r="D51" s="87" t="s">
        <v>221</v>
      </c>
      <c r="E51" s="87" t="s">
        <v>222</v>
      </c>
      <c r="F51" s="87" t="s">
        <v>223</v>
      </c>
      <c r="G51" s="87" t="s">
        <v>75</v>
      </c>
      <c r="H51" s="87" t="s">
        <v>97</v>
      </c>
      <c r="I51" s="107" t="s">
        <v>224</v>
      </c>
      <c r="J51" s="87" t="s">
        <v>225</v>
      </c>
      <c r="K51" s="87" t="s">
        <v>226</v>
      </c>
      <c r="L51" s="53" t="s">
        <v>100</v>
      </c>
      <c r="M51" s="71" t="s">
        <v>81</v>
      </c>
      <c r="N51" s="57" t="s">
        <v>82</v>
      </c>
      <c r="O51" s="175">
        <v>4</v>
      </c>
      <c r="P51" s="90" t="s">
        <v>399</v>
      </c>
      <c r="Q51" s="89" t="s">
        <v>227</v>
      </c>
      <c r="R51" s="174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59">
        <v>0</v>
      </c>
      <c r="AC51" s="159">
        <v>0</v>
      </c>
      <c r="AD51" s="22">
        <v>0</v>
      </c>
      <c r="AE51" s="22" t="s">
        <v>399</v>
      </c>
    </row>
    <row r="52" spans="1:31" ht="189">
      <c r="A52" s="67" t="s">
        <v>84</v>
      </c>
      <c r="B52" s="91"/>
      <c r="C52" s="92" t="s">
        <v>228</v>
      </c>
      <c r="D52" s="93" t="s">
        <v>229</v>
      </c>
      <c r="E52" s="93" t="s">
        <v>230</v>
      </c>
      <c r="F52" s="108" t="s">
        <v>231</v>
      </c>
      <c r="G52" s="93" t="s">
        <v>75</v>
      </c>
      <c r="H52" s="93" t="s">
        <v>97</v>
      </c>
      <c r="I52" s="109" t="s">
        <v>232</v>
      </c>
      <c r="J52" s="93" t="s">
        <v>233</v>
      </c>
      <c r="K52" s="93" t="s">
        <v>234</v>
      </c>
      <c r="L52" s="53" t="s">
        <v>100</v>
      </c>
      <c r="M52" s="94" t="s">
        <v>81</v>
      </c>
      <c r="N52" s="57" t="s">
        <v>82</v>
      </c>
      <c r="O52" s="176">
        <v>1259</v>
      </c>
      <c r="P52" s="99" t="s">
        <v>411</v>
      </c>
      <c r="Q52" s="98" t="s">
        <v>235</v>
      </c>
      <c r="R52" s="145">
        <v>7</v>
      </c>
      <c r="S52" s="159">
        <v>11</v>
      </c>
      <c r="T52" s="159">
        <v>22</v>
      </c>
      <c r="U52" s="159">
        <v>0</v>
      </c>
      <c r="V52" s="159">
        <v>0</v>
      </c>
      <c r="W52" s="159">
        <v>0</v>
      </c>
      <c r="X52" s="159">
        <v>0</v>
      </c>
      <c r="Y52" s="159">
        <v>0</v>
      </c>
      <c r="Z52" s="159">
        <v>0</v>
      </c>
      <c r="AA52" s="159">
        <v>0</v>
      </c>
      <c r="AB52" s="159">
        <v>0</v>
      </c>
      <c r="AC52" s="159">
        <v>0</v>
      </c>
      <c r="AD52" s="22">
        <v>40</v>
      </c>
      <c r="AE52" s="22" t="s">
        <v>411</v>
      </c>
    </row>
    <row r="53" spans="1:31" ht="189">
      <c r="A53" s="67" t="s">
        <v>84</v>
      </c>
      <c r="B53" s="91"/>
      <c r="C53" s="92" t="s">
        <v>236</v>
      </c>
      <c r="D53" s="93" t="s">
        <v>237</v>
      </c>
      <c r="E53" s="93" t="s">
        <v>238</v>
      </c>
      <c r="F53" s="93" t="s">
        <v>239</v>
      </c>
      <c r="G53" s="93" t="s">
        <v>75</v>
      </c>
      <c r="H53" s="93" t="s">
        <v>97</v>
      </c>
      <c r="I53" s="109" t="s">
        <v>240</v>
      </c>
      <c r="J53" s="93" t="s">
        <v>241</v>
      </c>
      <c r="K53" s="93" t="s">
        <v>242</v>
      </c>
      <c r="L53" s="53" t="s">
        <v>100</v>
      </c>
      <c r="M53" s="94" t="s">
        <v>81</v>
      </c>
      <c r="N53" s="57" t="s">
        <v>82</v>
      </c>
      <c r="O53" s="176">
        <v>24</v>
      </c>
      <c r="P53" s="99" t="s">
        <v>412</v>
      </c>
      <c r="Q53" s="98" t="s">
        <v>243</v>
      </c>
      <c r="R53" s="145">
        <v>1</v>
      </c>
      <c r="S53" s="159">
        <v>3</v>
      </c>
      <c r="T53" s="159">
        <v>0</v>
      </c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59">
        <v>0</v>
      </c>
      <c r="AB53" s="159">
        <v>0</v>
      </c>
      <c r="AC53" s="159">
        <v>0</v>
      </c>
      <c r="AD53" s="22">
        <v>4</v>
      </c>
      <c r="AE53" s="22" t="s">
        <v>412</v>
      </c>
    </row>
    <row r="54" spans="1:31" ht="204.75">
      <c r="A54" s="67" t="s">
        <v>84</v>
      </c>
      <c r="B54" s="85"/>
      <c r="C54" s="86" t="s">
        <v>244</v>
      </c>
      <c r="D54" s="101" t="s">
        <v>245</v>
      </c>
      <c r="E54" s="87" t="s">
        <v>246</v>
      </c>
      <c r="F54" s="71" t="s">
        <v>247</v>
      </c>
      <c r="G54" s="71" t="s">
        <v>75</v>
      </c>
      <c r="H54" s="71" t="s">
        <v>97</v>
      </c>
      <c r="I54" s="74" t="s">
        <v>248</v>
      </c>
      <c r="J54" s="71" t="s">
        <v>249</v>
      </c>
      <c r="K54" s="71" t="s">
        <v>250</v>
      </c>
      <c r="L54" s="53" t="s">
        <v>100</v>
      </c>
      <c r="M54" s="71" t="s">
        <v>81</v>
      </c>
      <c r="N54" s="57" t="s">
        <v>82</v>
      </c>
      <c r="O54" s="90">
        <v>1488</v>
      </c>
      <c r="P54" s="90" t="s">
        <v>413</v>
      </c>
      <c r="Q54" s="89" t="s">
        <v>251</v>
      </c>
      <c r="R54" s="174">
        <v>1263</v>
      </c>
      <c r="S54" s="159">
        <v>160</v>
      </c>
      <c r="T54" s="159">
        <v>349</v>
      </c>
      <c r="U54" s="159">
        <v>0</v>
      </c>
      <c r="V54" s="159">
        <v>0</v>
      </c>
      <c r="W54" s="159">
        <v>0</v>
      </c>
      <c r="X54" s="159">
        <v>0</v>
      </c>
      <c r="Y54" s="159">
        <v>0</v>
      </c>
      <c r="Z54" s="159">
        <v>0</v>
      </c>
      <c r="AA54" s="159">
        <v>0</v>
      </c>
      <c r="AB54" s="159">
        <v>0</v>
      </c>
      <c r="AC54" s="159">
        <v>0</v>
      </c>
      <c r="AD54" s="22">
        <v>1772</v>
      </c>
      <c r="AE54" s="22" t="s">
        <v>413</v>
      </c>
    </row>
    <row r="55" spans="1:31" ht="220.5">
      <c r="A55" s="67" t="s">
        <v>84</v>
      </c>
      <c r="B55" s="91"/>
      <c r="C55" s="92" t="s">
        <v>252</v>
      </c>
      <c r="D55" s="108" t="s">
        <v>253</v>
      </c>
      <c r="E55" s="93" t="s">
        <v>254</v>
      </c>
      <c r="F55" s="94" t="s">
        <v>255</v>
      </c>
      <c r="G55" s="94" t="s">
        <v>75</v>
      </c>
      <c r="H55" s="94" t="s">
        <v>97</v>
      </c>
      <c r="I55" s="105" t="s">
        <v>256</v>
      </c>
      <c r="J55" s="94" t="s">
        <v>257</v>
      </c>
      <c r="K55" s="94" t="s">
        <v>258</v>
      </c>
      <c r="L55" s="53" t="s">
        <v>100</v>
      </c>
      <c r="M55" s="94" t="s">
        <v>81</v>
      </c>
      <c r="N55" s="57" t="s">
        <v>82</v>
      </c>
      <c r="O55" s="99">
        <v>250</v>
      </c>
      <c r="P55" s="99" t="s">
        <v>414</v>
      </c>
      <c r="Q55" s="98" t="s">
        <v>259</v>
      </c>
      <c r="R55" s="145">
        <v>20</v>
      </c>
      <c r="S55" s="159">
        <v>22</v>
      </c>
      <c r="T55" s="159">
        <v>14</v>
      </c>
      <c r="U55" s="159">
        <v>0</v>
      </c>
      <c r="V55" s="159">
        <v>0</v>
      </c>
      <c r="W55" s="159">
        <v>0</v>
      </c>
      <c r="X55" s="159">
        <v>0</v>
      </c>
      <c r="Y55" s="159">
        <v>0</v>
      </c>
      <c r="Z55" s="159">
        <v>0</v>
      </c>
      <c r="AA55" s="159">
        <v>0</v>
      </c>
      <c r="AB55" s="159">
        <v>0</v>
      </c>
      <c r="AC55" s="159">
        <v>0</v>
      </c>
      <c r="AD55" s="22">
        <v>56</v>
      </c>
      <c r="AE55" s="22" t="s">
        <v>414</v>
      </c>
    </row>
    <row r="56" spans="1:31" ht="189">
      <c r="A56" s="67" t="s">
        <v>84</v>
      </c>
      <c r="B56" s="85"/>
      <c r="C56" s="86" t="s">
        <v>260</v>
      </c>
      <c r="D56" s="71" t="s">
        <v>261</v>
      </c>
      <c r="E56" s="71" t="s">
        <v>262</v>
      </c>
      <c r="F56" s="70" t="s">
        <v>263</v>
      </c>
      <c r="G56" s="71" t="s">
        <v>75</v>
      </c>
      <c r="H56" s="71" t="s">
        <v>97</v>
      </c>
      <c r="I56" s="72" t="s">
        <v>264</v>
      </c>
      <c r="J56" s="72" t="s">
        <v>265</v>
      </c>
      <c r="K56" s="72" t="s">
        <v>266</v>
      </c>
      <c r="L56" s="53" t="s">
        <v>100</v>
      </c>
      <c r="M56" s="71" t="s">
        <v>81</v>
      </c>
      <c r="N56" s="57" t="s">
        <v>82</v>
      </c>
      <c r="O56" s="110">
        <v>3000</v>
      </c>
      <c r="P56" s="163" t="s">
        <v>415</v>
      </c>
      <c r="Q56" s="110" t="s">
        <v>267</v>
      </c>
      <c r="R56" s="172">
        <v>332</v>
      </c>
      <c r="S56" s="159">
        <v>316</v>
      </c>
      <c r="T56" s="159">
        <v>446</v>
      </c>
      <c r="U56" s="159">
        <v>0</v>
      </c>
      <c r="V56" s="159">
        <v>0</v>
      </c>
      <c r="W56" s="159">
        <v>0</v>
      </c>
      <c r="X56" s="159">
        <v>0</v>
      </c>
      <c r="Y56" s="159">
        <v>0</v>
      </c>
      <c r="Z56" s="159">
        <v>0</v>
      </c>
      <c r="AA56" s="159">
        <v>0</v>
      </c>
      <c r="AB56" s="159">
        <v>0</v>
      </c>
      <c r="AC56" s="159">
        <v>0</v>
      </c>
      <c r="AD56" s="22">
        <v>1094</v>
      </c>
      <c r="AE56" s="22" t="s">
        <v>415</v>
      </c>
    </row>
    <row r="57" spans="1:31" ht="141.75">
      <c r="A57" s="67" t="s">
        <v>84</v>
      </c>
      <c r="B57" s="91"/>
      <c r="C57" s="92" t="s">
        <v>268</v>
      </c>
      <c r="D57" s="94" t="s">
        <v>269</v>
      </c>
      <c r="E57" s="94" t="s">
        <v>270</v>
      </c>
      <c r="F57" s="94" t="s">
        <v>271</v>
      </c>
      <c r="G57" s="94" t="s">
        <v>75</v>
      </c>
      <c r="H57" s="94" t="s">
        <v>97</v>
      </c>
      <c r="I57" s="95" t="s">
        <v>272</v>
      </c>
      <c r="J57" s="95" t="s">
        <v>273</v>
      </c>
      <c r="K57" s="95" t="s">
        <v>274</v>
      </c>
      <c r="L57" s="53" t="s">
        <v>100</v>
      </c>
      <c r="M57" s="94" t="s">
        <v>81</v>
      </c>
      <c r="N57" s="57" t="s">
        <v>82</v>
      </c>
      <c r="O57" s="111">
        <v>45</v>
      </c>
      <c r="P57" s="173" t="s">
        <v>416</v>
      </c>
      <c r="Q57" s="111" t="s">
        <v>275</v>
      </c>
      <c r="R57" s="145">
        <v>4</v>
      </c>
      <c r="S57" s="159">
        <v>4</v>
      </c>
      <c r="T57" s="159">
        <v>5</v>
      </c>
      <c r="U57" s="159">
        <v>0</v>
      </c>
      <c r="V57" s="159">
        <v>0</v>
      </c>
      <c r="W57" s="159">
        <v>0</v>
      </c>
      <c r="X57" s="159">
        <v>0</v>
      </c>
      <c r="Y57" s="159">
        <v>0</v>
      </c>
      <c r="Z57" s="159">
        <v>0</v>
      </c>
      <c r="AA57" s="159">
        <v>0</v>
      </c>
      <c r="AB57" s="159">
        <v>0</v>
      </c>
      <c r="AC57" s="159">
        <v>0</v>
      </c>
      <c r="AD57" s="22">
        <v>13</v>
      </c>
      <c r="AE57" s="22" t="s">
        <v>416</v>
      </c>
    </row>
    <row r="58" spans="1:31" ht="110.25">
      <c r="A58" s="67" t="s">
        <v>84</v>
      </c>
      <c r="B58" s="91"/>
      <c r="C58" s="92" t="s">
        <v>276</v>
      </c>
      <c r="D58" s="94" t="s">
        <v>277</v>
      </c>
      <c r="E58" s="112" t="s">
        <v>278</v>
      </c>
      <c r="F58" s="94" t="s">
        <v>279</v>
      </c>
      <c r="G58" s="94" t="s">
        <v>75</v>
      </c>
      <c r="H58" s="94" t="s">
        <v>97</v>
      </c>
      <c r="I58" s="95" t="s">
        <v>280</v>
      </c>
      <c r="J58" s="95" t="s">
        <v>281</v>
      </c>
      <c r="K58" s="95" t="s">
        <v>282</v>
      </c>
      <c r="L58" s="53" t="s">
        <v>100</v>
      </c>
      <c r="M58" s="94" t="s">
        <v>81</v>
      </c>
      <c r="N58" s="57" t="s">
        <v>82</v>
      </c>
      <c r="O58" s="111">
        <v>250</v>
      </c>
      <c r="P58" s="173" t="s">
        <v>417</v>
      </c>
      <c r="Q58" s="113" t="s">
        <v>283</v>
      </c>
      <c r="R58" s="145">
        <v>22</v>
      </c>
      <c r="S58" s="159">
        <v>16</v>
      </c>
      <c r="T58" s="159">
        <v>30</v>
      </c>
      <c r="U58" s="159">
        <v>0</v>
      </c>
      <c r="V58" s="159">
        <v>0</v>
      </c>
      <c r="W58" s="159">
        <v>0</v>
      </c>
      <c r="X58" s="159">
        <v>0</v>
      </c>
      <c r="Y58" s="159">
        <v>0</v>
      </c>
      <c r="Z58" s="159">
        <v>0</v>
      </c>
      <c r="AA58" s="159">
        <v>0</v>
      </c>
      <c r="AB58" s="159">
        <v>0</v>
      </c>
      <c r="AC58" s="159">
        <v>0</v>
      </c>
      <c r="AD58" s="22">
        <v>68</v>
      </c>
      <c r="AE58" s="22" t="s">
        <v>417</v>
      </c>
    </row>
    <row r="59" spans="1:31" ht="94.5">
      <c r="A59" s="67" t="s">
        <v>84</v>
      </c>
      <c r="B59" s="91"/>
      <c r="C59" s="92" t="s">
        <v>284</v>
      </c>
      <c r="D59" s="93" t="s">
        <v>285</v>
      </c>
      <c r="E59" s="93" t="s">
        <v>286</v>
      </c>
      <c r="F59" s="93" t="s">
        <v>287</v>
      </c>
      <c r="G59" s="93" t="s">
        <v>75</v>
      </c>
      <c r="H59" s="93" t="s">
        <v>97</v>
      </c>
      <c r="I59" s="109" t="s">
        <v>288</v>
      </c>
      <c r="J59" s="93" t="s">
        <v>289</v>
      </c>
      <c r="K59" s="93" t="s">
        <v>290</v>
      </c>
      <c r="L59" s="53" t="s">
        <v>100</v>
      </c>
      <c r="M59" s="94" t="s">
        <v>81</v>
      </c>
      <c r="N59" s="57" t="s">
        <v>82</v>
      </c>
      <c r="O59" s="176">
        <v>900</v>
      </c>
      <c r="P59" s="99" t="s">
        <v>418</v>
      </c>
      <c r="Q59" s="114" t="s">
        <v>291</v>
      </c>
      <c r="R59" s="145">
        <v>70</v>
      </c>
      <c r="S59" s="159">
        <v>73</v>
      </c>
      <c r="T59" s="159">
        <v>53</v>
      </c>
      <c r="U59" s="159">
        <v>0</v>
      </c>
      <c r="V59" s="159">
        <v>0</v>
      </c>
      <c r="W59" s="159">
        <v>0</v>
      </c>
      <c r="X59" s="159">
        <v>0</v>
      </c>
      <c r="Y59" s="159">
        <v>0</v>
      </c>
      <c r="Z59" s="159">
        <v>0</v>
      </c>
      <c r="AA59" s="159">
        <v>0</v>
      </c>
      <c r="AB59" s="159">
        <v>0</v>
      </c>
      <c r="AC59" s="159">
        <v>0</v>
      </c>
      <c r="AD59" s="22">
        <v>196</v>
      </c>
      <c r="AE59" s="22" t="s">
        <v>418</v>
      </c>
    </row>
    <row r="60" spans="1:31" ht="189">
      <c r="A60" s="67" t="s">
        <v>84</v>
      </c>
      <c r="B60" s="102"/>
      <c r="C60" s="86" t="s">
        <v>292</v>
      </c>
      <c r="D60" s="87" t="s">
        <v>293</v>
      </c>
      <c r="E60" s="87" t="s">
        <v>294</v>
      </c>
      <c r="F60" s="71" t="s">
        <v>295</v>
      </c>
      <c r="G60" s="71" t="s">
        <v>75</v>
      </c>
      <c r="H60" s="70" t="s">
        <v>76</v>
      </c>
      <c r="I60" s="71" t="s">
        <v>296</v>
      </c>
      <c r="J60" s="71" t="s">
        <v>297</v>
      </c>
      <c r="K60" s="71" t="s">
        <v>298</v>
      </c>
      <c r="L60" s="53" t="s">
        <v>100</v>
      </c>
      <c r="M60" s="71" t="s">
        <v>81</v>
      </c>
      <c r="N60" s="57" t="s">
        <v>82</v>
      </c>
      <c r="O60" s="90">
        <v>720</v>
      </c>
      <c r="P60" s="90" t="s">
        <v>419</v>
      </c>
      <c r="Q60" s="89" t="s">
        <v>299</v>
      </c>
      <c r="R60" s="172">
        <v>53</v>
      </c>
      <c r="S60" s="159">
        <v>50</v>
      </c>
      <c r="T60" s="159">
        <v>46</v>
      </c>
      <c r="U60" s="159">
        <v>0</v>
      </c>
      <c r="V60" s="159">
        <v>0</v>
      </c>
      <c r="W60" s="159">
        <v>0</v>
      </c>
      <c r="X60" s="159">
        <v>0</v>
      </c>
      <c r="Y60" s="159">
        <v>0</v>
      </c>
      <c r="Z60" s="159">
        <v>0</v>
      </c>
      <c r="AA60" s="159">
        <v>0</v>
      </c>
      <c r="AB60" s="159">
        <v>0</v>
      </c>
      <c r="AC60" s="159">
        <v>0</v>
      </c>
      <c r="AD60" s="22">
        <v>149</v>
      </c>
      <c r="AE60" s="22" t="s">
        <v>419</v>
      </c>
    </row>
    <row r="61" spans="1:31" ht="157.5">
      <c r="A61" s="67" t="s">
        <v>84</v>
      </c>
      <c r="B61" s="91"/>
      <c r="C61" s="92" t="s">
        <v>300</v>
      </c>
      <c r="D61" s="93" t="s">
        <v>301</v>
      </c>
      <c r="E61" s="93" t="s">
        <v>302</v>
      </c>
      <c r="F61" s="94" t="s">
        <v>303</v>
      </c>
      <c r="G61" s="106" t="s">
        <v>75</v>
      </c>
      <c r="H61" s="94" t="s">
        <v>97</v>
      </c>
      <c r="I61" s="105" t="s">
        <v>304</v>
      </c>
      <c r="J61" s="94" t="s">
        <v>305</v>
      </c>
      <c r="K61" s="94" t="s">
        <v>306</v>
      </c>
      <c r="L61" s="53" t="s">
        <v>100</v>
      </c>
      <c r="M61" s="94" t="s">
        <v>81</v>
      </c>
      <c r="N61" s="57" t="s">
        <v>82</v>
      </c>
      <c r="O61" s="99">
        <v>600</v>
      </c>
      <c r="P61" s="99"/>
      <c r="Q61" s="98" t="s">
        <v>307</v>
      </c>
      <c r="R61" s="145">
        <v>52</v>
      </c>
      <c r="S61" s="159">
        <v>47</v>
      </c>
      <c r="T61" s="159">
        <v>44</v>
      </c>
      <c r="U61" s="159">
        <v>0</v>
      </c>
      <c r="V61" s="159">
        <v>0</v>
      </c>
      <c r="W61" s="159">
        <v>0</v>
      </c>
      <c r="X61" s="159">
        <v>0</v>
      </c>
      <c r="Y61" s="159">
        <v>0</v>
      </c>
      <c r="Z61" s="159">
        <v>0</v>
      </c>
      <c r="AA61" s="159">
        <v>0</v>
      </c>
      <c r="AB61" s="159">
        <v>0</v>
      </c>
      <c r="AC61" s="159">
        <v>0</v>
      </c>
      <c r="AD61" s="22">
        <v>143</v>
      </c>
      <c r="AE61" s="22" t="s">
        <v>420</v>
      </c>
    </row>
    <row r="62" spans="1:31" ht="173.25">
      <c r="A62" s="67" t="s">
        <v>84</v>
      </c>
      <c r="B62" s="100"/>
      <c r="C62" s="92" t="s">
        <v>308</v>
      </c>
      <c r="D62" s="93" t="s">
        <v>397</v>
      </c>
      <c r="E62" s="93" t="s">
        <v>310</v>
      </c>
      <c r="F62" s="94" t="s">
        <v>311</v>
      </c>
      <c r="G62" s="94" t="s">
        <v>75</v>
      </c>
      <c r="H62" s="94" t="s">
        <v>97</v>
      </c>
      <c r="I62" s="105" t="s">
        <v>312</v>
      </c>
      <c r="J62" s="94" t="s">
        <v>313</v>
      </c>
      <c r="K62" s="94" t="s">
        <v>314</v>
      </c>
      <c r="L62" s="53" t="s">
        <v>100</v>
      </c>
      <c r="M62" s="94" t="s">
        <v>81</v>
      </c>
      <c r="N62" s="57" t="s">
        <v>82</v>
      </c>
      <c r="O62" s="99">
        <v>40</v>
      </c>
      <c r="P62" s="99"/>
      <c r="Q62" s="98" t="s">
        <v>307</v>
      </c>
      <c r="R62" s="145">
        <v>1</v>
      </c>
      <c r="S62" s="159">
        <v>3</v>
      </c>
      <c r="T62" s="159">
        <v>2</v>
      </c>
      <c r="U62" s="159">
        <v>0</v>
      </c>
      <c r="V62" s="159">
        <v>0</v>
      </c>
      <c r="W62" s="159">
        <v>0</v>
      </c>
      <c r="X62" s="159">
        <v>0</v>
      </c>
      <c r="Y62" s="159">
        <v>0</v>
      </c>
      <c r="Z62" s="159">
        <v>0</v>
      </c>
      <c r="AA62" s="159">
        <v>0</v>
      </c>
      <c r="AB62" s="159">
        <v>0</v>
      </c>
      <c r="AC62" s="159">
        <v>0</v>
      </c>
      <c r="AD62" s="22">
        <v>6</v>
      </c>
      <c r="AE62" s="22" t="s">
        <v>421</v>
      </c>
    </row>
    <row r="63" spans="1:31" ht="204.75">
      <c r="A63" s="67" t="s">
        <v>84</v>
      </c>
      <c r="B63" s="85"/>
      <c r="C63" s="86" t="s">
        <v>315</v>
      </c>
      <c r="D63" s="87" t="s">
        <v>316</v>
      </c>
      <c r="E63" s="87" t="s">
        <v>317</v>
      </c>
      <c r="F63" s="70" t="s">
        <v>318</v>
      </c>
      <c r="G63" s="71" t="s">
        <v>75</v>
      </c>
      <c r="H63" s="70" t="s">
        <v>76</v>
      </c>
      <c r="I63" s="74" t="s">
        <v>319</v>
      </c>
      <c r="J63" s="71" t="s">
        <v>320</v>
      </c>
      <c r="K63" s="71" t="s">
        <v>321</v>
      </c>
      <c r="L63" s="53" t="s">
        <v>100</v>
      </c>
      <c r="M63" s="71" t="s">
        <v>81</v>
      </c>
      <c r="N63" s="57" t="s">
        <v>82</v>
      </c>
      <c r="O63" s="90">
        <v>80</v>
      </c>
      <c r="P63" s="90"/>
      <c r="Q63" s="115" t="s">
        <v>322</v>
      </c>
      <c r="R63" s="158">
        <v>13</v>
      </c>
      <c r="S63" s="159">
        <v>3</v>
      </c>
      <c r="T63" s="159">
        <v>10</v>
      </c>
      <c r="U63" s="159">
        <v>0</v>
      </c>
      <c r="V63" s="159">
        <v>0</v>
      </c>
      <c r="W63" s="159">
        <v>0</v>
      </c>
      <c r="X63" s="159">
        <v>0</v>
      </c>
      <c r="Y63" s="159">
        <v>0</v>
      </c>
      <c r="Z63" s="159">
        <v>0</v>
      </c>
      <c r="AA63" s="159">
        <v>0</v>
      </c>
      <c r="AB63" s="159">
        <v>0</v>
      </c>
      <c r="AC63" s="159">
        <v>0</v>
      </c>
      <c r="AD63" s="22">
        <v>26</v>
      </c>
      <c r="AE63" s="22" t="s">
        <v>422</v>
      </c>
    </row>
    <row r="64" spans="1:31" ht="78.75">
      <c r="A64" s="67" t="s">
        <v>84</v>
      </c>
      <c r="B64" s="91"/>
      <c r="C64" s="92" t="s">
        <v>323</v>
      </c>
      <c r="D64" s="108" t="s">
        <v>324</v>
      </c>
      <c r="E64" s="93" t="s">
        <v>325</v>
      </c>
      <c r="F64" s="94" t="s">
        <v>326</v>
      </c>
      <c r="G64" s="94" t="s">
        <v>75</v>
      </c>
      <c r="H64" s="94" t="s">
        <v>97</v>
      </c>
      <c r="I64" s="105" t="s">
        <v>327</v>
      </c>
      <c r="J64" s="94" t="s">
        <v>328</v>
      </c>
      <c r="K64" s="94" t="s">
        <v>329</v>
      </c>
      <c r="L64" s="53" t="s">
        <v>100</v>
      </c>
      <c r="M64" s="94" t="s">
        <v>81</v>
      </c>
      <c r="N64" s="57" t="s">
        <v>82</v>
      </c>
      <c r="O64" s="99">
        <v>500</v>
      </c>
      <c r="P64" s="99"/>
      <c r="Q64" s="98" t="s">
        <v>330</v>
      </c>
      <c r="R64" s="145">
        <v>59</v>
      </c>
      <c r="S64" s="159">
        <v>55</v>
      </c>
      <c r="T64" s="159">
        <v>61</v>
      </c>
      <c r="U64" s="159">
        <v>0</v>
      </c>
      <c r="V64" s="159">
        <v>0</v>
      </c>
      <c r="W64" s="159">
        <v>0</v>
      </c>
      <c r="X64" s="159">
        <v>0</v>
      </c>
      <c r="Y64" s="159">
        <v>0</v>
      </c>
      <c r="Z64" s="159">
        <v>0</v>
      </c>
      <c r="AA64" s="159">
        <v>0</v>
      </c>
      <c r="AB64" s="159">
        <v>0</v>
      </c>
      <c r="AC64" s="159">
        <v>0</v>
      </c>
      <c r="AD64" s="22">
        <v>175</v>
      </c>
      <c r="AE64" s="22" t="s">
        <v>423</v>
      </c>
    </row>
    <row r="65" spans="1:31" ht="157.5">
      <c r="A65" s="67" t="s">
        <v>84</v>
      </c>
      <c r="B65" s="100"/>
      <c r="C65" s="92" t="s">
        <v>331</v>
      </c>
      <c r="D65" s="108" t="s">
        <v>332</v>
      </c>
      <c r="E65" s="93" t="s">
        <v>333</v>
      </c>
      <c r="F65" s="94" t="s">
        <v>334</v>
      </c>
      <c r="G65" s="94" t="s">
        <v>75</v>
      </c>
      <c r="H65" s="94" t="s">
        <v>97</v>
      </c>
      <c r="I65" s="105" t="s">
        <v>335</v>
      </c>
      <c r="J65" s="94" t="s">
        <v>336</v>
      </c>
      <c r="K65" s="94" t="s">
        <v>337</v>
      </c>
      <c r="L65" s="53" t="s">
        <v>100</v>
      </c>
      <c r="M65" s="94" t="s">
        <v>81</v>
      </c>
      <c r="N65" s="57" t="s">
        <v>82</v>
      </c>
      <c r="O65" s="99">
        <v>50</v>
      </c>
      <c r="P65" s="99"/>
      <c r="Q65" s="98" t="s">
        <v>338</v>
      </c>
      <c r="R65" s="145">
        <v>3</v>
      </c>
      <c r="S65" s="159">
        <v>8</v>
      </c>
      <c r="T65" s="159">
        <v>13</v>
      </c>
      <c r="U65" s="159">
        <v>0</v>
      </c>
      <c r="V65" s="159">
        <v>0</v>
      </c>
      <c r="W65" s="159">
        <v>0</v>
      </c>
      <c r="X65" s="159">
        <v>0</v>
      </c>
      <c r="Y65" s="159">
        <v>0</v>
      </c>
      <c r="Z65" s="159">
        <v>0</v>
      </c>
      <c r="AA65" s="159">
        <v>0</v>
      </c>
      <c r="AB65" s="159">
        <v>0</v>
      </c>
      <c r="AC65" s="159">
        <v>0</v>
      </c>
      <c r="AD65" s="22">
        <v>24</v>
      </c>
      <c r="AE65" s="24">
        <v>0.48</v>
      </c>
    </row>
    <row r="66" spans="1:31" ht="126">
      <c r="A66" s="67" t="s">
        <v>84</v>
      </c>
      <c r="B66" s="100"/>
      <c r="C66" s="92" t="s">
        <v>339</v>
      </c>
      <c r="D66" s="108" t="s">
        <v>340</v>
      </c>
      <c r="E66" s="93" t="s">
        <v>341</v>
      </c>
      <c r="F66" s="94" t="s">
        <v>342</v>
      </c>
      <c r="G66" s="94" t="s">
        <v>75</v>
      </c>
      <c r="H66" s="94" t="s">
        <v>97</v>
      </c>
      <c r="I66" s="105" t="s">
        <v>343</v>
      </c>
      <c r="J66" s="94" t="s">
        <v>344</v>
      </c>
      <c r="K66" s="94" t="s">
        <v>345</v>
      </c>
      <c r="L66" s="53" t="s">
        <v>100</v>
      </c>
      <c r="M66" s="94" t="s">
        <v>81</v>
      </c>
      <c r="N66" s="57" t="s">
        <v>82</v>
      </c>
      <c r="O66" s="99">
        <v>30</v>
      </c>
      <c r="P66" s="99"/>
      <c r="Q66" s="98" t="s">
        <v>346</v>
      </c>
      <c r="R66" s="145">
        <v>0</v>
      </c>
      <c r="S66" s="159">
        <v>8</v>
      </c>
      <c r="T66" s="159">
        <v>3</v>
      </c>
      <c r="U66" s="159">
        <v>0</v>
      </c>
      <c r="V66" s="159">
        <v>0</v>
      </c>
      <c r="W66" s="159">
        <v>0</v>
      </c>
      <c r="X66" s="159">
        <v>0</v>
      </c>
      <c r="Y66" s="159">
        <v>0</v>
      </c>
      <c r="Z66" s="159">
        <v>0</v>
      </c>
      <c r="AA66" s="159">
        <v>0</v>
      </c>
      <c r="AB66" s="159">
        <v>0</v>
      </c>
      <c r="AC66" s="159">
        <v>0</v>
      </c>
      <c r="AD66" s="22">
        <v>11</v>
      </c>
      <c r="AE66" s="24">
        <v>0.36666666666666664</v>
      </c>
    </row>
    <row r="67" spans="1:31" ht="15.75">
      <c r="A67" s="117"/>
      <c r="B67" s="117"/>
      <c r="C67" s="118"/>
      <c r="D67" s="118"/>
      <c r="E67" s="119"/>
      <c r="F67" s="120"/>
      <c r="G67" s="120"/>
      <c r="H67" s="120"/>
      <c r="I67" s="121"/>
      <c r="J67" s="120"/>
      <c r="K67" s="120"/>
      <c r="L67" s="122"/>
      <c r="M67" s="120"/>
      <c r="N67" s="117"/>
      <c r="O67" s="117"/>
      <c r="P67" s="117"/>
      <c r="Q67" s="123"/>
      <c r="R67" s="133"/>
    </row>
    <row r="68" spans="1:31" ht="18">
      <c r="A68" s="124"/>
      <c r="B68" s="241" t="s">
        <v>347</v>
      </c>
      <c r="C68" s="216"/>
      <c r="D68" s="125"/>
      <c r="E68" s="125"/>
      <c r="F68" s="248" t="s">
        <v>348</v>
      </c>
      <c r="G68" s="230"/>
      <c r="H68" s="230"/>
      <c r="I68" s="231"/>
      <c r="J68" s="126"/>
      <c r="K68" s="126"/>
      <c r="L68" s="126"/>
      <c r="M68" s="126"/>
      <c r="N68" s="249" t="s">
        <v>349</v>
      </c>
      <c r="O68" s="230"/>
      <c r="P68" s="230"/>
      <c r="Q68" s="232"/>
    </row>
    <row r="69" spans="1:31" ht="18">
      <c r="A69" s="127"/>
      <c r="B69" s="128"/>
      <c r="C69" s="129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29"/>
      <c r="O69" s="129"/>
      <c r="P69" s="129"/>
      <c r="Q69" s="131"/>
    </row>
    <row r="70" spans="1:31" ht="18">
      <c r="A70" s="127"/>
      <c r="B70" s="128"/>
      <c r="C70" s="129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29"/>
      <c r="O70" s="129"/>
      <c r="P70" s="129"/>
      <c r="Q70" s="131"/>
    </row>
    <row r="71" spans="1:31" ht="15.75">
      <c r="A71" s="133"/>
      <c r="B71" s="134"/>
      <c r="C71" s="129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29"/>
      <c r="O71" s="129"/>
      <c r="P71" s="129"/>
      <c r="Q71" s="131"/>
    </row>
    <row r="72" spans="1:31" ht="15.75">
      <c r="A72" s="133"/>
      <c r="B72" s="135"/>
      <c r="C72" s="136"/>
      <c r="D72" s="137"/>
      <c r="E72" s="137"/>
      <c r="F72" s="137"/>
      <c r="G72" s="137"/>
      <c r="H72" s="137"/>
      <c r="I72" s="136"/>
      <c r="J72" s="136"/>
      <c r="K72" s="136"/>
      <c r="L72" s="136"/>
      <c r="M72" s="136"/>
      <c r="N72" s="136"/>
      <c r="O72" s="136"/>
      <c r="P72" s="136"/>
      <c r="Q72" s="138"/>
    </row>
    <row r="73" spans="1:31" ht="15.75">
      <c r="D73" s="140"/>
      <c r="E73" s="140"/>
      <c r="F73" s="140"/>
      <c r="G73" s="140"/>
      <c r="H73" s="140"/>
      <c r="Q73" s="141"/>
    </row>
    <row r="74" spans="1:31" ht="15.75">
      <c r="C74" s="133"/>
      <c r="D74" s="13" t="s">
        <v>350</v>
      </c>
      <c r="E74" s="233"/>
      <c r="F74" s="234"/>
      <c r="G74" s="234"/>
      <c r="H74" s="235"/>
      <c r="I74" s="35" t="s">
        <v>7</v>
      </c>
      <c r="J74" s="236" t="s">
        <v>351</v>
      </c>
      <c r="K74" s="208"/>
      <c r="L74" s="208"/>
      <c r="M74" s="208"/>
      <c r="N74" s="208"/>
      <c r="O74" s="208"/>
      <c r="P74" s="208"/>
      <c r="Q74" s="208"/>
      <c r="R74" s="208"/>
      <c r="S74" s="208"/>
      <c r="T74" s="209"/>
    </row>
    <row r="75" spans="1:31" ht="31.5">
      <c r="C75" s="133"/>
      <c r="D75" s="2" t="s">
        <v>352</v>
      </c>
      <c r="E75" s="228"/>
      <c r="F75" s="208"/>
      <c r="G75" s="208"/>
      <c r="H75" s="209"/>
      <c r="I75" s="35" t="s">
        <v>7</v>
      </c>
      <c r="J75" s="142" t="s">
        <v>353</v>
      </c>
      <c r="K75" s="143" t="s">
        <v>354</v>
      </c>
      <c r="L75" s="143" t="s">
        <v>355</v>
      </c>
      <c r="M75" s="143" t="s">
        <v>356</v>
      </c>
      <c r="N75" s="143" t="s">
        <v>357</v>
      </c>
      <c r="O75" s="143" t="s">
        <v>358</v>
      </c>
      <c r="P75" s="143" t="s">
        <v>359</v>
      </c>
      <c r="Q75" s="144" t="s">
        <v>360</v>
      </c>
      <c r="R75" s="143" t="s">
        <v>362</v>
      </c>
      <c r="S75" s="143" t="s">
        <v>363</v>
      </c>
      <c r="T75" s="143" t="s">
        <v>364</v>
      </c>
    </row>
    <row r="76" spans="1:31" ht="31.5">
      <c r="C76" s="133"/>
      <c r="D76" s="2" t="s">
        <v>365</v>
      </c>
      <c r="E76" s="228"/>
      <c r="F76" s="208"/>
      <c r="G76" s="208"/>
      <c r="H76" s="209"/>
      <c r="I76" s="35" t="s">
        <v>7</v>
      </c>
      <c r="J76" s="145"/>
      <c r="K76" s="145"/>
      <c r="L76" s="145"/>
      <c r="M76" s="145"/>
      <c r="N76" s="145"/>
      <c r="O76" s="145"/>
      <c r="P76" s="145"/>
      <c r="Q76" s="146"/>
      <c r="R76" s="145"/>
      <c r="S76" s="145"/>
      <c r="T76" s="145"/>
    </row>
    <row r="77" spans="1:31" ht="31.5">
      <c r="C77" s="133"/>
      <c r="D77" s="21" t="s">
        <v>366</v>
      </c>
      <c r="E77" s="237"/>
      <c r="F77" s="208"/>
      <c r="G77" s="208"/>
      <c r="H77" s="209"/>
      <c r="I77" s="140"/>
      <c r="J77" s="133"/>
      <c r="K77" s="133"/>
      <c r="L77" s="133"/>
      <c r="M77" s="133"/>
      <c r="N77" s="133"/>
      <c r="O77" s="133"/>
      <c r="P77" s="133"/>
      <c r="Q77" s="147"/>
      <c r="R77" s="133"/>
    </row>
    <row r="78" spans="1:31" ht="15.75">
      <c r="C78" s="133"/>
      <c r="D78" s="2" t="s">
        <v>367</v>
      </c>
      <c r="E78" s="227"/>
      <c r="F78" s="208"/>
      <c r="G78" s="208"/>
      <c r="H78" s="209"/>
      <c r="I78" s="35" t="s">
        <v>7</v>
      </c>
      <c r="J78" s="133"/>
      <c r="K78" s="133"/>
      <c r="L78" s="133"/>
      <c r="M78" s="133"/>
      <c r="N78" s="133"/>
      <c r="O78" s="133"/>
      <c r="P78" s="133"/>
      <c r="Q78" s="147"/>
      <c r="R78" s="133"/>
    </row>
    <row r="79" spans="1:31" ht="47.25">
      <c r="C79" s="133"/>
      <c r="D79" s="2" t="s">
        <v>368</v>
      </c>
      <c r="E79" s="228"/>
      <c r="F79" s="208"/>
      <c r="G79" s="208"/>
      <c r="H79" s="209"/>
      <c r="I79" s="140"/>
      <c r="J79" s="133"/>
      <c r="K79" s="133"/>
      <c r="L79" s="133"/>
      <c r="M79" s="133"/>
      <c r="N79" s="133"/>
      <c r="O79" s="133"/>
      <c r="P79" s="133"/>
      <c r="Q79" s="147"/>
      <c r="R79" s="133"/>
    </row>
    <row r="80" spans="1:31" ht="47.25">
      <c r="C80" s="133"/>
      <c r="D80" s="2" t="s">
        <v>369</v>
      </c>
      <c r="E80" s="229"/>
      <c r="F80" s="208"/>
      <c r="G80" s="208"/>
      <c r="H80" s="209"/>
      <c r="I80" s="140"/>
      <c r="J80" s="133"/>
      <c r="K80" s="133"/>
      <c r="L80" s="133"/>
      <c r="M80" s="133"/>
      <c r="N80" s="133"/>
      <c r="O80" s="133"/>
      <c r="P80" s="133"/>
      <c r="Q80" s="147"/>
      <c r="R80" s="133"/>
    </row>
    <row r="81" spans="3:19" ht="15.75">
      <c r="C81" s="133"/>
      <c r="D81" s="133"/>
      <c r="E81" s="140"/>
      <c r="F81" s="140"/>
      <c r="G81" s="140"/>
      <c r="H81" s="140"/>
      <c r="I81" s="140"/>
      <c r="J81" s="133"/>
      <c r="K81" s="133"/>
      <c r="L81" s="133"/>
      <c r="M81" s="133"/>
      <c r="N81" s="133"/>
      <c r="O81" s="133"/>
      <c r="P81" s="133"/>
      <c r="Q81" s="147"/>
      <c r="R81" s="133"/>
      <c r="S81" s="133"/>
    </row>
    <row r="82" spans="3:19" ht="15.75">
      <c r="E82" s="140"/>
      <c r="F82" s="140"/>
      <c r="G82" s="140"/>
      <c r="H82" s="140"/>
      <c r="I82" s="140"/>
      <c r="Q82" s="141"/>
    </row>
    <row r="83" spans="3:19" ht="15.75">
      <c r="E83" s="140"/>
      <c r="F83" s="140"/>
      <c r="G83" s="140"/>
      <c r="H83" s="140"/>
      <c r="I83" s="140"/>
      <c r="Q83" s="141"/>
    </row>
    <row r="84" spans="3:19" ht="15.75">
      <c r="D84" s="140"/>
      <c r="E84" s="140"/>
      <c r="F84" s="140"/>
      <c r="G84" s="140"/>
      <c r="H84" s="140"/>
      <c r="Q84" s="141"/>
    </row>
    <row r="85" spans="3:19" ht="15.75">
      <c r="D85" s="140"/>
      <c r="E85" s="140"/>
      <c r="F85" s="140"/>
      <c r="G85" s="140"/>
      <c r="H85" s="140"/>
      <c r="Q85" s="141"/>
    </row>
    <row r="86" spans="3:19" ht="15.75">
      <c r="D86" s="140"/>
      <c r="E86" s="140"/>
      <c r="F86" s="140"/>
      <c r="G86" s="140"/>
      <c r="H86" s="140"/>
      <c r="Q86" s="141"/>
    </row>
    <row r="87" spans="3:19" ht="15.75">
      <c r="D87" s="140"/>
      <c r="E87" s="140"/>
      <c r="F87" s="140"/>
      <c r="G87" s="140"/>
      <c r="H87" s="140"/>
      <c r="Q87" s="141"/>
    </row>
    <row r="88" spans="3:19" ht="15.75">
      <c r="D88" s="140"/>
      <c r="E88" s="140"/>
      <c r="F88" s="140"/>
      <c r="G88" s="140"/>
      <c r="H88" s="140"/>
      <c r="Q88" s="141"/>
    </row>
    <row r="89" spans="3:19" ht="15.75">
      <c r="D89" s="140"/>
      <c r="E89" s="140"/>
      <c r="F89" s="140"/>
      <c r="G89" s="140"/>
      <c r="H89" s="140"/>
      <c r="Q89" s="141"/>
    </row>
    <row r="90" spans="3:19" ht="15.75">
      <c r="D90" s="140"/>
      <c r="E90" s="140"/>
      <c r="F90" s="140"/>
      <c r="G90" s="140"/>
      <c r="H90" s="140"/>
      <c r="Q90" s="141"/>
    </row>
    <row r="91" spans="3:19" ht="15.75">
      <c r="D91" s="140"/>
      <c r="E91" s="140"/>
      <c r="F91" s="140"/>
      <c r="G91" s="140"/>
      <c r="H91" s="140"/>
      <c r="Q91" s="141"/>
    </row>
    <row r="92" spans="3:19" ht="15.75">
      <c r="D92" s="140"/>
      <c r="E92" s="140"/>
      <c r="F92" s="140"/>
      <c r="G92" s="140"/>
      <c r="H92" s="140"/>
      <c r="Q92" s="141"/>
    </row>
    <row r="93" spans="3:19" ht="15.75">
      <c r="D93" s="140"/>
      <c r="E93" s="140"/>
      <c r="F93" s="140"/>
      <c r="G93" s="140"/>
      <c r="H93" s="140"/>
      <c r="Q93" s="141"/>
    </row>
    <row r="94" spans="3:19" ht="15.75">
      <c r="D94" s="140"/>
      <c r="E94" s="140"/>
      <c r="F94" s="140"/>
      <c r="G94" s="140"/>
      <c r="H94" s="140"/>
      <c r="Q94" s="141"/>
    </row>
    <row r="95" spans="3:19" ht="15.75">
      <c r="D95" s="140"/>
      <c r="E95" s="140"/>
      <c r="F95" s="140"/>
      <c r="G95" s="140"/>
      <c r="H95" s="140"/>
      <c r="Q95" s="141"/>
    </row>
    <row r="96" spans="3:19" ht="15.75">
      <c r="D96" s="140"/>
      <c r="E96" s="140"/>
      <c r="F96" s="140"/>
      <c r="G96" s="140"/>
      <c r="H96" s="140"/>
      <c r="Q96" s="141"/>
    </row>
    <row r="97" spans="4:17" ht="15.75">
      <c r="D97" s="140"/>
      <c r="E97" s="140"/>
      <c r="F97" s="140"/>
      <c r="G97" s="140"/>
      <c r="H97" s="140"/>
      <c r="Q97" s="141"/>
    </row>
    <row r="98" spans="4:17" ht="15.75">
      <c r="D98" s="140"/>
      <c r="E98" s="140"/>
      <c r="F98" s="140"/>
      <c r="G98" s="140"/>
      <c r="H98" s="140"/>
      <c r="Q98" s="141"/>
    </row>
    <row r="99" spans="4:17" ht="15.75">
      <c r="D99" s="140"/>
      <c r="E99" s="140"/>
      <c r="F99" s="140"/>
      <c r="G99" s="140"/>
      <c r="H99" s="140"/>
      <c r="Q99" s="141"/>
    </row>
    <row r="100" spans="4:17" ht="15.75">
      <c r="D100" s="140"/>
      <c r="E100" s="140"/>
      <c r="F100" s="140"/>
      <c r="G100" s="140"/>
      <c r="H100" s="140"/>
      <c r="Q100" s="141"/>
    </row>
    <row r="101" spans="4:17" ht="15.75">
      <c r="D101" s="140"/>
      <c r="E101" s="140"/>
      <c r="F101" s="140"/>
      <c r="G101" s="140"/>
      <c r="H101" s="140"/>
      <c r="Q101" s="141"/>
    </row>
    <row r="102" spans="4:17" ht="15.75">
      <c r="D102" s="140"/>
      <c r="E102" s="140"/>
      <c r="F102" s="140"/>
      <c r="G102" s="140"/>
      <c r="H102" s="140"/>
      <c r="Q102" s="141"/>
    </row>
    <row r="103" spans="4:17" ht="15.75">
      <c r="D103" s="140"/>
      <c r="E103" s="140"/>
      <c r="F103" s="140"/>
      <c r="G103" s="140"/>
      <c r="H103" s="140"/>
      <c r="Q103" s="141"/>
    </row>
    <row r="104" spans="4:17" ht="15.75">
      <c r="D104" s="140"/>
      <c r="E104" s="140"/>
      <c r="F104" s="140"/>
      <c r="G104" s="140"/>
      <c r="H104" s="140"/>
      <c r="Q104" s="141"/>
    </row>
    <row r="105" spans="4:17" ht="15.75">
      <c r="D105" s="140"/>
      <c r="E105" s="140"/>
      <c r="F105" s="140"/>
      <c r="G105" s="140"/>
      <c r="H105" s="140"/>
      <c r="Q105" s="141"/>
    </row>
    <row r="106" spans="4:17" ht="15.75">
      <c r="D106" s="140"/>
      <c r="E106" s="140"/>
      <c r="F106" s="140"/>
      <c r="G106" s="140"/>
      <c r="H106" s="140"/>
      <c r="Q106" s="141"/>
    </row>
    <row r="107" spans="4:17" ht="15.75">
      <c r="D107" s="140"/>
      <c r="E107" s="140"/>
      <c r="F107" s="140"/>
      <c r="G107" s="140"/>
      <c r="H107" s="140"/>
      <c r="Q107" s="141"/>
    </row>
    <row r="108" spans="4:17" ht="15.75">
      <c r="D108" s="140"/>
      <c r="E108" s="140"/>
      <c r="F108" s="140"/>
      <c r="G108" s="140"/>
      <c r="H108" s="140"/>
      <c r="Q108" s="141"/>
    </row>
    <row r="109" spans="4:17" ht="15.75">
      <c r="D109" s="140"/>
      <c r="E109" s="140"/>
      <c r="F109" s="140"/>
      <c r="G109" s="140"/>
      <c r="H109" s="140"/>
      <c r="Q109" s="141"/>
    </row>
    <row r="110" spans="4:17" ht="15.75">
      <c r="D110" s="140"/>
      <c r="E110" s="140"/>
      <c r="F110" s="140"/>
      <c r="G110" s="140"/>
      <c r="H110" s="140"/>
      <c r="Q110" s="141"/>
    </row>
    <row r="111" spans="4:17" ht="15.75">
      <c r="D111" s="140"/>
      <c r="E111" s="140"/>
      <c r="F111" s="140"/>
      <c r="G111" s="140"/>
      <c r="H111" s="140"/>
      <c r="Q111" s="141"/>
    </row>
    <row r="112" spans="4:17" ht="15.75">
      <c r="D112" s="140"/>
      <c r="E112" s="140"/>
      <c r="F112" s="140"/>
      <c r="G112" s="140"/>
      <c r="H112" s="140"/>
      <c r="Q112" s="141"/>
    </row>
    <row r="113" spans="4:17" ht="15.75">
      <c r="D113" s="140"/>
      <c r="E113" s="140"/>
      <c r="F113" s="140"/>
      <c r="G113" s="140"/>
      <c r="H113" s="140"/>
      <c r="Q113" s="141"/>
    </row>
    <row r="114" spans="4:17" ht="15.75">
      <c r="D114" s="140"/>
      <c r="E114" s="140"/>
      <c r="F114" s="140"/>
      <c r="G114" s="140"/>
      <c r="H114" s="140"/>
      <c r="Q114" s="141"/>
    </row>
    <row r="115" spans="4:17" ht="15.75">
      <c r="D115" s="140"/>
      <c r="E115" s="140"/>
      <c r="F115" s="140"/>
      <c r="G115" s="140"/>
      <c r="H115" s="140"/>
      <c r="Q115" s="141"/>
    </row>
    <row r="116" spans="4:17" ht="15.75">
      <c r="D116" s="140"/>
      <c r="E116" s="140"/>
      <c r="F116" s="140"/>
      <c r="G116" s="140"/>
      <c r="H116" s="140"/>
      <c r="Q116" s="141"/>
    </row>
    <row r="117" spans="4:17" ht="15.75">
      <c r="D117" s="140"/>
      <c r="E117" s="140"/>
      <c r="F117" s="140"/>
      <c r="G117" s="140"/>
      <c r="H117" s="140"/>
      <c r="Q117" s="141"/>
    </row>
    <row r="118" spans="4:17" ht="15.75">
      <c r="D118" s="140"/>
      <c r="E118" s="140"/>
      <c r="F118" s="140"/>
      <c r="G118" s="140"/>
      <c r="H118" s="140"/>
      <c r="Q118" s="141"/>
    </row>
    <row r="119" spans="4:17" ht="15.75">
      <c r="D119" s="140"/>
      <c r="E119" s="140"/>
      <c r="F119" s="140"/>
      <c r="G119" s="140"/>
      <c r="H119" s="140"/>
      <c r="Q119" s="141"/>
    </row>
    <row r="120" spans="4:17" ht="15.75">
      <c r="D120" s="140"/>
      <c r="E120" s="140"/>
      <c r="F120" s="140"/>
      <c r="G120" s="140"/>
      <c r="H120" s="140"/>
      <c r="Q120" s="141"/>
    </row>
    <row r="121" spans="4:17" ht="15.75">
      <c r="D121" s="140"/>
      <c r="E121" s="140"/>
      <c r="F121" s="140"/>
      <c r="G121" s="140"/>
      <c r="H121" s="140"/>
      <c r="Q121" s="141"/>
    </row>
    <row r="122" spans="4:17" ht="15.75">
      <c r="D122" s="140"/>
      <c r="E122" s="140"/>
      <c r="F122" s="140"/>
      <c r="G122" s="140"/>
      <c r="H122" s="140"/>
      <c r="Q122" s="141"/>
    </row>
    <row r="123" spans="4:17" ht="15.75">
      <c r="D123" s="140"/>
      <c r="E123" s="140"/>
      <c r="F123" s="140"/>
      <c r="G123" s="140"/>
      <c r="H123" s="140"/>
      <c r="Q123" s="141"/>
    </row>
    <row r="124" spans="4:17" ht="15.75">
      <c r="D124" s="140"/>
      <c r="E124" s="140"/>
      <c r="F124" s="140"/>
      <c r="G124" s="140"/>
      <c r="H124" s="140"/>
      <c r="Q124" s="141"/>
    </row>
    <row r="125" spans="4:17" ht="15.75">
      <c r="D125" s="140"/>
      <c r="E125" s="140"/>
      <c r="F125" s="140"/>
      <c r="G125" s="140"/>
      <c r="H125" s="140"/>
      <c r="Q125" s="141"/>
    </row>
    <row r="126" spans="4:17" ht="15.75">
      <c r="D126" s="140"/>
      <c r="E126" s="140"/>
      <c r="F126" s="140"/>
      <c r="G126" s="140"/>
      <c r="H126" s="140"/>
      <c r="Q126" s="141"/>
    </row>
    <row r="127" spans="4:17" ht="15.75">
      <c r="D127" s="140"/>
      <c r="E127" s="140"/>
      <c r="F127" s="140"/>
      <c r="G127" s="140"/>
      <c r="H127" s="140"/>
      <c r="Q127" s="141"/>
    </row>
    <row r="128" spans="4:17" ht="15.75">
      <c r="D128" s="140"/>
      <c r="E128" s="140"/>
      <c r="F128" s="140"/>
      <c r="G128" s="140"/>
      <c r="H128" s="140"/>
      <c r="Q128" s="141"/>
    </row>
    <row r="129" spans="4:17" ht="15.75">
      <c r="D129" s="140"/>
      <c r="E129" s="140"/>
      <c r="F129" s="140"/>
      <c r="G129" s="140"/>
      <c r="H129" s="140"/>
      <c r="Q129" s="141"/>
    </row>
    <row r="130" spans="4:17" ht="15.75">
      <c r="D130" s="140"/>
      <c r="E130" s="140"/>
      <c r="F130" s="140"/>
      <c r="G130" s="140"/>
      <c r="H130" s="140"/>
      <c r="Q130" s="141"/>
    </row>
    <row r="131" spans="4:17" ht="15.75">
      <c r="D131" s="140"/>
      <c r="E131" s="140"/>
      <c r="F131" s="140"/>
      <c r="G131" s="140"/>
      <c r="H131" s="140"/>
      <c r="Q131" s="141"/>
    </row>
    <row r="132" spans="4:17" ht="15.75">
      <c r="D132" s="140"/>
      <c r="E132" s="140"/>
      <c r="F132" s="140"/>
      <c r="G132" s="140"/>
      <c r="H132" s="140"/>
      <c r="Q132" s="141"/>
    </row>
    <row r="133" spans="4:17" ht="15.75">
      <c r="D133" s="140"/>
      <c r="E133" s="140"/>
      <c r="F133" s="140"/>
      <c r="G133" s="140"/>
      <c r="H133" s="140"/>
      <c r="Q133" s="141"/>
    </row>
    <row r="134" spans="4:17" ht="15.75">
      <c r="D134" s="140"/>
      <c r="E134" s="140"/>
      <c r="F134" s="140"/>
      <c r="G134" s="140"/>
      <c r="H134" s="140"/>
      <c r="Q134" s="141"/>
    </row>
    <row r="135" spans="4:17" ht="15.75">
      <c r="D135" s="140"/>
      <c r="E135" s="140"/>
      <c r="F135" s="140"/>
      <c r="G135" s="140"/>
      <c r="H135" s="140"/>
      <c r="Q135" s="141"/>
    </row>
    <row r="136" spans="4:17" ht="15.75">
      <c r="D136" s="140"/>
      <c r="E136" s="140"/>
      <c r="F136" s="140"/>
      <c r="G136" s="140"/>
      <c r="H136" s="140"/>
      <c r="Q136" s="141"/>
    </row>
    <row r="137" spans="4:17" ht="15.75">
      <c r="D137" s="140"/>
      <c r="E137" s="140"/>
      <c r="F137" s="140"/>
      <c r="G137" s="140"/>
      <c r="H137" s="140"/>
      <c r="Q137" s="141"/>
    </row>
    <row r="138" spans="4:17" ht="15.75">
      <c r="D138" s="140"/>
      <c r="E138" s="140"/>
      <c r="F138" s="140"/>
      <c r="G138" s="140"/>
      <c r="H138" s="140"/>
      <c r="Q138" s="141"/>
    </row>
    <row r="139" spans="4:17" ht="15.75">
      <c r="D139" s="140"/>
      <c r="E139" s="140"/>
      <c r="F139" s="140"/>
      <c r="G139" s="140"/>
      <c r="H139" s="140"/>
      <c r="Q139" s="141"/>
    </row>
    <row r="140" spans="4:17" ht="15.75">
      <c r="D140" s="140"/>
      <c r="E140" s="140"/>
      <c r="F140" s="140"/>
      <c r="G140" s="140"/>
      <c r="H140" s="140"/>
      <c r="Q140" s="141"/>
    </row>
    <row r="141" spans="4:17" ht="15.75">
      <c r="D141" s="140"/>
      <c r="E141" s="140"/>
      <c r="F141" s="140"/>
      <c r="G141" s="140"/>
      <c r="H141" s="140"/>
      <c r="Q141" s="141"/>
    </row>
    <row r="142" spans="4:17" ht="15.75">
      <c r="D142" s="140"/>
      <c r="E142" s="140"/>
      <c r="F142" s="140"/>
      <c r="G142" s="140"/>
      <c r="H142" s="140"/>
      <c r="Q142" s="141"/>
    </row>
    <row r="143" spans="4:17" ht="15.75">
      <c r="D143" s="140"/>
      <c r="E143" s="140"/>
      <c r="F143" s="140"/>
      <c r="G143" s="140"/>
      <c r="H143" s="140"/>
      <c r="Q143" s="141"/>
    </row>
    <row r="144" spans="4:17" ht="15.75">
      <c r="D144" s="140"/>
      <c r="E144" s="140"/>
      <c r="F144" s="140"/>
      <c r="G144" s="140"/>
      <c r="H144" s="140"/>
      <c r="Q144" s="141"/>
    </row>
    <row r="145" spans="4:17" ht="15.75">
      <c r="D145" s="140"/>
      <c r="E145" s="140"/>
      <c r="F145" s="140"/>
      <c r="G145" s="140"/>
      <c r="H145" s="140"/>
      <c r="Q145" s="141"/>
    </row>
    <row r="146" spans="4:17" ht="15.75">
      <c r="D146" s="140"/>
      <c r="E146" s="140"/>
      <c r="F146" s="140"/>
      <c r="G146" s="140"/>
      <c r="H146" s="140"/>
      <c r="Q146" s="141"/>
    </row>
    <row r="147" spans="4:17" ht="15.75">
      <c r="D147" s="140"/>
      <c r="E147" s="140"/>
      <c r="F147" s="140"/>
      <c r="G147" s="140"/>
      <c r="H147" s="140"/>
      <c r="Q147" s="141"/>
    </row>
    <row r="148" spans="4:17" ht="15.75">
      <c r="D148" s="140"/>
      <c r="E148" s="140"/>
      <c r="F148" s="140"/>
      <c r="G148" s="140"/>
      <c r="H148" s="140"/>
      <c r="Q148" s="141"/>
    </row>
    <row r="149" spans="4:17" ht="15.75">
      <c r="D149" s="140"/>
      <c r="E149" s="140"/>
      <c r="F149" s="140"/>
      <c r="G149" s="140"/>
      <c r="H149" s="140"/>
      <c r="Q149" s="141"/>
    </row>
    <row r="150" spans="4:17" ht="15.75">
      <c r="D150" s="140"/>
      <c r="E150" s="140"/>
      <c r="F150" s="140"/>
      <c r="G150" s="140"/>
      <c r="H150" s="140"/>
      <c r="Q150" s="141"/>
    </row>
    <row r="151" spans="4:17" ht="15.75">
      <c r="D151" s="140"/>
      <c r="E151" s="140"/>
      <c r="F151" s="140"/>
      <c r="G151" s="140"/>
      <c r="H151" s="140"/>
      <c r="Q151" s="141"/>
    </row>
    <row r="152" spans="4:17" ht="15.75">
      <c r="D152" s="140"/>
      <c r="E152" s="140"/>
      <c r="F152" s="140"/>
      <c r="G152" s="140"/>
      <c r="H152" s="140"/>
      <c r="Q152" s="141"/>
    </row>
    <row r="153" spans="4:17" ht="15.75">
      <c r="D153" s="140"/>
      <c r="E153" s="140"/>
      <c r="F153" s="140"/>
      <c r="G153" s="140"/>
      <c r="H153" s="140"/>
      <c r="Q153" s="141"/>
    </row>
    <row r="154" spans="4:17" ht="15.75">
      <c r="D154" s="140"/>
      <c r="E154" s="140"/>
      <c r="F154" s="140"/>
      <c r="G154" s="140"/>
      <c r="H154" s="140"/>
      <c r="Q154" s="141"/>
    </row>
    <row r="155" spans="4:17" ht="15.75">
      <c r="D155" s="140"/>
      <c r="E155" s="140"/>
      <c r="F155" s="140"/>
      <c r="G155" s="140"/>
      <c r="H155" s="140"/>
      <c r="Q155" s="141"/>
    </row>
    <row r="156" spans="4:17" ht="15.75">
      <c r="D156" s="140"/>
      <c r="E156" s="140"/>
      <c r="F156" s="140"/>
      <c r="G156" s="140"/>
      <c r="H156" s="140"/>
      <c r="Q156" s="141"/>
    </row>
    <row r="157" spans="4:17" ht="15.75">
      <c r="D157" s="140"/>
      <c r="E157" s="140"/>
      <c r="F157" s="140"/>
      <c r="G157" s="140"/>
      <c r="H157" s="140"/>
      <c r="Q157" s="141"/>
    </row>
    <row r="158" spans="4:17" ht="15.75">
      <c r="D158" s="140"/>
      <c r="E158" s="140"/>
      <c r="F158" s="140"/>
      <c r="G158" s="140"/>
      <c r="H158" s="140"/>
      <c r="Q158" s="141"/>
    </row>
    <row r="159" spans="4:17" ht="15.75">
      <c r="D159" s="140"/>
      <c r="E159" s="140"/>
      <c r="F159" s="140"/>
      <c r="G159" s="140"/>
      <c r="H159" s="140"/>
      <c r="Q159" s="141"/>
    </row>
    <row r="160" spans="4:17" ht="15.75">
      <c r="D160" s="140"/>
      <c r="E160" s="140"/>
      <c r="F160" s="140"/>
      <c r="G160" s="140"/>
      <c r="H160" s="140"/>
      <c r="Q160" s="141"/>
    </row>
    <row r="161" spans="4:17" ht="15.75">
      <c r="D161" s="140"/>
      <c r="E161" s="140"/>
      <c r="F161" s="140"/>
      <c r="G161" s="140"/>
      <c r="H161" s="140"/>
      <c r="Q161" s="141"/>
    </row>
    <row r="162" spans="4:17" ht="15.75">
      <c r="D162" s="140"/>
      <c r="E162" s="140"/>
      <c r="F162" s="140"/>
      <c r="G162" s="140"/>
      <c r="H162" s="140"/>
      <c r="Q162" s="141"/>
    </row>
    <row r="163" spans="4:17" ht="15.75">
      <c r="D163" s="140"/>
      <c r="E163" s="140"/>
      <c r="F163" s="140"/>
      <c r="G163" s="140"/>
      <c r="H163" s="140"/>
      <c r="Q163" s="141"/>
    </row>
    <row r="164" spans="4:17" ht="15.75">
      <c r="D164" s="140"/>
      <c r="E164" s="140"/>
      <c r="F164" s="140"/>
      <c r="G164" s="140"/>
      <c r="H164" s="140"/>
      <c r="Q164" s="141"/>
    </row>
    <row r="165" spans="4:17" ht="15.75">
      <c r="D165" s="140"/>
      <c r="E165" s="140"/>
      <c r="F165" s="140"/>
      <c r="G165" s="140"/>
      <c r="H165" s="140"/>
      <c r="Q165" s="141"/>
    </row>
    <row r="166" spans="4:17" ht="15.75">
      <c r="D166" s="140"/>
      <c r="E166" s="140"/>
      <c r="F166" s="140"/>
      <c r="G166" s="140"/>
      <c r="H166" s="140"/>
      <c r="Q166" s="141"/>
    </row>
    <row r="167" spans="4:17" ht="15.75">
      <c r="D167" s="140"/>
      <c r="E167" s="140"/>
      <c r="F167" s="140"/>
      <c r="G167" s="140"/>
      <c r="H167" s="140"/>
      <c r="Q167" s="141"/>
    </row>
    <row r="168" spans="4:17" ht="15.75">
      <c r="D168" s="140"/>
      <c r="E168" s="140"/>
      <c r="F168" s="140"/>
      <c r="G168" s="140"/>
      <c r="H168" s="140"/>
      <c r="Q168" s="141"/>
    </row>
    <row r="169" spans="4:17" ht="15.75">
      <c r="D169" s="140"/>
      <c r="E169" s="140"/>
      <c r="F169" s="140"/>
      <c r="G169" s="140"/>
      <c r="H169" s="140"/>
      <c r="Q169" s="141"/>
    </row>
    <row r="170" spans="4:17" ht="15.75">
      <c r="D170" s="140"/>
      <c r="E170" s="140"/>
      <c r="F170" s="140"/>
      <c r="G170" s="140"/>
      <c r="H170" s="140"/>
      <c r="Q170" s="141"/>
    </row>
    <row r="171" spans="4:17" ht="15.75">
      <c r="D171" s="140"/>
      <c r="E171" s="140"/>
      <c r="F171" s="140"/>
      <c r="G171" s="140"/>
      <c r="H171" s="140"/>
      <c r="Q171" s="141"/>
    </row>
    <row r="172" spans="4:17" ht="15.75">
      <c r="D172" s="140"/>
      <c r="E172" s="140"/>
      <c r="F172" s="140"/>
      <c r="G172" s="140"/>
      <c r="H172" s="140"/>
      <c r="Q172" s="141"/>
    </row>
    <row r="173" spans="4:17" ht="15.75">
      <c r="D173" s="140"/>
      <c r="E173" s="140"/>
      <c r="F173" s="140"/>
      <c r="G173" s="140"/>
      <c r="H173" s="140"/>
      <c r="Q173" s="141"/>
    </row>
    <row r="174" spans="4:17" ht="15.75">
      <c r="D174" s="140"/>
      <c r="E174" s="140"/>
      <c r="F174" s="140"/>
      <c r="G174" s="140"/>
      <c r="H174" s="140"/>
      <c r="Q174" s="141"/>
    </row>
    <row r="175" spans="4:17" ht="15.75">
      <c r="D175" s="140"/>
      <c r="E175" s="140"/>
      <c r="F175" s="140"/>
      <c r="G175" s="140"/>
      <c r="H175" s="140"/>
      <c r="Q175" s="141"/>
    </row>
    <row r="176" spans="4:17" ht="15.75">
      <c r="D176" s="140"/>
      <c r="E176" s="140"/>
      <c r="F176" s="140"/>
      <c r="G176" s="140"/>
      <c r="H176" s="140"/>
      <c r="Q176" s="141"/>
    </row>
    <row r="177" spans="4:17" ht="15.75">
      <c r="D177" s="140"/>
      <c r="E177" s="140"/>
      <c r="F177" s="140"/>
      <c r="G177" s="140"/>
      <c r="H177" s="140"/>
      <c r="Q177" s="141"/>
    </row>
    <row r="178" spans="4:17" ht="15.75">
      <c r="D178" s="140"/>
      <c r="E178" s="140"/>
      <c r="F178" s="140"/>
      <c r="G178" s="140"/>
      <c r="H178" s="140"/>
      <c r="Q178" s="141"/>
    </row>
    <row r="179" spans="4:17" ht="15.75">
      <c r="D179" s="140"/>
      <c r="E179" s="140"/>
      <c r="F179" s="140"/>
      <c r="G179" s="140"/>
      <c r="H179" s="140"/>
      <c r="Q179" s="141"/>
    </row>
    <row r="180" spans="4:17" ht="15.75">
      <c r="D180" s="140"/>
      <c r="E180" s="140"/>
      <c r="F180" s="140"/>
      <c r="G180" s="140"/>
      <c r="H180" s="140"/>
      <c r="Q180" s="141"/>
    </row>
    <row r="181" spans="4:17" ht="15.75">
      <c r="D181" s="140"/>
      <c r="E181" s="140"/>
      <c r="F181" s="140"/>
      <c r="G181" s="140"/>
      <c r="H181" s="140"/>
      <c r="Q181" s="141"/>
    </row>
    <row r="182" spans="4:17" ht="15.75">
      <c r="D182" s="140"/>
      <c r="E182" s="140"/>
      <c r="F182" s="140"/>
      <c r="G182" s="140"/>
      <c r="H182" s="140"/>
      <c r="Q182" s="141"/>
    </row>
    <row r="183" spans="4:17" ht="15.75">
      <c r="D183" s="140"/>
      <c r="E183" s="140"/>
      <c r="F183" s="140"/>
      <c r="G183" s="140"/>
      <c r="H183" s="140"/>
      <c r="Q183" s="141"/>
    </row>
    <row r="184" spans="4:17" ht="15.75">
      <c r="D184" s="140"/>
      <c r="E184" s="140"/>
      <c r="F184" s="140"/>
      <c r="G184" s="140"/>
      <c r="H184" s="140"/>
      <c r="Q184" s="141"/>
    </row>
    <row r="185" spans="4:17" ht="15.75">
      <c r="D185" s="140"/>
      <c r="E185" s="140"/>
      <c r="F185" s="140"/>
      <c r="G185" s="140"/>
      <c r="H185" s="140"/>
      <c r="Q185" s="141"/>
    </row>
    <row r="186" spans="4:17" ht="15.75">
      <c r="D186" s="140"/>
      <c r="E186" s="140"/>
      <c r="F186" s="140"/>
      <c r="G186" s="140"/>
      <c r="H186" s="140"/>
      <c r="Q186" s="141"/>
    </row>
    <row r="187" spans="4:17" ht="15.75">
      <c r="D187" s="140"/>
      <c r="E187" s="140"/>
      <c r="F187" s="140"/>
      <c r="G187" s="140"/>
      <c r="H187" s="140"/>
      <c r="Q187" s="141"/>
    </row>
    <row r="188" spans="4:17" ht="15.75">
      <c r="D188" s="140"/>
      <c r="E188" s="140"/>
      <c r="F188" s="140"/>
      <c r="G188" s="140"/>
      <c r="H188" s="140"/>
      <c r="Q188" s="141"/>
    </row>
    <row r="189" spans="4:17" ht="15.75">
      <c r="D189" s="140"/>
      <c r="E189" s="140"/>
      <c r="F189" s="140"/>
      <c r="G189" s="140"/>
      <c r="H189" s="140"/>
      <c r="Q189" s="141"/>
    </row>
    <row r="190" spans="4:17" ht="15.75">
      <c r="D190" s="140"/>
      <c r="E190" s="140"/>
      <c r="F190" s="140"/>
      <c r="G190" s="140"/>
      <c r="H190" s="140"/>
      <c r="Q190" s="141"/>
    </row>
    <row r="191" spans="4:17" ht="15.75">
      <c r="D191" s="140"/>
      <c r="E191" s="140"/>
      <c r="F191" s="140"/>
      <c r="G191" s="140"/>
      <c r="H191" s="140"/>
      <c r="Q191" s="141"/>
    </row>
    <row r="192" spans="4:17" ht="15.75">
      <c r="D192" s="140"/>
      <c r="E192" s="140"/>
      <c r="F192" s="140"/>
      <c r="G192" s="140"/>
      <c r="H192" s="140"/>
      <c r="Q192" s="141"/>
    </row>
    <row r="193" spans="4:17" ht="15.75">
      <c r="D193" s="140"/>
      <c r="E193" s="140"/>
      <c r="F193" s="140"/>
      <c r="G193" s="140"/>
      <c r="H193" s="140"/>
      <c r="Q193" s="141"/>
    </row>
    <row r="194" spans="4:17" ht="15.75">
      <c r="D194" s="140"/>
      <c r="E194" s="140"/>
      <c r="F194" s="140"/>
      <c r="G194" s="140"/>
      <c r="H194" s="140"/>
      <c r="Q194" s="141"/>
    </row>
    <row r="195" spans="4:17" ht="15.75">
      <c r="D195" s="140"/>
      <c r="E195" s="140"/>
      <c r="F195" s="140"/>
      <c r="G195" s="140"/>
      <c r="H195" s="140"/>
      <c r="Q195" s="141"/>
    </row>
    <row r="196" spans="4:17" ht="15.75">
      <c r="D196" s="140"/>
      <c r="E196" s="140"/>
      <c r="F196" s="140"/>
      <c r="G196" s="140"/>
      <c r="H196" s="140"/>
      <c r="Q196" s="141"/>
    </row>
    <row r="197" spans="4:17" ht="15.75">
      <c r="D197" s="140"/>
      <c r="E197" s="140"/>
      <c r="F197" s="140"/>
      <c r="G197" s="140"/>
      <c r="H197" s="140"/>
      <c r="Q197" s="141"/>
    </row>
    <row r="198" spans="4:17" ht="15.75">
      <c r="D198" s="140"/>
      <c r="E198" s="140"/>
      <c r="F198" s="140"/>
      <c r="G198" s="140"/>
      <c r="H198" s="140"/>
      <c r="Q198" s="141"/>
    </row>
    <row r="199" spans="4:17" ht="15.75">
      <c r="D199" s="140"/>
      <c r="E199" s="140"/>
      <c r="F199" s="140"/>
      <c r="G199" s="140"/>
      <c r="H199" s="140"/>
      <c r="Q199" s="141"/>
    </row>
    <row r="200" spans="4:17" ht="15.75">
      <c r="D200" s="140"/>
      <c r="E200" s="140"/>
      <c r="F200" s="140"/>
      <c r="G200" s="140"/>
      <c r="H200" s="140"/>
      <c r="Q200" s="141"/>
    </row>
    <row r="201" spans="4:17" ht="15.75">
      <c r="D201" s="140"/>
      <c r="E201" s="140"/>
      <c r="F201" s="140"/>
      <c r="G201" s="140"/>
      <c r="H201" s="140"/>
      <c r="Q201" s="141"/>
    </row>
    <row r="202" spans="4:17" ht="15.75">
      <c r="D202" s="140"/>
      <c r="E202" s="140"/>
      <c r="F202" s="140"/>
      <c r="G202" s="140"/>
      <c r="H202" s="140"/>
      <c r="Q202" s="141"/>
    </row>
    <row r="203" spans="4:17" ht="15.75">
      <c r="D203" s="140"/>
      <c r="E203" s="140"/>
      <c r="F203" s="140"/>
      <c r="G203" s="140"/>
      <c r="H203" s="140"/>
      <c r="Q203" s="141"/>
    </row>
    <row r="204" spans="4:17" ht="15.75">
      <c r="D204" s="140"/>
      <c r="E204" s="140"/>
      <c r="F204" s="140"/>
      <c r="G204" s="140"/>
      <c r="H204" s="140"/>
      <c r="Q204" s="141"/>
    </row>
    <row r="205" spans="4:17" ht="15.75">
      <c r="D205" s="140"/>
      <c r="E205" s="140"/>
      <c r="F205" s="140"/>
      <c r="G205" s="140"/>
      <c r="H205" s="140"/>
      <c r="Q205" s="141"/>
    </row>
    <row r="206" spans="4:17" ht="15.75">
      <c r="D206" s="140"/>
      <c r="E206" s="140"/>
      <c r="F206" s="140"/>
      <c r="G206" s="140"/>
      <c r="H206" s="140"/>
      <c r="Q206" s="141"/>
    </row>
    <row r="207" spans="4:17" ht="15.75">
      <c r="D207" s="140"/>
      <c r="E207" s="140"/>
      <c r="F207" s="140"/>
      <c r="G207" s="140"/>
      <c r="H207" s="140"/>
      <c r="Q207" s="141"/>
    </row>
    <row r="208" spans="4:17" ht="15.75">
      <c r="D208" s="140"/>
      <c r="E208" s="140"/>
      <c r="F208" s="140"/>
      <c r="G208" s="140"/>
      <c r="H208" s="140"/>
      <c r="Q208" s="141"/>
    </row>
    <row r="209" spans="4:17" ht="15.75">
      <c r="D209" s="140"/>
      <c r="E209" s="140"/>
      <c r="F209" s="140"/>
      <c r="G209" s="140"/>
      <c r="H209" s="140"/>
      <c r="Q209" s="141"/>
    </row>
    <row r="210" spans="4:17" ht="15.75">
      <c r="D210" s="140"/>
      <c r="E210" s="140"/>
      <c r="F210" s="140"/>
      <c r="G210" s="140"/>
      <c r="H210" s="140"/>
      <c r="Q210" s="141"/>
    </row>
    <row r="211" spans="4:17" ht="15.75">
      <c r="D211" s="140"/>
      <c r="E211" s="140"/>
      <c r="F211" s="140"/>
      <c r="G211" s="140"/>
      <c r="H211" s="140"/>
      <c r="Q211" s="141"/>
    </row>
    <row r="212" spans="4:17" ht="15.75">
      <c r="D212" s="140"/>
      <c r="E212" s="140"/>
      <c r="F212" s="140"/>
      <c r="G212" s="140"/>
      <c r="H212" s="140"/>
      <c r="Q212" s="141"/>
    </row>
    <row r="213" spans="4:17" ht="15.75">
      <c r="D213" s="140"/>
      <c r="E213" s="140"/>
      <c r="F213" s="140"/>
      <c r="G213" s="140"/>
      <c r="H213" s="140"/>
      <c r="Q213" s="141"/>
    </row>
    <row r="214" spans="4:17" ht="15.75">
      <c r="D214" s="140"/>
      <c r="E214" s="140"/>
      <c r="F214" s="140"/>
      <c r="G214" s="140"/>
      <c r="H214" s="140"/>
      <c r="Q214" s="141"/>
    </row>
    <row r="215" spans="4:17" ht="15.75">
      <c r="D215" s="140"/>
      <c r="E215" s="140"/>
      <c r="F215" s="140"/>
      <c r="G215" s="140"/>
      <c r="H215" s="140"/>
      <c r="Q215" s="141"/>
    </row>
    <row r="216" spans="4:17" ht="15.75">
      <c r="D216" s="140"/>
      <c r="E216" s="140"/>
      <c r="F216" s="140"/>
      <c r="G216" s="140"/>
      <c r="H216" s="140"/>
      <c r="Q216" s="141"/>
    </row>
    <row r="217" spans="4:17" ht="15.75">
      <c r="D217" s="140"/>
      <c r="E217" s="140"/>
      <c r="F217" s="140"/>
      <c r="G217" s="140"/>
      <c r="H217" s="140"/>
      <c r="Q217" s="141"/>
    </row>
    <row r="218" spans="4:17" ht="15.75">
      <c r="D218" s="140"/>
      <c r="E218" s="140"/>
      <c r="F218" s="140"/>
      <c r="G218" s="140"/>
      <c r="H218" s="140"/>
      <c r="Q218" s="141"/>
    </row>
    <row r="219" spans="4:17" ht="15.75">
      <c r="D219" s="140"/>
      <c r="E219" s="140"/>
      <c r="F219" s="140"/>
      <c r="G219" s="140"/>
      <c r="H219" s="140"/>
      <c r="Q219" s="141"/>
    </row>
    <row r="220" spans="4:17" ht="15.75">
      <c r="D220" s="140"/>
      <c r="E220" s="140"/>
      <c r="F220" s="140"/>
      <c r="G220" s="140"/>
      <c r="H220" s="140"/>
      <c r="Q220" s="141"/>
    </row>
    <row r="221" spans="4:17" ht="15.75">
      <c r="D221" s="140"/>
      <c r="E221" s="140"/>
      <c r="F221" s="140"/>
      <c r="G221" s="140"/>
      <c r="H221" s="140"/>
      <c r="Q221" s="141"/>
    </row>
    <row r="222" spans="4:17" ht="15.75">
      <c r="D222" s="140"/>
      <c r="E222" s="140"/>
      <c r="F222" s="140"/>
      <c r="G222" s="140"/>
      <c r="H222" s="140"/>
      <c r="Q222" s="141"/>
    </row>
    <row r="223" spans="4:17" ht="15.75">
      <c r="D223" s="140"/>
      <c r="E223" s="140"/>
      <c r="F223" s="140"/>
      <c r="G223" s="140"/>
      <c r="H223" s="140"/>
      <c r="Q223" s="141"/>
    </row>
    <row r="224" spans="4:17" ht="15.75">
      <c r="D224" s="140"/>
      <c r="E224" s="140"/>
      <c r="F224" s="140"/>
      <c r="G224" s="140"/>
      <c r="H224" s="140"/>
      <c r="Q224" s="141"/>
    </row>
    <row r="225" spans="4:17" ht="15.75">
      <c r="D225" s="140"/>
      <c r="E225" s="140"/>
      <c r="F225" s="140"/>
      <c r="G225" s="140"/>
      <c r="H225" s="140"/>
      <c r="Q225" s="141"/>
    </row>
    <row r="226" spans="4:17" ht="15.75">
      <c r="D226" s="140"/>
      <c r="E226" s="140"/>
      <c r="F226" s="140"/>
      <c r="G226" s="140"/>
      <c r="H226" s="140"/>
      <c r="Q226" s="141"/>
    </row>
    <row r="227" spans="4:17" ht="15.75">
      <c r="D227" s="140"/>
      <c r="E227" s="140"/>
      <c r="F227" s="140"/>
      <c r="G227" s="140"/>
      <c r="H227" s="140"/>
      <c r="Q227" s="141"/>
    </row>
    <row r="228" spans="4:17" ht="15.75">
      <c r="D228" s="140"/>
      <c r="E228" s="140"/>
      <c r="F228" s="140"/>
      <c r="G228" s="140"/>
      <c r="H228" s="140"/>
      <c r="Q228" s="141"/>
    </row>
    <row r="229" spans="4:17" ht="15.75">
      <c r="D229" s="140"/>
      <c r="E229" s="140"/>
      <c r="F229" s="140"/>
      <c r="G229" s="140"/>
      <c r="H229" s="140"/>
      <c r="Q229" s="141"/>
    </row>
    <row r="230" spans="4:17" ht="15.75">
      <c r="D230" s="140"/>
      <c r="E230" s="140"/>
      <c r="F230" s="140"/>
      <c r="G230" s="140"/>
      <c r="H230" s="140"/>
      <c r="Q230" s="141"/>
    </row>
    <row r="231" spans="4:17" ht="15.75">
      <c r="D231" s="140"/>
      <c r="E231" s="140"/>
      <c r="F231" s="140"/>
      <c r="G231" s="140"/>
      <c r="H231" s="140"/>
      <c r="Q231" s="141"/>
    </row>
    <row r="232" spans="4:17" ht="15.75">
      <c r="D232" s="140"/>
      <c r="E232" s="140"/>
      <c r="F232" s="140"/>
      <c r="G232" s="140"/>
      <c r="H232" s="140"/>
      <c r="Q232" s="141"/>
    </row>
    <row r="233" spans="4:17" ht="15.75">
      <c r="D233" s="140"/>
      <c r="E233" s="140"/>
      <c r="F233" s="140"/>
      <c r="G233" s="140"/>
      <c r="H233" s="140"/>
      <c r="Q233" s="141"/>
    </row>
    <row r="234" spans="4:17" ht="15.75">
      <c r="D234" s="140"/>
      <c r="E234" s="140"/>
      <c r="F234" s="140"/>
      <c r="G234" s="140"/>
      <c r="H234" s="140"/>
      <c r="Q234" s="141"/>
    </row>
    <row r="235" spans="4:17" ht="15.75">
      <c r="D235" s="140"/>
      <c r="E235" s="140"/>
      <c r="F235" s="140"/>
      <c r="G235" s="140"/>
      <c r="H235" s="140"/>
      <c r="Q235" s="141"/>
    </row>
    <row r="236" spans="4:17" ht="15.75">
      <c r="D236" s="140"/>
      <c r="E236" s="140"/>
      <c r="F236" s="140"/>
      <c r="G236" s="140"/>
      <c r="H236" s="140"/>
      <c r="Q236" s="141"/>
    </row>
    <row r="237" spans="4:17" ht="15.75">
      <c r="D237" s="140"/>
      <c r="E237" s="140"/>
      <c r="F237" s="140"/>
      <c r="G237" s="140"/>
      <c r="H237" s="140"/>
      <c r="Q237" s="141"/>
    </row>
    <row r="238" spans="4:17" ht="15.75">
      <c r="D238" s="140"/>
      <c r="E238" s="140"/>
      <c r="F238" s="140"/>
      <c r="G238" s="140"/>
      <c r="H238" s="140"/>
      <c r="Q238" s="141"/>
    </row>
    <row r="239" spans="4:17" ht="15.75">
      <c r="D239" s="140"/>
      <c r="E239" s="140"/>
      <c r="F239" s="140"/>
      <c r="G239" s="140"/>
      <c r="H239" s="140"/>
      <c r="Q239" s="141"/>
    </row>
    <row r="240" spans="4:17" ht="15.75">
      <c r="D240" s="140"/>
      <c r="E240" s="140"/>
      <c r="F240" s="140"/>
      <c r="G240" s="140"/>
      <c r="H240" s="140"/>
      <c r="Q240" s="141"/>
    </row>
    <row r="241" spans="4:17" ht="15.75">
      <c r="D241" s="140"/>
      <c r="E241" s="140"/>
      <c r="F241" s="140"/>
      <c r="G241" s="140"/>
      <c r="H241" s="140"/>
      <c r="Q241" s="141"/>
    </row>
    <row r="242" spans="4:17" ht="15.75">
      <c r="D242" s="140"/>
      <c r="E242" s="140"/>
      <c r="F242" s="140"/>
      <c r="G242" s="140"/>
      <c r="H242" s="140"/>
      <c r="Q242" s="141"/>
    </row>
    <row r="243" spans="4:17" ht="15.75">
      <c r="D243" s="140"/>
      <c r="E243" s="140"/>
      <c r="F243" s="140"/>
      <c r="G243" s="140"/>
      <c r="H243" s="140"/>
      <c r="Q243" s="141"/>
    </row>
    <row r="244" spans="4:17" ht="15.75">
      <c r="D244" s="140"/>
      <c r="E244" s="140"/>
      <c r="F244" s="140"/>
      <c r="G244" s="140"/>
      <c r="H244" s="140"/>
      <c r="Q244" s="141"/>
    </row>
    <row r="245" spans="4:17" ht="15.75">
      <c r="D245" s="140"/>
      <c r="E245" s="140"/>
      <c r="F245" s="140"/>
      <c r="G245" s="140"/>
      <c r="H245" s="140"/>
      <c r="Q245" s="141"/>
    </row>
    <row r="246" spans="4:17" ht="15.75">
      <c r="D246" s="140"/>
      <c r="E246" s="140"/>
      <c r="F246" s="140"/>
      <c r="G246" s="140"/>
      <c r="H246" s="140"/>
      <c r="Q246" s="141"/>
    </row>
    <row r="247" spans="4:17" ht="15.75">
      <c r="D247" s="140"/>
      <c r="E247" s="140"/>
      <c r="F247" s="140"/>
      <c r="G247" s="140"/>
      <c r="H247" s="140"/>
      <c r="Q247" s="141"/>
    </row>
    <row r="248" spans="4:17" ht="15.75">
      <c r="D248" s="140"/>
      <c r="E248" s="140"/>
      <c r="F248" s="140"/>
      <c r="G248" s="140"/>
      <c r="H248" s="140"/>
      <c r="Q248" s="141"/>
    </row>
    <row r="249" spans="4:17" ht="15.75">
      <c r="D249" s="140"/>
      <c r="E249" s="140"/>
      <c r="F249" s="140"/>
      <c r="G249" s="140"/>
      <c r="H249" s="140"/>
      <c r="Q249" s="141"/>
    </row>
    <row r="250" spans="4:17" ht="15.75">
      <c r="D250" s="140"/>
      <c r="E250" s="140"/>
      <c r="F250" s="140"/>
      <c r="G250" s="140"/>
      <c r="H250" s="140"/>
      <c r="Q250" s="141"/>
    </row>
    <row r="251" spans="4:17" ht="15.75">
      <c r="D251" s="140"/>
      <c r="E251" s="140"/>
      <c r="F251" s="140"/>
      <c r="G251" s="140"/>
      <c r="H251" s="140"/>
      <c r="Q251" s="141"/>
    </row>
    <row r="252" spans="4:17" ht="15.75">
      <c r="D252" s="140"/>
      <c r="E252" s="140"/>
      <c r="F252" s="140"/>
      <c r="G252" s="140"/>
      <c r="H252" s="140"/>
      <c r="Q252" s="141"/>
    </row>
    <row r="253" spans="4:17" ht="15.75">
      <c r="D253" s="140"/>
      <c r="E253" s="140"/>
      <c r="F253" s="140"/>
      <c r="G253" s="140"/>
      <c r="H253" s="140"/>
      <c r="Q253" s="141"/>
    </row>
    <row r="254" spans="4:17" ht="15.75">
      <c r="D254" s="140"/>
      <c r="E254" s="140"/>
      <c r="F254" s="140"/>
      <c r="G254" s="140"/>
      <c r="H254" s="140"/>
      <c r="Q254" s="141"/>
    </row>
    <row r="255" spans="4:17" ht="15.75">
      <c r="D255" s="140"/>
      <c r="E255" s="140"/>
      <c r="F255" s="140"/>
      <c r="G255" s="140"/>
      <c r="H255" s="140"/>
      <c r="Q255" s="141"/>
    </row>
    <row r="256" spans="4:17" ht="15.75">
      <c r="D256" s="140"/>
      <c r="E256" s="140"/>
      <c r="F256" s="140"/>
      <c r="G256" s="140"/>
      <c r="H256" s="140"/>
      <c r="Q256" s="141"/>
    </row>
    <row r="257" spans="4:17" ht="15.75">
      <c r="D257" s="140"/>
      <c r="E257" s="140"/>
      <c r="F257" s="140"/>
      <c r="G257" s="140"/>
      <c r="H257" s="140"/>
      <c r="Q257" s="141"/>
    </row>
    <row r="258" spans="4:17" ht="15.75">
      <c r="D258" s="140"/>
      <c r="E258" s="140"/>
      <c r="F258" s="140"/>
      <c r="G258" s="140"/>
      <c r="H258" s="140"/>
      <c r="Q258" s="141"/>
    </row>
    <row r="259" spans="4:17" ht="15.75">
      <c r="D259" s="140"/>
      <c r="E259" s="140"/>
      <c r="F259" s="140"/>
      <c r="G259" s="140"/>
      <c r="H259" s="140"/>
      <c r="Q259" s="141"/>
    </row>
    <row r="260" spans="4:17" ht="15.75">
      <c r="D260" s="140"/>
      <c r="E260" s="140"/>
      <c r="F260" s="140"/>
      <c r="G260" s="140"/>
      <c r="H260" s="140"/>
      <c r="Q260" s="141"/>
    </row>
    <row r="261" spans="4:17" ht="15.75">
      <c r="D261" s="140"/>
      <c r="E261" s="140"/>
      <c r="F261" s="140"/>
      <c r="G261" s="140"/>
      <c r="H261" s="140"/>
      <c r="Q261" s="141"/>
    </row>
    <row r="262" spans="4:17" ht="15.75">
      <c r="D262" s="140"/>
      <c r="E262" s="140"/>
      <c r="F262" s="140"/>
      <c r="G262" s="140"/>
      <c r="H262" s="140"/>
      <c r="Q262" s="141"/>
    </row>
    <row r="263" spans="4:17" ht="15.75">
      <c r="D263" s="140"/>
      <c r="E263" s="140"/>
      <c r="F263" s="140"/>
      <c r="G263" s="140"/>
      <c r="H263" s="140"/>
      <c r="Q263" s="141"/>
    </row>
    <row r="264" spans="4:17" ht="15.75">
      <c r="D264" s="140"/>
      <c r="E264" s="140"/>
      <c r="F264" s="140"/>
      <c r="G264" s="140"/>
      <c r="H264" s="140"/>
      <c r="Q264" s="141"/>
    </row>
    <row r="265" spans="4:17" ht="15.75">
      <c r="D265" s="140"/>
      <c r="E265" s="140"/>
      <c r="F265" s="140"/>
      <c r="G265" s="140"/>
      <c r="H265" s="140"/>
      <c r="Q265" s="141"/>
    </row>
    <row r="266" spans="4:17" ht="15.75">
      <c r="D266" s="140"/>
      <c r="E266" s="140"/>
      <c r="F266" s="140"/>
      <c r="G266" s="140"/>
      <c r="H266" s="140"/>
      <c r="Q266" s="141"/>
    </row>
    <row r="267" spans="4:17" ht="15.75">
      <c r="D267" s="140"/>
      <c r="E267" s="140"/>
      <c r="F267" s="140"/>
      <c r="G267" s="140"/>
      <c r="H267" s="140"/>
      <c r="Q267" s="141"/>
    </row>
    <row r="268" spans="4:17" ht="15.75">
      <c r="D268" s="140"/>
      <c r="E268" s="140"/>
      <c r="F268" s="140"/>
      <c r="G268" s="140"/>
      <c r="H268" s="140"/>
      <c r="Q268" s="141"/>
    </row>
    <row r="269" spans="4:17" ht="15.75">
      <c r="D269" s="140"/>
      <c r="E269" s="140"/>
      <c r="F269" s="140"/>
      <c r="G269" s="140"/>
      <c r="H269" s="140"/>
      <c r="Q269" s="141"/>
    </row>
    <row r="270" spans="4:17" ht="15.75">
      <c r="D270" s="140"/>
      <c r="E270" s="140"/>
      <c r="F270" s="140"/>
      <c r="G270" s="140"/>
      <c r="H270" s="140"/>
      <c r="Q270" s="141"/>
    </row>
    <row r="271" spans="4:17" ht="15.75">
      <c r="D271" s="140"/>
      <c r="E271" s="140"/>
      <c r="F271" s="140"/>
      <c r="G271" s="140"/>
      <c r="H271" s="140"/>
      <c r="Q271" s="141"/>
    </row>
    <row r="272" spans="4:17" ht="15.75">
      <c r="D272" s="140"/>
      <c r="E272" s="140"/>
      <c r="F272" s="140"/>
      <c r="G272" s="140"/>
      <c r="H272" s="140"/>
      <c r="Q272" s="141"/>
    </row>
    <row r="273" spans="4:17" ht="15.75">
      <c r="D273" s="140"/>
      <c r="E273" s="140"/>
      <c r="F273" s="140"/>
      <c r="G273" s="140"/>
      <c r="H273" s="140"/>
      <c r="Q273" s="141"/>
    </row>
    <row r="274" spans="4:17" ht="15.75">
      <c r="D274" s="140"/>
      <c r="E274" s="140"/>
      <c r="F274" s="140"/>
      <c r="G274" s="140"/>
      <c r="H274" s="140"/>
      <c r="Q274" s="141"/>
    </row>
    <row r="275" spans="4:17" ht="15.75">
      <c r="D275" s="140"/>
      <c r="E275" s="140"/>
      <c r="F275" s="140"/>
      <c r="G275" s="140"/>
      <c r="H275" s="140"/>
      <c r="Q275" s="141"/>
    </row>
    <row r="276" spans="4:17" ht="15.75">
      <c r="D276" s="140"/>
      <c r="E276" s="140"/>
      <c r="F276" s="140"/>
      <c r="G276" s="140"/>
      <c r="H276" s="140"/>
      <c r="Q276" s="141"/>
    </row>
    <row r="277" spans="4:17" ht="15.75">
      <c r="D277" s="140"/>
      <c r="E277" s="140"/>
      <c r="F277" s="140"/>
      <c r="G277" s="140"/>
      <c r="H277" s="140"/>
      <c r="Q277" s="141"/>
    </row>
    <row r="278" spans="4:17" ht="15.75">
      <c r="D278" s="140"/>
      <c r="E278" s="140"/>
      <c r="F278" s="140"/>
      <c r="G278" s="140"/>
      <c r="H278" s="140"/>
      <c r="Q278" s="141"/>
    </row>
    <row r="279" spans="4:17" ht="15.75">
      <c r="D279" s="140"/>
      <c r="E279" s="140"/>
      <c r="F279" s="140"/>
      <c r="G279" s="140"/>
      <c r="H279" s="140"/>
      <c r="Q279" s="141"/>
    </row>
    <row r="280" spans="4:17" ht="15.75">
      <c r="D280" s="140"/>
      <c r="E280" s="140"/>
      <c r="F280" s="140"/>
      <c r="G280" s="140"/>
      <c r="H280" s="140"/>
      <c r="Q280" s="141"/>
    </row>
    <row r="281" spans="4:17" ht="15.75">
      <c r="D281" s="140"/>
      <c r="E281" s="140"/>
      <c r="F281" s="140"/>
      <c r="G281" s="140"/>
      <c r="H281" s="140"/>
      <c r="Q281" s="141"/>
    </row>
    <row r="282" spans="4:17" ht="15.75">
      <c r="D282" s="140"/>
      <c r="E282" s="140"/>
      <c r="F282" s="140"/>
      <c r="G282" s="140"/>
      <c r="H282" s="140"/>
      <c r="Q282" s="141"/>
    </row>
    <row r="283" spans="4:17" ht="15.75">
      <c r="D283" s="140"/>
      <c r="E283" s="140"/>
      <c r="F283" s="140"/>
      <c r="G283" s="140"/>
      <c r="H283" s="140"/>
      <c r="Q283" s="141"/>
    </row>
    <row r="284" spans="4:17" ht="15.75">
      <c r="D284" s="140"/>
      <c r="E284" s="140"/>
      <c r="F284" s="140"/>
      <c r="G284" s="140"/>
      <c r="H284" s="140"/>
      <c r="Q284" s="141"/>
    </row>
    <row r="285" spans="4:17" ht="15.75">
      <c r="D285" s="140"/>
      <c r="E285" s="140"/>
      <c r="F285" s="140"/>
      <c r="G285" s="140"/>
      <c r="H285" s="140"/>
      <c r="Q285" s="141"/>
    </row>
    <row r="286" spans="4:17" ht="15.75">
      <c r="D286" s="140"/>
      <c r="E286" s="140"/>
      <c r="F286" s="140"/>
      <c r="G286" s="140"/>
      <c r="H286" s="140"/>
      <c r="Q286" s="141"/>
    </row>
    <row r="287" spans="4:17" ht="15.75">
      <c r="D287" s="140"/>
      <c r="E287" s="140"/>
      <c r="F287" s="140"/>
      <c r="G287" s="140"/>
      <c r="H287" s="140"/>
      <c r="Q287" s="141"/>
    </row>
    <row r="288" spans="4:17" ht="15.75">
      <c r="D288" s="140"/>
      <c r="E288" s="140"/>
      <c r="F288" s="140"/>
      <c r="G288" s="140"/>
      <c r="H288" s="140"/>
      <c r="Q288" s="141"/>
    </row>
    <row r="289" spans="4:17" ht="15.75">
      <c r="D289" s="140"/>
      <c r="E289" s="140"/>
      <c r="F289" s="140"/>
      <c r="G289" s="140"/>
      <c r="H289" s="140"/>
      <c r="Q289" s="141"/>
    </row>
    <row r="290" spans="4:17" ht="15.75">
      <c r="D290" s="140"/>
      <c r="E290" s="140"/>
      <c r="F290" s="140"/>
      <c r="G290" s="140"/>
      <c r="H290" s="140"/>
      <c r="Q290" s="141"/>
    </row>
    <row r="291" spans="4:17" ht="15.75">
      <c r="D291" s="140"/>
      <c r="E291" s="140"/>
      <c r="F291" s="140"/>
      <c r="G291" s="140"/>
      <c r="H291" s="140"/>
      <c r="Q291" s="141"/>
    </row>
    <row r="292" spans="4:17" ht="15.75">
      <c r="D292" s="140"/>
      <c r="E292" s="140"/>
      <c r="F292" s="140"/>
      <c r="G292" s="140"/>
      <c r="H292" s="140"/>
      <c r="Q292" s="141"/>
    </row>
    <row r="293" spans="4:17" ht="15.75">
      <c r="D293" s="140"/>
      <c r="E293" s="140"/>
      <c r="F293" s="140"/>
      <c r="G293" s="140"/>
      <c r="H293" s="140"/>
      <c r="Q293" s="141"/>
    </row>
    <row r="294" spans="4:17" ht="15.75">
      <c r="D294" s="140"/>
      <c r="E294" s="140"/>
      <c r="F294" s="140"/>
      <c r="G294" s="140"/>
      <c r="H294" s="140"/>
      <c r="Q294" s="141"/>
    </row>
    <row r="295" spans="4:17" ht="15.75">
      <c r="D295" s="140"/>
      <c r="E295" s="140"/>
      <c r="F295" s="140"/>
      <c r="G295" s="140"/>
      <c r="H295" s="140"/>
      <c r="Q295" s="141"/>
    </row>
    <row r="296" spans="4:17" ht="15.75">
      <c r="D296" s="140"/>
      <c r="E296" s="140"/>
      <c r="F296" s="140"/>
      <c r="G296" s="140"/>
      <c r="H296" s="140"/>
      <c r="Q296" s="141"/>
    </row>
    <row r="297" spans="4:17" ht="15.75">
      <c r="D297" s="140"/>
      <c r="E297" s="140"/>
      <c r="F297" s="140"/>
      <c r="G297" s="140"/>
      <c r="H297" s="140"/>
      <c r="Q297" s="141"/>
    </row>
    <row r="298" spans="4:17" ht="15.75">
      <c r="D298" s="140"/>
      <c r="E298" s="140"/>
      <c r="F298" s="140"/>
      <c r="G298" s="140"/>
      <c r="H298" s="140"/>
      <c r="Q298" s="141"/>
    </row>
    <row r="299" spans="4:17" ht="15.75">
      <c r="D299" s="140"/>
      <c r="E299" s="140"/>
      <c r="F299" s="140"/>
      <c r="G299" s="140"/>
      <c r="H299" s="140"/>
      <c r="Q299" s="141"/>
    </row>
    <row r="300" spans="4:17" ht="15.75">
      <c r="D300" s="140"/>
      <c r="E300" s="140"/>
      <c r="F300" s="140"/>
      <c r="G300" s="140"/>
      <c r="H300" s="140"/>
      <c r="Q300" s="141"/>
    </row>
    <row r="301" spans="4:17" ht="15.75">
      <c r="D301" s="140"/>
      <c r="E301" s="140"/>
      <c r="F301" s="140"/>
      <c r="G301" s="140"/>
      <c r="H301" s="140"/>
      <c r="Q301" s="141"/>
    </row>
    <row r="302" spans="4:17" ht="15.75">
      <c r="D302" s="140"/>
      <c r="E302" s="140"/>
      <c r="F302" s="140"/>
      <c r="G302" s="140"/>
      <c r="H302" s="140"/>
      <c r="Q302" s="141"/>
    </row>
    <row r="303" spans="4:17" ht="15.75">
      <c r="D303" s="140"/>
      <c r="E303" s="140"/>
      <c r="F303" s="140"/>
      <c r="G303" s="140"/>
      <c r="H303" s="140"/>
      <c r="Q303" s="141"/>
    </row>
    <row r="304" spans="4:17" ht="15.75">
      <c r="D304" s="140"/>
      <c r="E304" s="140"/>
      <c r="F304" s="140"/>
      <c r="G304" s="140"/>
      <c r="H304" s="140"/>
      <c r="Q304" s="141"/>
    </row>
    <row r="305" spans="4:17" ht="15.75">
      <c r="D305" s="140"/>
      <c r="E305" s="140"/>
      <c r="F305" s="140"/>
      <c r="G305" s="140"/>
      <c r="H305" s="140"/>
      <c r="Q305" s="141"/>
    </row>
    <row r="306" spans="4:17" ht="15.75">
      <c r="D306" s="140"/>
      <c r="E306" s="140"/>
      <c r="F306" s="140"/>
      <c r="G306" s="140"/>
      <c r="H306" s="140"/>
      <c r="Q306" s="141"/>
    </row>
    <row r="307" spans="4:17" ht="15.75">
      <c r="D307" s="140"/>
      <c r="E307" s="140"/>
      <c r="F307" s="140"/>
      <c r="G307" s="140"/>
      <c r="H307" s="140"/>
      <c r="Q307" s="141"/>
    </row>
    <row r="308" spans="4:17" ht="15.75">
      <c r="D308" s="140"/>
      <c r="E308" s="140"/>
      <c r="F308" s="140"/>
      <c r="G308" s="140"/>
      <c r="H308" s="140"/>
      <c r="Q308" s="141"/>
    </row>
    <row r="309" spans="4:17" ht="15.75">
      <c r="D309" s="140"/>
      <c r="E309" s="140"/>
      <c r="F309" s="140"/>
      <c r="G309" s="140"/>
      <c r="H309" s="140"/>
      <c r="Q309" s="141"/>
    </row>
    <row r="310" spans="4:17" ht="15.75">
      <c r="D310" s="140"/>
      <c r="E310" s="140"/>
      <c r="F310" s="140"/>
      <c r="G310" s="140"/>
      <c r="H310" s="140"/>
      <c r="Q310" s="141"/>
    </row>
    <row r="311" spans="4:17" ht="15.75">
      <c r="D311" s="140"/>
      <c r="E311" s="140"/>
      <c r="F311" s="140"/>
      <c r="G311" s="140"/>
      <c r="H311" s="140"/>
      <c r="Q311" s="141"/>
    </row>
    <row r="312" spans="4:17" ht="15.75">
      <c r="D312" s="140"/>
      <c r="E312" s="140"/>
      <c r="F312" s="140"/>
      <c r="G312" s="140"/>
      <c r="H312" s="140"/>
      <c r="Q312" s="141"/>
    </row>
    <row r="313" spans="4:17" ht="15.75">
      <c r="D313" s="140"/>
      <c r="E313" s="140"/>
      <c r="F313" s="140"/>
      <c r="G313" s="140"/>
      <c r="H313" s="140"/>
      <c r="Q313" s="141"/>
    </row>
    <row r="314" spans="4:17" ht="15.75">
      <c r="D314" s="140"/>
      <c r="E314" s="140"/>
      <c r="F314" s="140"/>
      <c r="G314" s="140"/>
      <c r="H314" s="140"/>
      <c r="Q314" s="141"/>
    </row>
    <row r="315" spans="4:17" ht="15.75">
      <c r="D315" s="140"/>
      <c r="E315" s="140"/>
      <c r="F315" s="140"/>
      <c r="G315" s="140"/>
      <c r="H315" s="140"/>
      <c r="Q315" s="141"/>
    </row>
    <row r="316" spans="4:17" ht="15.75">
      <c r="D316" s="140"/>
      <c r="E316" s="140"/>
      <c r="F316" s="140"/>
      <c r="G316" s="140"/>
      <c r="H316" s="140"/>
      <c r="Q316" s="141"/>
    </row>
    <row r="317" spans="4:17" ht="15.75">
      <c r="D317" s="140"/>
      <c r="E317" s="140"/>
      <c r="F317" s="140"/>
      <c r="G317" s="140"/>
      <c r="H317" s="140"/>
      <c r="Q317" s="141"/>
    </row>
    <row r="318" spans="4:17" ht="15.75">
      <c r="D318" s="140"/>
      <c r="E318" s="140"/>
      <c r="F318" s="140"/>
      <c r="G318" s="140"/>
      <c r="H318" s="140"/>
      <c r="Q318" s="141"/>
    </row>
    <row r="319" spans="4:17" ht="15.75">
      <c r="D319" s="140"/>
      <c r="E319" s="140"/>
      <c r="F319" s="140"/>
      <c r="G319" s="140"/>
      <c r="H319" s="140"/>
      <c r="Q319" s="141"/>
    </row>
    <row r="320" spans="4:17" ht="15.75">
      <c r="D320" s="140"/>
      <c r="E320" s="140"/>
      <c r="F320" s="140"/>
      <c r="G320" s="140"/>
      <c r="H320" s="140"/>
      <c r="Q320" s="141"/>
    </row>
    <row r="321" spans="4:17" ht="15.75">
      <c r="D321" s="140"/>
      <c r="E321" s="140"/>
      <c r="F321" s="140"/>
      <c r="G321" s="140"/>
      <c r="H321" s="140"/>
      <c r="Q321" s="141"/>
    </row>
    <row r="322" spans="4:17" ht="15.75">
      <c r="D322" s="140"/>
      <c r="E322" s="140"/>
      <c r="F322" s="140"/>
      <c r="G322" s="140"/>
      <c r="H322" s="140"/>
      <c r="Q322" s="141"/>
    </row>
    <row r="323" spans="4:17" ht="15.75">
      <c r="D323" s="140"/>
      <c r="E323" s="140"/>
      <c r="F323" s="140"/>
      <c r="G323" s="140"/>
      <c r="H323" s="140"/>
      <c r="Q323" s="141"/>
    </row>
    <row r="324" spans="4:17" ht="15.75">
      <c r="D324" s="140"/>
      <c r="E324" s="140"/>
      <c r="F324" s="140"/>
      <c r="G324" s="140"/>
      <c r="H324" s="140"/>
      <c r="Q324" s="141"/>
    </row>
    <row r="325" spans="4:17" ht="15.75">
      <c r="D325" s="140"/>
      <c r="E325" s="140"/>
      <c r="F325" s="140"/>
      <c r="G325" s="140"/>
      <c r="H325" s="140"/>
      <c r="Q325" s="141"/>
    </row>
    <row r="326" spans="4:17" ht="15.75">
      <c r="D326" s="140"/>
      <c r="E326" s="140"/>
      <c r="F326" s="140"/>
      <c r="G326" s="140"/>
      <c r="H326" s="140"/>
      <c r="Q326" s="141"/>
    </row>
    <row r="327" spans="4:17" ht="15.75">
      <c r="D327" s="140"/>
      <c r="E327" s="140"/>
      <c r="F327" s="140"/>
      <c r="G327" s="140"/>
      <c r="H327" s="140"/>
      <c r="Q327" s="141"/>
    </row>
    <row r="328" spans="4:17" ht="15.75">
      <c r="D328" s="140"/>
      <c r="E328" s="140"/>
      <c r="F328" s="140"/>
      <c r="G328" s="140"/>
      <c r="H328" s="140"/>
      <c r="Q328" s="141"/>
    </row>
    <row r="329" spans="4:17" ht="15.75">
      <c r="D329" s="140"/>
      <c r="E329" s="140"/>
      <c r="F329" s="140"/>
      <c r="G329" s="140"/>
      <c r="H329" s="140"/>
      <c r="Q329" s="141"/>
    </row>
    <row r="330" spans="4:17" ht="15.75">
      <c r="D330" s="140"/>
      <c r="E330" s="140"/>
      <c r="F330" s="140"/>
      <c r="G330" s="140"/>
      <c r="H330" s="140"/>
      <c r="Q330" s="141"/>
    </row>
    <row r="331" spans="4:17" ht="15.75">
      <c r="D331" s="140"/>
      <c r="E331" s="140"/>
      <c r="F331" s="140"/>
      <c r="G331" s="140"/>
      <c r="H331" s="140"/>
      <c r="Q331" s="141"/>
    </row>
    <row r="332" spans="4:17" ht="15.75">
      <c r="D332" s="140"/>
      <c r="E332" s="140"/>
      <c r="F332" s="140"/>
      <c r="G332" s="140"/>
      <c r="H332" s="140"/>
      <c r="Q332" s="141"/>
    </row>
    <row r="333" spans="4:17" ht="15.75">
      <c r="D333" s="140"/>
      <c r="E333" s="140"/>
      <c r="F333" s="140"/>
      <c r="G333" s="140"/>
      <c r="H333" s="140"/>
      <c r="Q333" s="141"/>
    </row>
    <row r="334" spans="4:17" ht="15.75">
      <c r="D334" s="140"/>
      <c r="E334" s="140"/>
      <c r="F334" s="140"/>
      <c r="G334" s="140"/>
      <c r="H334" s="140"/>
      <c r="Q334" s="141"/>
    </row>
    <row r="335" spans="4:17" ht="15.75">
      <c r="D335" s="140"/>
      <c r="E335" s="140"/>
      <c r="F335" s="140"/>
      <c r="G335" s="140"/>
      <c r="H335" s="140"/>
      <c r="Q335" s="141"/>
    </row>
    <row r="336" spans="4:17" ht="15.75">
      <c r="D336" s="140"/>
      <c r="E336" s="140"/>
      <c r="F336" s="140"/>
      <c r="G336" s="140"/>
      <c r="H336" s="140"/>
      <c r="Q336" s="141"/>
    </row>
    <row r="337" spans="4:17" ht="15.75">
      <c r="D337" s="140"/>
      <c r="E337" s="140"/>
      <c r="F337" s="140"/>
      <c r="G337" s="140"/>
      <c r="H337" s="140"/>
      <c r="Q337" s="141"/>
    </row>
    <row r="338" spans="4:17" ht="15.75">
      <c r="D338" s="140"/>
      <c r="E338" s="140"/>
      <c r="F338" s="140"/>
      <c r="G338" s="140"/>
      <c r="H338" s="140"/>
      <c r="Q338" s="141"/>
    </row>
    <row r="339" spans="4:17" ht="15.75">
      <c r="D339" s="140"/>
      <c r="E339" s="140"/>
      <c r="F339" s="140"/>
      <c r="G339" s="140"/>
      <c r="H339" s="140"/>
      <c r="Q339" s="141"/>
    </row>
    <row r="340" spans="4:17" ht="15.75">
      <c r="D340" s="140"/>
      <c r="E340" s="140"/>
      <c r="F340" s="140"/>
      <c r="G340" s="140"/>
      <c r="H340" s="140"/>
      <c r="Q340" s="141"/>
    </row>
    <row r="341" spans="4:17" ht="15.75">
      <c r="D341" s="140"/>
      <c r="E341" s="140"/>
      <c r="F341" s="140"/>
      <c r="G341" s="140"/>
      <c r="H341" s="140"/>
      <c r="Q341" s="141"/>
    </row>
    <row r="342" spans="4:17" ht="15.75">
      <c r="D342" s="140"/>
      <c r="E342" s="140"/>
      <c r="F342" s="140"/>
      <c r="G342" s="140"/>
      <c r="H342" s="140"/>
      <c r="Q342" s="141"/>
    </row>
    <row r="343" spans="4:17" ht="15.75">
      <c r="D343" s="140"/>
      <c r="E343" s="140"/>
      <c r="F343" s="140"/>
      <c r="G343" s="140"/>
      <c r="H343" s="140"/>
      <c r="Q343" s="141"/>
    </row>
    <row r="344" spans="4:17" ht="15.75">
      <c r="D344" s="140"/>
      <c r="E344" s="140"/>
      <c r="F344" s="140"/>
      <c r="G344" s="140"/>
      <c r="H344" s="140"/>
      <c r="Q344" s="141"/>
    </row>
    <row r="345" spans="4:17" ht="15.75">
      <c r="D345" s="140"/>
      <c r="E345" s="140"/>
      <c r="F345" s="140"/>
      <c r="G345" s="140"/>
      <c r="H345" s="140"/>
      <c r="Q345" s="141"/>
    </row>
    <row r="346" spans="4:17" ht="15.75">
      <c r="D346" s="140"/>
      <c r="E346" s="140"/>
      <c r="F346" s="140"/>
      <c r="G346" s="140"/>
      <c r="H346" s="140"/>
      <c r="Q346" s="141"/>
    </row>
    <row r="347" spans="4:17" ht="15.75">
      <c r="D347" s="140"/>
      <c r="E347" s="140"/>
      <c r="F347" s="140"/>
      <c r="G347" s="140"/>
      <c r="H347" s="140"/>
      <c r="Q347" s="141"/>
    </row>
    <row r="348" spans="4:17" ht="15.75">
      <c r="D348" s="140"/>
      <c r="E348" s="140"/>
      <c r="F348" s="140"/>
      <c r="G348" s="140"/>
      <c r="H348" s="140"/>
      <c r="Q348" s="141"/>
    </row>
    <row r="349" spans="4:17" ht="15.75">
      <c r="D349" s="140"/>
      <c r="E349" s="140"/>
      <c r="F349" s="140"/>
      <c r="G349" s="140"/>
      <c r="H349" s="140"/>
      <c r="Q349" s="141"/>
    </row>
    <row r="350" spans="4:17" ht="15.75">
      <c r="D350" s="140"/>
      <c r="E350" s="140"/>
      <c r="F350" s="140"/>
      <c r="G350" s="140"/>
      <c r="H350" s="140"/>
      <c r="Q350" s="141"/>
    </row>
    <row r="351" spans="4:17" ht="15.75">
      <c r="D351" s="140"/>
      <c r="E351" s="140"/>
      <c r="F351" s="140"/>
      <c r="G351" s="140"/>
      <c r="H351" s="140"/>
      <c r="Q351" s="141"/>
    </row>
    <row r="352" spans="4:17" ht="15.75">
      <c r="D352" s="140"/>
      <c r="E352" s="140"/>
      <c r="F352" s="140"/>
      <c r="G352" s="140"/>
      <c r="H352" s="140"/>
      <c r="Q352" s="141"/>
    </row>
    <row r="353" spans="4:17" ht="15.75">
      <c r="D353" s="140"/>
      <c r="E353" s="140"/>
      <c r="F353" s="140"/>
      <c r="G353" s="140"/>
      <c r="H353" s="140"/>
      <c r="Q353" s="141"/>
    </row>
    <row r="354" spans="4:17" ht="15.75">
      <c r="D354" s="140"/>
      <c r="E354" s="140"/>
      <c r="F354" s="140"/>
      <c r="G354" s="140"/>
      <c r="H354" s="140"/>
      <c r="Q354" s="141"/>
    </row>
    <row r="355" spans="4:17" ht="15.75">
      <c r="D355" s="140"/>
      <c r="E355" s="140"/>
      <c r="F355" s="140"/>
      <c r="G355" s="140"/>
      <c r="H355" s="140"/>
      <c r="Q355" s="141"/>
    </row>
    <row r="356" spans="4:17" ht="15.75">
      <c r="D356" s="140"/>
      <c r="E356" s="140"/>
      <c r="F356" s="140"/>
      <c r="G356" s="140"/>
      <c r="H356" s="140"/>
      <c r="Q356" s="141"/>
    </row>
    <row r="357" spans="4:17" ht="15.75">
      <c r="D357" s="140"/>
      <c r="E357" s="140"/>
      <c r="F357" s="140"/>
      <c r="G357" s="140"/>
      <c r="H357" s="140"/>
      <c r="Q357" s="141"/>
    </row>
    <row r="358" spans="4:17" ht="15.75">
      <c r="D358" s="140"/>
      <c r="E358" s="140"/>
      <c r="F358" s="140"/>
      <c r="G358" s="140"/>
      <c r="H358" s="140"/>
      <c r="Q358" s="141"/>
    </row>
    <row r="359" spans="4:17" ht="15.75">
      <c r="D359" s="140"/>
      <c r="E359" s="140"/>
      <c r="F359" s="140"/>
      <c r="G359" s="140"/>
      <c r="H359" s="140"/>
      <c r="Q359" s="141"/>
    </row>
    <row r="360" spans="4:17" ht="15.75">
      <c r="D360" s="140"/>
      <c r="E360" s="140"/>
      <c r="F360" s="140"/>
      <c r="G360" s="140"/>
      <c r="H360" s="140"/>
      <c r="Q360" s="141"/>
    </row>
    <row r="361" spans="4:17" ht="15.75">
      <c r="D361" s="140"/>
      <c r="E361" s="140"/>
      <c r="F361" s="140"/>
      <c r="G361" s="140"/>
      <c r="H361" s="140"/>
      <c r="Q361" s="141"/>
    </row>
    <row r="362" spans="4:17" ht="15.75">
      <c r="D362" s="140"/>
      <c r="E362" s="140"/>
      <c r="F362" s="140"/>
      <c r="G362" s="140"/>
      <c r="H362" s="140"/>
      <c r="Q362" s="141"/>
    </row>
    <row r="363" spans="4:17" ht="15.75">
      <c r="D363" s="140"/>
      <c r="E363" s="140"/>
      <c r="F363" s="140"/>
      <c r="G363" s="140"/>
      <c r="H363" s="140"/>
      <c r="Q363" s="141"/>
    </row>
    <row r="364" spans="4:17" ht="15.75">
      <c r="D364" s="140"/>
      <c r="E364" s="140"/>
      <c r="F364" s="140"/>
      <c r="G364" s="140"/>
      <c r="H364" s="140"/>
      <c r="Q364" s="141"/>
    </row>
    <row r="365" spans="4:17" ht="15.75">
      <c r="D365" s="140"/>
      <c r="E365" s="140"/>
      <c r="F365" s="140"/>
      <c r="G365" s="140"/>
      <c r="H365" s="140"/>
      <c r="Q365" s="141"/>
    </row>
    <row r="366" spans="4:17" ht="15.75">
      <c r="D366" s="140"/>
      <c r="E366" s="140"/>
      <c r="F366" s="140"/>
      <c r="G366" s="140"/>
      <c r="H366" s="140"/>
      <c r="Q366" s="141"/>
    </row>
    <row r="367" spans="4:17" ht="15.75">
      <c r="D367" s="140"/>
      <c r="E367" s="140"/>
      <c r="F367" s="140"/>
      <c r="G367" s="140"/>
      <c r="H367" s="140"/>
      <c r="Q367" s="141"/>
    </row>
    <row r="368" spans="4:17" ht="15.75">
      <c r="D368" s="140"/>
      <c r="E368" s="140"/>
      <c r="F368" s="140"/>
      <c r="G368" s="140"/>
      <c r="H368" s="140"/>
      <c r="Q368" s="141"/>
    </row>
    <row r="369" spans="4:17" ht="15.75">
      <c r="D369" s="140"/>
      <c r="E369" s="140"/>
      <c r="F369" s="140"/>
      <c r="G369" s="140"/>
      <c r="H369" s="140"/>
      <c r="Q369" s="141"/>
    </row>
    <row r="370" spans="4:17" ht="15.75">
      <c r="D370" s="140"/>
      <c r="E370" s="140"/>
      <c r="F370" s="140"/>
      <c r="G370" s="140"/>
      <c r="H370" s="140"/>
      <c r="Q370" s="141"/>
    </row>
    <row r="371" spans="4:17" ht="15.75">
      <c r="D371" s="140"/>
      <c r="E371" s="140"/>
      <c r="F371" s="140"/>
      <c r="G371" s="140"/>
      <c r="H371" s="140"/>
      <c r="Q371" s="141"/>
    </row>
    <row r="372" spans="4:17" ht="15.75">
      <c r="D372" s="140"/>
      <c r="E372" s="140"/>
      <c r="F372" s="140"/>
      <c r="G372" s="140"/>
      <c r="H372" s="140"/>
      <c r="Q372" s="141"/>
    </row>
    <row r="373" spans="4:17" ht="15.75">
      <c r="D373" s="140"/>
      <c r="E373" s="140"/>
      <c r="F373" s="140"/>
      <c r="G373" s="140"/>
      <c r="H373" s="140"/>
      <c r="Q373" s="141"/>
    </row>
    <row r="374" spans="4:17" ht="15.75">
      <c r="D374" s="140"/>
      <c r="E374" s="140"/>
      <c r="F374" s="140"/>
      <c r="G374" s="140"/>
      <c r="H374" s="140"/>
      <c r="Q374" s="141"/>
    </row>
    <row r="375" spans="4:17" ht="15.75">
      <c r="D375" s="140"/>
      <c r="E375" s="140"/>
      <c r="F375" s="140"/>
      <c r="G375" s="140"/>
      <c r="H375" s="140"/>
      <c r="Q375" s="141"/>
    </row>
    <row r="376" spans="4:17" ht="15.75">
      <c r="D376" s="140"/>
      <c r="E376" s="140"/>
      <c r="F376" s="140"/>
      <c r="G376" s="140"/>
      <c r="H376" s="140"/>
      <c r="Q376" s="141"/>
    </row>
    <row r="377" spans="4:17" ht="15.75">
      <c r="D377" s="140"/>
      <c r="E377" s="140"/>
      <c r="F377" s="140"/>
      <c r="G377" s="140"/>
      <c r="H377" s="140"/>
      <c r="Q377" s="141"/>
    </row>
    <row r="378" spans="4:17" ht="15.75">
      <c r="D378" s="140"/>
      <c r="E378" s="140"/>
      <c r="F378" s="140"/>
      <c r="G378" s="140"/>
      <c r="H378" s="140"/>
      <c r="Q378" s="141"/>
    </row>
    <row r="379" spans="4:17" ht="15.75">
      <c r="D379" s="140"/>
      <c r="E379" s="140"/>
      <c r="F379" s="140"/>
      <c r="G379" s="140"/>
      <c r="H379" s="140"/>
      <c r="Q379" s="141"/>
    </row>
    <row r="380" spans="4:17" ht="15.75">
      <c r="D380" s="140"/>
      <c r="E380" s="140"/>
      <c r="F380" s="140"/>
      <c r="G380" s="140"/>
      <c r="H380" s="140"/>
      <c r="Q380" s="141"/>
    </row>
    <row r="381" spans="4:17" ht="15.75">
      <c r="D381" s="140"/>
      <c r="E381" s="140"/>
      <c r="F381" s="140"/>
      <c r="G381" s="140"/>
      <c r="H381" s="140"/>
      <c r="Q381" s="141"/>
    </row>
    <row r="382" spans="4:17" ht="15.75">
      <c r="D382" s="140"/>
      <c r="E382" s="140"/>
      <c r="F382" s="140"/>
      <c r="G382" s="140"/>
      <c r="H382" s="140"/>
      <c r="Q382" s="141"/>
    </row>
    <row r="383" spans="4:17" ht="15.75">
      <c r="D383" s="140"/>
      <c r="E383" s="140"/>
      <c r="F383" s="140"/>
      <c r="G383" s="140"/>
      <c r="H383" s="140"/>
      <c r="Q383" s="141"/>
    </row>
    <row r="384" spans="4:17" ht="15.75">
      <c r="D384" s="140"/>
      <c r="E384" s="140"/>
      <c r="F384" s="140"/>
      <c r="G384" s="140"/>
      <c r="H384" s="140"/>
      <c r="Q384" s="141"/>
    </row>
    <row r="385" spans="4:17" ht="15.75">
      <c r="D385" s="140"/>
      <c r="E385" s="140"/>
      <c r="F385" s="140"/>
      <c r="G385" s="140"/>
      <c r="H385" s="140"/>
      <c r="Q385" s="141"/>
    </row>
    <row r="386" spans="4:17" ht="15.75">
      <c r="D386" s="140"/>
      <c r="E386" s="140"/>
      <c r="F386" s="140"/>
      <c r="G386" s="140"/>
      <c r="H386" s="140"/>
      <c r="Q386" s="141"/>
    </row>
    <row r="387" spans="4:17" ht="15.75">
      <c r="D387" s="140"/>
      <c r="E387" s="140"/>
      <c r="F387" s="140"/>
      <c r="G387" s="140"/>
      <c r="H387" s="140"/>
      <c r="Q387" s="141"/>
    </row>
    <row r="388" spans="4:17" ht="15.75">
      <c r="D388" s="140"/>
      <c r="E388" s="140"/>
      <c r="F388" s="140"/>
      <c r="G388" s="140"/>
      <c r="H388" s="140"/>
      <c r="Q388" s="141"/>
    </row>
    <row r="389" spans="4:17" ht="15.75">
      <c r="D389" s="140"/>
      <c r="E389" s="140"/>
      <c r="F389" s="140"/>
      <c r="G389" s="140"/>
      <c r="H389" s="140"/>
      <c r="Q389" s="141"/>
    </row>
    <row r="390" spans="4:17" ht="15.75">
      <c r="D390" s="140"/>
      <c r="E390" s="140"/>
      <c r="F390" s="140"/>
      <c r="G390" s="140"/>
      <c r="H390" s="140"/>
      <c r="Q390" s="141"/>
    </row>
    <row r="391" spans="4:17" ht="15.75">
      <c r="D391" s="140"/>
      <c r="E391" s="140"/>
      <c r="F391" s="140"/>
      <c r="G391" s="140"/>
      <c r="H391" s="140"/>
      <c r="Q391" s="141"/>
    </row>
    <row r="392" spans="4:17" ht="15.75">
      <c r="D392" s="140"/>
      <c r="E392" s="140"/>
      <c r="F392" s="140"/>
      <c r="G392" s="140"/>
      <c r="H392" s="140"/>
      <c r="Q392" s="141"/>
    </row>
    <row r="393" spans="4:17" ht="15.75">
      <c r="D393" s="140"/>
      <c r="E393" s="140"/>
      <c r="F393" s="140"/>
      <c r="G393" s="140"/>
      <c r="H393" s="140"/>
      <c r="Q393" s="141"/>
    </row>
    <row r="394" spans="4:17" ht="15.75">
      <c r="D394" s="140"/>
      <c r="E394" s="140"/>
      <c r="F394" s="140"/>
      <c r="G394" s="140"/>
      <c r="H394" s="140"/>
      <c r="Q394" s="141"/>
    </row>
    <row r="395" spans="4:17" ht="15.75">
      <c r="D395" s="140"/>
      <c r="E395" s="140"/>
      <c r="F395" s="140"/>
      <c r="G395" s="140"/>
      <c r="H395" s="140"/>
      <c r="Q395" s="141"/>
    </row>
    <row r="396" spans="4:17" ht="15.75">
      <c r="D396" s="140"/>
      <c r="E396" s="140"/>
      <c r="F396" s="140"/>
      <c r="G396" s="140"/>
      <c r="H396" s="140"/>
      <c r="Q396" s="141"/>
    </row>
    <row r="397" spans="4:17" ht="15.75">
      <c r="D397" s="140"/>
      <c r="E397" s="140"/>
      <c r="F397" s="140"/>
      <c r="G397" s="140"/>
      <c r="H397" s="140"/>
      <c r="Q397" s="141"/>
    </row>
    <row r="398" spans="4:17" ht="15.75">
      <c r="D398" s="140"/>
      <c r="E398" s="140"/>
      <c r="F398" s="140"/>
      <c r="G398" s="140"/>
      <c r="H398" s="140"/>
      <c r="Q398" s="141"/>
    </row>
    <row r="399" spans="4:17" ht="15.75">
      <c r="D399" s="140"/>
      <c r="E399" s="140"/>
      <c r="F399" s="140"/>
      <c r="G399" s="140"/>
      <c r="H399" s="140"/>
      <c r="Q399" s="141"/>
    </row>
    <row r="400" spans="4:17" ht="15.75">
      <c r="D400" s="140"/>
      <c r="E400" s="140"/>
      <c r="F400" s="140"/>
      <c r="G400" s="140"/>
      <c r="H400" s="140"/>
      <c r="Q400" s="141"/>
    </row>
    <row r="401" spans="4:17" ht="15.75">
      <c r="D401" s="140"/>
      <c r="E401" s="140"/>
      <c r="F401" s="140"/>
      <c r="G401" s="140"/>
      <c r="H401" s="140"/>
      <c r="Q401" s="141"/>
    </row>
    <row r="402" spans="4:17" ht="15.75">
      <c r="D402" s="140"/>
      <c r="E402" s="140"/>
      <c r="F402" s="140"/>
      <c r="G402" s="140"/>
      <c r="H402" s="140"/>
      <c r="Q402" s="141"/>
    </row>
    <row r="403" spans="4:17" ht="15.75">
      <c r="D403" s="140"/>
      <c r="E403" s="140"/>
      <c r="F403" s="140"/>
      <c r="G403" s="140"/>
      <c r="H403" s="140"/>
      <c r="Q403" s="141"/>
    </row>
    <row r="404" spans="4:17" ht="15.75">
      <c r="D404" s="140"/>
      <c r="E404" s="140"/>
      <c r="F404" s="140"/>
      <c r="G404" s="140"/>
      <c r="H404" s="140"/>
      <c r="Q404" s="141"/>
    </row>
    <row r="405" spans="4:17" ht="15.75">
      <c r="D405" s="140"/>
      <c r="E405" s="140"/>
      <c r="F405" s="140"/>
      <c r="G405" s="140"/>
      <c r="H405" s="140"/>
      <c r="Q405" s="141"/>
    </row>
    <row r="406" spans="4:17" ht="15.75">
      <c r="D406" s="140"/>
      <c r="E406" s="140"/>
      <c r="F406" s="140"/>
      <c r="G406" s="140"/>
      <c r="H406" s="140"/>
      <c r="Q406" s="141"/>
    </row>
    <row r="407" spans="4:17" ht="15.75">
      <c r="D407" s="140"/>
      <c r="E407" s="140"/>
      <c r="F407" s="140"/>
      <c r="G407" s="140"/>
      <c r="H407" s="140"/>
      <c r="Q407" s="141"/>
    </row>
    <row r="408" spans="4:17" ht="15.75">
      <c r="D408" s="140"/>
      <c r="E408" s="140"/>
      <c r="F408" s="140"/>
      <c r="G408" s="140"/>
      <c r="H408" s="140"/>
      <c r="Q408" s="141"/>
    </row>
    <row r="409" spans="4:17" ht="15.75">
      <c r="D409" s="140"/>
      <c r="E409" s="140"/>
      <c r="F409" s="140"/>
      <c r="G409" s="140"/>
      <c r="H409" s="140"/>
      <c r="Q409" s="141"/>
    </row>
    <row r="410" spans="4:17" ht="15.75">
      <c r="D410" s="140"/>
      <c r="E410" s="140"/>
      <c r="F410" s="140"/>
      <c r="G410" s="140"/>
      <c r="H410" s="140"/>
      <c r="Q410" s="141"/>
    </row>
    <row r="411" spans="4:17" ht="15.75">
      <c r="D411" s="140"/>
      <c r="E411" s="140"/>
      <c r="F411" s="140"/>
      <c r="G411" s="140"/>
      <c r="H411" s="140"/>
      <c r="Q411" s="141"/>
    </row>
    <row r="412" spans="4:17" ht="15.75">
      <c r="D412" s="140"/>
      <c r="E412" s="140"/>
      <c r="F412" s="140"/>
      <c r="G412" s="140"/>
      <c r="H412" s="140"/>
      <c r="Q412" s="141"/>
    </row>
    <row r="413" spans="4:17" ht="15.75">
      <c r="D413" s="140"/>
      <c r="E413" s="140"/>
      <c r="F413" s="140"/>
      <c r="G413" s="140"/>
      <c r="H413" s="140"/>
      <c r="Q413" s="141"/>
    </row>
    <row r="414" spans="4:17" ht="15.75">
      <c r="D414" s="140"/>
      <c r="E414" s="140"/>
      <c r="F414" s="140"/>
      <c r="G414" s="140"/>
      <c r="H414" s="140"/>
      <c r="Q414" s="141"/>
    </row>
    <row r="415" spans="4:17" ht="15.75">
      <c r="D415" s="140"/>
      <c r="E415" s="140"/>
      <c r="F415" s="140"/>
      <c r="G415" s="140"/>
      <c r="H415" s="140"/>
      <c r="Q415" s="141"/>
    </row>
    <row r="416" spans="4:17" ht="15.75">
      <c r="D416" s="140"/>
      <c r="E416" s="140"/>
      <c r="F416" s="140"/>
      <c r="G416" s="140"/>
      <c r="H416" s="140"/>
      <c r="Q416" s="141"/>
    </row>
    <row r="417" spans="4:17" ht="15.75">
      <c r="D417" s="140"/>
      <c r="E417" s="140"/>
      <c r="F417" s="140"/>
      <c r="G417" s="140"/>
      <c r="H417" s="140"/>
      <c r="Q417" s="141"/>
    </row>
    <row r="418" spans="4:17" ht="15.75">
      <c r="D418" s="140"/>
      <c r="E418" s="140"/>
      <c r="F418" s="140"/>
      <c r="G418" s="140"/>
      <c r="H418" s="140"/>
      <c r="Q418" s="141"/>
    </row>
    <row r="419" spans="4:17" ht="15.75">
      <c r="D419" s="140"/>
      <c r="E419" s="140"/>
      <c r="F419" s="140"/>
      <c r="G419" s="140"/>
      <c r="H419" s="140"/>
      <c r="Q419" s="141"/>
    </row>
    <row r="420" spans="4:17" ht="15.75">
      <c r="D420" s="140"/>
      <c r="E420" s="140"/>
      <c r="F420" s="140"/>
      <c r="G420" s="140"/>
      <c r="H420" s="140"/>
      <c r="Q420" s="141"/>
    </row>
    <row r="421" spans="4:17" ht="15.75">
      <c r="D421" s="140"/>
      <c r="E421" s="140"/>
      <c r="F421" s="140"/>
      <c r="G421" s="140"/>
      <c r="H421" s="140"/>
      <c r="Q421" s="141"/>
    </row>
    <row r="422" spans="4:17" ht="15.75">
      <c r="D422" s="140"/>
      <c r="E422" s="140"/>
      <c r="F422" s="140"/>
      <c r="G422" s="140"/>
      <c r="H422" s="140"/>
      <c r="Q422" s="141"/>
    </row>
    <row r="423" spans="4:17" ht="15.75">
      <c r="D423" s="140"/>
      <c r="E423" s="140"/>
      <c r="F423" s="140"/>
      <c r="G423" s="140"/>
      <c r="H423" s="140"/>
      <c r="Q423" s="141"/>
    </row>
    <row r="424" spans="4:17" ht="15.75">
      <c r="D424" s="140"/>
      <c r="E424" s="140"/>
      <c r="F424" s="140"/>
      <c r="G424" s="140"/>
      <c r="H424" s="140"/>
      <c r="Q424" s="141"/>
    </row>
    <row r="425" spans="4:17" ht="15.75">
      <c r="D425" s="140"/>
      <c r="E425" s="140"/>
      <c r="F425" s="140"/>
      <c r="G425" s="140"/>
      <c r="H425" s="140"/>
      <c r="Q425" s="141"/>
    </row>
    <row r="426" spans="4:17" ht="15.75">
      <c r="D426" s="140"/>
      <c r="E426" s="140"/>
      <c r="F426" s="140"/>
      <c r="G426" s="140"/>
      <c r="H426" s="140"/>
      <c r="Q426" s="141"/>
    </row>
    <row r="427" spans="4:17" ht="15.75">
      <c r="D427" s="140"/>
      <c r="E427" s="140"/>
      <c r="F427" s="140"/>
      <c r="G427" s="140"/>
      <c r="H427" s="140"/>
      <c r="Q427" s="141"/>
    </row>
    <row r="428" spans="4:17" ht="15.75">
      <c r="D428" s="140"/>
      <c r="E428" s="140"/>
      <c r="F428" s="140"/>
      <c r="G428" s="140"/>
      <c r="H428" s="140"/>
      <c r="Q428" s="141"/>
    </row>
    <row r="429" spans="4:17" ht="15.75">
      <c r="D429" s="140"/>
      <c r="E429" s="140"/>
      <c r="F429" s="140"/>
      <c r="G429" s="140"/>
      <c r="H429" s="140"/>
      <c r="Q429" s="141"/>
    </row>
    <row r="430" spans="4:17" ht="15.75">
      <c r="D430" s="140"/>
      <c r="E430" s="140"/>
      <c r="F430" s="140"/>
      <c r="G430" s="140"/>
      <c r="H430" s="140"/>
      <c r="Q430" s="141"/>
    </row>
    <row r="431" spans="4:17" ht="15.75">
      <c r="D431" s="140"/>
      <c r="E431" s="140"/>
      <c r="F431" s="140"/>
      <c r="G431" s="140"/>
      <c r="H431" s="140"/>
      <c r="Q431" s="141"/>
    </row>
    <row r="432" spans="4:17" ht="15.75">
      <c r="D432" s="140"/>
      <c r="E432" s="140"/>
      <c r="F432" s="140"/>
      <c r="G432" s="140"/>
      <c r="H432" s="140"/>
      <c r="Q432" s="141"/>
    </row>
    <row r="433" spans="4:17" ht="15.75">
      <c r="D433" s="140"/>
      <c r="E433" s="140"/>
      <c r="F433" s="140"/>
      <c r="G433" s="140"/>
      <c r="H433" s="140"/>
      <c r="Q433" s="141"/>
    </row>
    <row r="434" spans="4:17" ht="15.75">
      <c r="D434" s="140"/>
      <c r="E434" s="140"/>
      <c r="F434" s="140"/>
      <c r="G434" s="140"/>
      <c r="H434" s="140"/>
      <c r="Q434" s="141"/>
    </row>
    <row r="435" spans="4:17" ht="15.75">
      <c r="D435" s="140"/>
      <c r="E435" s="140"/>
      <c r="F435" s="140"/>
      <c r="G435" s="140"/>
      <c r="H435" s="140"/>
      <c r="Q435" s="141"/>
    </row>
    <row r="436" spans="4:17" ht="15.75">
      <c r="D436" s="140"/>
      <c r="E436" s="140"/>
      <c r="F436" s="140"/>
      <c r="G436" s="140"/>
      <c r="H436" s="140"/>
      <c r="Q436" s="141"/>
    </row>
    <row r="437" spans="4:17" ht="15.75">
      <c r="D437" s="140"/>
      <c r="E437" s="140"/>
      <c r="F437" s="140"/>
      <c r="G437" s="140"/>
      <c r="H437" s="140"/>
      <c r="Q437" s="141"/>
    </row>
    <row r="438" spans="4:17" ht="15.75">
      <c r="D438" s="140"/>
      <c r="E438" s="140"/>
      <c r="F438" s="140"/>
      <c r="G438" s="140"/>
      <c r="H438" s="140"/>
      <c r="Q438" s="141"/>
    </row>
    <row r="439" spans="4:17" ht="15.75">
      <c r="D439" s="140"/>
      <c r="E439" s="140"/>
      <c r="F439" s="140"/>
      <c r="G439" s="140"/>
      <c r="H439" s="140"/>
      <c r="Q439" s="141"/>
    </row>
    <row r="440" spans="4:17" ht="15.75">
      <c r="D440" s="140"/>
      <c r="E440" s="140"/>
      <c r="F440" s="140"/>
      <c r="G440" s="140"/>
      <c r="H440" s="140"/>
      <c r="Q440" s="141"/>
    </row>
    <row r="441" spans="4:17" ht="15.75">
      <c r="D441" s="140"/>
      <c r="E441" s="140"/>
      <c r="F441" s="140"/>
      <c r="G441" s="140"/>
      <c r="H441" s="140"/>
      <c r="Q441" s="141"/>
    </row>
    <row r="442" spans="4:17" ht="15.75">
      <c r="D442" s="140"/>
      <c r="E442" s="140"/>
      <c r="F442" s="140"/>
      <c r="G442" s="140"/>
      <c r="H442" s="140"/>
      <c r="Q442" s="141"/>
    </row>
    <row r="443" spans="4:17" ht="15.75">
      <c r="D443" s="140"/>
      <c r="E443" s="140"/>
      <c r="F443" s="140"/>
      <c r="G443" s="140"/>
      <c r="H443" s="140"/>
      <c r="Q443" s="141"/>
    </row>
    <row r="444" spans="4:17" ht="15.75">
      <c r="D444" s="140"/>
      <c r="E444" s="140"/>
      <c r="F444" s="140"/>
      <c r="G444" s="140"/>
      <c r="H444" s="140"/>
      <c r="Q444" s="141"/>
    </row>
    <row r="445" spans="4:17" ht="15.75">
      <c r="D445" s="140"/>
      <c r="E445" s="140"/>
      <c r="F445" s="140"/>
      <c r="G445" s="140"/>
      <c r="H445" s="140"/>
      <c r="Q445" s="141"/>
    </row>
    <row r="446" spans="4:17" ht="15.75">
      <c r="D446" s="140"/>
      <c r="E446" s="140"/>
      <c r="F446" s="140"/>
      <c r="G446" s="140"/>
      <c r="H446" s="140"/>
      <c r="Q446" s="141"/>
    </row>
    <row r="447" spans="4:17" ht="15.75">
      <c r="D447" s="140"/>
      <c r="E447" s="140"/>
      <c r="F447" s="140"/>
      <c r="G447" s="140"/>
      <c r="H447" s="140"/>
      <c r="Q447" s="141"/>
    </row>
    <row r="448" spans="4:17" ht="15.75">
      <c r="D448" s="140"/>
      <c r="E448" s="140"/>
      <c r="F448" s="140"/>
      <c r="G448" s="140"/>
      <c r="H448" s="140"/>
      <c r="Q448" s="141"/>
    </row>
    <row r="449" spans="4:17" ht="15.75">
      <c r="D449" s="140"/>
      <c r="E449" s="140"/>
      <c r="F449" s="140"/>
      <c r="G449" s="140"/>
      <c r="H449" s="140"/>
      <c r="Q449" s="141"/>
    </row>
    <row r="450" spans="4:17" ht="15.75">
      <c r="D450" s="140"/>
      <c r="E450" s="140"/>
      <c r="F450" s="140"/>
      <c r="G450" s="140"/>
      <c r="H450" s="140"/>
      <c r="Q450" s="141"/>
    </row>
    <row r="451" spans="4:17" ht="15.75">
      <c r="D451" s="140"/>
      <c r="E451" s="140"/>
      <c r="F451" s="140"/>
      <c r="G451" s="140"/>
      <c r="H451" s="140"/>
      <c r="Q451" s="141"/>
    </row>
    <row r="452" spans="4:17" ht="15.75">
      <c r="D452" s="140"/>
      <c r="E452" s="140"/>
      <c r="F452" s="140"/>
      <c r="G452" s="140"/>
      <c r="H452" s="140"/>
      <c r="Q452" s="141"/>
    </row>
    <row r="453" spans="4:17" ht="15.75">
      <c r="D453" s="140"/>
      <c r="E453" s="140"/>
      <c r="F453" s="140"/>
      <c r="G453" s="140"/>
      <c r="H453" s="140"/>
      <c r="Q453" s="141"/>
    </row>
    <row r="454" spans="4:17" ht="15.75">
      <c r="D454" s="140"/>
      <c r="E454" s="140"/>
      <c r="F454" s="140"/>
      <c r="G454" s="140"/>
      <c r="H454" s="140"/>
      <c r="Q454" s="141"/>
    </row>
    <row r="455" spans="4:17" ht="15.75">
      <c r="D455" s="140"/>
      <c r="E455" s="140"/>
      <c r="F455" s="140"/>
      <c r="G455" s="140"/>
      <c r="H455" s="140"/>
      <c r="Q455" s="141"/>
    </row>
    <row r="456" spans="4:17" ht="15.75">
      <c r="D456" s="140"/>
      <c r="E456" s="140"/>
      <c r="F456" s="140"/>
      <c r="G456" s="140"/>
      <c r="H456" s="140"/>
      <c r="Q456" s="141"/>
    </row>
    <row r="457" spans="4:17" ht="15.75">
      <c r="D457" s="140"/>
      <c r="E457" s="140"/>
      <c r="F457" s="140"/>
      <c r="G457" s="140"/>
      <c r="H457" s="140"/>
      <c r="Q457" s="141"/>
    </row>
    <row r="458" spans="4:17" ht="15.75">
      <c r="D458" s="140"/>
      <c r="E458" s="140"/>
      <c r="F458" s="140"/>
      <c r="G458" s="140"/>
      <c r="H458" s="140"/>
      <c r="Q458" s="141"/>
    </row>
    <row r="459" spans="4:17" ht="15.75">
      <c r="D459" s="140"/>
      <c r="E459" s="140"/>
      <c r="F459" s="140"/>
      <c r="G459" s="140"/>
      <c r="H459" s="140"/>
      <c r="Q459" s="141"/>
    </row>
    <row r="460" spans="4:17" ht="15.75">
      <c r="D460" s="140"/>
      <c r="E460" s="140"/>
      <c r="F460" s="140"/>
      <c r="G460" s="140"/>
      <c r="H460" s="140"/>
      <c r="Q460" s="141"/>
    </row>
    <row r="461" spans="4:17" ht="15.75">
      <c r="D461" s="140"/>
      <c r="E461" s="140"/>
      <c r="F461" s="140"/>
      <c r="G461" s="140"/>
      <c r="H461" s="140"/>
      <c r="Q461" s="141"/>
    </row>
    <row r="462" spans="4:17" ht="15.75">
      <c r="D462" s="140"/>
      <c r="E462" s="140"/>
      <c r="F462" s="140"/>
      <c r="G462" s="140"/>
      <c r="H462" s="140"/>
      <c r="Q462" s="141"/>
    </row>
    <row r="463" spans="4:17" ht="15.75">
      <c r="D463" s="140"/>
      <c r="E463" s="140"/>
      <c r="F463" s="140"/>
      <c r="G463" s="140"/>
      <c r="H463" s="140"/>
      <c r="Q463" s="141"/>
    </row>
    <row r="464" spans="4:17" ht="15.75">
      <c r="D464" s="140"/>
      <c r="E464" s="140"/>
      <c r="F464" s="140"/>
      <c r="G464" s="140"/>
      <c r="H464" s="140"/>
      <c r="Q464" s="141"/>
    </row>
    <row r="465" spans="4:17" ht="15.75">
      <c r="D465" s="140"/>
      <c r="E465" s="140"/>
      <c r="F465" s="140"/>
      <c r="G465" s="140"/>
      <c r="H465" s="140"/>
      <c r="Q465" s="141"/>
    </row>
    <row r="466" spans="4:17" ht="15.75">
      <c r="D466" s="140"/>
      <c r="E466" s="140"/>
      <c r="F466" s="140"/>
      <c r="G466" s="140"/>
      <c r="H466" s="140"/>
      <c r="Q466" s="141"/>
    </row>
    <row r="467" spans="4:17" ht="15.75">
      <c r="D467" s="140"/>
      <c r="E467" s="140"/>
      <c r="F467" s="140"/>
      <c r="G467" s="140"/>
      <c r="H467" s="140"/>
      <c r="Q467" s="141"/>
    </row>
    <row r="468" spans="4:17" ht="15.75">
      <c r="D468" s="140"/>
      <c r="E468" s="140"/>
      <c r="F468" s="140"/>
      <c r="G468" s="140"/>
      <c r="H468" s="140"/>
      <c r="Q468" s="141"/>
    </row>
    <row r="469" spans="4:17" ht="15.75">
      <c r="D469" s="140"/>
      <c r="E469" s="140"/>
      <c r="F469" s="140"/>
      <c r="G469" s="140"/>
      <c r="H469" s="140"/>
      <c r="Q469" s="141"/>
    </row>
    <row r="470" spans="4:17" ht="15.75">
      <c r="D470" s="140"/>
      <c r="E470" s="140"/>
      <c r="F470" s="140"/>
      <c r="G470" s="140"/>
      <c r="H470" s="140"/>
      <c r="Q470" s="141"/>
    </row>
    <row r="471" spans="4:17" ht="15.75">
      <c r="D471" s="140"/>
      <c r="E471" s="140"/>
      <c r="F471" s="140"/>
      <c r="G471" s="140"/>
      <c r="H471" s="140"/>
      <c r="Q471" s="141"/>
    </row>
    <row r="472" spans="4:17" ht="15.75">
      <c r="D472" s="140"/>
      <c r="E472" s="140"/>
      <c r="F472" s="140"/>
      <c r="G472" s="140"/>
      <c r="H472" s="140"/>
      <c r="Q472" s="141"/>
    </row>
    <row r="473" spans="4:17" ht="15.75">
      <c r="D473" s="140"/>
      <c r="E473" s="140"/>
      <c r="F473" s="140"/>
      <c r="G473" s="140"/>
      <c r="H473" s="140"/>
      <c r="Q473" s="141"/>
    </row>
    <row r="474" spans="4:17" ht="15.75">
      <c r="D474" s="140"/>
      <c r="E474" s="140"/>
      <c r="F474" s="140"/>
      <c r="G474" s="140"/>
      <c r="H474" s="140"/>
      <c r="Q474" s="141"/>
    </row>
    <row r="475" spans="4:17" ht="15.75">
      <c r="D475" s="140"/>
      <c r="E475" s="140"/>
      <c r="F475" s="140"/>
      <c r="G475" s="140"/>
      <c r="H475" s="140"/>
      <c r="Q475" s="141"/>
    </row>
    <row r="476" spans="4:17" ht="15.75">
      <c r="D476" s="140"/>
      <c r="E476" s="140"/>
      <c r="F476" s="140"/>
      <c r="G476" s="140"/>
      <c r="H476" s="140"/>
      <c r="Q476" s="141"/>
    </row>
    <row r="477" spans="4:17" ht="15.75">
      <c r="D477" s="140"/>
      <c r="E477" s="140"/>
      <c r="F477" s="140"/>
      <c r="G477" s="140"/>
      <c r="H477" s="140"/>
      <c r="Q477" s="141"/>
    </row>
    <row r="478" spans="4:17" ht="15.75">
      <c r="D478" s="140"/>
      <c r="E478" s="140"/>
      <c r="F478" s="140"/>
      <c r="G478" s="140"/>
      <c r="H478" s="140"/>
      <c r="Q478" s="141"/>
    </row>
    <row r="479" spans="4:17" ht="15.75">
      <c r="D479" s="140"/>
      <c r="E479" s="140"/>
      <c r="F479" s="140"/>
      <c r="G479" s="140"/>
      <c r="H479" s="140"/>
      <c r="Q479" s="141"/>
    </row>
    <row r="480" spans="4:17" ht="15.75">
      <c r="D480" s="140"/>
      <c r="E480" s="140"/>
      <c r="F480" s="140"/>
      <c r="G480" s="140"/>
      <c r="H480" s="140"/>
      <c r="Q480" s="141"/>
    </row>
    <row r="481" spans="4:17" ht="15.75">
      <c r="D481" s="140"/>
      <c r="E481" s="140"/>
      <c r="F481" s="140"/>
      <c r="G481" s="140"/>
      <c r="H481" s="140"/>
      <c r="Q481" s="141"/>
    </row>
    <row r="482" spans="4:17" ht="15.75">
      <c r="D482" s="140"/>
      <c r="E482" s="140"/>
      <c r="F482" s="140"/>
      <c r="G482" s="140"/>
      <c r="H482" s="140"/>
      <c r="Q482" s="141"/>
    </row>
    <row r="483" spans="4:17" ht="15.75">
      <c r="D483" s="140"/>
      <c r="E483" s="140"/>
      <c r="F483" s="140"/>
      <c r="G483" s="140"/>
      <c r="H483" s="140"/>
      <c r="Q483" s="141"/>
    </row>
    <row r="484" spans="4:17" ht="15.75">
      <c r="D484" s="140"/>
      <c r="E484" s="140"/>
      <c r="F484" s="140"/>
      <c r="G484" s="140"/>
      <c r="H484" s="140"/>
      <c r="Q484" s="141"/>
    </row>
    <row r="485" spans="4:17" ht="15.75">
      <c r="D485" s="140"/>
      <c r="E485" s="140"/>
      <c r="F485" s="140"/>
      <c r="G485" s="140"/>
      <c r="H485" s="140"/>
      <c r="Q485" s="141"/>
    </row>
    <row r="486" spans="4:17" ht="15.75">
      <c r="D486" s="140"/>
      <c r="E486" s="140"/>
      <c r="F486" s="140"/>
      <c r="G486" s="140"/>
      <c r="H486" s="140"/>
      <c r="Q486" s="141"/>
    </row>
    <row r="487" spans="4:17" ht="15.75">
      <c r="D487" s="140"/>
      <c r="E487" s="140"/>
      <c r="F487" s="140"/>
      <c r="G487" s="140"/>
      <c r="H487" s="140"/>
      <c r="Q487" s="141"/>
    </row>
    <row r="488" spans="4:17" ht="15.75">
      <c r="D488" s="140"/>
      <c r="E488" s="140"/>
      <c r="F488" s="140"/>
      <c r="G488" s="140"/>
      <c r="H488" s="140"/>
      <c r="Q488" s="141"/>
    </row>
    <row r="489" spans="4:17" ht="15.75">
      <c r="D489" s="140"/>
      <c r="E489" s="140"/>
      <c r="F489" s="140"/>
      <c r="G489" s="140"/>
      <c r="H489" s="140"/>
      <c r="Q489" s="141"/>
    </row>
    <row r="490" spans="4:17" ht="15.75">
      <c r="D490" s="140"/>
      <c r="E490" s="140"/>
      <c r="F490" s="140"/>
      <c r="G490" s="140"/>
      <c r="H490" s="140"/>
      <c r="Q490" s="141"/>
    </row>
    <row r="491" spans="4:17" ht="15.75">
      <c r="D491" s="140"/>
      <c r="E491" s="140"/>
      <c r="F491" s="140"/>
      <c r="G491" s="140"/>
      <c r="H491" s="140"/>
      <c r="Q491" s="141"/>
    </row>
    <row r="492" spans="4:17" ht="15.75">
      <c r="D492" s="140"/>
      <c r="E492" s="140"/>
      <c r="F492" s="140"/>
      <c r="G492" s="140"/>
      <c r="H492" s="140"/>
      <c r="Q492" s="141"/>
    </row>
    <row r="493" spans="4:17" ht="15.75">
      <c r="D493" s="140"/>
      <c r="E493" s="140"/>
      <c r="F493" s="140"/>
      <c r="G493" s="140"/>
      <c r="H493" s="140"/>
      <c r="Q493" s="141"/>
    </row>
    <row r="494" spans="4:17" ht="15.75">
      <c r="D494" s="140"/>
      <c r="E494" s="140"/>
      <c r="F494" s="140"/>
      <c r="G494" s="140"/>
      <c r="H494" s="140"/>
      <c r="Q494" s="141"/>
    </row>
    <row r="495" spans="4:17" ht="15.75">
      <c r="D495" s="140"/>
      <c r="E495" s="140"/>
      <c r="F495" s="140"/>
      <c r="G495" s="140"/>
      <c r="H495" s="140"/>
      <c r="Q495" s="141"/>
    </row>
    <row r="496" spans="4:17" ht="15.75">
      <c r="D496" s="140"/>
      <c r="E496" s="140"/>
      <c r="F496" s="140"/>
      <c r="G496" s="140"/>
      <c r="H496" s="140"/>
      <c r="Q496" s="141"/>
    </row>
    <row r="497" spans="4:17" ht="15.75">
      <c r="D497" s="140"/>
      <c r="E497" s="140"/>
      <c r="F497" s="140"/>
      <c r="G497" s="140"/>
      <c r="H497" s="140"/>
      <c r="Q497" s="141"/>
    </row>
    <row r="498" spans="4:17" ht="15.75">
      <c r="D498" s="140"/>
      <c r="E498" s="140"/>
      <c r="F498" s="140"/>
      <c r="G498" s="140"/>
      <c r="H498" s="140"/>
      <c r="Q498" s="141"/>
    </row>
    <row r="499" spans="4:17" ht="15.75">
      <c r="D499" s="140"/>
      <c r="E499" s="140"/>
      <c r="F499" s="140"/>
      <c r="G499" s="140"/>
      <c r="H499" s="140"/>
      <c r="Q499" s="141"/>
    </row>
    <row r="500" spans="4:17" ht="15.75">
      <c r="D500" s="140"/>
      <c r="E500" s="140"/>
      <c r="F500" s="140"/>
      <c r="G500" s="140"/>
      <c r="H500" s="140"/>
      <c r="Q500" s="141"/>
    </row>
    <row r="501" spans="4:17" ht="15.75">
      <c r="D501" s="140"/>
      <c r="E501" s="140"/>
      <c r="F501" s="140"/>
      <c r="G501" s="140"/>
      <c r="H501" s="140"/>
      <c r="Q501" s="141"/>
    </row>
    <row r="502" spans="4:17" ht="15.75">
      <c r="D502" s="140"/>
      <c r="E502" s="140"/>
      <c r="F502" s="140"/>
      <c r="G502" s="140"/>
      <c r="H502" s="140"/>
      <c r="Q502" s="141"/>
    </row>
    <row r="503" spans="4:17" ht="15.75">
      <c r="D503" s="140"/>
      <c r="E503" s="140"/>
      <c r="F503" s="140"/>
      <c r="G503" s="140"/>
      <c r="H503" s="140"/>
      <c r="Q503" s="141"/>
    </row>
    <row r="504" spans="4:17" ht="15.75">
      <c r="D504" s="140"/>
      <c r="E504" s="140"/>
      <c r="F504" s="140"/>
      <c r="G504" s="140"/>
      <c r="H504" s="140"/>
      <c r="Q504" s="141"/>
    </row>
    <row r="505" spans="4:17" ht="15.75">
      <c r="D505" s="140"/>
      <c r="E505" s="140"/>
      <c r="F505" s="140"/>
      <c r="G505" s="140"/>
      <c r="H505" s="140"/>
      <c r="Q505" s="141"/>
    </row>
    <row r="506" spans="4:17" ht="15.75">
      <c r="D506" s="140"/>
      <c r="E506" s="140"/>
      <c r="F506" s="140"/>
      <c r="G506" s="140"/>
      <c r="H506" s="140"/>
      <c r="Q506" s="141"/>
    </row>
    <row r="507" spans="4:17" ht="15.75">
      <c r="D507" s="140"/>
      <c r="E507" s="140"/>
      <c r="F507" s="140"/>
      <c r="G507" s="140"/>
      <c r="H507" s="140"/>
      <c r="Q507" s="141"/>
    </row>
    <row r="508" spans="4:17" ht="15.75">
      <c r="D508" s="140"/>
      <c r="E508" s="140"/>
      <c r="F508" s="140"/>
      <c r="G508" s="140"/>
      <c r="H508" s="140"/>
      <c r="Q508" s="141"/>
    </row>
    <row r="509" spans="4:17" ht="15.75">
      <c r="D509" s="140"/>
      <c r="E509" s="140"/>
      <c r="F509" s="140"/>
      <c r="G509" s="140"/>
      <c r="H509" s="140"/>
      <c r="Q509" s="141"/>
    </row>
    <row r="510" spans="4:17" ht="15.75">
      <c r="D510" s="140"/>
      <c r="E510" s="140"/>
      <c r="F510" s="140"/>
      <c r="G510" s="140"/>
      <c r="H510" s="140"/>
      <c r="Q510" s="141"/>
    </row>
    <row r="511" spans="4:17" ht="15.75">
      <c r="D511" s="140"/>
      <c r="E511" s="140"/>
      <c r="F511" s="140"/>
      <c r="G511" s="140"/>
      <c r="H511" s="140"/>
      <c r="Q511" s="141"/>
    </row>
    <row r="512" spans="4:17" ht="15.75">
      <c r="D512" s="140"/>
      <c r="E512" s="140"/>
      <c r="F512" s="140"/>
      <c r="G512" s="140"/>
      <c r="H512" s="140"/>
      <c r="Q512" s="141"/>
    </row>
    <row r="513" spans="4:17" ht="15.75">
      <c r="D513" s="140"/>
      <c r="E513" s="140"/>
      <c r="F513" s="140"/>
      <c r="G513" s="140"/>
      <c r="H513" s="140"/>
      <c r="Q513" s="141"/>
    </row>
    <row r="514" spans="4:17" ht="15.75">
      <c r="D514" s="140"/>
      <c r="E514" s="140"/>
      <c r="F514" s="140"/>
      <c r="G514" s="140"/>
      <c r="H514" s="140"/>
      <c r="Q514" s="141"/>
    </row>
    <row r="515" spans="4:17" ht="15.75">
      <c r="D515" s="140"/>
      <c r="E515" s="140"/>
      <c r="F515" s="140"/>
      <c r="G515" s="140"/>
      <c r="H515" s="140"/>
      <c r="Q515" s="141"/>
    </row>
    <row r="516" spans="4:17" ht="15.75">
      <c r="D516" s="140"/>
      <c r="E516" s="140"/>
      <c r="F516" s="140"/>
      <c r="G516" s="140"/>
      <c r="H516" s="140"/>
      <c r="Q516" s="141"/>
    </row>
    <row r="517" spans="4:17" ht="15.75">
      <c r="D517" s="140"/>
      <c r="E517" s="140"/>
      <c r="F517" s="140"/>
      <c r="G517" s="140"/>
      <c r="H517" s="140"/>
      <c r="Q517" s="141"/>
    </row>
    <row r="518" spans="4:17" ht="15.75">
      <c r="D518" s="140"/>
      <c r="E518" s="140"/>
      <c r="F518" s="140"/>
      <c r="G518" s="140"/>
      <c r="H518" s="140"/>
      <c r="Q518" s="141"/>
    </row>
    <row r="519" spans="4:17" ht="15.75">
      <c r="D519" s="140"/>
      <c r="E519" s="140"/>
      <c r="F519" s="140"/>
      <c r="G519" s="140"/>
      <c r="H519" s="140"/>
      <c r="Q519" s="141"/>
    </row>
    <row r="520" spans="4:17" ht="15.75">
      <c r="D520" s="140"/>
      <c r="E520" s="140"/>
      <c r="F520" s="140"/>
      <c r="G520" s="140"/>
      <c r="H520" s="140"/>
      <c r="Q520" s="141"/>
    </row>
    <row r="521" spans="4:17" ht="15.75">
      <c r="D521" s="140"/>
      <c r="E521" s="140"/>
      <c r="F521" s="140"/>
      <c r="G521" s="140"/>
      <c r="H521" s="140"/>
      <c r="Q521" s="141"/>
    </row>
    <row r="522" spans="4:17" ht="15.75">
      <c r="D522" s="140"/>
      <c r="E522" s="140"/>
      <c r="F522" s="140"/>
      <c r="G522" s="140"/>
      <c r="H522" s="140"/>
      <c r="Q522" s="141"/>
    </row>
    <row r="523" spans="4:17" ht="15.75">
      <c r="D523" s="140"/>
      <c r="E523" s="140"/>
      <c r="F523" s="140"/>
      <c r="G523" s="140"/>
      <c r="H523" s="140"/>
      <c r="Q523" s="141"/>
    </row>
    <row r="524" spans="4:17" ht="15.75">
      <c r="D524" s="140"/>
      <c r="E524" s="140"/>
      <c r="F524" s="140"/>
      <c r="G524" s="140"/>
      <c r="H524" s="140"/>
      <c r="Q524" s="141"/>
    </row>
    <row r="525" spans="4:17" ht="15.75">
      <c r="D525" s="140"/>
      <c r="E525" s="140"/>
      <c r="F525" s="140"/>
      <c r="G525" s="140"/>
      <c r="H525" s="140"/>
      <c r="Q525" s="141"/>
    </row>
    <row r="526" spans="4:17" ht="15.75">
      <c r="D526" s="140"/>
      <c r="E526" s="140"/>
      <c r="F526" s="140"/>
      <c r="G526" s="140"/>
      <c r="H526" s="140"/>
      <c r="Q526" s="141"/>
    </row>
    <row r="527" spans="4:17" ht="15.75">
      <c r="D527" s="140"/>
      <c r="E527" s="140"/>
      <c r="F527" s="140"/>
      <c r="G527" s="140"/>
      <c r="H527" s="140"/>
      <c r="Q527" s="141"/>
    </row>
    <row r="528" spans="4:17" ht="15.75">
      <c r="D528" s="140"/>
      <c r="E528" s="140"/>
      <c r="F528" s="140"/>
      <c r="G528" s="140"/>
      <c r="H528" s="140"/>
      <c r="Q528" s="141"/>
    </row>
    <row r="529" spans="4:17" ht="15.75">
      <c r="D529" s="140"/>
      <c r="E529" s="140"/>
      <c r="F529" s="140"/>
      <c r="G529" s="140"/>
      <c r="H529" s="140"/>
      <c r="Q529" s="141"/>
    </row>
    <row r="530" spans="4:17" ht="15.75">
      <c r="D530" s="140"/>
      <c r="E530" s="140"/>
      <c r="F530" s="140"/>
      <c r="G530" s="140"/>
      <c r="H530" s="140"/>
      <c r="Q530" s="141"/>
    </row>
    <row r="531" spans="4:17" ht="15.75">
      <c r="D531" s="140"/>
      <c r="E531" s="140"/>
      <c r="F531" s="140"/>
      <c r="G531" s="140"/>
      <c r="H531" s="140"/>
      <c r="Q531" s="141"/>
    </row>
    <row r="532" spans="4:17" ht="15.75">
      <c r="D532" s="140"/>
      <c r="E532" s="140"/>
      <c r="F532" s="140"/>
      <c r="G532" s="140"/>
      <c r="H532" s="140"/>
      <c r="Q532" s="141"/>
    </row>
    <row r="533" spans="4:17" ht="15.75">
      <c r="D533" s="140"/>
      <c r="E533" s="140"/>
      <c r="F533" s="140"/>
      <c r="G533" s="140"/>
      <c r="H533" s="140"/>
      <c r="Q533" s="141"/>
    </row>
    <row r="534" spans="4:17" ht="15.75">
      <c r="D534" s="140"/>
      <c r="E534" s="140"/>
      <c r="F534" s="140"/>
      <c r="G534" s="140"/>
      <c r="H534" s="140"/>
      <c r="Q534" s="141"/>
    </row>
    <row r="535" spans="4:17" ht="15.75">
      <c r="D535" s="140"/>
      <c r="E535" s="140"/>
      <c r="F535" s="140"/>
      <c r="G535" s="140"/>
      <c r="H535" s="140"/>
      <c r="Q535" s="141"/>
    </row>
    <row r="536" spans="4:17" ht="15.75">
      <c r="D536" s="140"/>
      <c r="E536" s="140"/>
      <c r="F536" s="140"/>
      <c r="G536" s="140"/>
      <c r="H536" s="140"/>
      <c r="Q536" s="141"/>
    </row>
    <row r="537" spans="4:17" ht="15.75">
      <c r="D537" s="140"/>
      <c r="E537" s="140"/>
      <c r="F537" s="140"/>
      <c r="G537" s="140"/>
      <c r="H537" s="140"/>
      <c r="Q537" s="141"/>
    </row>
    <row r="538" spans="4:17" ht="15.75">
      <c r="D538" s="140"/>
      <c r="E538" s="140"/>
      <c r="F538" s="140"/>
      <c r="G538" s="140"/>
      <c r="H538" s="140"/>
      <c r="Q538" s="141"/>
    </row>
    <row r="539" spans="4:17" ht="15.75">
      <c r="D539" s="140"/>
      <c r="E539" s="140"/>
      <c r="F539" s="140"/>
      <c r="G539" s="140"/>
      <c r="H539" s="140"/>
      <c r="Q539" s="141"/>
    </row>
    <row r="540" spans="4:17" ht="15.75">
      <c r="D540" s="140"/>
      <c r="E540" s="140"/>
      <c r="F540" s="140"/>
      <c r="G540" s="140"/>
      <c r="H540" s="140"/>
      <c r="Q540" s="141"/>
    </row>
    <row r="541" spans="4:17" ht="15.75">
      <c r="D541" s="140"/>
      <c r="E541" s="140"/>
      <c r="F541" s="140"/>
      <c r="G541" s="140"/>
      <c r="H541" s="140"/>
      <c r="Q541" s="141"/>
    </row>
    <row r="542" spans="4:17" ht="15.75">
      <c r="D542" s="140"/>
      <c r="E542" s="140"/>
      <c r="F542" s="140"/>
      <c r="G542" s="140"/>
      <c r="H542" s="140"/>
      <c r="Q542" s="141"/>
    </row>
    <row r="543" spans="4:17" ht="15.75">
      <c r="D543" s="140"/>
      <c r="E543" s="140"/>
      <c r="F543" s="140"/>
      <c r="G543" s="140"/>
      <c r="H543" s="140"/>
      <c r="Q543" s="141"/>
    </row>
    <row r="544" spans="4:17" ht="15.75">
      <c r="D544" s="140"/>
      <c r="E544" s="140"/>
      <c r="F544" s="140"/>
      <c r="G544" s="140"/>
      <c r="H544" s="140"/>
      <c r="Q544" s="141"/>
    </row>
    <row r="545" spans="4:17" ht="15.75">
      <c r="D545" s="140"/>
      <c r="E545" s="140"/>
      <c r="F545" s="140"/>
      <c r="G545" s="140"/>
      <c r="H545" s="140"/>
      <c r="Q545" s="141"/>
    </row>
    <row r="546" spans="4:17" ht="15.75">
      <c r="D546" s="140"/>
      <c r="E546" s="140"/>
      <c r="F546" s="140"/>
      <c r="G546" s="140"/>
      <c r="H546" s="140"/>
      <c r="Q546" s="141"/>
    </row>
    <row r="547" spans="4:17" ht="15.75">
      <c r="D547" s="140"/>
      <c r="E547" s="140"/>
      <c r="F547" s="140"/>
      <c r="G547" s="140"/>
      <c r="H547" s="140"/>
      <c r="Q547" s="141"/>
    </row>
    <row r="548" spans="4:17" ht="15.75">
      <c r="D548" s="140"/>
      <c r="E548" s="140"/>
      <c r="F548" s="140"/>
      <c r="G548" s="140"/>
      <c r="H548" s="140"/>
      <c r="Q548" s="141"/>
    </row>
    <row r="549" spans="4:17" ht="15.75">
      <c r="D549" s="140"/>
      <c r="E549" s="140"/>
      <c r="F549" s="140"/>
      <c r="G549" s="140"/>
      <c r="H549" s="140"/>
      <c r="Q549" s="141"/>
    </row>
    <row r="550" spans="4:17" ht="15.75">
      <c r="D550" s="140"/>
      <c r="E550" s="140"/>
      <c r="F550" s="140"/>
      <c r="G550" s="140"/>
      <c r="H550" s="140"/>
      <c r="Q550" s="141"/>
    </row>
    <row r="551" spans="4:17" ht="15.75">
      <c r="D551" s="140"/>
      <c r="E551" s="140"/>
      <c r="F551" s="140"/>
      <c r="G551" s="140"/>
      <c r="H551" s="140"/>
      <c r="Q551" s="141"/>
    </row>
    <row r="552" spans="4:17" ht="15.75">
      <c r="D552" s="140"/>
      <c r="E552" s="140"/>
      <c r="F552" s="140"/>
      <c r="G552" s="140"/>
      <c r="H552" s="140"/>
      <c r="Q552" s="141"/>
    </row>
    <row r="553" spans="4:17" ht="15.75">
      <c r="D553" s="140"/>
      <c r="E553" s="140"/>
      <c r="F553" s="140"/>
      <c r="G553" s="140"/>
      <c r="H553" s="140"/>
      <c r="Q553" s="141"/>
    </row>
    <row r="554" spans="4:17" ht="15.75">
      <c r="D554" s="140"/>
      <c r="E554" s="140"/>
      <c r="F554" s="140"/>
      <c r="G554" s="140"/>
      <c r="H554" s="140"/>
      <c r="Q554" s="141"/>
    </row>
    <row r="555" spans="4:17" ht="15.75">
      <c r="D555" s="140"/>
      <c r="E555" s="140"/>
      <c r="F555" s="140"/>
      <c r="G555" s="140"/>
      <c r="H555" s="140"/>
      <c r="Q555" s="141"/>
    </row>
    <row r="556" spans="4:17" ht="15.75">
      <c r="D556" s="140"/>
      <c r="E556" s="140"/>
      <c r="F556" s="140"/>
      <c r="G556" s="140"/>
      <c r="H556" s="140"/>
      <c r="Q556" s="141"/>
    </row>
    <row r="557" spans="4:17" ht="15.75">
      <c r="D557" s="140"/>
      <c r="E557" s="140"/>
      <c r="F557" s="140"/>
      <c r="G557" s="140"/>
      <c r="H557" s="140"/>
      <c r="Q557" s="141"/>
    </row>
    <row r="558" spans="4:17" ht="15.75">
      <c r="D558" s="140"/>
      <c r="E558" s="140"/>
      <c r="F558" s="140"/>
      <c r="G558" s="140"/>
      <c r="H558" s="140"/>
      <c r="Q558" s="141"/>
    </row>
    <row r="559" spans="4:17" ht="15.75">
      <c r="D559" s="140"/>
      <c r="E559" s="140"/>
      <c r="F559" s="140"/>
      <c r="G559" s="140"/>
      <c r="H559" s="140"/>
      <c r="Q559" s="141"/>
    </row>
    <row r="560" spans="4:17" ht="15.75">
      <c r="D560" s="140"/>
      <c r="E560" s="140"/>
      <c r="F560" s="140"/>
      <c r="G560" s="140"/>
      <c r="H560" s="140"/>
      <c r="Q560" s="141"/>
    </row>
    <row r="561" spans="4:17" ht="15.75">
      <c r="D561" s="140"/>
      <c r="E561" s="140"/>
      <c r="F561" s="140"/>
      <c r="G561" s="140"/>
      <c r="H561" s="140"/>
      <c r="Q561" s="141"/>
    </row>
    <row r="562" spans="4:17" ht="15.75">
      <c r="D562" s="140"/>
      <c r="E562" s="140"/>
      <c r="F562" s="140"/>
      <c r="G562" s="140"/>
      <c r="H562" s="140"/>
      <c r="Q562" s="141"/>
    </row>
    <row r="563" spans="4:17" ht="15.75">
      <c r="D563" s="140"/>
      <c r="E563" s="140"/>
      <c r="F563" s="140"/>
      <c r="G563" s="140"/>
      <c r="H563" s="140"/>
      <c r="Q563" s="141"/>
    </row>
    <row r="564" spans="4:17" ht="15.75">
      <c r="D564" s="140"/>
      <c r="E564" s="140"/>
      <c r="F564" s="140"/>
      <c r="G564" s="140"/>
      <c r="H564" s="140"/>
      <c r="Q564" s="141"/>
    </row>
    <row r="565" spans="4:17" ht="15.75">
      <c r="D565" s="140"/>
      <c r="E565" s="140"/>
      <c r="F565" s="140"/>
      <c r="G565" s="140"/>
      <c r="H565" s="140"/>
      <c r="Q565" s="141"/>
    </row>
    <row r="566" spans="4:17" ht="15.75">
      <c r="D566" s="140"/>
      <c r="E566" s="140"/>
      <c r="F566" s="140"/>
      <c r="G566" s="140"/>
      <c r="H566" s="140"/>
      <c r="Q566" s="141"/>
    </row>
    <row r="567" spans="4:17" ht="15.75">
      <c r="D567" s="140"/>
      <c r="E567" s="140"/>
      <c r="F567" s="140"/>
      <c r="G567" s="140"/>
      <c r="H567" s="140"/>
      <c r="Q567" s="141"/>
    </row>
    <row r="568" spans="4:17" ht="15.75">
      <c r="D568" s="140"/>
      <c r="E568" s="140"/>
      <c r="F568" s="140"/>
      <c r="G568" s="140"/>
      <c r="H568" s="140"/>
      <c r="Q568" s="141"/>
    </row>
    <row r="569" spans="4:17" ht="15.75">
      <c r="D569" s="140"/>
      <c r="E569" s="140"/>
      <c r="F569" s="140"/>
      <c r="G569" s="140"/>
      <c r="H569" s="140"/>
      <c r="Q569" s="141"/>
    </row>
    <row r="570" spans="4:17" ht="15.75">
      <c r="D570" s="140"/>
      <c r="E570" s="140"/>
      <c r="F570" s="140"/>
      <c r="G570" s="140"/>
      <c r="H570" s="140"/>
      <c r="Q570" s="141"/>
    </row>
    <row r="571" spans="4:17" ht="15.75">
      <c r="D571" s="140"/>
      <c r="E571" s="140"/>
      <c r="F571" s="140"/>
      <c r="G571" s="140"/>
      <c r="H571" s="140"/>
      <c r="Q571" s="141"/>
    </row>
    <row r="572" spans="4:17" ht="15.75">
      <c r="D572" s="140"/>
      <c r="E572" s="140"/>
      <c r="F572" s="140"/>
      <c r="G572" s="140"/>
      <c r="H572" s="140"/>
      <c r="Q572" s="141"/>
    </row>
    <row r="573" spans="4:17" ht="15.75">
      <c r="D573" s="140"/>
      <c r="E573" s="140"/>
      <c r="F573" s="140"/>
      <c r="G573" s="140"/>
      <c r="H573" s="140"/>
      <c r="Q573" s="141"/>
    </row>
    <row r="574" spans="4:17" ht="15.75">
      <c r="D574" s="140"/>
      <c r="E574" s="140"/>
      <c r="F574" s="140"/>
      <c r="G574" s="140"/>
      <c r="H574" s="140"/>
      <c r="Q574" s="141"/>
    </row>
    <row r="575" spans="4:17" ht="15.75">
      <c r="D575" s="140"/>
      <c r="E575" s="140"/>
      <c r="F575" s="140"/>
      <c r="G575" s="140"/>
      <c r="H575" s="140"/>
      <c r="Q575" s="141"/>
    </row>
    <row r="576" spans="4:17" ht="15.75">
      <c r="D576" s="140"/>
      <c r="E576" s="140"/>
      <c r="F576" s="140"/>
      <c r="G576" s="140"/>
      <c r="H576" s="140"/>
      <c r="Q576" s="141"/>
    </row>
    <row r="577" spans="4:17" ht="15.75">
      <c r="D577" s="140"/>
      <c r="E577" s="140"/>
      <c r="F577" s="140"/>
      <c r="G577" s="140"/>
      <c r="H577" s="140"/>
      <c r="Q577" s="141"/>
    </row>
    <row r="578" spans="4:17" ht="15.75">
      <c r="D578" s="140"/>
      <c r="E578" s="140"/>
      <c r="F578" s="140"/>
      <c r="G578" s="140"/>
      <c r="H578" s="140"/>
      <c r="Q578" s="141"/>
    </row>
    <row r="579" spans="4:17" ht="15.75">
      <c r="D579" s="140"/>
      <c r="E579" s="140"/>
      <c r="F579" s="140"/>
      <c r="G579" s="140"/>
      <c r="H579" s="140"/>
      <c r="Q579" s="141"/>
    </row>
    <row r="580" spans="4:17" ht="15.75">
      <c r="D580" s="140"/>
      <c r="E580" s="140"/>
      <c r="F580" s="140"/>
      <c r="G580" s="140"/>
      <c r="H580" s="140"/>
      <c r="Q580" s="141"/>
    </row>
    <row r="581" spans="4:17" ht="15.75">
      <c r="D581" s="140"/>
      <c r="E581" s="140"/>
      <c r="F581" s="140"/>
      <c r="G581" s="140"/>
      <c r="H581" s="140"/>
      <c r="Q581" s="141"/>
    </row>
    <row r="582" spans="4:17" ht="15.75">
      <c r="D582" s="140"/>
      <c r="E582" s="140"/>
      <c r="F582" s="140"/>
      <c r="G582" s="140"/>
      <c r="H582" s="140"/>
      <c r="Q582" s="141"/>
    </row>
    <row r="583" spans="4:17" ht="15.75">
      <c r="D583" s="140"/>
      <c r="E583" s="140"/>
      <c r="F583" s="140"/>
      <c r="G583" s="140"/>
      <c r="H583" s="140"/>
      <c r="Q583" s="141"/>
    </row>
    <row r="584" spans="4:17" ht="15.75">
      <c r="D584" s="140"/>
      <c r="E584" s="140"/>
      <c r="F584" s="140"/>
      <c r="G584" s="140"/>
      <c r="H584" s="140"/>
      <c r="Q584" s="141"/>
    </row>
    <row r="585" spans="4:17" ht="15.75">
      <c r="D585" s="140"/>
      <c r="E585" s="140"/>
      <c r="F585" s="140"/>
      <c r="G585" s="140"/>
      <c r="H585" s="140"/>
      <c r="Q585" s="141"/>
    </row>
    <row r="586" spans="4:17" ht="15.75">
      <c r="D586" s="140"/>
      <c r="E586" s="140"/>
      <c r="F586" s="140"/>
      <c r="G586" s="140"/>
      <c r="H586" s="140"/>
      <c r="Q586" s="141"/>
    </row>
    <row r="587" spans="4:17" ht="15.75">
      <c r="D587" s="140"/>
      <c r="E587" s="140"/>
      <c r="F587" s="140"/>
      <c r="G587" s="140"/>
      <c r="H587" s="140"/>
      <c r="Q587" s="141"/>
    </row>
    <row r="588" spans="4:17" ht="15.75">
      <c r="D588" s="140"/>
      <c r="E588" s="140"/>
      <c r="F588" s="140"/>
      <c r="G588" s="140"/>
      <c r="H588" s="140"/>
      <c r="Q588" s="141"/>
    </row>
    <row r="589" spans="4:17" ht="15.75">
      <c r="D589" s="140"/>
      <c r="E589" s="140"/>
      <c r="F589" s="140"/>
      <c r="G589" s="140"/>
      <c r="H589" s="140"/>
      <c r="Q589" s="141"/>
    </row>
    <row r="590" spans="4:17" ht="15.75">
      <c r="D590" s="140"/>
      <c r="E590" s="140"/>
      <c r="F590" s="140"/>
      <c r="G590" s="140"/>
      <c r="H590" s="140"/>
      <c r="Q590" s="141"/>
    </row>
    <row r="591" spans="4:17" ht="15.75">
      <c r="D591" s="140"/>
      <c r="E591" s="140"/>
      <c r="F591" s="140"/>
      <c r="G591" s="140"/>
      <c r="H591" s="140"/>
      <c r="Q591" s="141"/>
    </row>
    <row r="592" spans="4:17" ht="15.75">
      <c r="D592" s="140"/>
      <c r="E592" s="140"/>
      <c r="F592" s="140"/>
      <c r="G592" s="140"/>
      <c r="H592" s="140"/>
      <c r="Q592" s="141"/>
    </row>
    <row r="593" spans="4:17" ht="15.75">
      <c r="D593" s="140"/>
      <c r="E593" s="140"/>
      <c r="F593" s="140"/>
      <c r="G593" s="140"/>
      <c r="H593" s="140"/>
      <c r="Q593" s="141"/>
    </row>
    <row r="594" spans="4:17" ht="15.75">
      <c r="D594" s="140"/>
      <c r="E594" s="140"/>
      <c r="F594" s="140"/>
      <c r="G594" s="140"/>
      <c r="H594" s="140"/>
      <c r="Q594" s="141"/>
    </row>
    <row r="595" spans="4:17" ht="15.75">
      <c r="D595" s="140"/>
      <c r="E595" s="140"/>
      <c r="F595" s="140"/>
      <c r="G595" s="140"/>
      <c r="H595" s="140"/>
      <c r="Q595" s="141"/>
    </row>
    <row r="596" spans="4:17" ht="15.75">
      <c r="D596" s="140"/>
      <c r="E596" s="140"/>
      <c r="F596" s="140"/>
      <c r="G596" s="140"/>
      <c r="H596" s="140"/>
      <c r="Q596" s="141"/>
    </row>
    <row r="597" spans="4:17" ht="15.75">
      <c r="D597" s="140"/>
      <c r="E597" s="140"/>
      <c r="F597" s="140"/>
      <c r="G597" s="140"/>
      <c r="H597" s="140"/>
      <c r="Q597" s="141"/>
    </row>
    <row r="598" spans="4:17" ht="15.75">
      <c r="D598" s="140"/>
      <c r="E598" s="140"/>
      <c r="F598" s="140"/>
      <c r="G598" s="140"/>
      <c r="H598" s="140"/>
      <c r="Q598" s="141"/>
    </row>
    <row r="599" spans="4:17" ht="15.75">
      <c r="D599" s="140"/>
      <c r="E599" s="140"/>
      <c r="F599" s="140"/>
      <c r="G599" s="140"/>
      <c r="H599" s="140"/>
      <c r="Q599" s="141"/>
    </row>
    <row r="600" spans="4:17" ht="15.75">
      <c r="D600" s="140"/>
      <c r="E600" s="140"/>
      <c r="F600" s="140"/>
      <c r="G600" s="140"/>
      <c r="H600" s="140"/>
      <c r="Q600" s="141"/>
    </row>
    <row r="601" spans="4:17" ht="15.75">
      <c r="D601" s="140"/>
      <c r="E601" s="140"/>
      <c r="F601" s="140"/>
      <c r="G601" s="140"/>
      <c r="H601" s="140"/>
      <c r="Q601" s="141"/>
    </row>
    <row r="602" spans="4:17" ht="15.75">
      <c r="D602" s="140"/>
      <c r="E602" s="140"/>
      <c r="F602" s="140"/>
      <c r="G602" s="140"/>
      <c r="H602" s="140"/>
      <c r="Q602" s="141"/>
    </row>
    <row r="603" spans="4:17" ht="15.75">
      <c r="D603" s="140"/>
      <c r="E603" s="140"/>
      <c r="F603" s="140"/>
      <c r="G603" s="140"/>
      <c r="H603" s="140"/>
      <c r="Q603" s="141"/>
    </row>
    <row r="604" spans="4:17" ht="15.75">
      <c r="D604" s="140"/>
      <c r="E604" s="140"/>
      <c r="F604" s="140"/>
      <c r="G604" s="140"/>
      <c r="H604" s="140"/>
      <c r="Q604" s="141"/>
    </row>
    <row r="605" spans="4:17" ht="15.75">
      <c r="D605" s="140"/>
      <c r="E605" s="140"/>
      <c r="F605" s="140"/>
      <c r="G605" s="140"/>
      <c r="H605" s="140"/>
      <c r="Q605" s="141"/>
    </row>
    <row r="606" spans="4:17" ht="15.75">
      <c r="D606" s="140"/>
      <c r="E606" s="140"/>
      <c r="F606" s="140"/>
      <c r="G606" s="140"/>
      <c r="H606" s="140"/>
      <c r="Q606" s="141"/>
    </row>
    <row r="607" spans="4:17" ht="15.75">
      <c r="D607" s="140"/>
      <c r="E607" s="140"/>
      <c r="F607" s="140"/>
      <c r="G607" s="140"/>
      <c r="H607" s="140"/>
      <c r="Q607" s="141"/>
    </row>
    <row r="608" spans="4:17" ht="15.75">
      <c r="D608" s="140"/>
      <c r="E608" s="140"/>
      <c r="F608" s="140"/>
      <c r="G608" s="140"/>
      <c r="H608" s="140"/>
      <c r="Q608" s="141"/>
    </row>
    <row r="609" spans="4:17" ht="15.75">
      <c r="D609" s="140"/>
      <c r="E609" s="140"/>
      <c r="F609" s="140"/>
      <c r="G609" s="140"/>
      <c r="H609" s="140"/>
      <c r="Q609" s="141"/>
    </row>
    <row r="610" spans="4:17" ht="15.75">
      <c r="D610" s="140"/>
      <c r="E610" s="140"/>
      <c r="F610" s="140"/>
      <c r="G610" s="140"/>
      <c r="H610" s="140"/>
      <c r="Q610" s="141"/>
    </row>
    <row r="611" spans="4:17" ht="15.75">
      <c r="D611" s="140"/>
      <c r="E611" s="140"/>
      <c r="F611" s="140"/>
      <c r="G611" s="140"/>
      <c r="H611" s="140"/>
      <c r="Q611" s="141"/>
    </row>
    <row r="612" spans="4:17" ht="15.75">
      <c r="D612" s="140"/>
      <c r="E612" s="140"/>
      <c r="F612" s="140"/>
      <c r="G612" s="140"/>
      <c r="H612" s="140"/>
      <c r="Q612" s="141"/>
    </row>
    <row r="613" spans="4:17" ht="15.75">
      <c r="D613" s="140"/>
      <c r="E613" s="140"/>
      <c r="F613" s="140"/>
      <c r="G613" s="140"/>
      <c r="H613" s="140"/>
      <c r="Q613" s="141"/>
    </row>
    <row r="614" spans="4:17" ht="15.75">
      <c r="D614" s="140"/>
      <c r="E614" s="140"/>
      <c r="F614" s="140"/>
      <c r="G614" s="140"/>
      <c r="H614" s="140"/>
      <c r="Q614" s="141"/>
    </row>
    <row r="615" spans="4:17" ht="15.75">
      <c r="D615" s="140"/>
      <c r="E615" s="140"/>
      <c r="F615" s="140"/>
      <c r="G615" s="140"/>
      <c r="H615" s="140"/>
      <c r="Q615" s="141"/>
    </row>
    <row r="616" spans="4:17" ht="15.75">
      <c r="D616" s="140"/>
      <c r="E616" s="140"/>
      <c r="F616" s="140"/>
      <c r="G616" s="140"/>
      <c r="H616" s="140"/>
      <c r="Q616" s="141"/>
    </row>
    <row r="617" spans="4:17" ht="15.75">
      <c r="D617" s="140"/>
      <c r="E617" s="140"/>
      <c r="F617" s="140"/>
      <c r="G617" s="140"/>
      <c r="H617" s="140"/>
      <c r="Q617" s="141"/>
    </row>
    <row r="618" spans="4:17" ht="15.75">
      <c r="D618" s="140"/>
      <c r="E618" s="140"/>
      <c r="F618" s="140"/>
      <c r="G618" s="140"/>
      <c r="H618" s="140"/>
      <c r="Q618" s="141"/>
    </row>
    <row r="619" spans="4:17" ht="15.75">
      <c r="D619" s="140"/>
      <c r="E619" s="140"/>
      <c r="F619" s="140"/>
      <c r="G619" s="140"/>
      <c r="H619" s="140"/>
      <c r="Q619" s="141"/>
    </row>
    <row r="620" spans="4:17" ht="15.75">
      <c r="D620" s="140"/>
      <c r="E620" s="140"/>
      <c r="F620" s="140"/>
      <c r="G620" s="140"/>
      <c r="H620" s="140"/>
      <c r="Q620" s="141"/>
    </row>
    <row r="621" spans="4:17" ht="15.75">
      <c r="D621" s="140"/>
      <c r="E621" s="140"/>
      <c r="F621" s="140"/>
      <c r="G621" s="140"/>
      <c r="H621" s="140"/>
      <c r="Q621" s="141"/>
    </row>
    <row r="622" spans="4:17" ht="15.75">
      <c r="D622" s="140"/>
      <c r="E622" s="140"/>
      <c r="F622" s="140"/>
      <c r="G622" s="140"/>
      <c r="H622" s="140"/>
      <c r="Q622" s="141"/>
    </row>
    <row r="623" spans="4:17" ht="15.75">
      <c r="D623" s="140"/>
      <c r="E623" s="140"/>
      <c r="F623" s="140"/>
      <c r="G623" s="140"/>
      <c r="H623" s="140"/>
      <c r="Q623" s="141"/>
    </row>
    <row r="624" spans="4:17" ht="15.75">
      <c r="D624" s="140"/>
      <c r="E624" s="140"/>
      <c r="F624" s="140"/>
      <c r="G624" s="140"/>
      <c r="H624" s="140"/>
      <c r="Q624" s="141"/>
    </row>
    <row r="625" spans="4:17" ht="15.75">
      <c r="D625" s="140"/>
      <c r="E625" s="140"/>
      <c r="F625" s="140"/>
      <c r="G625" s="140"/>
      <c r="H625" s="140"/>
      <c r="Q625" s="141"/>
    </row>
    <row r="626" spans="4:17" ht="15.75">
      <c r="D626" s="140"/>
      <c r="E626" s="140"/>
      <c r="F626" s="140"/>
      <c r="G626" s="140"/>
      <c r="H626" s="140"/>
      <c r="Q626" s="141"/>
    </row>
    <row r="627" spans="4:17" ht="15.75">
      <c r="D627" s="140"/>
      <c r="E627" s="140"/>
      <c r="F627" s="140"/>
      <c r="G627" s="140"/>
      <c r="H627" s="140"/>
      <c r="Q627" s="141"/>
    </row>
    <row r="628" spans="4:17" ht="15.75">
      <c r="D628" s="140"/>
      <c r="E628" s="140"/>
      <c r="F628" s="140"/>
      <c r="G628" s="140"/>
      <c r="H628" s="140"/>
      <c r="Q628" s="141"/>
    </row>
    <row r="629" spans="4:17" ht="15.75">
      <c r="D629" s="140"/>
      <c r="E629" s="140"/>
      <c r="F629" s="140"/>
      <c r="G629" s="140"/>
      <c r="H629" s="140"/>
      <c r="Q629" s="141"/>
    </row>
    <row r="630" spans="4:17" ht="15.75">
      <c r="D630" s="140"/>
      <c r="E630" s="140"/>
      <c r="F630" s="140"/>
      <c r="G630" s="140"/>
      <c r="H630" s="140"/>
      <c r="Q630" s="141"/>
    </row>
    <row r="631" spans="4:17" ht="15.75">
      <c r="D631" s="140"/>
      <c r="E631" s="140"/>
      <c r="F631" s="140"/>
      <c r="G631" s="140"/>
      <c r="H631" s="140"/>
      <c r="Q631" s="141"/>
    </row>
    <row r="632" spans="4:17" ht="15.75">
      <c r="D632" s="140"/>
      <c r="E632" s="140"/>
      <c r="F632" s="140"/>
      <c r="G632" s="140"/>
      <c r="H632" s="140"/>
      <c r="Q632" s="141"/>
    </row>
    <row r="633" spans="4:17" ht="15.75">
      <c r="D633" s="140"/>
      <c r="E633" s="140"/>
      <c r="F633" s="140"/>
      <c r="G633" s="140"/>
      <c r="H633" s="140"/>
      <c r="Q633" s="141"/>
    </row>
    <row r="634" spans="4:17" ht="15.75">
      <c r="D634" s="140"/>
      <c r="E634" s="140"/>
      <c r="F634" s="140"/>
      <c r="G634" s="140"/>
      <c r="H634" s="140"/>
      <c r="Q634" s="141"/>
    </row>
    <row r="635" spans="4:17" ht="15.75">
      <c r="D635" s="140"/>
      <c r="E635" s="140"/>
      <c r="F635" s="140"/>
      <c r="G635" s="140"/>
      <c r="H635" s="140"/>
      <c r="Q635" s="141"/>
    </row>
    <row r="636" spans="4:17" ht="15.75">
      <c r="D636" s="140"/>
      <c r="E636" s="140"/>
      <c r="F636" s="140"/>
      <c r="G636" s="140"/>
      <c r="H636" s="140"/>
      <c r="Q636" s="141"/>
    </row>
    <row r="637" spans="4:17" ht="15.75">
      <c r="D637" s="140"/>
      <c r="E637" s="140"/>
      <c r="F637" s="140"/>
      <c r="G637" s="140"/>
      <c r="H637" s="140"/>
      <c r="Q637" s="141"/>
    </row>
    <row r="638" spans="4:17" ht="15.75">
      <c r="D638" s="140"/>
      <c r="E638" s="140"/>
      <c r="F638" s="140"/>
      <c r="G638" s="140"/>
      <c r="H638" s="140"/>
      <c r="Q638" s="141"/>
    </row>
    <row r="639" spans="4:17" ht="15.75">
      <c r="D639" s="140"/>
      <c r="E639" s="140"/>
      <c r="F639" s="140"/>
      <c r="G639" s="140"/>
      <c r="H639" s="140"/>
      <c r="Q639" s="141"/>
    </row>
    <row r="640" spans="4:17" ht="15.75">
      <c r="D640" s="140"/>
      <c r="E640" s="140"/>
      <c r="F640" s="140"/>
      <c r="G640" s="140"/>
      <c r="H640" s="140"/>
      <c r="Q640" s="141"/>
    </row>
    <row r="641" spans="4:17" ht="15.75">
      <c r="D641" s="140"/>
      <c r="E641" s="140"/>
      <c r="F641" s="140"/>
      <c r="G641" s="140"/>
      <c r="H641" s="140"/>
      <c r="Q641" s="141"/>
    </row>
    <row r="642" spans="4:17" ht="15.75">
      <c r="D642" s="140"/>
      <c r="E642" s="140"/>
      <c r="F642" s="140"/>
      <c r="G642" s="140"/>
      <c r="H642" s="140"/>
      <c r="Q642" s="141"/>
    </row>
    <row r="643" spans="4:17" ht="15.75">
      <c r="D643" s="140"/>
      <c r="E643" s="140"/>
      <c r="F643" s="140"/>
      <c r="G643" s="140"/>
      <c r="H643" s="140"/>
      <c r="Q643" s="141"/>
    </row>
    <row r="644" spans="4:17" ht="15.75">
      <c r="D644" s="140"/>
      <c r="E644" s="140"/>
      <c r="F644" s="140"/>
      <c r="G644" s="140"/>
      <c r="H644" s="140"/>
      <c r="Q644" s="141"/>
    </row>
    <row r="645" spans="4:17" ht="15.75">
      <c r="D645" s="140"/>
      <c r="E645" s="140"/>
      <c r="F645" s="140"/>
      <c r="G645" s="140"/>
      <c r="H645" s="140"/>
      <c r="Q645" s="141"/>
    </row>
    <row r="646" spans="4:17" ht="15.75">
      <c r="D646" s="140"/>
      <c r="E646" s="140"/>
      <c r="F646" s="140"/>
      <c r="G646" s="140"/>
      <c r="H646" s="140"/>
      <c r="Q646" s="141"/>
    </row>
    <row r="647" spans="4:17" ht="15.75">
      <c r="D647" s="140"/>
      <c r="E647" s="140"/>
      <c r="F647" s="140"/>
      <c r="G647" s="140"/>
      <c r="H647" s="140"/>
      <c r="Q647" s="141"/>
    </row>
    <row r="648" spans="4:17" ht="15.75">
      <c r="D648" s="140"/>
      <c r="E648" s="140"/>
      <c r="F648" s="140"/>
      <c r="G648" s="140"/>
      <c r="H648" s="140"/>
      <c r="Q648" s="141"/>
    </row>
    <row r="649" spans="4:17" ht="15.75">
      <c r="D649" s="140"/>
      <c r="E649" s="140"/>
      <c r="F649" s="140"/>
      <c r="G649" s="140"/>
      <c r="H649" s="140"/>
      <c r="Q649" s="141"/>
    </row>
    <row r="650" spans="4:17" ht="15.75">
      <c r="D650" s="140"/>
      <c r="E650" s="140"/>
      <c r="F650" s="140"/>
      <c r="G650" s="140"/>
      <c r="H650" s="140"/>
      <c r="Q650" s="141"/>
    </row>
    <row r="651" spans="4:17" ht="15.75">
      <c r="D651" s="140"/>
      <c r="E651" s="140"/>
      <c r="F651" s="140"/>
      <c r="G651" s="140"/>
      <c r="H651" s="140"/>
      <c r="Q651" s="141"/>
    </row>
    <row r="652" spans="4:17" ht="15.75">
      <c r="D652" s="140"/>
      <c r="E652" s="140"/>
      <c r="F652" s="140"/>
      <c r="G652" s="140"/>
      <c r="H652" s="140"/>
      <c r="Q652" s="141"/>
    </row>
    <row r="653" spans="4:17" ht="15.75">
      <c r="D653" s="140"/>
      <c r="E653" s="140"/>
      <c r="F653" s="140"/>
      <c r="G653" s="140"/>
      <c r="H653" s="140"/>
      <c r="Q653" s="141"/>
    </row>
    <row r="654" spans="4:17" ht="15.75">
      <c r="D654" s="140"/>
      <c r="E654" s="140"/>
      <c r="F654" s="140"/>
      <c r="G654" s="140"/>
      <c r="H654" s="140"/>
      <c r="Q654" s="141"/>
    </row>
    <row r="655" spans="4:17" ht="15.75">
      <c r="D655" s="140"/>
      <c r="E655" s="140"/>
      <c r="F655" s="140"/>
      <c r="G655" s="140"/>
      <c r="H655" s="140"/>
      <c r="Q655" s="141"/>
    </row>
    <row r="656" spans="4:17" ht="15.75">
      <c r="D656" s="140"/>
      <c r="E656" s="140"/>
      <c r="F656" s="140"/>
      <c r="G656" s="140"/>
      <c r="H656" s="140"/>
      <c r="Q656" s="141"/>
    </row>
    <row r="657" spans="4:17" ht="15.75">
      <c r="D657" s="140"/>
      <c r="E657" s="140"/>
      <c r="F657" s="140"/>
      <c r="G657" s="140"/>
      <c r="H657" s="140"/>
      <c r="Q657" s="141"/>
    </row>
    <row r="658" spans="4:17" ht="15.75">
      <c r="D658" s="140"/>
      <c r="E658" s="140"/>
      <c r="F658" s="140"/>
      <c r="G658" s="140"/>
      <c r="H658" s="140"/>
      <c r="Q658" s="141"/>
    </row>
    <row r="659" spans="4:17" ht="15.75">
      <c r="D659" s="140"/>
      <c r="E659" s="140"/>
      <c r="F659" s="140"/>
      <c r="G659" s="140"/>
      <c r="H659" s="140"/>
      <c r="Q659" s="141"/>
    </row>
    <row r="660" spans="4:17" ht="15.75">
      <c r="D660" s="140"/>
      <c r="E660" s="140"/>
      <c r="F660" s="140"/>
      <c r="G660" s="140"/>
      <c r="H660" s="140"/>
      <c r="Q660" s="141"/>
    </row>
    <row r="661" spans="4:17" ht="15.75">
      <c r="D661" s="140"/>
      <c r="E661" s="140"/>
      <c r="F661" s="140"/>
      <c r="G661" s="140"/>
      <c r="H661" s="140"/>
      <c r="Q661" s="141"/>
    </row>
    <row r="662" spans="4:17" ht="15.75">
      <c r="D662" s="140"/>
      <c r="E662" s="140"/>
      <c r="F662" s="140"/>
      <c r="G662" s="140"/>
      <c r="H662" s="140"/>
      <c r="Q662" s="141"/>
    </row>
    <row r="663" spans="4:17" ht="15.75">
      <c r="D663" s="140"/>
      <c r="E663" s="140"/>
      <c r="F663" s="140"/>
      <c r="G663" s="140"/>
      <c r="H663" s="140"/>
      <c r="Q663" s="141"/>
    </row>
    <row r="664" spans="4:17" ht="15.75">
      <c r="D664" s="140"/>
      <c r="E664" s="140"/>
      <c r="F664" s="140"/>
      <c r="G664" s="140"/>
      <c r="H664" s="140"/>
      <c r="Q664" s="141"/>
    </row>
    <row r="665" spans="4:17" ht="15.75">
      <c r="D665" s="140"/>
      <c r="E665" s="140"/>
      <c r="F665" s="140"/>
      <c r="G665" s="140"/>
      <c r="H665" s="140"/>
      <c r="Q665" s="141"/>
    </row>
    <row r="666" spans="4:17" ht="15.75">
      <c r="D666" s="140"/>
      <c r="E666" s="140"/>
      <c r="F666" s="140"/>
      <c r="G666" s="140"/>
      <c r="H666" s="140"/>
      <c r="Q666" s="141"/>
    </row>
    <row r="667" spans="4:17" ht="15.75">
      <c r="D667" s="140"/>
      <c r="E667" s="140"/>
      <c r="F667" s="140"/>
      <c r="G667" s="140"/>
      <c r="H667" s="140"/>
      <c r="Q667" s="141"/>
    </row>
    <row r="668" spans="4:17" ht="15.75">
      <c r="D668" s="140"/>
      <c r="E668" s="140"/>
      <c r="F668" s="140"/>
      <c r="G668" s="140"/>
      <c r="H668" s="140"/>
      <c r="Q668" s="141"/>
    </row>
    <row r="669" spans="4:17" ht="15.75">
      <c r="D669" s="140"/>
      <c r="E669" s="140"/>
      <c r="F669" s="140"/>
      <c r="G669" s="140"/>
      <c r="H669" s="140"/>
      <c r="Q669" s="141"/>
    </row>
    <row r="670" spans="4:17" ht="15.75">
      <c r="D670" s="140"/>
      <c r="E670" s="140"/>
      <c r="F670" s="140"/>
      <c r="G670" s="140"/>
      <c r="H670" s="140"/>
      <c r="Q670" s="141"/>
    </row>
    <row r="671" spans="4:17" ht="15.75">
      <c r="D671" s="140"/>
      <c r="E671" s="140"/>
      <c r="F671" s="140"/>
      <c r="G671" s="140"/>
      <c r="H671" s="140"/>
      <c r="Q671" s="141"/>
    </row>
    <row r="672" spans="4:17" ht="15.75">
      <c r="D672" s="140"/>
      <c r="E672" s="140"/>
      <c r="F672" s="140"/>
      <c r="G672" s="140"/>
      <c r="H672" s="140"/>
      <c r="Q672" s="141"/>
    </row>
    <row r="673" spans="4:17" ht="15.75">
      <c r="D673" s="140"/>
      <c r="E673" s="140"/>
      <c r="F673" s="140"/>
      <c r="G673" s="140"/>
      <c r="H673" s="140"/>
      <c r="Q673" s="141"/>
    </row>
    <row r="674" spans="4:17" ht="15.75">
      <c r="D674" s="140"/>
      <c r="E674" s="140"/>
      <c r="F674" s="140"/>
      <c r="G674" s="140"/>
      <c r="H674" s="140"/>
      <c r="Q674" s="141"/>
    </row>
    <row r="675" spans="4:17" ht="15.75">
      <c r="D675" s="140"/>
      <c r="E675" s="140"/>
      <c r="F675" s="140"/>
      <c r="G675" s="140"/>
      <c r="H675" s="140"/>
      <c r="Q675" s="141"/>
    </row>
    <row r="676" spans="4:17" ht="15.75">
      <c r="D676" s="140"/>
      <c r="E676" s="140"/>
      <c r="F676" s="140"/>
      <c r="G676" s="140"/>
      <c r="H676" s="140"/>
      <c r="Q676" s="141"/>
    </row>
    <row r="677" spans="4:17" ht="15.75">
      <c r="D677" s="140"/>
      <c r="E677" s="140"/>
      <c r="F677" s="140"/>
      <c r="G677" s="140"/>
      <c r="H677" s="140"/>
      <c r="Q677" s="141"/>
    </row>
    <row r="678" spans="4:17" ht="15.75">
      <c r="D678" s="140"/>
      <c r="E678" s="140"/>
      <c r="F678" s="140"/>
      <c r="G678" s="140"/>
      <c r="H678" s="140"/>
      <c r="Q678" s="141"/>
    </row>
    <row r="679" spans="4:17" ht="15.75">
      <c r="D679" s="140"/>
      <c r="E679" s="140"/>
      <c r="F679" s="140"/>
      <c r="G679" s="140"/>
      <c r="H679" s="140"/>
      <c r="Q679" s="141"/>
    </row>
    <row r="680" spans="4:17" ht="15.75">
      <c r="D680" s="140"/>
      <c r="E680" s="140"/>
      <c r="F680" s="140"/>
      <c r="G680" s="140"/>
      <c r="H680" s="140"/>
      <c r="Q680" s="141"/>
    </row>
    <row r="681" spans="4:17" ht="15.75">
      <c r="D681" s="140"/>
      <c r="E681" s="140"/>
      <c r="F681" s="140"/>
      <c r="G681" s="140"/>
      <c r="H681" s="140"/>
      <c r="Q681" s="141"/>
    </row>
    <row r="682" spans="4:17" ht="15.75">
      <c r="D682" s="140"/>
      <c r="E682" s="140"/>
      <c r="F682" s="140"/>
      <c r="G682" s="140"/>
      <c r="H682" s="140"/>
      <c r="Q682" s="141"/>
    </row>
    <row r="683" spans="4:17" ht="15.75">
      <c r="D683" s="140"/>
      <c r="E683" s="140"/>
      <c r="F683" s="140"/>
      <c r="G683" s="140"/>
      <c r="H683" s="140"/>
      <c r="Q683" s="141"/>
    </row>
    <row r="684" spans="4:17" ht="15.75">
      <c r="D684" s="140"/>
      <c r="E684" s="140"/>
      <c r="F684" s="140"/>
      <c r="G684" s="140"/>
      <c r="H684" s="140"/>
      <c r="Q684" s="141"/>
    </row>
    <row r="685" spans="4:17" ht="15.75">
      <c r="D685" s="140"/>
      <c r="E685" s="140"/>
      <c r="F685" s="140"/>
      <c r="G685" s="140"/>
      <c r="H685" s="140"/>
      <c r="Q685" s="141"/>
    </row>
    <row r="686" spans="4:17" ht="15.75">
      <c r="D686" s="140"/>
      <c r="E686" s="140"/>
      <c r="F686" s="140"/>
      <c r="G686" s="140"/>
      <c r="H686" s="140"/>
      <c r="Q686" s="141"/>
    </row>
    <row r="687" spans="4:17" ht="15.75">
      <c r="D687" s="140"/>
      <c r="E687" s="140"/>
      <c r="F687" s="140"/>
      <c r="G687" s="140"/>
      <c r="H687" s="140"/>
      <c r="Q687" s="141"/>
    </row>
    <row r="688" spans="4:17" ht="15.75">
      <c r="D688" s="140"/>
      <c r="E688" s="140"/>
      <c r="F688" s="140"/>
      <c r="G688" s="140"/>
      <c r="H688" s="140"/>
      <c r="Q688" s="141"/>
    </row>
    <row r="689" spans="4:17" ht="15.75">
      <c r="D689" s="140"/>
      <c r="E689" s="140"/>
      <c r="F689" s="140"/>
      <c r="G689" s="140"/>
      <c r="H689" s="140"/>
      <c r="Q689" s="141"/>
    </row>
    <row r="690" spans="4:17" ht="15.75">
      <c r="D690" s="140"/>
      <c r="E690" s="140"/>
      <c r="F690" s="140"/>
      <c r="G690" s="140"/>
      <c r="H690" s="140"/>
      <c r="Q690" s="141"/>
    </row>
    <row r="691" spans="4:17" ht="15.75">
      <c r="D691" s="140"/>
      <c r="E691" s="140"/>
      <c r="F691" s="140"/>
      <c r="G691" s="140"/>
      <c r="H691" s="140"/>
      <c r="Q691" s="141"/>
    </row>
    <row r="692" spans="4:17" ht="15.75">
      <c r="D692" s="140"/>
      <c r="E692" s="140"/>
      <c r="F692" s="140"/>
      <c r="G692" s="140"/>
      <c r="H692" s="140"/>
      <c r="Q692" s="141"/>
    </row>
    <row r="693" spans="4:17" ht="15.75">
      <c r="D693" s="140"/>
      <c r="E693" s="140"/>
      <c r="F693" s="140"/>
      <c r="G693" s="140"/>
      <c r="H693" s="140"/>
      <c r="Q693" s="141"/>
    </row>
    <row r="694" spans="4:17" ht="15.75">
      <c r="D694" s="140"/>
      <c r="E694" s="140"/>
      <c r="F694" s="140"/>
      <c r="G694" s="140"/>
      <c r="H694" s="140"/>
      <c r="Q694" s="141"/>
    </row>
    <row r="695" spans="4:17" ht="15.75">
      <c r="D695" s="140"/>
      <c r="E695" s="140"/>
      <c r="F695" s="140"/>
      <c r="G695" s="140"/>
      <c r="H695" s="140"/>
      <c r="Q695" s="141"/>
    </row>
    <row r="696" spans="4:17" ht="15.75">
      <c r="D696" s="140"/>
      <c r="E696" s="140"/>
      <c r="F696" s="140"/>
      <c r="G696" s="140"/>
      <c r="H696" s="140"/>
      <c r="Q696" s="141"/>
    </row>
    <row r="697" spans="4:17" ht="15.75">
      <c r="D697" s="140"/>
      <c r="E697" s="140"/>
      <c r="F697" s="140"/>
      <c r="G697" s="140"/>
      <c r="H697" s="140"/>
      <c r="Q697" s="141"/>
    </row>
    <row r="698" spans="4:17" ht="15.75">
      <c r="D698" s="140"/>
      <c r="E698" s="140"/>
      <c r="F698" s="140"/>
      <c r="G698" s="140"/>
      <c r="H698" s="140"/>
      <c r="Q698" s="141"/>
    </row>
    <row r="699" spans="4:17" ht="15.75">
      <c r="D699" s="140"/>
      <c r="E699" s="140"/>
      <c r="F699" s="140"/>
      <c r="G699" s="140"/>
      <c r="H699" s="140"/>
      <c r="Q699" s="141"/>
    </row>
    <row r="700" spans="4:17" ht="15.75">
      <c r="D700" s="140"/>
      <c r="E700" s="140"/>
      <c r="F700" s="140"/>
      <c r="G700" s="140"/>
      <c r="H700" s="140"/>
      <c r="Q700" s="141"/>
    </row>
    <row r="701" spans="4:17" ht="15.75">
      <c r="D701" s="140"/>
      <c r="E701" s="140"/>
      <c r="F701" s="140"/>
      <c r="G701" s="140"/>
      <c r="H701" s="140"/>
      <c r="Q701" s="141"/>
    </row>
    <row r="702" spans="4:17" ht="15.75">
      <c r="D702" s="140"/>
      <c r="E702" s="140"/>
      <c r="F702" s="140"/>
      <c r="G702" s="140"/>
      <c r="H702" s="140"/>
      <c r="Q702" s="141"/>
    </row>
    <row r="703" spans="4:17" ht="15.75">
      <c r="D703" s="140"/>
      <c r="E703" s="140"/>
      <c r="F703" s="140"/>
      <c r="G703" s="140"/>
      <c r="H703" s="140"/>
      <c r="Q703" s="141"/>
    </row>
    <row r="704" spans="4:17" ht="15.75">
      <c r="D704" s="140"/>
      <c r="E704" s="140"/>
      <c r="F704" s="140"/>
      <c r="G704" s="140"/>
      <c r="H704" s="140"/>
      <c r="Q704" s="141"/>
    </row>
    <row r="705" spans="4:17" ht="15.75">
      <c r="D705" s="140"/>
      <c r="E705" s="140"/>
      <c r="F705" s="140"/>
      <c r="G705" s="140"/>
      <c r="H705" s="140"/>
      <c r="Q705" s="141"/>
    </row>
    <row r="706" spans="4:17" ht="15.75">
      <c r="D706" s="140"/>
      <c r="E706" s="140"/>
      <c r="F706" s="140"/>
      <c r="G706" s="140"/>
      <c r="H706" s="140"/>
      <c r="Q706" s="141"/>
    </row>
    <row r="707" spans="4:17" ht="15.75">
      <c r="D707" s="140"/>
      <c r="E707" s="140"/>
      <c r="F707" s="140"/>
      <c r="G707" s="140"/>
      <c r="H707" s="140"/>
      <c r="Q707" s="141"/>
    </row>
    <row r="708" spans="4:17" ht="15.75">
      <c r="D708" s="140"/>
      <c r="E708" s="140"/>
      <c r="F708" s="140"/>
      <c r="G708" s="140"/>
      <c r="H708" s="140"/>
      <c r="Q708" s="141"/>
    </row>
    <row r="709" spans="4:17" ht="15.75">
      <c r="D709" s="140"/>
      <c r="E709" s="140"/>
      <c r="F709" s="140"/>
      <c r="G709" s="140"/>
      <c r="H709" s="140"/>
      <c r="Q709" s="141"/>
    </row>
    <row r="710" spans="4:17" ht="15.75">
      <c r="D710" s="140"/>
      <c r="E710" s="140"/>
      <c r="F710" s="140"/>
      <c r="G710" s="140"/>
      <c r="H710" s="140"/>
      <c r="Q710" s="141"/>
    </row>
    <row r="711" spans="4:17" ht="15.75">
      <c r="D711" s="140"/>
      <c r="E711" s="140"/>
      <c r="F711" s="140"/>
      <c r="G711" s="140"/>
      <c r="H711" s="140"/>
      <c r="Q711" s="141"/>
    </row>
    <row r="712" spans="4:17" ht="15.75">
      <c r="D712" s="140"/>
      <c r="E712" s="140"/>
      <c r="F712" s="140"/>
      <c r="G712" s="140"/>
      <c r="H712" s="140"/>
      <c r="Q712" s="141"/>
    </row>
    <row r="713" spans="4:17" ht="15.75">
      <c r="D713" s="140"/>
      <c r="E713" s="140"/>
      <c r="F713" s="140"/>
      <c r="G713" s="140"/>
      <c r="H713" s="140"/>
      <c r="Q713" s="141"/>
    </row>
    <row r="714" spans="4:17" ht="15.75">
      <c r="D714" s="140"/>
      <c r="E714" s="140"/>
      <c r="F714" s="140"/>
      <c r="G714" s="140"/>
      <c r="H714" s="140"/>
      <c r="Q714" s="141"/>
    </row>
    <row r="715" spans="4:17" ht="15.75">
      <c r="D715" s="140"/>
      <c r="E715" s="140"/>
      <c r="F715" s="140"/>
      <c r="G715" s="140"/>
      <c r="H715" s="140"/>
      <c r="Q715" s="141"/>
    </row>
    <row r="716" spans="4:17" ht="15.75">
      <c r="D716" s="140"/>
      <c r="E716" s="140"/>
      <c r="F716" s="140"/>
      <c r="G716" s="140"/>
      <c r="H716" s="140"/>
      <c r="Q716" s="141"/>
    </row>
    <row r="717" spans="4:17" ht="15.75">
      <c r="D717" s="140"/>
      <c r="E717" s="140"/>
      <c r="F717" s="140"/>
      <c r="G717" s="140"/>
      <c r="H717" s="140"/>
      <c r="Q717" s="141"/>
    </row>
    <row r="718" spans="4:17" ht="15.75">
      <c r="D718" s="140"/>
      <c r="E718" s="140"/>
      <c r="F718" s="140"/>
      <c r="G718" s="140"/>
      <c r="H718" s="140"/>
      <c r="Q718" s="141"/>
    </row>
    <row r="719" spans="4:17" ht="15.75">
      <c r="D719" s="140"/>
      <c r="E719" s="140"/>
      <c r="F719" s="140"/>
      <c r="G719" s="140"/>
      <c r="H719" s="140"/>
      <c r="Q719" s="141"/>
    </row>
    <row r="720" spans="4:17" ht="15.75">
      <c r="D720" s="140"/>
      <c r="E720" s="140"/>
      <c r="F720" s="140"/>
      <c r="G720" s="140"/>
      <c r="H720" s="140"/>
      <c r="Q720" s="141"/>
    </row>
    <row r="721" spans="4:17" ht="15.75">
      <c r="D721" s="140"/>
      <c r="E721" s="140"/>
      <c r="F721" s="140"/>
      <c r="G721" s="140"/>
      <c r="H721" s="140"/>
      <c r="Q721" s="141"/>
    </row>
    <row r="722" spans="4:17" ht="15.75">
      <c r="D722" s="140"/>
      <c r="E722" s="140"/>
      <c r="F722" s="140"/>
      <c r="G722" s="140"/>
      <c r="H722" s="140"/>
      <c r="Q722" s="141"/>
    </row>
    <row r="723" spans="4:17" ht="15.75">
      <c r="D723" s="140"/>
      <c r="E723" s="140"/>
      <c r="F723" s="140"/>
      <c r="G723" s="140"/>
      <c r="H723" s="140"/>
      <c r="Q723" s="141"/>
    </row>
    <row r="724" spans="4:17" ht="15.75">
      <c r="D724" s="140"/>
      <c r="E724" s="140"/>
      <c r="F724" s="140"/>
      <c r="G724" s="140"/>
      <c r="H724" s="140"/>
      <c r="Q724" s="141"/>
    </row>
    <row r="725" spans="4:17" ht="15.75">
      <c r="D725" s="140"/>
      <c r="E725" s="140"/>
      <c r="F725" s="140"/>
      <c r="G725" s="140"/>
      <c r="H725" s="140"/>
      <c r="Q725" s="141"/>
    </row>
    <row r="726" spans="4:17" ht="15.75">
      <c r="D726" s="140"/>
      <c r="E726" s="140"/>
      <c r="F726" s="140"/>
      <c r="G726" s="140"/>
      <c r="H726" s="140"/>
      <c r="Q726" s="141"/>
    </row>
    <row r="727" spans="4:17" ht="15.75">
      <c r="D727" s="140"/>
      <c r="E727" s="140"/>
      <c r="F727" s="140"/>
      <c r="G727" s="140"/>
      <c r="H727" s="140"/>
      <c r="Q727" s="141"/>
    </row>
    <row r="728" spans="4:17" ht="15.75">
      <c r="D728" s="140"/>
      <c r="E728" s="140"/>
      <c r="F728" s="140"/>
      <c r="G728" s="140"/>
      <c r="H728" s="140"/>
      <c r="Q728" s="141"/>
    </row>
    <row r="729" spans="4:17" ht="15.75">
      <c r="D729" s="140"/>
      <c r="E729" s="140"/>
      <c r="F729" s="140"/>
      <c r="G729" s="140"/>
      <c r="H729" s="140"/>
      <c r="Q729" s="141"/>
    </row>
    <row r="730" spans="4:17" ht="15.75">
      <c r="D730" s="140"/>
      <c r="E730" s="140"/>
      <c r="F730" s="140"/>
      <c r="G730" s="140"/>
      <c r="H730" s="140"/>
      <c r="Q730" s="141"/>
    </row>
    <row r="731" spans="4:17" ht="15.75">
      <c r="D731" s="140"/>
      <c r="E731" s="140"/>
      <c r="F731" s="140"/>
      <c r="G731" s="140"/>
      <c r="H731" s="140"/>
      <c r="Q731" s="141"/>
    </row>
    <row r="732" spans="4:17" ht="15.75">
      <c r="D732" s="140"/>
      <c r="E732" s="140"/>
      <c r="F732" s="140"/>
      <c r="G732" s="140"/>
      <c r="H732" s="140"/>
      <c r="Q732" s="141"/>
    </row>
    <row r="733" spans="4:17" ht="15.75">
      <c r="D733" s="140"/>
      <c r="E733" s="140"/>
      <c r="F733" s="140"/>
      <c r="G733" s="140"/>
      <c r="H733" s="140"/>
      <c r="Q733" s="141"/>
    </row>
    <row r="734" spans="4:17" ht="15.75">
      <c r="D734" s="140"/>
      <c r="E734" s="140"/>
      <c r="F734" s="140"/>
      <c r="G734" s="140"/>
      <c r="H734" s="140"/>
      <c r="Q734" s="141"/>
    </row>
    <row r="735" spans="4:17" ht="15.75">
      <c r="D735" s="140"/>
      <c r="E735" s="140"/>
      <c r="F735" s="140"/>
      <c r="G735" s="140"/>
      <c r="H735" s="140"/>
      <c r="Q735" s="141"/>
    </row>
    <row r="736" spans="4:17" ht="15.75">
      <c r="D736" s="140"/>
      <c r="E736" s="140"/>
      <c r="F736" s="140"/>
      <c r="G736" s="140"/>
      <c r="H736" s="140"/>
      <c r="Q736" s="141"/>
    </row>
    <row r="737" spans="4:17" ht="15.75">
      <c r="D737" s="140"/>
      <c r="E737" s="140"/>
      <c r="F737" s="140"/>
      <c r="G737" s="140"/>
      <c r="H737" s="140"/>
      <c r="Q737" s="141"/>
    </row>
    <row r="738" spans="4:17" ht="15.75">
      <c r="D738" s="140"/>
      <c r="E738" s="140"/>
      <c r="F738" s="140"/>
      <c r="G738" s="140"/>
      <c r="H738" s="140"/>
      <c r="Q738" s="141"/>
    </row>
    <row r="739" spans="4:17" ht="15.75">
      <c r="D739" s="140"/>
      <c r="E739" s="140"/>
      <c r="F739" s="140"/>
      <c r="G739" s="140"/>
      <c r="H739" s="140"/>
      <c r="Q739" s="141"/>
    </row>
    <row r="740" spans="4:17" ht="15.75">
      <c r="D740" s="140"/>
      <c r="E740" s="140"/>
      <c r="F740" s="140"/>
      <c r="G740" s="140"/>
      <c r="H740" s="140"/>
      <c r="Q740" s="141"/>
    </row>
    <row r="741" spans="4:17" ht="15.75">
      <c r="D741" s="140"/>
      <c r="E741" s="140"/>
      <c r="F741" s="140"/>
      <c r="G741" s="140"/>
      <c r="H741" s="140"/>
      <c r="Q741" s="141"/>
    </row>
    <row r="742" spans="4:17" ht="15.75">
      <c r="D742" s="140"/>
      <c r="E742" s="140"/>
      <c r="F742" s="140"/>
      <c r="G742" s="140"/>
      <c r="H742" s="140"/>
      <c r="Q742" s="141"/>
    </row>
    <row r="743" spans="4:17" ht="15.75">
      <c r="D743" s="140"/>
      <c r="E743" s="140"/>
      <c r="F743" s="140"/>
      <c r="G743" s="140"/>
      <c r="H743" s="140"/>
      <c r="Q743" s="141"/>
    </row>
    <row r="744" spans="4:17" ht="15.75">
      <c r="D744" s="140"/>
      <c r="E744" s="140"/>
      <c r="F744" s="140"/>
      <c r="G744" s="140"/>
      <c r="H744" s="140"/>
      <c r="Q744" s="141"/>
    </row>
    <row r="745" spans="4:17" ht="15.75">
      <c r="D745" s="140"/>
      <c r="E745" s="140"/>
      <c r="F745" s="140"/>
      <c r="G745" s="140"/>
      <c r="H745" s="140"/>
      <c r="Q745" s="141"/>
    </row>
    <row r="746" spans="4:17" ht="15.75">
      <c r="D746" s="140"/>
      <c r="E746" s="140"/>
      <c r="F746" s="140"/>
      <c r="G746" s="140"/>
      <c r="H746" s="140"/>
      <c r="Q746" s="141"/>
    </row>
    <row r="747" spans="4:17" ht="15.75">
      <c r="D747" s="140"/>
      <c r="E747" s="140"/>
      <c r="F747" s="140"/>
      <c r="G747" s="140"/>
      <c r="H747" s="140"/>
      <c r="Q747" s="141"/>
    </row>
    <row r="748" spans="4:17" ht="15.75">
      <c r="D748" s="140"/>
      <c r="E748" s="140"/>
      <c r="F748" s="140"/>
      <c r="G748" s="140"/>
      <c r="H748" s="140"/>
      <c r="Q748" s="141"/>
    </row>
    <row r="749" spans="4:17" ht="15.75">
      <c r="D749" s="140"/>
      <c r="E749" s="140"/>
      <c r="F749" s="140"/>
      <c r="G749" s="140"/>
      <c r="H749" s="140"/>
      <c r="Q749" s="141"/>
    </row>
    <row r="750" spans="4:17" ht="15.75">
      <c r="D750" s="140"/>
      <c r="E750" s="140"/>
      <c r="F750" s="140"/>
      <c r="G750" s="140"/>
      <c r="H750" s="140"/>
      <c r="Q750" s="141"/>
    </row>
    <row r="751" spans="4:17" ht="15.75">
      <c r="D751" s="140"/>
      <c r="E751" s="140"/>
      <c r="F751" s="140"/>
      <c r="G751" s="140"/>
      <c r="H751" s="140"/>
      <c r="Q751" s="141"/>
    </row>
    <row r="752" spans="4:17" ht="15.75">
      <c r="D752" s="140"/>
      <c r="E752" s="140"/>
      <c r="F752" s="140"/>
      <c r="G752" s="140"/>
      <c r="H752" s="140"/>
      <c r="Q752" s="141"/>
    </row>
    <row r="753" spans="4:17" ht="15.75">
      <c r="D753" s="140"/>
      <c r="E753" s="140"/>
      <c r="F753" s="140"/>
      <c r="G753" s="140"/>
      <c r="H753" s="140"/>
      <c r="Q753" s="141"/>
    </row>
    <row r="754" spans="4:17" ht="15.75">
      <c r="D754" s="140"/>
      <c r="E754" s="140"/>
      <c r="F754" s="140"/>
      <c r="G754" s="140"/>
      <c r="H754" s="140"/>
      <c r="Q754" s="141"/>
    </row>
    <row r="755" spans="4:17" ht="15.75">
      <c r="D755" s="140"/>
      <c r="E755" s="140"/>
      <c r="F755" s="140"/>
      <c r="G755" s="140"/>
      <c r="H755" s="140"/>
      <c r="Q755" s="141"/>
    </row>
    <row r="756" spans="4:17" ht="15.75">
      <c r="D756" s="140"/>
      <c r="E756" s="140"/>
      <c r="F756" s="140"/>
      <c r="G756" s="140"/>
      <c r="H756" s="140"/>
      <c r="Q756" s="141"/>
    </row>
    <row r="757" spans="4:17" ht="15.75">
      <c r="D757" s="140"/>
      <c r="E757" s="140"/>
      <c r="F757" s="140"/>
      <c r="G757" s="140"/>
      <c r="H757" s="140"/>
      <c r="Q757" s="141"/>
    </row>
    <row r="758" spans="4:17" ht="15.75">
      <c r="D758" s="140"/>
      <c r="E758" s="140"/>
      <c r="F758" s="140"/>
      <c r="G758" s="140"/>
      <c r="H758" s="140"/>
      <c r="Q758" s="141"/>
    </row>
    <row r="759" spans="4:17" ht="15.75">
      <c r="D759" s="140"/>
      <c r="E759" s="140"/>
      <c r="F759" s="140"/>
      <c r="G759" s="140"/>
      <c r="H759" s="140"/>
      <c r="Q759" s="141"/>
    </row>
    <row r="760" spans="4:17" ht="15.75">
      <c r="D760" s="140"/>
      <c r="E760" s="140"/>
      <c r="F760" s="140"/>
      <c r="G760" s="140"/>
      <c r="H760" s="140"/>
      <c r="Q760" s="141"/>
    </row>
    <row r="761" spans="4:17" ht="15.75">
      <c r="D761" s="140"/>
      <c r="E761" s="140"/>
      <c r="F761" s="140"/>
      <c r="G761" s="140"/>
      <c r="H761" s="140"/>
      <c r="Q761" s="141"/>
    </row>
    <row r="762" spans="4:17" ht="15.75">
      <c r="D762" s="140"/>
      <c r="E762" s="140"/>
      <c r="F762" s="140"/>
      <c r="G762" s="140"/>
      <c r="H762" s="140"/>
      <c r="Q762" s="141"/>
    </row>
    <row r="763" spans="4:17" ht="15.75">
      <c r="D763" s="140"/>
      <c r="E763" s="140"/>
      <c r="F763" s="140"/>
      <c r="G763" s="140"/>
      <c r="H763" s="140"/>
      <c r="Q763" s="141"/>
    </row>
    <row r="764" spans="4:17" ht="15.75">
      <c r="D764" s="140"/>
      <c r="E764" s="140"/>
      <c r="F764" s="140"/>
      <c r="G764" s="140"/>
      <c r="H764" s="140"/>
      <c r="Q764" s="141"/>
    </row>
    <row r="765" spans="4:17" ht="15.75">
      <c r="D765" s="140"/>
      <c r="E765" s="140"/>
      <c r="F765" s="140"/>
      <c r="G765" s="140"/>
      <c r="H765" s="140"/>
      <c r="Q765" s="141"/>
    </row>
    <row r="766" spans="4:17" ht="15.75">
      <c r="D766" s="140"/>
      <c r="E766" s="140"/>
      <c r="F766" s="140"/>
      <c r="G766" s="140"/>
      <c r="H766" s="140"/>
      <c r="Q766" s="141"/>
    </row>
    <row r="767" spans="4:17" ht="15.75">
      <c r="D767" s="140"/>
      <c r="E767" s="140"/>
      <c r="F767" s="140"/>
      <c r="G767" s="140"/>
      <c r="H767" s="140"/>
      <c r="Q767" s="141"/>
    </row>
    <row r="768" spans="4:17" ht="15.75">
      <c r="D768" s="140"/>
      <c r="E768" s="140"/>
      <c r="F768" s="140"/>
      <c r="G768" s="140"/>
      <c r="H768" s="140"/>
      <c r="Q768" s="141"/>
    </row>
    <row r="769" spans="4:17" ht="15.75">
      <c r="D769" s="140"/>
      <c r="E769" s="140"/>
      <c r="F769" s="140"/>
      <c r="G769" s="140"/>
      <c r="H769" s="140"/>
      <c r="Q769" s="141"/>
    </row>
    <row r="770" spans="4:17" ht="15.75">
      <c r="D770" s="140"/>
      <c r="E770" s="140"/>
      <c r="F770" s="140"/>
      <c r="G770" s="140"/>
      <c r="H770" s="140"/>
      <c r="Q770" s="141"/>
    </row>
    <row r="771" spans="4:17" ht="15.75">
      <c r="D771" s="140"/>
      <c r="E771" s="140"/>
      <c r="F771" s="140"/>
      <c r="G771" s="140"/>
      <c r="H771" s="140"/>
      <c r="Q771" s="141"/>
    </row>
    <row r="772" spans="4:17" ht="15.75">
      <c r="D772" s="140"/>
      <c r="E772" s="140"/>
      <c r="F772" s="140"/>
      <c r="G772" s="140"/>
      <c r="H772" s="140"/>
      <c r="Q772" s="141"/>
    </row>
    <row r="773" spans="4:17" ht="15.75">
      <c r="D773" s="140"/>
      <c r="E773" s="140"/>
      <c r="F773" s="140"/>
      <c r="G773" s="140"/>
      <c r="H773" s="140"/>
      <c r="Q773" s="141"/>
    </row>
    <row r="774" spans="4:17" ht="15.75">
      <c r="D774" s="140"/>
      <c r="E774" s="140"/>
      <c r="F774" s="140"/>
      <c r="G774" s="140"/>
      <c r="H774" s="140"/>
      <c r="Q774" s="141"/>
    </row>
    <row r="775" spans="4:17" ht="15.75">
      <c r="D775" s="140"/>
      <c r="E775" s="140"/>
      <c r="F775" s="140"/>
      <c r="G775" s="140"/>
      <c r="H775" s="140"/>
      <c r="Q775" s="141"/>
    </row>
    <row r="776" spans="4:17" ht="15.75">
      <c r="D776" s="140"/>
      <c r="E776" s="140"/>
      <c r="F776" s="140"/>
      <c r="G776" s="140"/>
      <c r="H776" s="140"/>
      <c r="Q776" s="141"/>
    </row>
    <row r="777" spans="4:17" ht="15.75">
      <c r="D777" s="140"/>
      <c r="E777" s="140"/>
      <c r="F777" s="140"/>
      <c r="G777" s="140"/>
      <c r="H777" s="140"/>
      <c r="Q777" s="141"/>
    </row>
    <row r="778" spans="4:17" ht="15.75">
      <c r="D778" s="140"/>
      <c r="E778" s="140"/>
      <c r="F778" s="140"/>
      <c r="G778" s="140"/>
      <c r="H778" s="140"/>
      <c r="Q778" s="141"/>
    </row>
    <row r="779" spans="4:17" ht="15.75">
      <c r="D779" s="140"/>
      <c r="E779" s="140"/>
      <c r="F779" s="140"/>
      <c r="G779" s="140"/>
      <c r="H779" s="140"/>
      <c r="Q779" s="141"/>
    </row>
    <row r="780" spans="4:17" ht="15.75">
      <c r="D780" s="140"/>
      <c r="E780" s="140"/>
      <c r="F780" s="140"/>
      <c r="G780" s="140"/>
      <c r="H780" s="140"/>
      <c r="Q780" s="141"/>
    </row>
    <row r="781" spans="4:17" ht="15.75">
      <c r="D781" s="140"/>
      <c r="E781" s="140"/>
      <c r="F781" s="140"/>
      <c r="G781" s="140"/>
      <c r="H781" s="140"/>
      <c r="Q781" s="141"/>
    </row>
    <row r="782" spans="4:17" ht="15.75">
      <c r="D782" s="140"/>
      <c r="E782" s="140"/>
      <c r="F782" s="140"/>
      <c r="G782" s="140"/>
      <c r="H782" s="140"/>
      <c r="Q782" s="141"/>
    </row>
    <row r="783" spans="4:17" ht="15.75">
      <c r="D783" s="140"/>
      <c r="E783" s="140"/>
      <c r="F783" s="140"/>
      <c r="G783" s="140"/>
      <c r="H783" s="140"/>
      <c r="Q783" s="141"/>
    </row>
    <row r="784" spans="4:17" ht="15.75">
      <c r="D784" s="140"/>
      <c r="E784" s="140"/>
      <c r="F784" s="140"/>
      <c r="G784" s="140"/>
      <c r="H784" s="140"/>
      <c r="Q784" s="141"/>
    </row>
    <row r="785" spans="4:17" ht="15.75">
      <c r="D785" s="140"/>
      <c r="E785" s="140"/>
      <c r="F785" s="140"/>
      <c r="G785" s="140"/>
      <c r="H785" s="140"/>
      <c r="Q785" s="141"/>
    </row>
    <row r="786" spans="4:17" ht="15.75">
      <c r="D786" s="140"/>
      <c r="E786" s="140"/>
      <c r="F786" s="140"/>
      <c r="G786" s="140"/>
      <c r="H786" s="140"/>
      <c r="Q786" s="141"/>
    </row>
    <row r="787" spans="4:17" ht="15.75">
      <c r="D787" s="140"/>
      <c r="E787" s="140"/>
      <c r="F787" s="140"/>
      <c r="G787" s="140"/>
      <c r="H787" s="140"/>
      <c r="Q787" s="141"/>
    </row>
    <row r="788" spans="4:17" ht="15.75">
      <c r="D788" s="140"/>
      <c r="E788" s="140"/>
      <c r="F788" s="140"/>
      <c r="G788" s="140"/>
      <c r="H788" s="140"/>
      <c r="Q788" s="141"/>
    </row>
    <row r="789" spans="4:17" ht="15.75">
      <c r="D789" s="140"/>
      <c r="E789" s="140"/>
      <c r="F789" s="140"/>
      <c r="G789" s="140"/>
      <c r="H789" s="140"/>
      <c r="Q789" s="141"/>
    </row>
    <row r="790" spans="4:17" ht="15.75">
      <c r="D790" s="140"/>
      <c r="E790" s="140"/>
      <c r="F790" s="140"/>
      <c r="G790" s="140"/>
      <c r="H790" s="140"/>
      <c r="Q790" s="141"/>
    </row>
    <row r="791" spans="4:17" ht="15.75">
      <c r="D791" s="140"/>
      <c r="E791" s="140"/>
      <c r="F791" s="140"/>
      <c r="G791" s="140"/>
      <c r="H791" s="140"/>
      <c r="Q791" s="141"/>
    </row>
    <row r="792" spans="4:17" ht="15.75">
      <c r="D792" s="140"/>
      <c r="E792" s="140"/>
      <c r="F792" s="140"/>
      <c r="G792" s="140"/>
      <c r="H792" s="140"/>
      <c r="Q792" s="141"/>
    </row>
    <row r="793" spans="4:17" ht="15.75">
      <c r="D793" s="140"/>
      <c r="E793" s="140"/>
      <c r="F793" s="140"/>
      <c r="G793" s="140"/>
      <c r="H793" s="140"/>
      <c r="Q793" s="141"/>
    </row>
    <row r="794" spans="4:17" ht="15.75">
      <c r="D794" s="140"/>
      <c r="E794" s="140"/>
      <c r="F794" s="140"/>
      <c r="G794" s="140"/>
      <c r="H794" s="140"/>
      <c r="Q794" s="141"/>
    </row>
    <row r="795" spans="4:17" ht="15.75">
      <c r="D795" s="140"/>
      <c r="E795" s="140"/>
      <c r="F795" s="140"/>
      <c r="G795" s="140"/>
      <c r="H795" s="140"/>
      <c r="Q795" s="141"/>
    </row>
    <row r="796" spans="4:17" ht="15.75">
      <c r="D796" s="140"/>
      <c r="E796" s="140"/>
      <c r="F796" s="140"/>
      <c r="G796" s="140"/>
      <c r="H796" s="140"/>
      <c r="Q796" s="141"/>
    </row>
    <row r="797" spans="4:17" ht="15.75">
      <c r="D797" s="140"/>
      <c r="E797" s="140"/>
      <c r="F797" s="140"/>
      <c r="G797" s="140"/>
      <c r="H797" s="140"/>
      <c r="Q797" s="141"/>
    </row>
    <row r="798" spans="4:17" ht="15.75">
      <c r="D798" s="140"/>
      <c r="E798" s="140"/>
      <c r="F798" s="140"/>
      <c r="G798" s="140"/>
      <c r="H798" s="140"/>
      <c r="Q798" s="141"/>
    </row>
    <row r="799" spans="4:17" ht="15.75">
      <c r="D799" s="140"/>
      <c r="E799" s="140"/>
      <c r="F799" s="140"/>
      <c r="G799" s="140"/>
      <c r="H799" s="140"/>
      <c r="Q799" s="141"/>
    </row>
    <row r="800" spans="4:17" ht="15.75">
      <c r="D800" s="140"/>
      <c r="E800" s="140"/>
      <c r="F800" s="140"/>
      <c r="G800" s="140"/>
      <c r="H800" s="140"/>
      <c r="Q800" s="141"/>
    </row>
    <row r="801" spans="4:17" ht="15.75">
      <c r="D801" s="140"/>
      <c r="E801" s="140"/>
      <c r="F801" s="140"/>
      <c r="G801" s="140"/>
      <c r="H801" s="140"/>
      <c r="Q801" s="141"/>
    </row>
    <row r="802" spans="4:17" ht="15.75">
      <c r="D802" s="140"/>
      <c r="E802" s="140"/>
      <c r="F802" s="140"/>
      <c r="G802" s="140"/>
      <c r="H802" s="140"/>
      <c r="Q802" s="141"/>
    </row>
    <row r="803" spans="4:17" ht="15.75">
      <c r="D803" s="140"/>
      <c r="E803" s="140"/>
      <c r="F803" s="140"/>
      <c r="G803" s="140"/>
      <c r="H803" s="140"/>
      <c r="Q803" s="141"/>
    </row>
    <row r="804" spans="4:17" ht="15.75">
      <c r="D804" s="140"/>
      <c r="E804" s="140"/>
      <c r="F804" s="140"/>
      <c r="G804" s="140"/>
      <c r="H804" s="140"/>
      <c r="Q804" s="141"/>
    </row>
    <row r="805" spans="4:17" ht="15.75">
      <c r="D805" s="140"/>
      <c r="E805" s="140"/>
      <c r="F805" s="140"/>
      <c r="G805" s="140"/>
      <c r="H805" s="140"/>
      <c r="Q805" s="141"/>
    </row>
    <row r="806" spans="4:17" ht="15.75">
      <c r="D806" s="140"/>
      <c r="E806" s="140"/>
      <c r="F806" s="140"/>
      <c r="G806" s="140"/>
      <c r="H806" s="140"/>
      <c r="Q806" s="141"/>
    </row>
    <row r="807" spans="4:17" ht="15.75">
      <c r="D807" s="140"/>
      <c r="E807" s="140"/>
      <c r="F807" s="140"/>
      <c r="G807" s="140"/>
      <c r="H807" s="140"/>
      <c r="Q807" s="141"/>
    </row>
    <row r="808" spans="4:17" ht="15.75">
      <c r="D808" s="140"/>
      <c r="E808" s="140"/>
      <c r="F808" s="140"/>
      <c r="G808" s="140"/>
      <c r="H808" s="140"/>
      <c r="Q808" s="141"/>
    </row>
    <row r="809" spans="4:17" ht="15.75">
      <c r="D809" s="140"/>
      <c r="E809" s="140"/>
      <c r="F809" s="140"/>
      <c r="G809" s="140"/>
      <c r="H809" s="140"/>
      <c r="Q809" s="141"/>
    </row>
    <row r="810" spans="4:17" ht="15.75">
      <c r="D810" s="140"/>
      <c r="E810" s="140"/>
      <c r="F810" s="140"/>
      <c r="G810" s="140"/>
      <c r="H810" s="140"/>
      <c r="Q810" s="141"/>
    </row>
    <row r="811" spans="4:17" ht="15.75">
      <c r="D811" s="140"/>
      <c r="E811" s="140"/>
      <c r="F811" s="140"/>
      <c r="G811" s="140"/>
      <c r="H811" s="140"/>
      <c r="Q811" s="141"/>
    </row>
    <row r="812" spans="4:17" ht="15.75">
      <c r="D812" s="140"/>
      <c r="E812" s="140"/>
      <c r="F812" s="140"/>
      <c r="G812" s="140"/>
      <c r="H812" s="140"/>
      <c r="Q812" s="141"/>
    </row>
    <row r="813" spans="4:17" ht="15.75">
      <c r="D813" s="140"/>
      <c r="E813" s="140"/>
      <c r="F813" s="140"/>
      <c r="G813" s="140"/>
      <c r="H813" s="140"/>
      <c r="Q813" s="141"/>
    </row>
    <row r="814" spans="4:17" ht="15.75">
      <c r="D814" s="140"/>
      <c r="E814" s="140"/>
      <c r="F814" s="140"/>
      <c r="G814" s="140"/>
      <c r="H814" s="140"/>
      <c r="Q814" s="141"/>
    </row>
    <row r="815" spans="4:17" ht="15.75">
      <c r="D815" s="140"/>
      <c r="E815" s="140"/>
      <c r="F815" s="140"/>
      <c r="G815" s="140"/>
      <c r="H815" s="140"/>
      <c r="Q815" s="141"/>
    </row>
    <row r="816" spans="4:17" ht="15.75">
      <c r="D816" s="140"/>
      <c r="E816" s="140"/>
      <c r="F816" s="140"/>
      <c r="G816" s="140"/>
      <c r="H816" s="140"/>
      <c r="Q816" s="141"/>
    </row>
    <row r="817" spans="4:17" ht="15.75">
      <c r="D817" s="140"/>
      <c r="E817" s="140"/>
      <c r="F817" s="140"/>
      <c r="G817" s="140"/>
      <c r="H817" s="140"/>
      <c r="Q817" s="141"/>
    </row>
    <row r="818" spans="4:17" ht="15.75">
      <c r="D818" s="140"/>
      <c r="E818" s="140"/>
      <c r="F818" s="140"/>
      <c r="G818" s="140"/>
      <c r="H818" s="140"/>
      <c r="Q818" s="141"/>
    </row>
    <row r="819" spans="4:17" ht="15.75">
      <c r="D819" s="140"/>
      <c r="E819" s="140"/>
      <c r="F819" s="140"/>
      <c r="G819" s="140"/>
      <c r="H819" s="140"/>
      <c r="Q819" s="141"/>
    </row>
    <row r="820" spans="4:17" ht="15.75">
      <c r="D820" s="140"/>
      <c r="E820" s="140"/>
      <c r="F820" s="140"/>
      <c r="G820" s="140"/>
      <c r="H820" s="140"/>
      <c r="Q820" s="141"/>
    </row>
    <row r="821" spans="4:17" ht="15.75">
      <c r="D821" s="140"/>
      <c r="E821" s="140"/>
      <c r="F821" s="140"/>
      <c r="G821" s="140"/>
      <c r="H821" s="140"/>
      <c r="Q821" s="141"/>
    </row>
    <row r="822" spans="4:17" ht="15.75">
      <c r="D822" s="140"/>
      <c r="E822" s="140"/>
      <c r="F822" s="140"/>
      <c r="G822" s="140"/>
      <c r="H822" s="140"/>
      <c r="Q822" s="141"/>
    </row>
    <row r="823" spans="4:17" ht="15.75">
      <c r="D823" s="140"/>
      <c r="E823" s="140"/>
      <c r="F823" s="140"/>
      <c r="G823" s="140"/>
      <c r="H823" s="140"/>
      <c r="Q823" s="141"/>
    </row>
    <row r="824" spans="4:17" ht="15.75">
      <c r="D824" s="140"/>
      <c r="E824" s="140"/>
      <c r="F824" s="140"/>
      <c r="G824" s="140"/>
      <c r="H824" s="140"/>
      <c r="Q824" s="141"/>
    </row>
    <row r="825" spans="4:17" ht="15.75">
      <c r="D825" s="140"/>
      <c r="E825" s="140"/>
      <c r="F825" s="140"/>
      <c r="G825" s="140"/>
      <c r="H825" s="140"/>
      <c r="Q825" s="141"/>
    </row>
    <row r="826" spans="4:17" ht="15.75">
      <c r="D826" s="140"/>
      <c r="E826" s="140"/>
      <c r="F826" s="140"/>
      <c r="G826" s="140"/>
      <c r="H826" s="140"/>
      <c r="Q826" s="141"/>
    </row>
    <row r="827" spans="4:17" ht="15.75">
      <c r="D827" s="140"/>
      <c r="E827" s="140"/>
      <c r="F827" s="140"/>
      <c r="G827" s="140"/>
      <c r="H827" s="140"/>
      <c r="Q827" s="141"/>
    </row>
    <row r="828" spans="4:17" ht="15.75">
      <c r="D828" s="140"/>
      <c r="E828" s="140"/>
      <c r="F828" s="140"/>
      <c r="G828" s="140"/>
      <c r="H828" s="140"/>
      <c r="Q828" s="141"/>
    </row>
    <row r="829" spans="4:17" ht="15.75">
      <c r="D829" s="140"/>
      <c r="E829" s="140"/>
      <c r="F829" s="140"/>
      <c r="G829" s="140"/>
      <c r="H829" s="140"/>
      <c r="Q829" s="141"/>
    </row>
    <row r="830" spans="4:17" ht="15.75">
      <c r="D830" s="140"/>
      <c r="E830" s="140"/>
      <c r="F830" s="140"/>
      <c r="G830" s="140"/>
      <c r="H830" s="140"/>
      <c r="Q830" s="141"/>
    </row>
    <row r="831" spans="4:17" ht="15.75">
      <c r="D831" s="140"/>
      <c r="E831" s="140"/>
      <c r="F831" s="140"/>
      <c r="G831" s="140"/>
      <c r="H831" s="140"/>
      <c r="Q831" s="141"/>
    </row>
    <row r="832" spans="4:17" ht="15.75">
      <c r="D832" s="140"/>
      <c r="E832" s="140"/>
      <c r="F832" s="140"/>
      <c r="G832" s="140"/>
      <c r="H832" s="140"/>
      <c r="Q832" s="141"/>
    </row>
    <row r="833" spans="4:17" ht="15.75">
      <c r="D833" s="140"/>
      <c r="E833" s="140"/>
      <c r="F833" s="140"/>
      <c r="G833" s="140"/>
      <c r="H833" s="140"/>
      <c r="Q833" s="141"/>
    </row>
    <row r="834" spans="4:17" ht="15.75">
      <c r="D834" s="140"/>
      <c r="E834" s="140"/>
      <c r="F834" s="140"/>
      <c r="G834" s="140"/>
      <c r="H834" s="140"/>
      <c r="Q834" s="141"/>
    </row>
    <row r="835" spans="4:17" ht="15.75">
      <c r="D835" s="140"/>
      <c r="E835" s="140"/>
      <c r="F835" s="140"/>
      <c r="G835" s="140"/>
      <c r="H835" s="140"/>
      <c r="Q835" s="141"/>
    </row>
    <row r="836" spans="4:17" ht="15.75">
      <c r="D836" s="140"/>
      <c r="E836" s="140"/>
      <c r="F836" s="140"/>
      <c r="G836" s="140"/>
      <c r="H836" s="140"/>
      <c r="Q836" s="141"/>
    </row>
    <row r="837" spans="4:17" ht="15.75">
      <c r="D837" s="140"/>
      <c r="E837" s="140"/>
      <c r="F837" s="140"/>
      <c r="G837" s="140"/>
      <c r="H837" s="140"/>
      <c r="Q837" s="141"/>
    </row>
    <row r="838" spans="4:17" ht="15.75">
      <c r="D838" s="140"/>
      <c r="E838" s="140"/>
      <c r="F838" s="140"/>
      <c r="G838" s="140"/>
      <c r="H838" s="140"/>
      <c r="Q838" s="141"/>
    </row>
    <row r="839" spans="4:17" ht="15.75">
      <c r="D839" s="140"/>
      <c r="E839" s="140"/>
      <c r="F839" s="140"/>
      <c r="G839" s="140"/>
      <c r="H839" s="140"/>
      <c r="Q839" s="141"/>
    </row>
    <row r="840" spans="4:17" ht="15.75">
      <c r="D840" s="140"/>
      <c r="E840" s="140"/>
      <c r="F840" s="140"/>
      <c r="G840" s="140"/>
      <c r="H840" s="140"/>
      <c r="Q840" s="141"/>
    </row>
    <row r="841" spans="4:17" ht="15.75">
      <c r="D841" s="140"/>
      <c r="E841" s="140"/>
      <c r="F841" s="140"/>
      <c r="G841" s="140"/>
      <c r="H841" s="140"/>
      <c r="Q841" s="141"/>
    </row>
    <row r="842" spans="4:17" ht="15.75">
      <c r="D842" s="140"/>
      <c r="E842" s="140"/>
      <c r="F842" s="140"/>
      <c r="G842" s="140"/>
      <c r="H842" s="140"/>
      <c r="Q842" s="141"/>
    </row>
    <row r="843" spans="4:17" ht="15.75">
      <c r="D843" s="140"/>
      <c r="E843" s="140"/>
      <c r="F843" s="140"/>
      <c r="G843" s="140"/>
      <c r="H843" s="140"/>
      <c r="Q843" s="141"/>
    </row>
    <row r="844" spans="4:17" ht="15.75">
      <c r="D844" s="140"/>
      <c r="E844" s="140"/>
      <c r="F844" s="140"/>
      <c r="G844" s="140"/>
      <c r="H844" s="140"/>
      <c r="Q844" s="141"/>
    </row>
    <row r="845" spans="4:17" ht="15.75">
      <c r="D845" s="140"/>
      <c r="E845" s="140"/>
      <c r="F845" s="140"/>
      <c r="G845" s="140"/>
      <c r="H845" s="140"/>
      <c r="Q845" s="141"/>
    </row>
    <row r="846" spans="4:17" ht="15.75">
      <c r="D846" s="140"/>
      <c r="E846" s="140"/>
      <c r="F846" s="140"/>
      <c r="G846" s="140"/>
      <c r="H846" s="140"/>
      <c r="Q846" s="141"/>
    </row>
    <row r="847" spans="4:17" ht="15.75">
      <c r="D847" s="140"/>
      <c r="E847" s="140"/>
      <c r="F847" s="140"/>
      <c r="G847" s="140"/>
      <c r="H847" s="140"/>
      <c r="Q847" s="141"/>
    </row>
    <row r="848" spans="4:17" ht="15.75">
      <c r="D848" s="140"/>
      <c r="E848" s="140"/>
      <c r="F848" s="140"/>
      <c r="G848" s="140"/>
      <c r="H848" s="140"/>
      <c r="Q848" s="141"/>
    </row>
    <row r="849" spans="4:17" ht="15.75">
      <c r="D849" s="140"/>
      <c r="E849" s="140"/>
      <c r="F849" s="140"/>
      <c r="G849" s="140"/>
      <c r="H849" s="140"/>
      <c r="Q849" s="141"/>
    </row>
    <row r="850" spans="4:17" ht="15.75">
      <c r="D850" s="140"/>
      <c r="E850" s="140"/>
      <c r="F850" s="140"/>
      <c r="G850" s="140"/>
      <c r="H850" s="140"/>
      <c r="Q850" s="141"/>
    </row>
    <row r="851" spans="4:17" ht="15.75">
      <c r="D851" s="140"/>
      <c r="E851" s="140"/>
      <c r="F851" s="140"/>
      <c r="G851" s="140"/>
      <c r="H851" s="140"/>
      <c r="Q851" s="141"/>
    </row>
    <row r="852" spans="4:17" ht="15.75">
      <c r="D852" s="140"/>
      <c r="E852" s="140"/>
      <c r="F852" s="140"/>
      <c r="G852" s="140"/>
      <c r="H852" s="140"/>
      <c r="Q852" s="141"/>
    </row>
    <row r="853" spans="4:17" ht="15.75">
      <c r="D853" s="140"/>
      <c r="E853" s="140"/>
      <c r="F853" s="140"/>
      <c r="G853" s="140"/>
      <c r="H853" s="140"/>
      <c r="Q853" s="141"/>
    </row>
    <row r="854" spans="4:17" ht="15.75">
      <c r="D854" s="140"/>
      <c r="E854" s="140"/>
      <c r="F854" s="140"/>
      <c r="G854" s="140"/>
      <c r="H854" s="140"/>
      <c r="Q854" s="141"/>
    </row>
    <row r="855" spans="4:17" ht="15.75">
      <c r="D855" s="140"/>
      <c r="E855" s="140"/>
      <c r="F855" s="140"/>
      <c r="G855" s="140"/>
      <c r="H855" s="140"/>
      <c r="Q855" s="141"/>
    </row>
    <row r="856" spans="4:17" ht="15.75">
      <c r="D856" s="140"/>
      <c r="E856" s="140"/>
      <c r="F856" s="140"/>
      <c r="G856" s="140"/>
      <c r="H856" s="140"/>
      <c r="Q856" s="141"/>
    </row>
    <row r="857" spans="4:17" ht="15.75">
      <c r="D857" s="140"/>
      <c r="E857" s="140"/>
      <c r="F857" s="140"/>
      <c r="G857" s="140"/>
      <c r="H857" s="140"/>
      <c r="Q857" s="141"/>
    </row>
    <row r="858" spans="4:17" ht="15.75">
      <c r="D858" s="140"/>
      <c r="E858" s="140"/>
      <c r="F858" s="140"/>
      <c r="G858" s="140"/>
      <c r="H858" s="140"/>
      <c r="Q858" s="141"/>
    </row>
    <row r="859" spans="4:17" ht="15.75">
      <c r="D859" s="140"/>
      <c r="E859" s="140"/>
      <c r="F859" s="140"/>
      <c r="G859" s="140"/>
      <c r="H859" s="140"/>
      <c r="Q859" s="141"/>
    </row>
    <row r="860" spans="4:17" ht="15.75">
      <c r="D860" s="140"/>
      <c r="E860" s="140"/>
      <c r="F860" s="140"/>
      <c r="G860" s="140"/>
      <c r="H860" s="140"/>
      <c r="Q860" s="141"/>
    </row>
    <row r="861" spans="4:17" ht="15.75">
      <c r="D861" s="140"/>
      <c r="E861" s="140"/>
      <c r="F861" s="140"/>
      <c r="G861" s="140"/>
      <c r="H861" s="140"/>
      <c r="Q861" s="141"/>
    </row>
    <row r="862" spans="4:17" ht="15.75">
      <c r="D862" s="140"/>
      <c r="E862" s="140"/>
      <c r="F862" s="140"/>
      <c r="G862" s="140"/>
      <c r="H862" s="140"/>
      <c r="Q862" s="141"/>
    </row>
    <row r="863" spans="4:17" ht="15.75">
      <c r="D863" s="140"/>
      <c r="E863" s="140"/>
      <c r="F863" s="140"/>
      <c r="G863" s="140"/>
      <c r="H863" s="140"/>
      <c r="Q863" s="141"/>
    </row>
    <row r="864" spans="4:17" ht="15.75">
      <c r="D864" s="140"/>
      <c r="E864" s="140"/>
      <c r="F864" s="140"/>
      <c r="G864" s="140"/>
      <c r="H864" s="140"/>
      <c r="Q864" s="141"/>
    </row>
    <row r="865" spans="4:17" ht="15.75">
      <c r="D865" s="140"/>
      <c r="E865" s="140"/>
      <c r="F865" s="140"/>
      <c r="G865" s="140"/>
      <c r="H865" s="140"/>
      <c r="Q865" s="141"/>
    </row>
    <row r="866" spans="4:17" ht="15.75">
      <c r="D866" s="140"/>
      <c r="E866" s="140"/>
      <c r="F866" s="140"/>
      <c r="G866" s="140"/>
      <c r="H866" s="140"/>
      <c r="Q866" s="141"/>
    </row>
    <row r="867" spans="4:17" ht="15.75">
      <c r="D867" s="140"/>
      <c r="E867" s="140"/>
      <c r="F867" s="140"/>
      <c r="G867" s="140"/>
      <c r="H867" s="140"/>
      <c r="Q867" s="141"/>
    </row>
    <row r="868" spans="4:17" ht="15.75">
      <c r="D868" s="140"/>
      <c r="E868" s="140"/>
      <c r="F868" s="140"/>
      <c r="G868" s="140"/>
      <c r="H868" s="140"/>
      <c r="Q868" s="141"/>
    </row>
    <row r="869" spans="4:17" ht="15.75">
      <c r="D869" s="140"/>
      <c r="E869" s="140"/>
      <c r="F869" s="140"/>
      <c r="G869" s="140"/>
      <c r="H869" s="140"/>
      <c r="Q869" s="141"/>
    </row>
    <row r="870" spans="4:17" ht="15.75">
      <c r="D870" s="140"/>
      <c r="E870" s="140"/>
      <c r="F870" s="140"/>
      <c r="G870" s="140"/>
      <c r="H870" s="140"/>
      <c r="Q870" s="141"/>
    </row>
    <row r="871" spans="4:17" ht="15.75">
      <c r="D871" s="140"/>
      <c r="E871" s="140"/>
      <c r="F871" s="140"/>
      <c r="G871" s="140"/>
      <c r="H871" s="140"/>
      <c r="Q871" s="141"/>
    </row>
    <row r="872" spans="4:17" ht="15.75">
      <c r="D872" s="140"/>
      <c r="E872" s="140"/>
      <c r="F872" s="140"/>
      <c r="G872" s="140"/>
      <c r="H872" s="140"/>
      <c r="Q872" s="141"/>
    </row>
    <row r="873" spans="4:17" ht="15.75">
      <c r="D873" s="140"/>
      <c r="E873" s="140"/>
      <c r="F873" s="140"/>
      <c r="G873" s="140"/>
      <c r="H873" s="140"/>
      <c r="Q873" s="141"/>
    </row>
    <row r="874" spans="4:17" ht="15.75">
      <c r="D874" s="140"/>
      <c r="E874" s="140"/>
      <c r="F874" s="140"/>
      <c r="G874" s="140"/>
      <c r="H874" s="140"/>
      <c r="Q874" s="141"/>
    </row>
    <row r="875" spans="4:17" ht="15.75">
      <c r="D875" s="140"/>
      <c r="E875" s="140"/>
      <c r="F875" s="140"/>
      <c r="G875" s="140"/>
      <c r="H875" s="140"/>
      <c r="Q875" s="141"/>
    </row>
    <row r="876" spans="4:17" ht="15.75">
      <c r="D876" s="140"/>
      <c r="E876" s="140"/>
      <c r="F876" s="140"/>
      <c r="G876" s="140"/>
      <c r="H876" s="140"/>
      <c r="Q876" s="141"/>
    </row>
    <row r="877" spans="4:17" ht="15.75">
      <c r="D877" s="140"/>
      <c r="E877" s="140"/>
      <c r="F877" s="140"/>
      <c r="G877" s="140"/>
      <c r="H877" s="140"/>
      <c r="Q877" s="141"/>
    </row>
    <row r="878" spans="4:17" ht="15.75">
      <c r="D878" s="140"/>
      <c r="E878" s="140"/>
      <c r="F878" s="140"/>
      <c r="G878" s="140"/>
      <c r="H878" s="140"/>
      <c r="Q878" s="141"/>
    </row>
    <row r="879" spans="4:17" ht="15.75">
      <c r="D879" s="140"/>
      <c r="E879" s="140"/>
      <c r="F879" s="140"/>
      <c r="G879" s="140"/>
      <c r="H879" s="140"/>
      <c r="Q879" s="141"/>
    </row>
    <row r="880" spans="4:17" ht="15.75">
      <c r="D880" s="140"/>
      <c r="E880" s="140"/>
      <c r="F880" s="140"/>
      <c r="G880" s="140"/>
      <c r="H880" s="140"/>
      <c r="Q880" s="141"/>
    </row>
    <row r="881" spans="4:17" ht="15.75">
      <c r="D881" s="140"/>
      <c r="E881" s="140"/>
      <c r="F881" s="140"/>
      <c r="G881" s="140"/>
      <c r="H881" s="140"/>
      <c r="Q881" s="141"/>
    </row>
    <row r="882" spans="4:17" ht="15.75">
      <c r="D882" s="140"/>
      <c r="E882" s="140"/>
      <c r="F882" s="140"/>
      <c r="G882" s="140"/>
      <c r="H882" s="140"/>
      <c r="Q882" s="141"/>
    </row>
    <row r="883" spans="4:17" ht="15.75">
      <c r="D883" s="140"/>
      <c r="E883" s="140"/>
      <c r="F883" s="140"/>
      <c r="G883" s="140"/>
      <c r="H883" s="140"/>
      <c r="Q883" s="141"/>
    </row>
    <row r="884" spans="4:17" ht="15.75">
      <c r="D884" s="140"/>
      <c r="E884" s="140"/>
      <c r="F884" s="140"/>
      <c r="G884" s="140"/>
      <c r="H884" s="140"/>
      <c r="Q884" s="141"/>
    </row>
    <row r="885" spans="4:17" ht="15.75">
      <c r="D885" s="140"/>
      <c r="E885" s="140"/>
      <c r="F885" s="140"/>
      <c r="G885" s="140"/>
      <c r="H885" s="140"/>
      <c r="Q885" s="141"/>
    </row>
    <row r="886" spans="4:17" ht="15.75">
      <c r="D886" s="140"/>
      <c r="E886" s="140"/>
      <c r="F886" s="140"/>
      <c r="G886" s="140"/>
      <c r="H886" s="140"/>
      <c r="Q886" s="141"/>
    </row>
    <row r="887" spans="4:17" ht="15.75">
      <c r="D887" s="140"/>
      <c r="E887" s="140"/>
      <c r="F887" s="140"/>
      <c r="G887" s="140"/>
      <c r="H887" s="140"/>
      <c r="Q887" s="141"/>
    </row>
    <row r="888" spans="4:17" ht="15.75">
      <c r="D888" s="140"/>
      <c r="E888" s="140"/>
      <c r="F888" s="140"/>
      <c r="G888" s="140"/>
      <c r="H888" s="140"/>
      <c r="Q888" s="141"/>
    </row>
    <row r="889" spans="4:17" ht="15.75">
      <c r="D889" s="140"/>
      <c r="E889" s="140"/>
      <c r="F889" s="140"/>
      <c r="G889" s="140"/>
      <c r="H889" s="140"/>
      <c r="Q889" s="141"/>
    </row>
    <row r="890" spans="4:17" ht="15.75">
      <c r="D890" s="140"/>
      <c r="E890" s="140"/>
      <c r="F890" s="140"/>
      <c r="G890" s="140"/>
      <c r="H890" s="140"/>
      <c r="Q890" s="141"/>
    </row>
    <row r="891" spans="4:17" ht="15.75">
      <c r="D891" s="140"/>
      <c r="E891" s="140"/>
      <c r="F891" s="140"/>
      <c r="G891" s="140"/>
      <c r="H891" s="140"/>
      <c r="Q891" s="141"/>
    </row>
    <row r="892" spans="4:17" ht="15.75">
      <c r="D892" s="140"/>
      <c r="E892" s="140"/>
      <c r="F892" s="140"/>
      <c r="G892" s="140"/>
      <c r="H892" s="140"/>
      <c r="Q892" s="141"/>
    </row>
    <row r="893" spans="4:17" ht="15.75">
      <c r="D893" s="140"/>
      <c r="E893" s="140"/>
      <c r="F893" s="140"/>
      <c r="G893" s="140"/>
      <c r="H893" s="140"/>
      <c r="Q893" s="141"/>
    </row>
    <row r="894" spans="4:17" ht="15.75">
      <c r="D894" s="140"/>
      <c r="E894" s="140"/>
      <c r="F894" s="140"/>
      <c r="G894" s="140"/>
      <c r="H894" s="140"/>
      <c r="Q894" s="141"/>
    </row>
    <row r="895" spans="4:17" ht="15.75">
      <c r="D895" s="140"/>
      <c r="E895" s="140"/>
      <c r="F895" s="140"/>
      <c r="G895" s="140"/>
      <c r="H895" s="140"/>
      <c r="Q895" s="141"/>
    </row>
    <row r="896" spans="4:17" ht="15.75">
      <c r="D896" s="140"/>
      <c r="E896" s="140"/>
      <c r="F896" s="140"/>
      <c r="G896" s="140"/>
      <c r="H896" s="140"/>
      <c r="Q896" s="141"/>
    </row>
    <row r="897" spans="4:17" ht="15.75">
      <c r="D897" s="140"/>
      <c r="E897" s="140"/>
      <c r="F897" s="140"/>
      <c r="G897" s="140"/>
      <c r="H897" s="140"/>
      <c r="Q897" s="141"/>
    </row>
    <row r="898" spans="4:17" ht="15.75">
      <c r="D898" s="140"/>
      <c r="E898" s="140"/>
      <c r="F898" s="140"/>
      <c r="G898" s="140"/>
      <c r="H898" s="140"/>
      <c r="Q898" s="141"/>
    </row>
    <row r="899" spans="4:17" ht="15.75">
      <c r="D899" s="140"/>
      <c r="E899" s="140"/>
      <c r="F899" s="140"/>
      <c r="G899" s="140"/>
      <c r="H899" s="140"/>
      <c r="Q899" s="141"/>
    </row>
    <row r="900" spans="4:17" ht="15.75">
      <c r="D900" s="140"/>
      <c r="E900" s="140"/>
      <c r="F900" s="140"/>
      <c r="G900" s="140"/>
      <c r="H900" s="140"/>
      <c r="Q900" s="141"/>
    </row>
    <row r="901" spans="4:17" ht="15.75">
      <c r="D901" s="140"/>
      <c r="E901" s="140"/>
      <c r="F901" s="140"/>
      <c r="G901" s="140"/>
      <c r="H901" s="140"/>
      <c r="Q901" s="141"/>
    </row>
    <row r="902" spans="4:17" ht="15.75">
      <c r="D902" s="140"/>
      <c r="E902" s="140"/>
      <c r="F902" s="140"/>
      <c r="G902" s="140"/>
      <c r="H902" s="140"/>
      <c r="Q902" s="141"/>
    </row>
    <row r="903" spans="4:17" ht="15.75">
      <c r="D903" s="140"/>
      <c r="E903" s="140"/>
      <c r="F903" s="140"/>
      <c r="G903" s="140"/>
      <c r="H903" s="140"/>
      <c r="Q903" s="141"/>
    </row>
    <row r="904" spans="4:17" ht="15.75">
      <c r="D904" s="140"/>
      <c r="E904" s="140"/>
      <c r="F904" s="140"/>
      <c r="G904" s="140"/>
      <c r="H904" s="140"/>
      <c r="Q904" s="141"/>
    </row>
    <row r="905" spans="4:17" ht="15.75">
      <c r="D905" s="140"/>
      <c r="E905" s="140"/>
      <c r="F905" s="140"/>
      <c r="G905" s="140"/>
      <c r="H905" s="140"/>
      <c r="Q905" s="141"/>
    </row>
    <row r="906" spans="4:17" ht="15.75">
      <c r="D906" s="140"/>
      <c r="E906" s="140"/>
      <c r="F906" s="140"/>
      <c r="G906" s="140"/>
      <c r="H906" s="140"/>
      <c r="Q906" s="141"/>
    </row>
    <row r="907" spans="4:17" ht="15.75">
      <c r="D907" s="140"/>
      <c r="E907" s="140"/>
      <c r="F907" s="140"/>
      <c r="G907" s="140"/>
      <c r="H907" s="140"/>
      <c r="Q907" s="141"/>
    </row>
    <row r="908" spans="4:17" ht="15.75">
      <c r="D908" s="140"/>
      <c r="E908" s="140"/>
      <c r="F908" s="140"/>
      <c r="G908" s="140"/>
      <c r="H908" s="140"/>
      <c r="Q908" s="141"/>
    </row>
    <row r="909" spans="4:17" ht="15.75">
      <c r="D909" s="140"/>
      <c r="E909" s="140"/>
      <c r="F909" s="140"/>
      <c r="G909" s="140"/>
      <c r="H909" s="140"/>
      <c r="Q909" s="141"/>
    </row>
    <row r="910" spans="4:17" ht="15.75">
      <c r="D910" s="140"/>
      <c r="E910" s="140"/>
      <c r="F910" s="140"/>
      <c r="G910" s="140"/>
      <c r="H910" s="140"/>
      <c r="Q910" s="141"/>
    </row>
    <row r="911" spans="4:17" ht="15.75">
      <c r="D911" s="140"/>
      <c r="E911" s="140"/>
      <c r="F911" s="140"/>
      <c r="G911" s="140"/>
      <c r="H911" s="140"/>
      <c r="Q911" s="141"/>
    </row>
    <row r="912" spans="4:17" ht="15.75">
      <c r="D912" s="140"/>
      <c r="E912" s="140"/>
      <c r="F912" s="140"/>
      <c r="G912" s="140"/>
      <c r="H912" s="140"/>
      <c r="Q912" s="141"/>
    </row>
    <row r="913" spans="4:17" ht="15.75">
      <c r="D913" s="140"/>
      <c r="E913" s="140"/>
      <c r="F913" s="140"/>
      <c r="G913" s="140"/>
      <c r="H913" s="140"/>
      <c r="Q913" s="141"/>
    </row>
    <row r="914" spans="4:17" ht="15.75">
      <c r="D914" s="140"/>
      <c r="E914" s="140"/>
      <c r="F914" s="140"/>
      <c r="G914" s="140"/>
      <c r="H914" s="140"/>
      <c r="Q914" s="141"/>
    </row>
    <row r="915" spans="4:17" ht="15.75">
      <c r="D915" s="140"/>
      <c r="E915" s="140"/>
      <c r="F915" s="140"/>
      <c r="G915" s="140"/>
      <c r="H915" s="140"/>
      <c r="Q915" s="141"/>
    </row>
    <row r="916" spans="4:17" ht="15.75">
      <c r="D916" s="140"/>
      <c r="E916" s="140"/>
      <c r="F916" s="140"/>
      <c r="G916" s="140"/>
      <c r="H916" s="140"/>
      <c r="Q916" s="141"/>
    </row>
    <row r="917" spans="4:17" ht="15.75">
      <c r="D917" s="140"/>
      <c r="E917" s="140"/>
      <c r="F917" s="140"/>
      <c r="G917" s="140"/>
      <c r="H917" s="140"/>
      <c r="Q917" s="141"/>
    </row>
    <row r="918" spans="4:17" ht="15.75">
      <c r="D918" s="140"/>
      <c r="E918" s="140"/>
      <c r="F918" s="140"/>
      <c r="G918" s="140"/>
      <c r="H918" s="140"/>
      <c r="Q918" s="141"/>
    </row>
    <row r="919" spans="4:17" ht="15.75">
      <c r="D919" s="140"/>
      <c r="E919" s="140"/>
      <c r="F919" s="140"/>
      <c r="G919" s="140"/>
      <c r="H919" s="140"/>
      <c r="Q919" s="141"/>
    </row>
    <row r="920" spans="4:17" ht="15.75">
      <c r="D920" s="140"/>
      <c r="E920" s="140"/>
      <c r="F920" s="140"/>
      <c r="G920" s="140"/>
      <c r="H920" s="140"/>
      <c r="Q920" s="141"/>
    </row>
    <row r="921" spans="4:17" ht="15.75">
      <c r="D921" s="140"/>
      <c r="E921" s="140"/>
      <c r="F921" s="140"/>
      <c r="G921" s="140"/>
      <c r="H921" s="140"/>
      <c r="Q921" s="141"/>
    </row>
    <row r="922" spans="4:17" ht="15.75">
      <c r="D922" s="140"/>
      <c r="E922" s="140"/>
      <c r="F922" s="140"/>
      <c r="G922" s="140"/>
      <c r="H922" s="140"/>
      <c r="Q922" s="141"/>
    </row>
    <row r="923" spans="4:17" ht="15.75">
      <c r="D923" s="140"/>
      <c r="E923" s="140"/>
      <c r="F923" s="140"/>
      <c r="G923" s="140"/>
      <c r="H923" s="140"/>
      <c r="Q923" s="141"/>
    </row>
    <row r="924" spans="4:17" ht="15.75">
      <c r="D924" s="140"/>
      <c r="E924" s="140"/>
      <c r="F924" s="140"/>
      <c r="G924" s="140"/>
      <c r="H924" s="140"/>
      <c r="Q924" s="141"/>
    </row>
    <row r="925" spans="4:17" ht="15.75">
      <c r="D925" s="140"/>
      <c r="E925" s="140"/>
      <c r="F925" s="140"/>
      <c r="G925" s="140"/>
      <c r="H925" s="140"/>
      <c r="Q925" s="141"/>
    </row>
    <row r="926" spans="4:17" ht="15.75">
      <c r="D926" s="140"/>
      <c r="E926" s="140"/>
      <c r="F926" s="140"/>
      <c r="G926" s="140"/>
      <c r="H926" s="140"/>
      <c r="Q926" s="141"/>
    </row>
    <row r="927" spans="4:17" ht="15.75">
      <c r="D927" s="140"/>
      <c r="E927" s="140"/>
      <c r="F927" s="140"/>
      <c r="G927" s="140"/>
      <c r="H927" s="140"/>
      <c r="Q927" s="141"/>
    </row>
    <row r="928" spans="4:17" ht="15.75">
      <c r="D928" s="140"/>
      <c r="E928" s="140"/>
      <c r="F928" s="140"/>
      <c r="G928" s="140"/>
      <c r="H928" s="140"/>
      <c r="Q928" s="141"/>
    </row>
    <row r="929" spans="4:17" ht="15.75">
      <c r="D929" s="140"/>
      <c r="E929" s="140"/>
      <c r="F929" s="140"/>
      <c r="G929" s="140"/>
      <c r="H929" s="140"/>
      <c r="Q929" s="141"/>
    </row>
    <row r="930" spans="4:17" ht="15.75">
      <c r="D930" s="140"/>
      <c r="E930" s="140"/>
      <c r="F930" s="140"/>
      <c r="G930" s="140"/>
      <c r="H930" s="140"/>
      <c r="Q930" s="141"/>
    </row>
    <row r="931" spans="4:17" ht="15.75">
      <c r="D931" s="140"/>
      <c r="E931" s="140"/>
      <c r="F931" s="140"/>
      <c r="G931" s="140"/>
      <c r="H931" s="140"/>
      <c r="Q931" s="141"/>
    </row>
    <row r="932" spans="4:17" ht="15.75">
      <c r="D932" s="140"/>
      <c r="E932" s="140"/>
      <c r="F932" s="140"/>
      <c r="G932" s="140"/>
      <c r="H932" s="140"/>
      <c r="Q932" s="141"/>
    </row>
    <row r="933" spans="4:17" ht="15.75">
      <c r="D933" s="140"/>
      <c r="E933" s="140"/>
      <c r="F933" s="140"/>
      <c r="G933" s="140"/>
      <c r="H933" s="140"/>
      <c r="Q933" s="141"/>
    </row>
    <row r="934" spans="4:17" ht="15.75">
      <c r="D934" s="140"/>
      <c r="E934" s="140"/>
      <c r="F934" s="140"/>
      <c r="G934" s="140"/>
      <c r="H934" s="140"/>
      <c r="Q934" s="141"/>
    </row>
    <row r="935" spans="4:17" ht="15.75">
      <c r="D935" s="140"/>
      <c r="E935" s="140"/>
      <c r="F935" s="140"/>
      <c r="G935" s="140"/>
      <c r="H935" s="140"/>
      <c r="Q935" s="141"/>
    </row>
    <row r="936" spans="4:17" ht="15.75">
      <c r="D936" s="140"/>
      <c r="E936" s="140"/>
      <c r="F936" s="140"/>
      <c r="G936" s="140"/>
      <c r="H936" s="140"/>
      <c r="Q936" s="141"/>
    </row>
    <row r="937" spans="4:17" ht="15.75">
      <c r="D937" s="140"/>
      <c r="E937" s="140"/>
      <c r="F937" s="140"/>
      <c r="G937" s="140"/>
      <c r="H937" s="140"/>
      <c r="Q937" s="141"/>
    </row>
    <row r="938" spans="4:17" ht="15.75">
      <c r="D938" s="140"/>
      <c r="E938" s="140"/>
      <c r="F938" s="140"/>
      <c r="G938" s="140"/>
      <c r="H938" s="140"/>
      <c r="Q938" s="141"/>
    </row>
    <row r="939" spans="4:17" ht="15.75">
      <c r="D939" s="140"/>
      <c r="E939" s="140"/>
      <c r="F939" s="140"/>
      <c r="G939" s="140"/>
      <c r="H939" s="140"/>
      <c r="Q939" s="141"/>
    </row>
    <row r="940" spans="4:17" ht="15.75">
      <c r="D940" s="140"/>
      <c r="E940" s="140"/>
      <c r="F940" s="140"/>
      <c r="G940" s="140"/>
      <c r="H940" s="140"/>
      <c r="Q940" s="141"/>
    </row>
    <row r="941" spans="4:17" ht="15.75">
      <c r="D941" s="140"/>
      <c r="E941" s="140"/>
      <c r="F941" s="140"/>
      <c r="G941" s="140"/>
      <c r="H941" s="140"/>
      <c r="Q941" s="141"/>
    </row>
    <row r="942" spans="4:17" ht="15.75">
      <c r="D942" s="140"/>
      <c r="E942" s="140"/>
      <c r="F942" s="140"/>
      <c r="G942" s="140"/>
      <c r="H942" s="140"/>
      <c r="Q942" s="141"/>
    </row>
    <row r="943" spans="4:17" ht="15.75">
      <c r="D943" s="140"/>
      <c r="E943" s="140"/>
      <c r="F943" s="140"/>
      <c r="G943" s="140"/>
      <c r="H943" s="140"/>
      <c r="Q943" s="141"/>
    </row>
    <row r="944" spans="4:17" ht="15.75">
      <c r="D944" s="140"/>
      <c r="E944" s="140"/>
      <c r="F944" s="140"/>
      <c r="G944" s="140"/>
      <c r="H944" s="140"/>
      <c r="Q944" s="141"/>
    </row>
    <row r="945" spans="4:17" ht="15.75">
      <c r="D945" s="140"/>
      <c r="E945" s="140"/>
      <c r="F945" s="140"/>
      <c r="G945" s="140"/>
      <c r="H945" s="140"/>
      <c r="Q945" s="141"/>
    </row>
    <row r="946" spans="4:17" ht="15.75">
      <c r="D946" s="140"/>
      <c r="E946" s="140"/>
      <c r="F946" s="140"/>
      <c r="G946" s="140"/>
      <c r="H946" s="140"/>
      <c r="Q946" s="141"/>
    </row>
    <row r="947" spans="4:17" ht="15.75">
      <c r="D947" s="140"/>
      <c r="E947" s="140"/>
      <c r="F947" s="140"/>
      <c r="G947" s="140"/>
      <c r="H947" s="140"/>
      <c r="Q947" s="141"/>
    </row>
    <row r="948" spans="4:17" ht="15.75">
      <c r="D948" s="140"/>
      <c r="E948" s="140"/>
      <c r="F948" s="140"/>
      <c r="G948" s="140"/>
      <c r="H948" s="140"/>
      <c r="Q948" s="141"/>
    </row>
    <row r="949" spans="4:17" ht="15.75">
      <c r="D949" s="140"/>
      <c r="E949" s="140"/>
      <c r="F949" s="140"/>
      <c r="G949" s="140"/>
      <c r="H949" s="140"/>
      <c r="Q949" s="141"/>
    </row>
    <row r="950" spans="4:17" ht="15.75">
      <c r="D950" s="140"/>
      <c r="E950" s="140"/>
      <c r="F950" s="140"/>
      <c r="G950" s="140"/>
      <c r="H950" s="140"/>
      <c r="Q950" s="141"/>
    </row>
    <row r="951" spans="4:17" ht="15.75">
      <c r="D951" s="140"/>
      <c r="E951" s="140"/>
      <c r="F951" s="140"/>
      <c r="G951" s="140"/>
      <c r="H951" s="140"/>
      <c r="Q951" s="141"/>
    </row>
    <row r="952" spans="4:17" ht="15.75">
      <c r="D952" s="140"/>
      <c r="E952" s="140"/>
      <c r="F952" s="140"/>
      <c r="G952" s="140"/>
      <c r="H952" s="140"/>
      <c r="Q952" s="141"/>
    </row>
    <row r="953" spans="4:17" ht="15.75">
      <c r="D953" s="140"/>
      <c r="E953" s="140"/>
      <c r="F953" s="140"/>
      <c r="G953" s="140"/>
      <c r="H953" s="140"/>
      <c r="Q953" s="141"/>
    </row>
    <row r="954" spans="4:17" ht="15.75">
      <c r="D954" s="140"/>
      <c r="E954" s="140"/>
      <c r="F954" s="140"/>
      <c r="G954" s="140"/>
      <c r="H954" s="140"/>
      <c r="Q954" s="141"/>
    </row>
    <row r="955" spans="4:17" ht="15.75">
      <c r="D955" s="140"/>
      <c r="E955" s="140"/>
      <c r="F955" s="140"/>
      <c r="G955" s="140"/>
      <c r="H955" s="140"/>
      <c r="Q955" s="141"/>
    </row>
    <row r="956" spans="4:17" ht="15.75">
      <c r="D956" s="140"/>
      <c r="E956" s="140"/>
      <c r="F956" s="140"/>
      <c r="G956" s="140"/>
      <c r="H956" s="140"/>
      <c r="Q956" s="141"/>
    </row>
    <row r="957" spans="4:17" ht="15.75">
      <c r="D957" s="140"/>
      <c r="E957" s="140"/>
      <c r="F957" s="140"/>
      <c r="G957" s="140"/>
      <c r="H957" s="140"/>
      <c r="Q957" s="141"/>
    </row>
    <row r="958" spans="4:17" ht="15.75">
      <c r="D958" s="140"/>
      <c r="E958" s="140"/>
      <c r="F958" s="140"/>
      <c r="G958" s="140"/>
      <c r="H958" s="140"/>
      <c r="Q958" s="141"/>
    </row>
    <row r="959" spans="4:17" ht="15.75">
      <c r="D959" s="140"/>
      <c r="E959" s="140"/>
      <c r="F959" s="140"/>
      <c r="G959" s="140"/>
      <c r="H959" s="140"/>
      <c r="Q959" s="141"/>
    </row>
    <row r="960" spans="4:17" ht="15.75">
      <c r="D960" s="140"/>
      <c r="E960" s="140"/>
      <c r="F960" s="140"/>
      <c r="G960" s="140"/>
      <c r="H960" s="140"/>
      <c r="Q960" s="141"/>
    </row>
    <row r="961" spans="4:17" ht="15.75">
      <c r="D961" s="140"/>
      <c r="E961" s="140"/>
      <c r="F961" s="140"/>
      <c r="G961" s="140"/>
      <c r="H961" s="140"/>
      <c r="Q961" s="141"/>
    </row>
    <row r="962" spans="4:17" ht="15.75">
      <c r="D962" s="140"/>
      <c r="E962" s="140"/>
      <c r="F962" s="140"/>
      <c r="G962" s="140"/>
      <c r="H962" s="140"/>
      <c r="Q962" s="141"/>
    </row>
    <row r="963" spans="4:17" ht="15.75">
      <c r="D963" s="140"/>
      <c r="E963" s="140"/>
      <c r="F963" s="140"/>
      <c r="G963" s="140"/>
      <c r="H963" s="140"/>
      <c r="Q963" s="141"/>
    </row>
    <row r="964" spans="4:17" ht="15.75">
      <c r="D964" s="140"/>
      <c r="E964" s="140"/>
      <c r="F964" s="140"/>
      <c r="G964" s="140"/>
      <c r="H964" s="140"/>
      <c r="Q964" s="141"/>
    </row>
    <row r="965" spans="4:17" ht="15.75">
      <c r="D965" s="140"/>
      <c r="E965" s="140"/>
      <c r="F965" s="140"/>
      <c r="G965" s="140"/>
      <c r="H965" s="140"/>
      <c r="Q965" s="141"/>
    </row>
    <row r="966" spans="4:17" ht="15.75">
      <c r="D966" s="140"/>
      <c r="E966" s="140"/>
      <c r="F966" s="140"/>
      <c r="G966" s="140"/>
      <c r="H966" s="140"/>
      <c r="Q966" s="141"/>
    </row>
    <row r="967" spans="4:17" ht="15.75">
      <c r="D967" s="140"/>
      <c r="E967" s="140"/>
      <c r="F967" s="140"/>
      <c r="G967" s="140"/>
      <c r="H967" s="140"/>
      <c r="Q967" s="141"/>
    </row>
    <row r="968" spans="4:17" ht="15.75">
      <c r="D968" s="140"/>
      <c r="E968" s="140"/>
      <c r="F968" s="140"/>
      <c r="G968" s="140"/>
      <c r="H968" s="140"/>
      <c r="Q968" s="141"/>
    </row>
    <row r="969" spans="4:17" ht="15.75">
      <c r="D969" s="140"/>
      <c r="E969" s="140"/>
      <c r="F969" s="140"/>
      <c r="G969" s="140"/>
      <c r="H969" s="140"/>
      <c r="Q969" s="141"/>
    </row>
    <row r="970" spans="4:17" ht="15.75">
      <c r="D970" s="140"/>
      <c r="E970" s="140"/>
      <c r="F970" s="140"/>
      <c r="G970" s="140"/>
      <c r="H970" s="140"/>
      <c r="Q970" s="141"/>
    </row>
    <row r="971" spans="4:17" ht="15.75">
      <c r="D971" s="140"/>
      <c r="E971" s="140"/>
      <c r="F971" s="140"/>
      <c r="G971" s="140"/>
      <c r="H971" s="140"/>
      <c r="Q971" s="141"/>
    </row>
    <row r="972" spans="4:17" ht="15.75">
      <c r="D972" s="140"/>
      <c r="E972" s="140"/>
      <c r="F972" s="140"/>
      <c r="G972" s="140"/>
      <c r="H972" s="140"/>
      <c r="Q972" s="141"/>
    </row>
    <row r="973" spans="4:17" ht="15.75">
      <c r="D973" s="140"/>
      <c r="E973" s="140"/>
      <c r="F973" s="140"/>
      <c r="G973" s="140"/>
      <c r="H973" s="140"/>
      <c r="Q973" s="141"/>
    </row>
    <row r="974" spans="4:17" ht="15.75">
      <c r="D974" s="140"/>
      <c r="E974" s="140"/>
      <c r="F974" s="140"/>
      <c r="G974" s="140"/>
      <c r="H974" s="140"/>
      <c r="Q974" s="141"/>
    </row>
    <row r="975" spans="4:17" ht="15.75">
      <c r="D975" s="140"/>
      <c r="E975" s="140"/>
      <c r="F975" s="140"/>
      <c r="G975" s="140"/>
      <c r="H975" s="140"/>
      <c r="Q975" s="141"/>
    </row>
    <row r="976" spans="4:17" ht="15.75">
      <c r="D976" s="140"/>
      <c r="E976" s="140"/>
      <c r="F976" s="140"/>
      <c r="G976" s="140"/>
      <c r="H976" s="140"/>
      <c r="Q976" s="141"/>
    </row>
    <row r="977" spans="4:17" ht="15.75">
      <c r="D977" s="140"/>
      <c r="E977" s="140"/>
      <c r="F977" s="140"/>
      <c r="G977" s="140"/>
      <c r="H977" s="140"/>
      <c r="Q977" s="141"/>
    </row>
    <row r="978" spans="4:17" ht="15.75">
      <c r="D978" s="140"/>
      <c r="E978" s="140"/>
      <c r="F978" s="140"/>
      <c r="G978" s="140"/>
      <c r="H978" s="140"/>
      <c r="Q978" s="141"/>
    </row>
    <row r="979" spans="4:17" ht="15.75">
      <c r="D979" s="140"/>
      <c r="E979" s="140"/>
      <c r="F979" s="140"/>
      <c r="G979" s="140"/>
      <c r="H979" s="140"/>
      <c r="Q979" s="141"/>
    </row>
    <row r="980" spans="4:17" ht="15.75">
      <c r="D980" s="140"/>
      <c r="E980" s="140"/>
      <c r="F980" s="140"/>
      <c r="G980" s="140"/>
      <c r="H980" s="140"/>
      <c r="Q980" s="141"/>
    </row>
    <row r="981" spans="4:17" ht="15.75">
      <c r="D981" s="140"/>
      <c r="E981" s="140"/>
      <c r="F981" s="140"/>
      <c r="G981" s="140"/>
      <c r="H981" s="140"/>
      <c r="Q981" s="141"/>
    </row>
    <row r="982" spans="4:17" ht="15.75">
      <c r="D982" s="140"/>
      <c r="E982" s="140"/>
      <c r="F982" s="140"/>
      <c r="G982" s="140"/>
      <c r="H982" s="140"/>
      <c r="Q982" s="141"/>
    </row>
    <row r="983" spans="4:17" ht="15.75">
      <c r="D983" s="140"/>
      <c r="E983" s="140"/>
      <c r="F983" s="140"/>
      <c r="G983" s="140"/>
      <c r="H983" s="140"/>
      <c r="Q983" s="141"/>
    </row>
  </sheetData>
  <mergeCells count="36">
    <mergeCell ref="N68:Q68"/>
    <mergeCell ref="E74:H74"/>
    <mergeCell ref="J74:T74"/>
    <mergeCell ref="E75:H75"/>
    <mergeCell ref="E76:H76"/>
    <mergeCell ref="E77:H77"/>
    <mergeCell ref="E78:H78"/>
    <mergeCell ref="E79:H79"/>
    <mergeCell ref="E80:H80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sheetData>
    <row r="1" spans="1:42">
      <c r="A1" s="177" t="s">
        <v>41</v>
      </c>
      <c r="B1" s="177" t="s">
        <v>43</v>
      </c>
      <c r="C1" s="177" t="s">
        <v>51</v>
      </c>
      <c r="D1" s="177" t="s">
        <v>69</v>
      </c>
      <c r="E1" s="177" t="s">
        <v>53</v>
      </c>
      <c r="F1" s="178" t="s">
        <v>424</v>
      </c>
      <c r="G1" s="178" t="s">
        <v>425</v>
      </c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</row>
    <row r="2" spans="1:42">
      <c r="A2" s="177" t="s">
        <v>71</v>
      </c>
      <c r="B2" s="177" t="s">
        <v>73</v>
      </c>
      <c r="C2" s="177" t="s">
        <v>81</v>
      </c>
      <c r="D2" s="177"/>
      <c r="E2" s="177">
        <v>1</v>
      </c>
      <c r="F2" s="177"/>
      <c r="G2" s="177" t="b">
        <v>0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</row>
    <row r="3" spans="1:42">
      <c r="A3" s="177" t="s">
        <v>84</v>
      </c>
      <c r="B3" s="177" t="s">
        <v>86</v>
      </c>
      <c r="C3" s="177" t="s">
        <v>81</v>
      </c>
      <c r="D3" s="177"/>
      <c r="E3" s="177">
        <v>1</v>
      </c>
      <c r="F3" s="177"/>
      <c r="G3" s="177" t="b">
        <v>0</v>
      </c>
      <c r="H3" s="177"/>
      <c r="I3" s="177"/>
      <c r="J3" s="177"/>
      <c r="K3" s="177"/>
      <c r="L3" s="177"/>
      <c r="M3" s="177"/>
      <c r="N3" s="177"/>
      <c r="O3" s="179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</row>
    <row r="4" spans="1:42">
      <c r="A4" s="177" t="s">
        <v>93</v>
      </c>
      <c r="B4" s="177" t="s">
        <v>95</v>
      </c>
      <c r="C4" s="177" t="s">
        <v>124</v>
      </c>
      <c r="D4" s="177"/>
      <c r="E4" s="177">
        <v>1</v>
      </c>
      <c r="F4" s="177"/>
      <c r="G4" s="177" t="b">
        <v>0</v>
      </c>
      <c r="H4" s="177"/>
      <c r="I4" s="177"/>
      <c r="J4" s="177"/>
      <c r="K4" s="54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</row>
    <row r="5" spans="1:42">
      <c r="A5" s="177" t="s">
        <v>102</v>
      </c>
      <c r="B5" s="177" t="s">
        <v>104</v>
      </c>
      <c r="C5" s="177" t="s">
        <v>81</v>
      </c>
      <c r="D5" s="177">
        <v>6</v>
      </c>
      <c r="E5" s="177">
        <v>24</v>
      </c>
      <c r="F5" s="178" t="s">
        <v>426</v>
      </c>
      <c r="G5" s="178" t="b">
        <v>1</v>
      </c>
      <c r="H5" s="177"/>
      <c r="I5" s="177"/>
      <c r="J5" s="177"/>
      <c r="K5" s="162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</row>
    <row r="6" spans="1:42">
      <c r="A6" s="177" t="s">
        <v>110</v>
      </c>
      <c r="B6" s="177" t="s">
        <v>112</v>
      </c>
      <c r="C6" s="177" t="s">
        <v>81</v>
      </c>
      <c r="D6" s="177">
        <v>6.6</v>
      </c>
      <c r="E6" s="177">
        <v>11</v>
      </c>
      <c r="F6" s="178" t="s">
        <v>426</v>
      </c>
      <c r="G6" s="177" t="b">
        <v>0</v>
      </c>
      <c r="H6" s="177"/>
      <c r="I6" s="177"/>
      <c r="J6" s="177"/>
      <c r="K6" s="73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</row>
    <row r="7" spans="1:42">
      <c r="A7" s="177" t="s">
        <v>118</v>
      </c>
      <c r="B7" s="177" t="s">
        <v>120</v>
      </c>
      <c r="C7" s="177" t="s">
        <v>124</v>
      </c>
      <c r="D7" s="177">
        <v>3</v>
      </c>
      <c r="E7" s="177">
        <v>0.9</v>
      </c>
      <c r="F7" s="178" t="s">
        <v>426</v>
      </c>
      <c r="G7" s="177" t="b">
        <v>0</v>
      </c>
      <c r="H7" s="177"/>
      <c r="I7" s="177"/>
      <c r="J7" s="177"/>
      <c r="K7" s="168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</row>
    <row r="8" spans="1:42">
      <c r="A8" s="177" t="s">
        <v>126</v>
      </c>
      <c r="B8" s="177" t="s">
        <v>128</v>
      </c>
      <c r="C8" s="177" t="s">
        <v>81</v>
      </c>
      <c r="D8" s="177">
        <v>6</v>
      </c>
      <c r="E8" s="177">
        <v>7</v>
      </c>
      <c r="F8" s="178" t="s">
        <v>426</v>
      </c>
      <c r="G8" s="177" t="b">
        <v>0</v>
      </c>
      <c r="H8" s="177"/>
      <c r="I8" s="177"/>
      <c r="J8" s="177"/>
      <c r="K8" s="171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</row>
    <row r="9" spans="1:42">
      <c r="A9" s="177" t="s">
        <v>134</v>
      </c>
      <c r="B9" s="177" t="s">
        <v>136</v>
      </c>
      <c r="C9" s="177" t="s">
        <v>81</v>
      </c>
      <c r="D9" s="177" t="e">
        <v>#N/A</v>
      </c>
      <c r="E9" s="177">
        <v>422</v>
      </c>
      <c r="F9" s="178" t="s">
        <v>426</v>
      </c>
      <c r="G9" s="177" t="b">
        <v>0</v>
      </c>
      <c r="H9" s="177"/>
      <c r="I9" s="177"/>
      <c r="J9" s="177"/>
      <c r="K9" s="53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</row>
    <row r="10" spans="1:42">
      <c r="A10" s="177" t="s">
        <v>142</v>
      </c>
      <c r="B10" s="177" t="s">
        <v>144</v>
      </c>
      <c r="C10" s="177" t="s">
        <v>81</v>
      </c>
      <c r="D10" s="177">
        <v>2</v>
      </c>
      <c r="E10" s="177">
        <v>6</v>
      </c>
      <c r="F10" s="178" t="s">
        <v>426</v>
      </c>
      <c r="G10" s="177" t="b">
        <v>0</v>
      </c>
      <c r="H10" s="177"/>
      <c r="I10" s="177"/>
      <c r="J10" s="177"/>
      <c r="K10" s="90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</row>
    <row r="11" spans="1:42">
      <c r="A11" s="177" t="s">
        <v>150</v>
      </c>
      <c r="B11" s="177" t="s">
        <v>152</v>
      </c>
      <c r="C11" s="177" t="s">
        <v>81</v>
      </c>
      <c r="D11" s="177">
        <v>1</v>
      </c>
      <c r="E11" s="177">
        <v>12</v>
      </c>
      <c r="F11" s="178" t="s">
        <v>426</v>
      </c>
      <c r="G11" s="177" t="b">
        <v>0</v>
      </c>
      <c r="H11" s="177"/>
      <c r="I11" s="177"/>
      <c r="J11" s="177"/>
      <c r="K11" s="99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</row>
    <row r="12" spans="1:42">
      <c r="A12" s="177" t="s">
        <v>158</v>
      </c>
      <c r="B12" s="177" t="s">
        <v>160</v>
      </c>
      <c r="C12" s="177" t="s">
        <v>81</v>
      </c>
      <c r="D12" s="177">
        <v>0</v>
      </c>
      <c r="E12" s="177">
        <v>2</v>
      </c>
      <c r="F12" s="178" t="s">
        <v>426</v>
      </c>
      <c r="G12" s="177" t="b">
        <v>0</v>
      </c>
      <c r="H12" s="177"/>
      <c r="I12" s="177"/>
      <c r="J12" s="177"/>
      <c r="K12" s="99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</row>
    <row r="13" spans="1:42">
      <c r="A13" s="177" t="s">
        <v>166</v>
      </c>
      <c r="B13" s="177" t="s">
        <v>379</v>
      </c>
      <c r="C13" s="177" t="s">
        <v>81</v>
      </c>
      <c r="D13" s="177">
        <v>3</v>
      </c>
      <c r="E13" s="177">
        <v>12</v>
      </c>
      <c r="F13" s="178" t="s">
        <v>426</v>
      </c>
      <c r="G13" s="177" t="b">
        <v>0</v>
      </c>
      <c r="H13" s="177"/>
      <c r="I13" s="177"/>
      <c r="J13" s="177"/>
      <c r="K13" s="90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</row>
    <row r="14" spans="1:42">
      <c r="A14" s="177" t="s">
        <v>172</v>
      </c>
      <c r="B14" s="177" t="s">
        <v>174</v>
      </c>
      <c r="C14" s="177" t="s">
        <v>81</v>
      </c>
      <c r="D14" s="177">
        <v>1</v>
      </c>
      <c r="E14" s="177">
        <v>2</v>
      </c>
      <c r="F14" s="178" t="s">
        <v>426</v>
      </c>
      <c r="G14" s="177" t="b">
        <v>0</v>
      </c>
      <c r="H14" s="177"/>
      <c r="I14" s="177"/>
      <c r="J14" s="177"/>
      <c r="K14" s="99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</row>
    <row r="15" spans="1:42">
      <c r="A15" s="177" t="s">
        <v>180</v>
      </c>
      <c r="B15" s="177" t="s">
        <v>182</v>
      </c>
      <c r="C15" s="177" t="s">
        <v>81</v>
      </c>
      <c r="D15" s="177">
        <v>15</v>
      </c>
      <c r="E15" s="177">
        <v>120</v>
      </c>
      <c r="F15" s="178" t="s">
        <v>426</v>
      </c>
      <c r="G15" s="177" t="b">
        <v>0</v>
      </c>
      <c r="H15" s="177"/>
      <c r="I15" s="177"/>
      <c r="J15" s="177"/>
      <c r="K15" s="90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</row>
    <row r="16" spans="1:42">
      <c r="A16" s="177" t="s">
        <v>188</v>
      </c>
      <c r="B16" s="177" t="s">
        <v>190</v>
      </c>
      <c r="C16" s="177" t="s">
        <v>81</v>
      </c>
      <c r="D16" s="177">
        <v>954</v>
      </c>
      <c r="E16" s="177">
        <v>2100</v>
      </c>
      <c r="F16" s="178" t="s">
        <v>426</v>
      </c>
      <c r="G16" s="177" t="b">
        <v>0</v>
      </c>
      <c r="H16" s="177"/>
      <c r="I16" s="177"/>
      <c r="J16" s="177"/>
      <c r="K16" s="99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</row>
    <row r="17" spans="1:42">
      <c r="A17" s="177" t="s">
        <v>196</v>
      </c>
      <c r="B17" s="177" t="s">
        <v>198</v>
      </c>
      <c r="C17" s="177" t="s">
        <v>81</v>
      </c>
      <c r="D17" s="177">
        <v>36</v>
      </c>
      <c r="E17" s="177">
        <v>90</v>
      </c>
      <c r="F17" s="178" t="s">
        <v>426</v>
      </c>
      <c r="G17" s="177" t="b">
        <v>0</v>
      </c>
      <c r="H17" s="177"/>
      <c r="I17" s="177"/>
      <c r="J17" s="177"/>
      <c r="K17" s="99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</row>
    <row r="18" spans="1:42">
      <c r="A18" s="177" t="s">
        <v>204</v>
      </c>
      <c r="B18" s="177" t="s">
        <v>206</v>
      </c>
      <c r="C18" s="177" t="s">
        <v>81</v>
      </c>
      <c r="D18" s="177">
        <v>88</v>
      </c>
      <c r="E18" s="177">
        <v>500</v>
      </c>
      <c r="F18" s="178" t="s">
        <v>426</v>
      </c>
      <c r="G18" s="177" t="b">
        <v>0</v>
      </c>
      <c r="H18" s="177"/>
      <c r="I18" s="177"/>
      <c r="J18" s="177"/>
      <c r="K18" s="99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</row>
    <row r="19" spans="1:42">
      <c r="A19" s="177" t="s">
        <v>212</v>
      </c>
      <c r="B19" s="177" t="s">
        <v>214</v>
      </c>
      <c r="C19" s="177" t="s">
        <v>81</v>
      </c>
      <c r="D19" s="177">
        <v>50</v>
      </c>
      <c r="E19" s="177">
        <v>450</v>
      </c>
      <c r="F19" s="178" t="s">
        <v>426</v>
      </c>
      <c r="G19" s="177" t="b">
        <v>0</v>
      </c>
      <c r="H19" s="177"/>
      <c r="I19" s="177"/>
      <c r="J19" s="177"/>
      <c r="K19" s="99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</row>
    <row r="20" spans="1:42">
      <c r="A20" s="177" t="s">
        <v>220</v>
      </c>
      <c r="B20" s="177" t="s">
        <v>222</v>
      </c>
      <c r="C20" s="177" t="s">
        <v>81</v>
      </c>
      <c r="D20" s="177">
        <v>0</v>
      </c>
      <c r="E20" s="177">
        <v>4</v>
      </c>
      <c r="F20" s="178" t="s">
        <v>426</v>
      </c>
      <c r="G20" s="177" t="b">
        <v>0</v>
      </c>
      <c r="H20" s="177"/>
      <c r="I20" s="177"/>
      <c r="J20" s="177"/>
      <c r="K20" s="175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</row>
    <row r="21" spans="1:42">
      <c r="A21" s="177" t="s">
        <v>228</v>
      </c>
      <c r="B21" s="177" t="s">
        <v>230</v>
      </c>
      <c r="C21" s="177" t="s">
        <v>81</v>
      </c>
      <c r="D21" s="177">
        <v>40</v>
      </c>
      <c r="E21" s="177">
        <v>1259</v>
      </c>
      <c r="F21" s="178" t="s">
        <v>426</v>
      </c>
      <c r="G21" s="177" t="b">
        <v>0</v>
      </c>
      <c r="H21" s="177"/>
      <c r="I21" s="177"/>
      <c r="J21" s="177"/>
      <c r="K21" s="176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</row>
    <row r="22" spans="1:42">
      <c r="A22" s="177" t="s">
        <v>236</v>
      </c>
      <c r="B22" s="177" t="s">
        <v>238</v>
      </c>
      <c r="C22" s="177" t="s">
        <v>81</v>
      </c>
      <c r="D22" s="177">
        <v>4</v>
      </c>
      <c r="E22" s="177">
        <v>24</v>
      </c>
      <c r="F22" s="178" t="s">
        <v>426</v>
      </c>
      <c r="G22" s="177" t="b">
        <v>0</v>
      </c>
      <c r="H22" s="177"/>
      <c r="I22" s="177"/>
      <c r="J22" s="177"/>
      <c r="K22" s="176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</row>
    <row r="23" spans="1:42">
      <c r="A23" s="177" t="s">
        <v>244</v>
      </c>
      <c r="B23" s="177" t="s">
        <v>246</v>
      </c>
      <c r="C23" s="177" t="s">
        <v>81</v>
      </c>
      <c r="D23" s="177">
        <v>1772</v>
      </c>
      <c r="E23" s="177">
        <v>1488</v>
      </c>
      <c r="F23" s="178" t="s">
        <v>426</v>
      </c>
      <c r="G23" s="177" t="b">
        <v>0</v>
      </c>
      <c r="H23" s="177"/>
      <c r="I23" s="177"/>
      <c r="J23" s="177"/>
      <c r="K23" s="90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</row>
    <row r="24" spans="1:42">
      <c r="A24" s="177" t="s">
        <v>252</v>
      </c>
      <c r="B24" s="177" t="s">
        <v>254</v>
      </c>
      <c r="C24" s="177" t="s">
        <v>81</v>
      </c>
      <c r="D24" s="177">
        <v>56</v>
      </c>
      <c r="E24" s="177">
        <v>250</v>
      </c>
      <c r="F24" s="178" t="s">
        <v>426</v>
      </c>
      <c r="G24" s="177" t="b">
        <v>0</v>
      </c>
      <c r="H24" s="177"/>
      <c r="I24" s="177"/>
      <c r="J24" s="177"/>
      <c r="K24" s="99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</row>
    <row r="25" spans="1:42">
      <c r="A25" s="177" t="s">
        <v>260</v>
      </c>
      <c r="B25" s="177" t="s">
        <v>262</v>
      </c>
      <c r="C25" s="177" t="s">
        <v>81</v>
      </c>
      <c r="D25" s="177">
        <v>1094</v>
      </c>
      <c r="E25" s="177">
        <v>3000</v>
      </c>
      <c r="F25" s="178" t="s">
        <v>426</v>
      </c>
      <c r="G25" s="177" t="b">
        <v>0</v>
      </c>
      <c r="H25" s="177"/>
      <c r="I25" s="177"/>
      <c r="J25" s="177"/>
      <c r="K25" s="110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</row>
    <row r="26" spans="1:42">
      <c r="A26" s="177" t="s">
        <v>268</v>
      </c>
      <c r="B26" s="177" t="s">
        <v>270</v>
      </c>
      <c r="C26" s="177" t="s">
        <v>81</v>
      </c>
      <c r="D26" s="177">
        <v>13</v>
      </c>
      <c r="E26" s="177">
        <v>45</v>
      </c>
      <c r="F26" s="178" t="s">
        <v>426</v>
      </c>
      <c r="G26" s="177" t="b">
        <v>0</v>
      </c>
      <c r="H26" s="177"/>
      <c r="I26" s="177"/>
      <c r="J26" s="177"/>
      <c r="K26" s="111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</row>
    <row r="27" spans="1:42">
      <c r="A27" s="177" t="s">
        <v>276</v>
      </c>
      <c r="B27" s="177" t="s">
        <v>278</v>
      </c>
      <c r="C27" s="177" t="s">
        <v>81</v>
      </c>
      <c r="D27" s="177">
        <v>68</v>
      </c>
      <c r="E27" s="177">
        <v>250</v>
      </c>
      <c r="F27" s="178" t="s">
        <v>426</v>
      </c>
      <c r="G27" s="177" t="b">
        <v>0</v>
      </c>
      <c r="H27" s="177"/>
      <c r="I27" s="177"/>
      <c r="J27" s="177"/>
      <c r="K27" s="111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</row>
    <row r="28" spans="1:42">
      <c r="A28" s="177" t="s">
        <v>284</v>
      </c>
      <c r="B28" s="177" t="s">
        <v>286</v>
      </c>
      <c r="C28" s="177" t="s">
        <v>81</v>
      </c>
      <c r="D28" s="177">
        <v>196</v>
      </c>
      <c r="E28" s="177">
        <v>900</v>
      </c>
      <c r="F28" s="178" t="s">
        <v>426</v>
      </c>
      <c r="G28" s="177" t="b">
        <v>0</v>
      </c>
      <c r="H28" s="177"/>
      <c r="I28" s="177"/>
      <c r="J28" s="177"/>
      <c r="K28" s="176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</row>
    <row r="29" spans="1:42">
      <c r="A29" s="177" t="s">
        <v>292</v>
      </c>
      <c r="B29" s="177" t="s">
        <v>294</v>
      </c>
      <c r="C29" s="177" t="s">
        <v>81</v>
      </c>
      <c r="D29" s="177">
        <v>149</v>
      </c>
      <c r="E29" s="177">
        <v>720</v>
      </c>
      <c r="F29" s="178" t="s">
        <v>426</v>
      </c>
      <c r="G29" s="177" t="b">
        <v>0</v>
      </c>
      <c r="H29" s="177"/>
      <c r="I29" s="177"/>
      <c r="J29" s="177"/>
      <c r="K29" s="90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</row>
    <row r="30" spans="1:42">
      <c r="A30" s="177" t="s">
        <v>300</v>
      </c>
      <c r="B30" s="177" t="s">
        <v>302</v>
      </c>
      <c r="C30" s="177" t="s">
        <v>81</v>
      </c>
      <c r="D30" s="177">
        <v>143</v>
      </c>
      <c r="E30" s="177">
        <v>600</v>
      </c>
      <c r="F30" s="178" t="s">
        <v>426</v>
      </c>
      <c r="G30" s="177" t="b">
        <v>0</v>
      </c>
      <c r="H30" s="177"/>
      <c r="I30" s="177"/>
      <c r="J30" s="177"/>
      <c r="K30" s="99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</row>
    <row r="31" spans="1:42">
      <c r="A31" s="177" t="s">
        <v>308</v>
      </c>
      <c r="B31" s="177" t="s">
        <v>310</v>
      </c>
      <c r="C31" s="177" t="s">
        <v>81</v>
      </c>
      <c r="D31" s="177">
        <v>6</v>
      </c>
      <c r="E31" s="177">
        <v>40</v>
      </c>
      <c r="F31" s="178" t="s">
        <v>426</v>
      </c>
      <c r="G31" s="177" t="b">
        <v>0</v>
      </c>
      <c r="H31" s="177"/>
      <c r="I31" s="177"/>
      <c r="J31" s="177"/>
      <c r="K31" s="99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</row>
    <row r="32" spans="1:42">
      <c r="A32" s="177" t="s">
        <v>315</v>
      </c>
      <c r="B32" s="177" t="s">
        <v>317</v>
      </c>
      <c r="C32" s="177" t="s">
        <v>81</v>
      </c>
      <c r="D32" s="177">
        <v>26</v>
      </c>
      <c r="E32" s="177">
        <v>80</v>
      </c>
      <c r="F32" s="178" t="s">
        <v>426</v>
      </c>
      <c r="G32" s="177" t="b">
        <v>0</v>
      </c>
      <c r="H32" s="177"/>
      <c r="I32" s="177"/>
      <c r="J32" s="177"/>
      <c r="K32" s="90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</row>
    <row r="33" spans="1:42">
      <c r="A33" s="177" t="s">
        <v>323</v>
      </c>
      <c r="B33" s="177" t="s">
        <v>325</v>
      </c>
      <c r="C33" s="177" t="s">
        <v>81</v>
      </c>
      <c r="D33" s="177">
        <v>175</v>
      </c>
      <c r="E33" s="177">
        <v>500</v>
      </c>
      <c r="F33" s="178" t="s">
        <v>426</v>
      </c>
      <c r="G33" s="177" t="b">
        <v>0</v>
      </c>
      <c r="H33" s="177"/>
      <c r="I33" s="177"/>
      <c r="J33" s="177"/>
      <c r="K33" s="99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</row>
    <row r="34" spans="1:42">
      <c r="A34" s="177" t="s">
        <v>331</v>
      </c>
      <c r="B34" s="177" t="s">
        <v>333</v>
      </c>
      <c r="C34" s="177" t="s">
        <v>81</v>
      </c>
      <c r="D34" s="177">
        <v>24</v>
      </c>
      <c r="E34" s="177">
        <v>50</v>
      </c>
      <c r="F34" s="178" t="s">
        <v>426</v>
      </c>
      <c r="G34" s="177" t="b">
        <v>0</v>
      </c>
      <c r="H34" s="177"/>
      <c r="I34" s="177"/>
      <c r="J34" s="177"/>
      <c r="K34" s="99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</row>
    <row r="35" spans="1:42">
      <c r="A35" s="177" t="s">
        <v>339</v>
      </c>
      <c r="B35" s="177" t="s">
        <v>341</v>
      </c>
      <c r="C35" s="177" t="s">
        <v>81</v>
      </c>
      <c r="D35" s="177">
        <v>11</v>
      </c>
      <c r="E35" s="177">
        <v>30</v>
      </c>
      <c r="F35" s="178" t="s">
        <v>426</v>
      </c>
      <c r="G35" s="177" t="b">
        <v>0</v>
      </c>
      <c r="H35" s="177"/>
      <c r="I35" s="177"/>
      <c r="J35" s="177"/>
      <c r="K35" s="99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</row>
    <row r="36" spans="1:42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</row>
    <row r="37" spans="1:42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</row>
    <row r="38" spans="1:4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</row>
    <row r="39" spans="1:4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</row>
    <row r="40" spans="1:4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</row>
    <row r="41" spans="1:4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</row>
    <row r="42" spans="1:4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</row>
    <row r="43" spans="1:42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</row>
    <row r="44" spans="1:42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</row>
    <row r="45" spans="1:4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</row>
    <row r="46" spans="1:42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</row>
    <row r="47" spans="1:42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</row>
    <row r="48" spans="1:42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</row>
    <row r="49" spans="1:42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</row>
    <row r="50" spans="1:42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</row>
    <row r="51" spans="1:42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</row>
    <row r="52" spans="1:42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</row>
    <row r="53" spans="1:42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</row>
    <row r="54" spans="1:42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</row>
    <row r="55" spans="1:42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</row>
    <row r="56" spans="1:42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</row>
    <row r="57" spans="1:42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</row>
    <row r="58" spans="1:4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</row>
    <row r="59" spans="1:4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</row>
    <row r="60" spans="1:4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</row>
    <row r="61" spans="1:4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</row>
    <row r="62" spans="1:4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</row>
    <row r="63" spans="1:4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</row>
    <row r="64" spans="1:4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</row>
    <row r="65" spans="1:4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</row>
    <row r="66" spans="1:42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</row>
    <row r="67" spans="1:42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</row>
    <row r="68" spans="1:42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</row>
    <row r="69" spans="1:42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</row>
    <row r="70" spans="1:42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</row>
    <row r="71" spans="1:42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</row>
    <row r="72" spans="1:42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</row>
    <row r="73" spans="1:42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</row>
    <row r="74" spans="1:42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</row>
    <row r="75" spans="1:42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</row>
    <row r="76" spans="1:42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</row>
    <row r="77" spans="1:42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</row>
    <row r="78" spans="1:42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</row>
    <row r="79" spans="1:42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</row>
    <row r="80" spans="1:42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</row>
    <row r="81" spans="1:42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</row>
    <row r="82" spans="1:42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</row>
    <row r="83" spans="1:42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</row>
    <row r="84" spans="1:42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</row>
    <row r="85" spans="1:42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</row>
    <row r="86" spans="1:42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</row>
    <row r="87" spans="1:42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</row>
    <row r="88" spans="1:42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</row>
    <row r="89" spans="1:42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</row>
    <row r="90" spans="1:42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</row>
    <row r="91" spans="1:42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</row>
    <row r="92" spans="1:4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</row>
    <row r="93" spans="1:42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</row>
    <row r="94" spans="1:42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</row>
    <row r="95" spans="1:42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</row>
    <row r="96" spans="1:42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</row>
    <row r="97" spans="1:42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</row>
    <row r="98" spans="1:42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</row>
    <row r="99" spans="1:42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</row>
    <row r="100" spans="1:42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</row>
    <row r="101" spans="1:42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</row>
    <row r="102" spans="1:42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</row>
    <row r="103" spans="1:42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</row>
    <row r="104" spans="1:42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</row>
    <row r="105" spans="1:42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</row>
    <row r="106" spans="1:42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</row>
    <row r="107" spans="1:42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</row>
    <row r="108" spans="1:42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</row>
    <row r="109" spans="1:42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</row>
    <row r="110" spans="1:42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</row>
    <row r="111" spans="1:42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</row>
    <row r="112" spans="1:42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</row>
    <row r="113" spans="1:42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</row>
    <row r="114" spans="1:42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</row>
    <row r="115" spans="1:42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</row>
    <row r="116" spans="1:42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</row>
    <row r="117" spans="1:42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</row>
    <row r="118" spans="1:42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</row>
    <row r="119" spans="1:42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</row>
    <row r="120" spans="1:42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</row>
    <row r="121" spans="1:42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</row>
    <row r="122" spans="1:42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</row>
    <row r="123" spans="1:42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</row>
    <row r="124" spans="1:42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</row>
    <row r="125" spans="1:42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</row>
    <row r="126" spans="1:42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</row>
    <row r="127" spans="1:42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</row>
    <row r="128" spans="1:42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</row>
    <row r="129" spans="1:42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</row>
    <row r="130" spans="1:42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</row>
    <row r="131" spans="1:42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</row>
    <row r="132" spans="1:42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</row>
    <row r="133" spans="1:42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</row>
    <row r="134" spans="1:42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</row>
    <row r="135" spans="1:42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</row>
    <row r="136" spans="1:42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</row>
    <row r="137" spans="1:42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</row>
    <row r="138" spans="1:42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</row>
    <row r="139" spans="1:42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</row>
    <row r="140" spans="1:42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</row>
    <row r="141" spans="1:42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</row>
    <row r="142" spans="1:42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</row>
    <row r="143" spans="1:42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</row>
    <row r="144" spans="1:42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</row>
    <row r="145" spans="1:42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</row>
    <row r="146" spans="1:42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</row>
    <row r="147" spans="1:42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</row>
    <row r="148" spans="1:42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</row>
    <row r="149" spans="1:42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</row>
    <row r="150" spans="1:42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</row>
    <row r="151" spans="1:42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</row>
    <row r="152" spans="1:42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</row>
    <row r="153" spans="1:42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</row>
    <row r="154" spans="1:42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</row>
    <row r="155" spans="1:42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</row>
    <row r="156" spans="1:42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</row>
    <row r="157" spans="1:42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</row>
    <row r="158" spans="1:42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</row>
    <row r="159" spans="1:42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</row>
    <row r="160" spans="1:42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</row>
    <row r="161" spans="1:42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</row>
    <row r="162" spans="1:42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</row>
    <row r="163" spans="1:42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</row>
    <row r="164" spans="1:42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</row>
    <row r="165" spans="1:42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</row>
    <row r="166" spans="1:42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</row>
    <row r="167" spans="1:42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</row>
    <row r="168" spans="1:42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</row>
    <row r="169" spans="1:42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</row>
    <row r="170" spans="1:4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</row>
    <row r="171" spans="1:4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</row>
    <row r="172" spans="1:4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</row>
    <row r="173" spans="1:4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</row>
    <row r="174" spans="1:42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</row>
    <row r="175" spans="1:42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</row>
    <row r="176" spans="1:42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</row>
    <row r="177" spans="1:42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</row>
    <row r="178" spans="1:42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</row>
    <row r="179" spans="1:42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</row>
    <row r="180" spans="1:42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</row>
    <row r="181" spans="1:42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</row>
    <row r="182" spans="1:42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</row>
    <row r="183" spans="1:42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</row>
    <row r="184" spans="1:42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</row>
    <row r="185" spans="1:42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</row>
    <row r="186" spans="1:42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</row>
    <row r="187" spans="1:42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</row>
    <row r="188" spans="1:42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</row>
    <row r="189" spans="1:42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</row>
    <row r="190" spans="1:42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</row>
    <row r="191" spans="1:42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</row>
    <row r="192" spans="1:42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</row>
    <row r="193" spans="1:42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</row>
    <row r="194" spans="1:42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</row>
    <row r="195" spans="1:42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</row>
    <row r="196" spans="1:42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</row>
    <row r="197" spans="1:42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</row>
    <row r="198" spans="1:42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</row>
    <row r="199" spans="1:42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</row>
    <row r="200" spans="1:42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</row>
    <row r="201" spans="1:42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</row>
    <row r="202" spans="1:42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</row>
    <row r="203" spans="1:42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</row>
    <row r="204" spans="1:42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</row>
    <row r="205" spans="1:42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</row>
    <row r="206" spans="1:42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</row>
    <row r="207" spans="1:42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</row>
    <row r="208" spans="1:42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</row>
    <row r="209" spans="1:42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</row>
    <row r="210" spans="1:42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</row>
    <row r="211" spans="1:42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</row>
    <row r="212" spans="1:42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</row>
    <row r="213" spans="1:42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</row>
    <row r="214" spans="1:42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</row>
    <row r="215" spans="1:42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</row>
    <row r="216" spans="1:42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</row>
    <row r="217" spans="1:42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</row>
    <row r="218" spans="1:42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</row>
    <row r="219" spans="1:42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</row>
    <row r="220" spans="1:42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</row>
    <row r="221" spans="1:42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</row>
    <row r="222" spans="1:42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</row>
    <row r="223" spans="1:42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</row>
    <row r="224" spans="1:42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</row>
    <row r="225" spans="1:42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</row>
    <row r="226" spans="1:42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</row>
    <row r="227" spans="1:42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</row>
    <row r="228" spans="1:42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</row>
    <row r="229" spans="1:42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</row>
    <row r="230" spans="1:42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</row>
    <row r="231" spans="1:42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</row>
    <row r="232" spans="1:42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</row>
    <row r="233" spans="1:42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</row>
    <row r="234" spans="1:42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</row>
    <row r="235" spans="1:42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</row>
    <row r="236" spans="1:42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</row>
    <row r="237" spans="1:42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</row>
    <row r="238" spans="1:42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</row>
    <row r="239" spans="1:42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</row>
    <row r="240" spans="1:42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</row>
    <row r="241" spans="1:42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</row>
    <row r="242" spans="1:42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</row>
    <row r="243" spans="1:42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</row>
    <row r="244" spans="1:42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</row>
    <row r="245" spans="1:42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</row>
    <row r="246" spans="1:42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</row>
    <row r="247" spans="1:42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</row>
    <row r="248" spans="1:42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</row>
    <row r="249" spans="1:42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</row>
    <row r="250" spans="1:42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</row>
    <row r="251" spans="1:42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</row>
    <row r="252" spans="1:42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</row>
    <row r="253" spans="1:42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</row>
    <row r="254" spans="1:42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</row>
    <row r="255" spans="1:42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</row>
    <row r="256" spans="1:42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</row>
    <row r="257" spans="1:42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</row>
    <row r="258" spans="1:42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</row>
    <row r="259" spans="1:42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</row>
    <row r="260" spans="1:42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</row>
    <row r="261" spans="1:42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</row>
    <row r="262" spans="1:42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</row>
    <row r="263" spans="1:42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</row>
    <row r="264" spans="1:42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</row>
    <row r="265" spans="1:42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</row>
    <row r="266" spans="1:42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</row>
    <row r="267" spans="1:42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</row>
    <row r="268" spans="1:42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</row>
    <row r="269" spans="1:42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</row>
    <row r="270" spans="1:42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</row>
    <row r="271" spans="1:42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</row>
    <row r="272" spans="1:42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</row>
    <row r="273" spans="1:42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</row>
    <row r="274" spans="1:42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</row>
    <row r="275" spans="1:42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</row>
    <row r="276" spans="1:42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</row>
    <row r="277" spans="1:42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</row>
    <row r="278" spans="1:42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</row>
    <row r="279" spans="1:42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</row>
    <row r="280" spans="1:42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</row>
    <row r="281" spans="1:42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</row>
    <row r="282" spans="1:42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</row>
    <row r="283" spans="1:42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</row>
    <row r="284" spans="1:42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</row>
    <row r="285" spans="1:42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</row>
    <row r="286" spans="1:42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</row>
    <row r="287" spans="1:42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</row>
    <row r="288" spans="1:42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</row>
    <row r="289" spans="1:42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</row>
    <row r="290" spans="1:42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</row>
    <row r="291" spans="1:42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</row>
    <row r="292" spans="1:42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</row>
    <row r="293" spans="1:42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</row>
    <row r="294" spans="1:42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</row>
    <row r="295" spans="1:42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</row>
    <row r="296" spans="1:42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</row>
    <row r="297" spans="1:42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</row>
    <row r="298" spans="1:42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</row>
    <row r="299" spans="1:42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</row>
    <row r="300" spans="1:42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</row>
    <row r="301" spans="1:42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</row>
    <row r="302" spans="1:42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</row>
    <row r="303" spans="1:42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</row>
    <row r="304" spans="1:42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</row>
    <row r="305" spans="1:42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</row>
    <row r="306" spans="1:42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</row>
    <row r="307" spans="1:42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177"/>
      <c r="AJ307" s="177"/>
      <c r="AK307" s="177"/>
      <c r="AL307" s="177"/>
      <c r="AM307" s="177"/>
      <c r="AN307" s="177"/>
      <c r="AO307" s="177"/>
      <c r="AP307" s="177"/>
    </row>
    <row r="308" spans="1:42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</row>
    <row r="309" spans="1:42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</row>
    <row r="310" spans="1:42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</row>
    <row r="311" spans="1:42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</row>
    <row r="312" spans="1:42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</row>
    <row r="313" spans="1:42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</row>
    <row r="314" spans="1:42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</row>
    <row r="315" spans="1:42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</row>
    <row r="316" spans="1:42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</row>
    <row r="317" spans="1:42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</row>
    <row r="318" spans="1:42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</row>
    <row r="319" spans="1:42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</row>
    <row r="320" spans="1:42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</row>
    <row r="321" spans="1:42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</row>
    <row r="322" spans="1:42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</row>
    <row r="323" spans="1:42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</row>
    <row r="324" spans="1:42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</row>
    <row r="325" spans="1:42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</row>
    <row r="326" spans="1:42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</row>
    <row r="327" spans="1:42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</row>
    <row r="328" spans="1:42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</row>
    <row r="329" spans="1:42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</row>
    <row r="330" spans="1:42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</row>
    <row r="331" spans="1:42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</row>
    <row r="332" spans="1:42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</row>
    <row r="333" spans="1:42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</row>
    <row r="334" spans="1:42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</row>
    <row r="335" spans="1:42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</row>
    <row r="336" spans="1:42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</row>
    <row r="337" spans="1:42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</row>
    <row r="338" spans="1:42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</row>
    <row r="339" spans="1:42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</row>
    <row r="340" spans="1:42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</row>
    <row r="341" spans="1:42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</row>
    <row r="342" spans="1:42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</row>
    <row r="343" spans="1:42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</row>
    <row r="344" spans="1:42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</row>
    <row r="345" spans="1:42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</row>
    <row r="346" spans="1:42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</row>
    <row r="347" spans="1:42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</row>
    <row r="348" spans="1:42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</row>
    <row r="349" spans="1:42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</row>
    <row r="350" spans="1:42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</row>
    <row r="351" spans="1:42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</row>
    <row r="352" spans="1:42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</row>
    <row r="353" spans="1:42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</row>
    <row r="354" spans="1:42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</row>
    <row r="355" spans="1:42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</row>
    <row r="356" spans="1:42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</row>
    <row r="357" spans="1:42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</row>
    <row r="358" spans="1:42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</row>
    <row r="359" spans="1:42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</row>
    <row r="360" spans="1:42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</row>
    <row r="361" spans="1:42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</row>
    <row r="362" spans="1:42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</row>
    <row r="363" spans="1:42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</row>
    <row r="364" spans="1:42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</row>
    <row r="365" spans="1:42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</row>
    <row r="366" spans="1:42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</row>
    <row r="367" spans="1:42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</row>
    <row r="368" spans="1:42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</row>
    <row r="369" spans="1:42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</row>
    <row r="370" spans="1:42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</row>
    <row r="371" spans="1:42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</row>
    <row r="372" spans="1:42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</row>
    <row r="373" spans="1:42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</row>
    <row r="374" spans="1:42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</row>
    <row r="375" spans="1:42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</row>
    <row r="376" spans="1:42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</row>
    <row r="377" spans="1:42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</row>
    <row r="378" spans="1:42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</row>
    <row r="379" spans="1:42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</row>
    <row r="380" spans="1:42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</row>
    <row r="381" spans="1:42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</row>
    <row r="382" spans="1:42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</row>
    <row r="383" spans="1:42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</row>
    <row r="384" spans="1:42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</row>
    <row r="385" spans="1:42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</row>
    <row r="386" spans="1:42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</row>
    <row r="387" spans="1:42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</row>
    <row r="388" spans="1:42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</row>
    <row r="389" spans="1:42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</row>
    <row r="390" spans="1:42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</row>
    <row r="391" spans="1:42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</row>
    <row r="392" spans="1:42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</row>
    <row r="393" spans="1:42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</row>
    <row r="394" spans="1:42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</row>
    <row r="395" spans="1:42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</row>
    <row r="396" spans="1:42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</row>
    <row r="397" spans="1:42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</row>
    <row r="398" spans="1:42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</row>
    <row r="399" spans="1:42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</row>
    <row r="400" spans="1:42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</row>
    <row r="401" spans="1:42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</row>
    <row r="402" spans="1:42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</row>
    <row r="403" spans="1:42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</row>
    <row r="404" spans="1:42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</row>
    <row r="405" spans="1:42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</row>
    <row r="406" spans="1:42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</row>
    <row r="407" spans="1:42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</row>
    <row r="408" spans="1:42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</row>
    <row r="409" spans="1:42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</row>
    <row r="410" spans="1:42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</row>
    <row r="411" spans="1:42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</row>
    <row r="412" spans="1:42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</row>
    <row r="413" spans="1:42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</row>
    <row r="414" spans="1:42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7"/>
      <c r="AG414" s="177"/>
      <c r="AH414" s="177"/>
      <c r="AI414" s="177"/>
      <c r="AJ414" s="177"/>
      <c r="AK414" s="177"/>
      <c r="AL414" s="177"/>
      <c r="AM414" s="177"/>
      <c r="AN414" s="177"/>
      <c r="AO414" s="177"/>
      <c r="AP414" s="177"/>
    </row>
    <row r="415" spans="1:42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</row>
    <row r="416" spans="1:42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</row>
    <row r="417" spans="1:42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7"/>
      <c r="AI417" s="177"/>
      <c r="AJ417" s="177"/>
      <c r="AK417" s="177"/>
      <c r="AL417" s="177"/>
      <c r="AM417" s="177"/>
      <c r="AN417" s="177"/>
      <c r="AO417" s="177"/>
      <c r="AP417" s="177"/>
    </row>
    <row r="418" spans="1:42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</row>
    <row r="419" spans="1:42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177"/>
      <c r="AH419" s="177"/>
      <c r="AI419" s="177"/>
      <c r="AJ419" s="177"/>
      <c r="AK419" s="177"/>
      <c r="AL419" s="177"/>
      <c r="AM419" s="177"/>
      <c r="AN419" s="177"/>
      <c r="AO419" s="177"/>
      <c r="AP419" s="177"/>
    </row>
    <row r="420" spans="1:42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</row>
    <row r="421" spans="1:42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</row>
    <row r="422" spans="1:42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</row>
    <row r="423" spans="1:42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</row>
    <row r="424" spans="1:42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</row>
    <row r="425" spans="1:42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</row>
    <row r="426" spans="1:42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</row>
    <row r="427" spans="1:42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</row>
    <row r="428" spans="1:42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</row>
    <row r="429" spans="1:42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</row>
    <row r="430" spans="1:42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</row>
    <row r="431" spans="1:42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</row>
    <row r="432" spans="1:42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</row>
    <row r="433" spans="1:42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  <c r="AK433" s="177"/>
      <c r="AL433" s="177"/>
      <c r="AM433" s="177"/>
      <c r="AN433" s="177"/>
      <c r="AO433" s="177"/>
      <c r="AP433" s="177"/>
    </row>
    <row r="434" spans="1:42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</row>
    <row r="435" spans="1:42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</row>
    <row r="436" spans="1:42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177"/>
      <c r="AJ436" s="177"/>
      <c r="AK436" s="177"/>
      <c r="AL436" s="177"/>
      <c r="AM436" s="177"/>
      <c r="AN436" s="177"/>
      <c r="AO436" s="177"/>
      <c r="AP436" s="177"/>
    </row>
    <row r="437" spans="1:42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</row>
    <row r="438" spans="1:42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</row>
    <row r="439" spans="1:42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</row>
    <row r="440" spans="1:42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/>
      <c r="AJ440" s="177"/>
      <c r="AK440" s="177"/>
      <c r="AL440" s="177"/>
      <c r="AM440" s="177"/>
      <c r="AN440" s="177"/>
      <c r="AO440" s="177"/>
      <c r="AP440" s="177"/>
    </row>
    <row r="441" spans="1:42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/>
      <c r="AJ441" s="177"/>
      <c r="AK441" s="177"/>
      <c r="AL441" s="177"/>
      <c r="AM441" s="177"/>
      <c r="AN441" s="177"/>
      <c r="AO441" s="177"/>
      <c r="AP441" s="177"/>
    </row>
    <row r="442" spans="1:42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</row>
    <row r="443" spans="1:42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</row>
    <row r="444" spans="1:42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</row>
    <row r="445" spans="1:42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</row>
    <row r="446" spans="1:42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/>
      <c r="AK446" s="177"/>
      <c r="AL446" s="177"/>
      <c r="AM446" s="177"/>
      <c r="AN446" s="177"/>
      <c r="AO446" s="177"/>
      <c r="AP446" s="177"/>
    </row>
    <row r="447" spans="1:42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/>
      <c r="AK447" s="177"/>
      <c r="AL447" s="177"/>
      <c r="AM447" s="177"/>
      <c r="AN447" s="177"/>
      <c r="AO447" s="177"/>
      <c r="AP447" s="177"/>
    </row>
    <row r="448" spans="1:42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</row>
    <row r="449" spans="1:42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</row>
    <row r="450" spans="1:42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</row>
    <row r="451" spans="1:42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</row>
    <row r="452" spans="1:42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</row>
    <row r="453" spans="1:42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</row>
    <row r="454" spans="1:42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/>
      <c r="AM454" s="177"/>
      <c r="AN454" s="177"/>
      <c r="AO454" s="177"/>
      <c r="AP454" s="177"/>
    </row>
    <row r="455" spans="1:42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/>
      <c r="AM455" s="177"/>
      <c r="AN455" s="177"/>
      <c r="AO455" s="177"/>
      <c r="AP455" s="177"/>
    </row>
    <row r="456" spans="1:42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177"/>
      <c r="AH456" s="177"/>
      <c r="AI456" s="177"/>
      <c r="AJ456" s="177"/>
      <c r="AK456" s="177"/>
      <c r="AL456" s="177"/>
      <c r="AM456" s="177"/>
      <c r="AN456" s="177"/>
      <c r="AO456" s="177"/>
      <c r="AP456" s="177"/>
    </row>
    <row r="457" spans="1:42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7"/>
      <c r="AI457" s="177"/>
      <c r="AJ457" s="177"/>
      <c r="AK457" s="177"/>
      <c r="AL457" s="177"/>
      <c r="AM457" s="177"/>
      <c r="AN457" s="177"/>
      <c r="AO457" s="177"/>
      <c r="AP457" s="177"/>
    </row>
    <row r="458" spans="1:42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/>
      <c r="AN458" s="177"/>
      <c r="AO458" s="177"/>
      <c r="AP458" s="177"/>
    </row>
    <row r="459" spans="1:42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7"/>
      <c r="AI459" s="177"/>
      <c r="AJ459" s="177"/>
      <c r="AK459" s="177"/>
      <c r="AL459" s="177"/>
      <c r="AM459" s="177"/>
      <c r="AN459" s="177"/>
      <c r="AO459" s="177"/>
      <c r="AP459" s="177"/>
    </row>
    <row r="460" spans="1:42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/>
      <c r="AO460" s="177"/>
      <c r="AP460" s="177"/>
    </row>
    <row r="461" spans="1:42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7"/>
      <c r="AI461" s="177"/>
      <c r="AJ461" s="177"/>
      <c r="AK461" s="177"/>
      <c r="AL461" s="177"/>
      <c r="AM461" s="177"/>
      <c r="AN461" s="177"/>
      <c r="AO461" s="177"/>
      <c r="AP461" s="177"/>
    </row>
    <row r="462" spans="1:42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</row>
    <row r="463" spans="1:42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</row>
    <row r="464" spans="1:42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7"/>
      <c r="AI464" s="177"/>
      <c r="AJ464" s="177"/>
      <c r="AK464" s="177"/>
      <c r="AL464" s="177"/>
      <c r="AM464" s="177"/>
      <c r="AN464" s="177"/>
      <c r="AO464" s="177"/>
      <c r="AP464" s="177"/>
    </row>
    <row r="465" spans="1:42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/>
    </row>
    <row r="466" spans="1:42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</row>
    <row r="467" spans="1:42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</row>
    <row r="468" spans="1:42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</row>
    <row r="469" spans="1:42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</row>
    <row r="470" spans="1:42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</row>
    <row r="471" spans="1:42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</row>
    <row r="472" spans="1:42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</row>
    <row r="473" spans="1:42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7"/>
      <c r="AI473" s="177"/>
      <c r="AJ473" s="177"/>
      <c r="AK473" s="177"/>
      <c r="AL473" s="177"/>
      <c r="AM473" s="177"/>
      <c r="AN473" s="177"/>
      <c r="AO473" s="177"/>
      <c r="AP473" s="177"/>
    </row>
    <row r="474" spans="1:42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</row>
    <row r="475" spans="1:42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</row>
    <row r="476" spans="1:42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</row>
    <row r="477" spans="1:42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</row>
    <row r="478" spans="1:42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</row>
    <row r="479" spans="1:42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</row>
    <row r="480" spans="1:42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</row>
    <row r="481" spans="1:42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</row>
    <row r="482" spans="1:42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</row>
    <row r="483" spans="1:42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</row>
    <row r="484" spans="1:42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</row>
    <row r="485" spans="1:42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</row>
    <row r="486" spans="1:42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</row>
    <row r="487" spans="1:42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</row>
    <row r="488" spans="1:42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</row>
    <row r="489" spans="1:42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</row>
    <row r="490" spans="1:42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</row>
    <row r="491" spans="1:42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</row>
    <row r="492" spans="1:42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</row>
    <row r="493" spans="1:42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177"/>
      <c r="AG493" s="177"/>
      <c r="AH493" s="177"/>
      <c r="AI493" s="177"/>
      <c r="AJ493" s="177"/>
      <c r="AK493" s="177"/>
      <c r="AL493" s="177"/>
      <c r="AM493" s="177"/>
      <c r="AN493" s="177"/>
      <c r="AO493" s="177"/>
      <c r="AP493" s="177"/>
    </row>
    <row r="494" spans="1:42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177"/>
      <c r="AF494" s="177"/>
      <c r="AG494" s="177"/>
      <c r="AH494" s="177"/>
      <c r="AI494" s="177"/>
      <c r="AJ494" s="177"/>
      <c r="AK494" s="177"/>
      <c r="AL494" s="177"/>
      <c r="AM494" s="177"/>
      <c r="AN494" s="177"/>
      <c r="AO494" s="177"/>
      <c r="AP494" s="177"/>
    </row>
    <row r="495" spans="1:42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177"/>
      <c r="AF495" s="177"/>
      <c r="AG495" s="177"/>
      <c r="AH495" s="177"/>
      <c r="AI495" s="177"/>
      <c r="AJ495" s="177"/>
      <c r="AK495" s="177"/>
      <c r="AL495" s="177"/>
      <c r="AM495" s="177"/>
      <c r="AN495" s="177"/>
      <c r="AO495" s="177"/>
      <c r="AP495" s="177"/>
    </row>
    <row r="496" spans="1:42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  <c r="AN496" s="177"/>
      <c r="AO496" s="177"/>
      <c r="AP496" s="177"/>
    </row>
    <row r="497" spans="1:42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</row>
    <row r="498" spans="1:42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</row>
    <row r="499" spans="1:42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</row>
    <row r="500" spans="1:42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</row>
    <row r="501" spans="1:42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</row>
    <row r="502" spans="1:42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</row>
    <row r="503" spans="1:42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</row>
    <row r="504" spans="1:42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</row>
    <row r="505" spans="1:42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</row>
    <row r="506" spans="1:42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</row>
    <row r="507" spans="1:42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</row>
    <row r="508" spans="1:42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</row>
    <row r="509" spans="1:42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7"/>
      <c r="AI509" s="177"/>
      <c r="AJ509" s="177"/>
      <c r="AK509" s="177"/>
      <c r="AL509" s="177"/>
      <c r="AM509" s="177"/>
      <c r="AN509" s="177"/>
      <c r="AO509" s="177"/>
      <c r="AP509" s="177"/>
    </row>
    <row r="510" spans="1:42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7"/>
      <c r="AI510" s="177"/>
      <c r="AJ510" s="177"/>
      <c r="AK510" s="177"/>
      <c r="AL510" s="177"/>
      <c r="AM510" s="177"/>
      <c r="AN510" s="177"/>
      <c r="AO510" s="177"/>
      <c r="AP510" s="177"/>
    </row>
    <row r="511" spans="1:42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7"/>
      <c r="AI511" s="177"/>
      <c r="AJ511" s="177"/>
      <c r="AK511" s="177"/>
      <c r="AL511" s="177"/>
      <c r="AM511" s="177"/>
      <c r="AN511" s="177"/>
      <c r="AO511" s="177"/>
      <c r="AP511" s="177"/>
    </row>
    <row r="512" spans="1:42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7"/>
      <c r="AI512" s="177"/>
      <c r="AJ512" s="177"/>
      <c r="AK512" s="177"/>
      <c r="AL512" s="177"/>
      <c r="AM512" s="177"/>
      <c r="AN512" s="177"/>
      <c r="AO512" s="177"/>
      <c r="AP512" s="177"/>
    </row>
    <row r="513" spans="1:42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</row>
    <row r="514" spans="1:42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177"/>
      <c r="AF514" s="177"/>
      <c r="AG514" s="177"/>
      <c r="AH514" s="177"/>
      <c r="AI514" s="177"/>
      <c r="AJ514" s="177"/>
      <c r="AK514" s="177"/>
      <c r="AL514" s="177"/>
      <c r="AM514" s="177"/>
      <c r="AN514" s="177"/>
      <c r="AO514" s="177"/>
      <c r="AP514" s="177"/>
    </row>
    <row r="515" spans="1:42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</row>
    <row r="516" spans="1:42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</row>
    <row r="517" spans="1:42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</row>
    <row r="518" spans="1:42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</row>
    <row r="519" spans="1:42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</row>
    <row r="520" spans="1:42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</row>
    <row r="521" spans="1:42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</row>
    <row r="522" spans="1:42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</row>
    <row r="523" spans="1:42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</row>
    <row r="524" spans="1:42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177"/>
      <c r="AE524" s="177"/>
      <c r="AF524" s="177"/>
      <c r="AG524" s="177"/>
      <c r="AH524" s="177"/>
      <c r="AI524" s="177"/>
      <c r="AJ524" s="177"/>
      <c r="AK524" s="177"/>
      <c r="AL524" s="177"/>
      <c r="AM524" s="177"/>
      <c r="AN524" s="177"/>
      <c r="AO524" s="177"/>
      <c r="AP524" s="177"/>
    </row>
    <row r="525" spans="1:42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7"/>
      <c r="AE525" s="177"/>
      <c r="AF525" s="177"/>
      <c r="AG525" s="177"/>
      <c r="AH525" s="177"/>
      <c r="AI525" s="177"/>
      <c r="AJ525" s="177"/>
      <c r="AK525" s="177"/>
      <c r="AL525" s="177"/>
      <c r="AM525" s="177"/>
      <c r="AN525" s="177"/>
      <c r="AO525" s="177"/>
      <c r="AP525" s="177"/>
    </row>
    <row r="526" spans="1:42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</row>
    <row r="527" spans="1:42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</row>
    <row r="528" spans="1:42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</row>
    <row r="529" spans="1:42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</row>
    <row r="530" spans="1:42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</row>
    <row r="531" spans="1:42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</row>
    <row r="532" spans="1:42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177"/>
      <c r="AH532" s="177"/>
      <c r="AI532" s="177"/>
      <c r="AJ532" s="177"/>
      <c r="AK532" s="177"/>
      <c r="AL532" s="177"/>
      <c r="AM532" s="177"/>
      <c r="AN532" s="177"/>
      <c r="AO532" s="177"/>
      <c r="AP532" s="177"/>
    </row>
    <row r="533" spans="1:42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</row>
    <row r="534" spans="1:42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</row>
    <row r="535" spans="1:42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</row>
    <row r="536" spans="1:42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</row>
    <row r="537" spans="1:42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</row>
    <row r="538" spans="1:42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</row>
    <row r="539" spans="1:42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</row>
    <row r="540" spans="1:42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177"/>
      <c r="AH540" s="177"/>
      <c r="AI540" s="177"/>
      <c r="AJ540" s="177"/>
      <c r="AK540" s="177"/>
      <c r="AL540" s="177"/>
      <c r="AM540" s="177"/>
      <c r="AN540" s="177"/>
      <c r="AO540" s="177"/>
      <c r="AP540" s="177"/>
    </row>
    <row r="541" spans="1:42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  <c r="AN541" s="177"/>
      <c r="AO541" s="177"/>
      <c r="AP541" s="177"/>
    </row>
    <row r="542" spans="1:42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  <c r="AN542" s="177"/>
      <c r="AO542" s="177"/>
      <c r="AP542" s="177"/>
    </row>
    <row r="543" spans="1:42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/>
      <c r="AE543" s="177"/>
      <c r="AF543" s="177"/>
      <c r="AG543" s="177"/>
      <c r="AH543" s="177"/>
      <c r="AI543" s="177"/>
      <c r="AJ543" s="177"/>
      <c r="AK543" s="177"/>
      <c r="AL543" s="177"/>
      <c r="AM543" s="177"/>
      <c r="AN543" s="177"/>
      <c r="AO543" s="177"/>
      <c r="AP543" s="177"/>
    </row>
    <row r="544" spans="1:42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177"/>
      <c r="AF544" s="177"/>
      <c r="AG544" s="177"/>
      <c r="AH544" s="177"/>
      <c r="AI544" s="177"/>
      <c r="AJ544" s="177"/>
      <c r="AK544" s="177"/>
      <c r="AL544" s="177"/>
      <c r="AM544" s="177"/>
      <c r="AN544" s="177"/>
      <c r="AO544" s="177"/>
      <c r="AP544" s="177"/>
    </row>
    <row r="545" spans="1:42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177"/>
      <c r="AF545" s="177"/>
      <c r="AG545" s="177"/>
      <c r="AH545" s="177"/>
      <c r="AI545" s="177"/>
      <c r="AJ545" s="177"/>
      <c r="AK545" s="177"/>
      <c r="AL545" s="177"/>
      <c r="AM545" s="177"/>
      <c r="AN545" s="177"/>
      <c r="AO545" s="177"/>
      <c r="AP545" s="177"/>
    </row>
    <row r="546" spans="1:42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/>
      <c r="AI546" s="177"/>
      <c r="AJ546" s="177"/>
      <c r="AK546" s="177"/>
      <c r="AL546" s="177"/>
      <c r="AM546" s="177"/>
      <c r="AN546" s="177"/>
      <c r="AO546" s="177"/>
      <c r="AP546" s="177"/>
    </row>
    <row r="547" spans="1:42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/>
      <c r="AI547" s="177"/>
      <c r="AJ547" s="177"/>
      <c r="AK547" s="177"/>
      <c r="AL547" s="177"/>
      <c r="AM547" s="177"/>
      <c r="AN547" s="177"/>
      <c r="AO547" s="177"/>
      <c r="AP547" s="177"/>
    </row>
    <row r="548" spans="1:42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7"/>
      <c r="AI548" s="177"/>
      <c r="AJ548" s="177"/>
      <c r="AK548" s="177"/>
      <c r="AL548" s="177"/>
      <c r="AM548" s="177"/>
      <c r="AN548" s="177"/>
      <c r="AO548" s="177"/>
      <c r="AP548" s="177"/>
    </row>
    <row r="549" spans="1:42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/>
      <c r="AK549" s="177"/>
      <c r="AL549" s="177"/>
      <c r="AM549" s="177"/>
      <c r="AN549" s="177"/>
      <c r="AO549" s="177"/>
      <c r="AP549" s="177"/>
    </row>
    <row r="550" spans="1:42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177"/>
      <c r="AH550" s="177"/>
      <c r="AI550" s="177"/>
      <c r="AJ550" s="177"/>
      <c r="AK550" s="177"/>
      <c r="AL550" s="177"/>
      <c r="AM550" s="177"/>
      <c r="AN550" s="177"/>
      <c r="AO550" s="177"/>
      <c r="AP550" s="177"/>
    </row>
    <row r="551" spans="1:42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/>
      <c r="AK551" s="177"/>
      <c r="AL551" s="177"/>
      <c r="AM551" s="177"/>
      <c r="AN551" s="177"/>
      <c r="AO551" s="177"/>
      <c r="AP551" s="177"/>
    </row>
    <row r="552" spans="1:42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</row>
    <row r="553" spans="1:42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</row>
    <row r="554" spans="1:42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</row>
    <row r="555" spans="1:42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</row>
    <row r="556" spans="1:42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</row>
    <row r="557" spans="1:42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</row>
    <row r="558" spans="1:42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/>
    </row>
    <row r="559" spans="1:42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</row>
    <row r="560" spans="1:42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177"/>
      <c r="AH560" s="177"/>
      <c r="AI560" s="177"/>
      <c r="AJ560" s="177"/>
      <c r="AK560" s="177"/>
      <c r="AL560" s="177"/>
      <c r="AM560" s="177"/>
      <c r="AN560" s="177"/>
      <c r="AO560" s="177"/>
      <c r="AP560" s="177"/>
    </row>
    <row r="561" spans="1:42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177"/>
      <c r="AF561" s="177"/>
      <c r="AG561" s="177"/>
      <c r="AH561" s="177"/>
      <c r="AI561" s="177"/>
      <c r="AJ561" s="177"/>
      <c r="AK561" s="177"/>
      <c r="AL561" s="177"/>
      <c r="AM561" s="177"/>
      <c r="AN561" s="177"/>
      <c r="AO561" s="177"/>
      <c r="AP561" s="177"/>
    </row>
    <row r="562" spans="1:42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177"/>
      <c r="AF562" s="177"/>
      <c r="AG562" s="177"/>
      <c r="AH562" s="177"/>
      <c r="AI562" s="177"/>
      <c r="AJ562" s="177"/>
      <c r="AK562" s="177"/>
      <c r="AL562" s="177"/>
      <c r="AM562" s="177"/>
      <c r="AN562" s="177"/>
      <c r="AO562" s="177"/>
      <c r="AP562" s="177"/>
    </row>
    <row r="563" spans="1:42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177"/>
      <c r="AH563" s="177"/>
      <c r="AI563" s="177"/>
      <c r="AJ563" s="177"/>
      <c r="AK563" s="177"/>
      <c r="AL563" s="177"/>
      <c r="AM563" s="177"/>
      <c r="AN563" s="177"/>
      <c r="AO563" s="177"/>
      <c r="AP563" s="177"/>
    </row>
    <row r="564" spans="1:42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</row>
    <row r="565" spans="1:42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</row>
    <row r="566" spans="1:42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</row>
    <row r="567" spans="1:42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</row>
    <row r="568" spans="1:42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</row>
    <row r="569" spans="1:42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</row>
    <row r="570" spans="1:42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</row>
    <row r="571" spans="1:42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</row>
    <row r="572" spans="1:42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</row>
    <row r="573" spans="1:42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177"/>
      <c r="AF573" s="177"/>
      <c r="AG573" s="177"/>
      <c r="AH573" s="177"/>
      <c r="AI573" s="177"/>
      <c r="AJ573" s="177"/>
      <c r="AK573" s="177"/>
      <c r="AL573" s="177"/>
      <c r="AM573" s="177"/>
      <c r="AN573" s="177"/>
      <c r="AO573" s="177"/>
      <c r="AP573" s="177"/>
    </row>
    <row r="574" spans="1:42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7"/>
      <c r="AG574" s="177"/>
      <c r="AH574" s="177"/>
      <c r="AI574" s="177"/>
      <c r="AJ574" s="177"/>
      <c r="AK574" s="177"/>
      <c r="AL574" s="177"/>
      <c r="AM574" s="177"/>
      <c r="AN574" s="177"/>
      <c r="AO574" s="177"/>
      <c r="AP574" s="177"/>
    </row>
    <row r="575" spans="1:42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7"/>
      <c r="AE575" s="177"/>
      <c r="AF575" s="177"/>
      <c r="AG575" s="177"/>
      <c r="AH575" s="177"/>
      <c r="AI575" s="177"/>
      <c r="AJ575" s="177"/>
      <c r="AK575" s="177"/>
      <c r="AL575" s="177"/>
      <c r="AM575" s="177"/>
      <c r="AN575" s="177"/>
      <c r="AO575" s="177"/>
      <c r="AP575" s="177"/>
    </row>
    <row r="576" spans="1:42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7"/>
      <c r="AE576" s="177"/>
      <c r="AF576" s="177"/>
      <c r="AG576" s="177"/>
      <c r="AH576" s="177"/>
      <c r="AI576" s="177"/>
      <c r="AJ576" s="177"/>
      <c r="AK576" s="177"/>
      <c r="AL576" s="177"/>
      <c r="AM576" s="177"/>
      <c r="AN576" s="177"/>
      <c r="AO576" s="177"/>
      <c r="AP576" s="177"/>
    </row>
    <row r="577" spans="1:42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/>
      <c r="AE577" s="177"/>
      <c r="AF577" s="177"/>
      <c r="AG577" s="177"/>
      <c r="AH577" s="177"/>
      <c r="AI577" s="177"/>
      <c r="AJ577" s="177"/>
      <c r="AK577" s="177"/>
      <c r="AL577" s="177"/>
      <c r="AM577" s="177"/>
      <c r="AN577" s="177"/>
      <c r="AO577" s="177"/>
      <c r="AP577" s="177"/>
    </row>
    <row r="578" spans="1:42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177"/>
      <c r="AF578" s="177"/>
      <c r="AG578" s="177"/>
      <c r="AH578" s="177"/>
      <c r="AI578" s="177"/>
      <c r="AJ578" s="177"/>
      <c r="AK578" s="177"/>
      <c r="AL578" s="177"/>
      <c r="AM578" s="177"/>
      <c r="AN578" s="177"/>
      <c r="AO578" s="177"/>
      <c r="AP578" s="177"/>
    </row>
    <row r="579" spans="1:42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177"/>
      <c r="AF579" s="177"/>
      <c r="AG579" s="177"/>
      <c r="AH579" s="177"/>
      <c r="AI579" s="177"/>
      <c r="AJ579" s="177"/>
      <c r="AK579" s="177"/>
      <c r="AL579" s="177"/>
      <c r="AM579" s="177"/>
      <c r="AN579" s="177"/>
      <c r="AO579" s="177"/>
      <c r="AP579" s="177"/>
    </row>
    <row r="580" spans="1:42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177"/>
      <c r="AF580" s="177"/>
      <c r="AG580" s="177"/>
      <c r="AH580" s="177"/>
      <c r="AI580" s="177"/>
      <c r="AJ580" s="177"/>
      <c r="AK580" s="177"/>
      <c r="AL580" s="177"/>
      <c r="AM580" s="177"/>
      <c r="AN580" s="177"/>
      <c r="AO580" s="177"/>
      <c r="AP580" s="177"/>
    </row>
    <row r="581" spans="1:42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177"/>
      <c r="AH581" s="177"/>
      <c r="AI581" s="177"/>
      <c r="AJ581" s="177"/>
      <c r="AK581" s="177"/>
      <c r="AL581" s="177"/>
      <c r="AM581" s="177"/>
      <c r="AN581" s="177"/>
      <c r="AO581" s="177"/>
      <c r="AP581" s="177"/>
    </row>
    <row r="582" spans="1:42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177"/>
      <c r="AH582" s="177"/>
      <c r="AI582" s="177"/>
      <c r="AJ582" s="177"/>
      <c r="AK582" s="177"/>
      <c r="AL582" s="177"/>
      <c r="AM582" s="177"/>
      <c r="AN582" s="177"/>
      <c r="AO582" s="177"/>
      <c r="AP582" s="177"/>
    </row>
    <row r="583" spans="1:42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/>
      <c r="AM583" s="177"/>
      <c r="AN583" s="177"/>
      <c r="AO583" s="177"/>
      <c r="AP583" s="177"/>
    </row>
    <row r="584" spans="1:42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</row>
    <row r="585" spans="1:42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</row>
    <row r="586" spans="1:42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</row>
    <row r="587" spans="1:42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</row>
    <row r="588" spans="1:42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/>
    </row>
    <row r="589" spans="1:42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</row>
    <row r="590" spans="1:42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</row>
    <row r="591" spans="1:42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</row>
    <row r="592" spans="1:42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177"/>
      <c r="AH592" s="177"/>
      <c r="AI592" s="177"/>
      <c r="AJ592" s="177"/>
      <c r="AK592" s="177"/>
      <c r="AL592" s="177"/>
      <c r="AM592" s="177"/>
      <c r="AN592" s="177"/>
      <c r="AO592" s="177"/>
      <c r="AP592" s="177"/>
    </row>
    <row r="593" spans="1:42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</row>
    <row r="594" spans="1:42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177"/>
      <c r="AH594" s="177"/>
      <c r="AI594" s="177"/>
      <c r="AJ594" s="177"/>
      <c r="AK594" s="177"/>
      <c r="AL594" s="177"/>
      <c r="AM594" s="177"/>
      <c r="AN594" s="177"/>
      <c r="AO594" s="177"/>
      <c r="AP594" s="177"/>
    </row>
    <row r="595" spans="1:42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177"/>
      <c r="AF595" s="177"/>
      <c r="AG595" s="177"/>
      <c r="AH595" s="177"/>
      <c r="AI595" s="177"/>
      <c r="AJ595" s="177"/>
      <c r="AK595" s="177"/>
      <c r="AL595" s="177"/>
      <c r="AM595" s="177"/>
      <c r="AN595" s="177"/>
      <c r="AO595" s="177"/>
      <c r="AP595" s="177"/>
    </row>
    <row r="596" spans="1:42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177"/>
      <c r="AE596" s="177"/>
      <c r="AF596" s="177"/>
      <c r="AG596" s="177"/>
      <c r="AH596" s="177"/>
      <c r="AI596" s="177"/>
      <c r="AJ596" s="177"/>
      <c r="AK596" s="177"/>
      <c r="AL596" s="177"/>
      <c r="AM596" s="177"/>
      <c r="AN596" s="177"/>
      <c r="AO596" s="177"/>
      <c r="AP596" s="177"/>
    </row>
    <row r="597" spans="1:42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177"/>
      <c r="AF597" s="177"/>
      <c r="AG597" s="177"/>
      <c r="AH597" s="177"/>
      <c r="AI597" s="177"/>
      <c r="AJ597" s="177"/>
      <c r="AK597" s="177"/>
      <c r="AL597" s="177"/>
      <c r="AM597" s="177"/>
      <c r="AN597" s="177"/>
      <c r="AO597" s="177"/>
      <c r="AP597" s="177"/>
    </row>
    <row r="598" spans="1:42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7"/>
      <c r="AG598" s="177"/>
      <c r="AH598" s="177"/>
      <c r="AI598" s="177"/>
      <c r="AJ598" s="177"/>
      <c r="AK598" s="177"/>
      <c r="AL598" s="177"/>
      <c r="AM598" s="177"/>
      <c r="AN598" s="177"/>
      <c r="AO598" s="177"/>
      <c r="AP598" s="177"/>
    </row>
    <row r="599" spans="1:42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177"/>
      <c r="AF599" s="177"/>
      <c r="AG599" s="177"/>
      <c r="AH599" s="177"/>
      <c r="AI599" s="177"/>
      <c r="AJ599" s="177"/>
      <c r="AK599" s="177"/>
      <c r="AL599" s="177"/>
      <c r="AM599" s="177"/>
      <c r="AN599" s="177"/>
      <c r="AO599" s="177"/>
      <c r="AP599" s="177"/>
    </row>
    <row r="600" spans="1:42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</row>
    <row r="601" spans="1:42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</row>
    <row r="602" spans="1:42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</row>
    <row r="603" spans="1:42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</row>
    <row r="604" spans="1:42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</row>
    <row r="605" spans="1:42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</row>
    <row r="606" spans="1:42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</row>
    <row r="607" spans="1:42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</row>
    <row r="608" spans="1:42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</row>
    <row r="609" spans="1:42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7"/>
      <c r="AE609" s="177"/>
      <c r="AF609" s="177"/>
      <c r="AG609" s="177"/>
      <c r="AH609" s="177"/>
      <c r="AI609" s="177"/>
      <c r="AJ609" s="177"/>
      <c r="AK609" s="177"/>
      <c r="AL609" s="177"/>
      <c r="AM609" s="177"/>
      <c r="AN609" s="177"/>
      <c r="AO609" s="177"/>
      <c r="AP609" s="177"/>
    </row>
    <row r="610" spans="1:42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7"/>
      <c r="AE610" s="177"/>
      <c r="AF610" s="177"/>
      <c r="AG610" s="177"/>
      <c r="AH610" s="177"/>
      <c r="AI610" s="177"/>
      <c r="AJ610" s="177"/>
      <c r="AK610" s="177"/>
      <c r="AL610" s="177"/>
      <c r="AM610" s="177"/>
      <c r="AN610" s="177"/>
      <c r="AO610" s="177"/>
      <c r="AP610" s="177"/>
    </row>
    <row r="611" spans="1:42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177"/>
      <c r="AE611" s="177"/>
      <c r="AF611" s="177"/>
      <c r="AG611" s="177"/>
      <c r="AH611" s="177"/>
      <c r="AI611" s="177"/>
      <c r="AJ611" s="177"/>
      <c r="AK611" s="177"/>
      <c r="AL611" s="177"/>
      <c r="AM611" s="177"/>
      <c r="AN611" s="177"/>
      <c r="AO611" s="177"/>
      <c r="AP611" s="177"/>
    </row>
    <row r="612" spans="1:42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177"/>
      <c r="AF612" s="177"/>
      <c r="AG612" s="177"/>
      <c r="AH612" s="177"/>
      <c r="AI612" s="177"/>
      <c r="AJ612" s="177"/>
      <c r="AK612" s="177"/>
      <c r="AL612" s="177"/>
      <c r="AM612" s="177"/>
      <c r="AN612" s="177"/>
      <c r="AO612" s="177"/>
      <c r="AP612" s="177"/>
    </row>
    <row r="613" spans="1:42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7"/>
      <c r="AE613" s="177"/>
      <c r="AF613" s="177"/>
      <c r="AG613" s="177"/>
      <c r="AH613" s="177"/>
      <c r="AI613" s="177"/>
      <c r="AJ613" s="177"/>
      <c r="AK613" s="177"/>
      <c r="AL613" s="177"/>
      <c r="AM613" s="177"/>
      <c r="AN613" s="177"/>
      <c r="AO613" s="177"/>
      <c r="AP613" s="177"/>
    </row>
    <row r="614" spans="1:42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177"/>
      <c r="AF614" s="177"/>
      <c r="AG614" s="177"/>
      <c r="AH614" s="177"/>
      <c r="AI614" s="177"/>
      <c r="AJ614" s="177"/>
      <c r="AK614" s="177"/>
      <c r="AL614" s="177"/>
      <c r="AM614" s="177"/>
      <c r="AN614" s="177"/>
      <c r="AO614" s="177"/>
      <c r="AP614" s="177"/>
    </row>
    <row r="615" spans="1:42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177"/>
      <c r="AF615" s="177"/>
      <c r="AG615" s="177"/>
      <c r="AH615" s="177"/>
      <c r="AI615" s="177"/>
      <c r="AJ615" s="177"/>
      <c r="AK615" s="177"/>
      <c r="AL615" s="177"/>
      <c r="AM615" s="177"/>
      <c r="AN615" s="177"/>
      <c r="AO615" s="177"/>
      <c r="AP615" s="177"/>
    </row>
    <row r="616" spans="1:42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177"/>
      <c r="AF616" s="177"/>
      <c r="AG616" s="177"/>
      <c r="AH616" s="177"/>
      <c r="AI616" s="177"/>
      <c r="AJ616" s="177"/>
      <c r="AK616" s="177"/>
      <c r="AL616" s="177"/>
      <c r="AM616" s="177"/>
      <c r="AN616" s="177"/>
      <c r="AO616" s="177"/>
      <c r="AP616" s="177"/>
    </row>
    <row r="617" spans="1:42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177"/>
      <c r="AF617" s="177"/>
      <c r="AG617" s="177"/>
      <c r="AH617" s="177"/>
      <c r="AI617" s="177"/>
      <c r="AJ617" s="177"/>
      <c r="AK617" s="177"/>
      <c r="AL617" s="177"/>
      <c r="AM617" s="177"/>
      <c r="AN617" s="177"/>
      <c r="AO617" s="177"/>
      <c r="AP617" s="177"/>
    </row>
    <row r="618" spans="1:42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7"/>
      <c r="AE618" s="177"/>
      <c r="AF618" s="177"/>
      <c r="AG618" s="177"/>
      <c r="AH618" s="177"/>
      <c r="AI618" s="177"/>
      <c r="AJ618" s="177"/>
      <c r="AK618" s="177"/>
      <c r="AL618" s="177"/>
      <c r="AM618" s="177"/>
      <c r="AN618" s="177"/>
      <c r="AO618" s="177"/>
      <c r="AP618" s="177"/>
    </row>
    <row r="619" spans="1:42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177"/>
      <c r="AH619" s="177"/>
      <c r="AI619" s="177"/>
      <c r="AJ619" s="177"/>
      <c r="AK619" s="177"/>
      <c r="AL619" s="177"/>
      <c r="AM619" s="177"/>
      <c r="AN619" s="177"/>
      <c r="AO619" s="177"/>
      <c r="AP619" s="177"/>
    </row>
    <row r="620" spans="1:42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177"/>
      <c r="AH620" s="177"/>
      <c r="AI620" s="177"/>
      <c r="AJ620" s="177"/>
      <c r="AK620" s="177"/>
      <c r="AL620" s="177"/>
      <c r="AM620" s="177"/>
      <c r="AN620" s="177"/>
      <c r="AO620" s="177"/>
      <c r="AP620" s="177"/>
    </row>
    <row r="621" spans="1:42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177"/>
      <c r="AG621" s="177"/>
      <c r="AH621" s="177"/>
      <c r="AI621" s="177"/>
      <c r="AJ621" s="177"/>
      <c r="AK621" s="177"/>
      <c r="AL621" s="177"/>
      <c r="AM621" s="177"/>
      <c r="AN621" s="177"/>
      <c r="AO621" s="177"/>
      <c r="AP621" s="177"/>
    </row>
    <row r="622" spans="1:42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177"/>
      <c r="AH622" s="177"/>
      <c r="AI622" s="177"/>
      <c r="AJ622" s="177"/>
      <c r="AK622" s="177"/>
      <c r="AL622" s="177"/>
      <c r="AM622" s="177"/>
      <c r="AN622" s="177"/>
      <c r="AO622" s="177"/>
      <c r="AP622" s="177"/>
    </row>
    <row r="623" spans="1:42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177"/>
      <c r="AH623" s="177"/>
      <c r="AI623" s="177"/>
      <c r="AJ623" s="177"/>
      <c r="AK623" s="177"/>
      <c r="AL623" s="177"/>
      <c r="AM623" s="177"/>
      <c r="AN623" s="177"/>
      <c r="AO623" s="177"/>
      <c r="AP623" s="177"/>
    </row>
    <row r="624" spans="1:42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177"/>
      <c r="AH624" s="177"/>
      <c r="AI624" s="177"/>
      <c r="AJ624" s="177"/>
      <c r="AK624" s="177"/>
      <c r="AL624" s="177"/>
      <c r="AM624" s="177"/>
      <c r="AN624" s="177"/>
      <c r="AO624" s="177"/>
      <c r="AP624" s="177"/>
    </row>
    <row r="625" spans="1:42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</row>
    <row r="626" spans="1:42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</row>
    <row r="627" spans="1:42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</row>
    <row r="628" spans="1:42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</row>
    <row r="629" spans="1:42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</row>
    <row r="630" spans="1:42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</row>
    <row r="631" spans="1:42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</row>
    <row r="632" spans="1:42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</row>
    <row r="633" spans="1:42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</row>
    <row r="634" spans="1:42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</row>
    <row r="635" spans="1:42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</row>
    <row r="636" spans="1:42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</row>
    <row r="637" spans="1:42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</row>
    <row r="638" spans="1:42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</row>
    <row r="639" spans="1:42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</row>
    <row r="640" spans="1:42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</row>
    <row r="641" spans="1:42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7"/>
      <c r="AI641" s="177"/>
      <c r="AJ641" s="177"/>
      <c r="AK641" s="177"/>
      <c r="AL641" s="177"/>
      <c r="AM641" s="177"/>
      <c r="AN641" s="177"/>
      <c r="AO641" s="177"/>
      <c r="AP641" s="177"/>
    </row>
    <row r="642" spans="1:42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7"/>
      <c r="AI642" s="177"/>
      <c r="AJ642" s="177"/>
      <c r="AK642" s="177"/>
      <c r="AL642" s="177"/>
      <c r="AM642" s="177"/>
      <c r="AN642" s="177"/>
      <c r="AO642" s="177"/>
      <c r="AP642" s="177"/>
    </row>
    <row r="643" spans="1:42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177"/>
      <c r="AH643" s="177"/>
      <c r="AI643" s="177"/>
      <c r="AJ643" s="177"/>
      <c r="AK643" s="177"/>
      <c r="AL643" s="177"/>
      <c r="AM643" s="177"/>
      <c r="AN643" s="177"/>
      <c r="AO643" s="177"/>
      <c r="AP643" s="177"/>
    </row>
    <row r="644" spans="1:42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177"/>
      <c r="AH644" s="177"/>
      <c r="AI644" s="177"/>
      <c r="AJ644" s="177"/>
      <c r="AK644" s="177"/>
      <c r="AL644" s="177"/>
      <c r="AM644" s="177"/>
      <c r="AN644" s="177"/>
      <c r="AO644" s="177"/>
      <c r="AP644" s="177"/>
    </row>
    <row r="645" spans="1:42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177"/>
      <c r="AH645" s="177"/>
      <c r="AI645" s="177"/>
      <c r="AJ645" s="177"/>
      <c r="AK645" s="177"/>
      <c r="AL645" s="177"/>
      <c r="AM645" s="177"/>
      <c r="AN645" s="177"/>
      <c r="AO645" s="177"/>
      <c r="AP645" s="177"/>
    </row>
    <row r="646" spans="1:42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177"/>
      <c r="AF646" s="177"/>
      <c r="AG646" s="177"/>
      <c r="AH646" s="177"/>
      <c r="AI646" s="177"/>
      <c r="AJ646" s="177"/>
      <c r="AK646" s="177"/>
      <c r="AL646" s="177"/>
      <c r="AM646" s="177"/>
      <c r="AN646" s="177"/>
      <c r="AO646" s="177"/>
      <c r="AP646" s="177"/>
    </row>
    <row r="647" spans="1:42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  <c r="AK647" s="177"/>
      <c r="AL647" s="177"/>
      <c r="AM647" s="177"/>
      <c r="AN647" s="177"/>
      <c r="AO647" s="177"/>
      <c r="AP647" s="177"/>
    </row>
    <row r="648" spans="1:42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  <c r="AK648" s="177"/>
      <c r="AL648" s="177"/>
      <c r="AM648" s="177"/>
      <c r="AN648" s="177"/>
      <c r="AO648" s="177"/>
      <c r="AP648" s="177"/>
    </row>
    <row r="649" spans="1:42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7"/>
      <c r="AE649" s="177"/>
      <c r="AF649" s="177"/>
      <c r="AG649" s="177"/>
      <c r="AH649" s="177"/>
      <c r="AI649" s="177"/>
      <c r="AJ649" s="177"/>
      <c r="AK649" s="177"/>
      <c r="AL649" s="177"/>
      <c r="AM649" s="177"/>
      <c r="AN649" s="177"/>
      <c r="AO649" s="177"/>
      <c r="AP649" s="177"/>
    </row>
    <row r="650" spans="1:42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177"/>
      <c r="AH650" s="177"/>
      <c r="AI650" s="177"/>
      <c r="AJ650" s="177"/>
      <c r="AK650" s="177"/>
      <c r="AL650" s="177"/>
      <c r="AM650" s="177"/>
      <c r="AN650" s="177"/>
      <c r="AO650" s="177"/>
      <c r="AP650" s="177"/>
    </row>
    <row r="651" spans="1:42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</row>
    <row r="652" spans="1:42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</row>
    <row r="653" spans="1:42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</row>
    <row r="654" spans="1:42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</row>
    <row r="655" spans="1:42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</row>
    <row r="656" spans="1:42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</row>
    <row r="657" spans="1:42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</row>
    <row r="658" spans="1:42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</row>
    <row r="659" spans="1:42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</row>
    <row r="660" spans="1:42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177"/>
      <c r="AF660" s="177"/>
      <c r="AG660" s="177"/>
      <c r="AH660" s="177"/>
      <c r="AI660" s="177"/>
      <c r="AJ660" s="177"/>
      <c r="AK660" s="177"/>
      <c r="AL660" s="177"/>
      <c r="AM660" s="177"/>
      <c r="AN660" s="177"/>
      <c r="AO660" s="177"/>
      <c r="AP660" s="177"/>
    </row>
    <row r="661" spans="1:42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</row>
    <row r="662" spans="1:42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</row>
    <row r="663" spans="1:42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</row>
    <row r="664" spans="1:42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</row>
    <row r="665" spans="1:42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</row>
    <row r="666" spans="1:42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</row>
    <row r="667" spans="1:42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</row>
    <row r="668" spans="1:42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</row>
    <row r="669" spans="1:42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</row>
    <row r="670" spans="1:42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</row>
    <row r="671" spans="1:42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</row>
    <row r="672" spans="1:42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7"/>
      <c r="AE672" s="177"/>
      <c r="AF672" s="177"/>
      <c r="AG672" s="177"/>
      <c r="AH672" s="177"/>
      <c r="AI672" s="177"/>
      <c r="AJ672" s="177"/>
      <c r="AK672" s="177"/>
      <c r="AL672" s="177"/>
      <c r="AM672" s="177"/>
      <c r="AN672" s="177"/>
      <c r="AO672" s="177"/>
      <c r="AP672" s="177"/>
    </row>
    <row r="673" spans="1:42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7"/>
      <c r="AE673" s="177"/>
      <c r="AF673" s="177"/>
      <c r="AG673" s="177"/>
      <c r="AH673" s="177"/>
      <c r="AI673" s="177"/>
      <c r="AJ673" s="177"/>
      <c r="AK673" s="177"/>
      <c r="AL673" s="177"/>
      <c r="AM673" s="177"/>
      <c r="AN673" s="177"/>
      <c r="AO673" s="177"/>
      <c r="AP673" s="177"/>
    </row>
    <row r="674" spans="1:42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7"/>
      <c r="AE674" s="177"/>
      <c r="AF674" s="177"/>
      <c r="AG674" s="177"/>
      <c r="AH674" s="177"/>
      <c r="AI674" s="177"/>
      <c r="AJ674" s="177"/>
      <c r="AK674" s="177"/>
      <c r="AL674" s="177"/>
      <c r="AM674" s="177"/>
      <c r="AN674" s="177"/>
      <c r="AO674" s="177"/>
      <c r="AP674" s="177"/>
    </row>
    <row r="675" spans="1:42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  <c r="AC675" s="177"/>
      <c r="AD675" s="177"/>
      <c r="AE675" s="177"/>
      <c r="AF675" s="177"/>
      <c r="AG675" s="177"/>
      <c r="AH675" s="177"/>
      <c r="AI675" s="177"/>
      <c r="AJ675" s="177"/>
      <c r="AK675" s="177"/>
      <c r="AL675" s="177"/>
      <c r="AM675" s="177"/>
      <c r="AN675" s="177"/>
      <c r="AO675" s="177"/>
      <c r="AP675" s="177"/>
    </row>
    <row r="676" spans="1:42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  <c r="AN676" s="177"/>
      <c r="AO676" s="177"/>
      <c r="AP676" s="177"/>
    </row>
    <row r="677" spans="1:42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  <c r="AN677" s="177"/>
      <c r="AO677" s="177"/>
      <c r="AP677" s="177"/>
    </row>
    <row r="678" spans="1:42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7"/>
      <c r="AE678" s="177"/>
      <c r="AF678" s="177"/>
      <c r="AG678" s="177"/>
      <c r="AH678" s="177"/>
      <c r="AI678" s="177"/>
      <c r="AJ678" s="177"/>
      <c r="AK678" s="177"/>
      <c r="AL678" s="177"/>
      <c r="AM678" s="177"/>
      <c r="AN678" s="177"/>
      <c r="AO678" s="177"/>
      <c r="AP678" s="177"/>
    </row>
    <row r="679" spans="1:42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7"/>
      <c r="AE679" s="177"/>
      <c r="AF679" s="177"/>
      <c r="AG679" s="177"/>
      <c r="AH679" s="177"/>
      <c r="AI679" s="177"/>
      <c r="AJ679" s="177"/>
      <c r="AK679" s="177"/>
      <c r="AL679" s="177"/>
      <c r="AM679" s="177"/>
      <c r="AN679" s="177"/>
      <c r="AO679" s="177"/>
      <c r="AP679" s="177"/>
    </row>
    <row r="680" spans="1:42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7"/>
      <c r="AE680" s="177"/>
      <c r="AF680" s="177"/>
      <c r="AG680" s="177"/>
      <c r="AH680" s="177"/>
      <c r="AI680" s="177"/>
      <c r="AJ680" s="177"/>
      <c r="AK680" s="177"/>
      <c r="AL680" s="177"/>
      <c r="AM680" s="177"/>
      <c r="AN680" s="177"/>
      <c r="AO680" s="177"/>
      <c r="AP680" s="177"/>
    </row>
    <row r="681" spans="1:42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7"/>
      <c r="AE681" s="177"/>
      <c r="AF681" s="177"/>
      <c r="AG681" s="177"/>
      <c r="AH681" s="177"/>
      <c r="AI681" s="177"/>
      <c r="AJ681" s="177"/>
      <c r="AK681" s="177"/>
      <c r="AL681" s="177"/>
      <c r="AM681" s="177"/>
      <c r="AN681" s="177"/>
      <c r="AO681" s="177"/>
      <c r="AP681" s="177"/>
    </row>
    <row r="682" spans="1:42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7"/>
      <c r="AE682" s="177"/>
      <c r="AF682" s="177"/>
      <c r="AG682" s="177"/>
      <c r="AH682" s="177"/>
      <c r="AI682" s="177"/>
      <c r="AJ682" s="177"/>
      <c r="AK682" s="177"/>
      <c r="AL682" s="177"/>
      <c r="AM682" s="177"/>
      <c r="AN682" s="177"/>
      <c r="AO682" s="177"/>
      <c r="AP682" s="177"/>
    </row>
    <row r="683" spans="1:42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  <c r="AC683" s="177"/>
      <c r="AD683" s="177"/>
      <c r="AE683" s="177"/>
      <c r="AF683" s="177"/>
      <c r="AG683" s="177"/>
      <c r="AH683" s="177"/>
      <c r="AI683" s="177"/>
      <c r="AJ683" s="177"/>
      <c r="AK683" s="177"/>
      <c r="AL683" s="177"/>
      <c r="AM683" s="177"/>
      <c r="AN683" s="177"/>
      <c r="AO683" s="177"/>
      <c r="AP683" s="177"/>
    </row>
    <row r="684" spans="1:42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/>
      <c r="AD684" s="177"/>
      <c r="AE684" s="177"/>
      <c r="AF684" s="177"/>
      <c r="AG684" s="177"/>
      <c r="AH684" s="177"/>
      <c r="AI684" s="177"/>
      <c r="AJ684" s="177"/>
      <c r="AK684" s="177"/>
      <c r="AL684" s="177"/>
      <c r="AM684" s="177"/>
      <c r="AN684" s="177"/>
      <c r="AO684" s="177"/>
      <c r="AP684" s="177"/>
    </row>
    <row r="685" spans="1:42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7"/>
      <c r="AE685" s="177"/>
      <c r="AF685" s="177"/>
      <c r="AG685" s="177"/>
      <c r="AH685" s="177"/>
      <c r="AI685" s="177"/>
      <c r="AJ685" s="177"/>
      <c r="AK685" s="177"/>
      <c r="AL685" s="177"/>
      <c r="AM685" s="177"/>
      <c r="AN685" s="177"/>
      <c r="AO685" s="177"/>
      <c r="AP685" s="177"/>
    </row>
    <row r="686" spans="1:42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7"/>
      <c r="AE686" s="177"/>
      <c r="AF686" s="177"/>
      <c r="AG686" s="177"/>
      <c r="AH686" s="177"/>
      <c r="AI686" s="177"/>
      <c r="AJ686" s="177"/>
      <c r="AK686" s="177"/>
      <c r="AL686" s="177"/>
      <c r="AM686" s="177"/>
      <c r="AN686" s="177"/>
      <c r="AO686" s="177"/>
      <c r="AP686" s="177"/>
    </row>
    <row r="687" spans="1:42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7"/>
      <c r="AE687" s="177"/>
      <c r="AF687" s="177"/>
      <c r="AG687" s="177"/>
      <c r="AH687" s="177"/>
      <c r="AI687" s="177"/>
      <c r="AJ687" s="177"/>
      <c r="AK687" s="177"/>
      <c r="AL687" s="177"/>
      <c r="AM687" s="177"/>
      <c r="AN687" s="177"/>
      <c r="AO687" s="177"/>
      <c r="AP687" s="177"/>
    </row>
    <row r="688" spans="1:42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7"/>
      <c r="AE688" s="177"/>
      <c r="AF688" s="177"/>
      <c r="AG688" s="177"/>
      <c r="AH688" s="177"/>
      <c r="AI688" s="177"/>
      <c r="AJ688" s="177"/>
      <c r="AK688" s="177"/>
      <c r="AL688" s="177"/>
      <c r="AM688" s="177"/>
      <c r="AN688" s="177"/>
      <c r="AO688" s="177"/>
      <c r="AP688" s="177"/>
    </row>
    <row r="689" spans="1:42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177"/>
      <c r="AF689" s="177"/>
      <c r="AG689" s="177"/>
      <c r="AH689" s="177"/>
      <c r="AI689" s="177"/>
      <c r="AJ689" s="177"/>
      <c r="AK689" s="177"/>
      <c r="AL689" s="177"/>
      <c r="AM689" s="177"/>
      <c r="AN689" s="177"/>
      <c r="AO689" s="177"/>
      <c r="AP689" s="177"/>
    </row>
    <row r="690" spans="1:42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177"/>
      <c r="AF690" s="177"/>
      <c r="AG690" s="177"/>
      <c r="AH690" s="177"/>
      <c r="AI690" s="177"/>
      <c r="AJ690" s="177"/>
      <c r="AK690" s="177"/>
      <c r="AL690" s="177"/>
      <c r="AM690" s="177"/>
      <c r="AN690" s="177"/>
      <c r="AO690" s="177"/>
      <c r="AP690" s="177"/>
    </row>
    <row r="691" spans="1:42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177"/>
      <c r="AE691" s="177"/>
      <c r="AF691" s="177"/>
      <c r="AG691" s="177"/>
      <c r="AH691" s="177"/>
      <c r="AI691" s="177"/>
      <c r="AJ691" s="177"/>
      <c r="AK691" s="177"/>
      <c r="AL691" s="177"/>
      <c r="AM691" s="177"/>
      <c r="AN691" s="177"/>
      <c r="AO691" s="177"/>
      <c r="AP691" s="177"/>
    </row>
    <row r="692" spans="1:42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177"/>
      <c r="AH692" s="177"/>
      <c r="AI692" s="177"/>
      <c r="AJ692" s="177"/>
      <c r="AK692" s="177"/>
      <c r="AL692" s="177"/>
      <c r="AM692" s="177"/>
      <c r="AN692" s="177"/>
      <c r="AO692" s="177"/>
      <c r="AP692" s="177"/>
    </row>
    <row r="693" spans="1:42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177"/>
      <c r="AH693" s="177"/>
      <c r="AI693" s="177"/>
      <c r="AJ693" s="177"/>
      <c r="AK693" s="177"/>
      <c r="AL693" s="177"/>
      <c r="AM693" s="177"/>
      <c r="AN693" s="177"/>
      <c r="AO693" s="177"/>
      <c r="AP693" s="177"/>
    </row>
    <row r="694" spans="1:42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177"/>
      <c r="AH694" s="177"/>
      <c r="AI694" s="177"/>
      <c r="AJ694" s="177"/>
      <c r="AK694" s="177"/>
      <c r="AL694" s="177"/>
      <c r="AM694" s="177"/>
      <c r="AN694" s="177"/>
      <c r="AO694" s="177"/>
      <c r="AP694" s="177"/>
    </row>
    <row r="695" spans="1:42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177"/>
      <c r="AH695" s="177"/>
      <c r="AI695" s="177"/>
      <c r="AJ695" s="177"/>
      <c r="AK695" s="177"/>
      <c r="AL695" s="177"/>
      <c r="AM695" s="177"/>
      <c r="AN695" s="177"/>
      <c r="AO695" s="177"/>
      <c r="AP695" s="177"/>
    </row>
    <row r="696" spans="1:42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177"/>
      <c r="AH696" s="177"/>
      <c r="AI696" s="177"/>
      <c r="AJ696" s="177"/>
      <c r="AK696" s="177"/>
      <c r="AL696" s="177"/>
      <c r="AM696" s="177"/>
      <c r="AN696" s="177"/>
      <c r="AO696" s="177"/>
      <c r="AP696" s="177"/>
    </row>
    <row r="697" spans="1:42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177"/>
      <c r="AF697" s="177"/>
      <c r="AG697" s="177"/>
      <c r="AH697" s="177"/>
      <c r="AI697" s="177"/>
      <c r="AJ697" s="177"/>
      <c r="AK697" s="177"/>
      <c r="AL697" s="177"/>
      <c r="AM697" s="177"/>
      <c r="AN697" s="177"/>
      <c r="AO697" s="177"/>
      <c r="AP697" s="177"/>
    </row>
    <row r="698" spans="1:42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177"/>
      <c r="AF698" s="177"/>
      <c r="AG698" s="177"/>
      <c r="AH698" s="177"/>
      <c r="AI698" s="177"/>
      <c r="AJ698" s="177"/>
      <c r="AK698" s="177"/>
      <c r="AL698" s="177"/>
      <c r="AM698" s="177"/>
      <c r="AN698" s="177"/>
      <c r="AO698" s="177"/>
      <c r="AP698" s="177"/>
    </row>
    <row r="699" spans="1:42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  <c r="AC699" s="177"/>
      <c r="AD699" s="177"/>
      <c r="AE699" s="177"/>
      <c r="AF699" s="177"/>
      <c r="AG699" s="177"/>
      <c r="AH699" s="177"/>
      <c r="AI699" s="177"/>
      <c r="AJ699" s="177"/>
      <c r="AK699" s="177"/>
      <c r="AL699" s="177"/>
      <c r="AM699" s="177"/>
      <c r="AN699" s="177"/>
      <c r="AO699" s="177"/>
      <c r="AP699" s="177"/>
    </row>
    <row r="700" spans="1:42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177"/>
      <c r="AE700" s="177"/>
      <c r="AF700" s="177"/>
      <c r="AG700" s="177"/>
      <c r="AH700" s="177"/>
      <c r="AI700" s="177"/>
      <c r="AJ700" s="177"/>
      <c r="AK700" s="177"/>
      <c r="AL700" s="177"/>
      <c r="AM700" s="177"/>
      <c r="AN700" s="177"/>
      <c r="AO700" s="177"/>
      <c r="AP700" s="177"/>
    </row>
    <row r="701" spans="1:42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7"/>
      <c r="AE701" s="177"/>
      <c r="AF701" s="177"/>
      <c r="AG701" s="177"/>
      <c r="AH701" s="177"/>
      <c r="AI701" s="177"/>
      <c r="AJ701" s="177"/>
      <c r="AK701" s="177"/>
      <c r="AL701" s="177"/>
      <c r="AM701" s="177"/>
      <c r="AN701" s="177"/>
      <c r="AO701" s="177"/>
      <c r="AP701" s="177"/>
    </row>
    <row r="702" spans="1:42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7"/>
      <c r="AE702" s="177"/>
      <c r="AF702" s="177"/>
      <c r="AG702" s="177"/>
      <c r="AH702" s="177"/>
      <c r="AI702" s="177"/>
      <c r="AJ702" s="177"/>
      <c r="AK702" s="177"/>
      <c r="AL702" s="177"/>
      <c r="AM702" s="177"/>
      <c r="AN702" s="177"/>
      <c r="AO702" s="177"/>
      <c r="AP702" s="177"/>
    </row>
    <row r="703" spans="1:42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/>
    </row>
    <row r="704" spans="1:42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</row>
    <row r="705" spans="1:42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7"/>
      <c r="AE705" s="177"/>
      <c r="AF705" s="177"/>
      <c r="AG705" s="177"/>
      <c r="AH705" s="177"/>
      <c r="AI705" s="177"/>
      <c r="AJ705" s="177"/>
      <c r="AK705" s="177"/>
      <c r="AL705" s="177"/>
      <c r="AM705" s="177"/>
      <c r="AN705" s="177"/>
      <c r="AO705" s="177"/>
      <c r="AP705" s="177"/>
    </row>
    <row r="706" spans="1:42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</row>
    <row r="707" spans="1:42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</row>
    <row r="708" spans="1:42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</row>
    <row r="709" spans="1:42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</row>
    <row r="710" spans="1:42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</row>
    <row r="711" spans="1:42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177"/>
      <c r="AF711" s="177"/>
      <c r="AG711" s="177"/>
      <c r="AH711" s="177"/>
      <c r="AI711" s="177"/>
      <c r="AJ711" s="177"/>
      <c r="AK711" s="177"/>
      <c r="AL711" s="177"/>
      <c r="AM711" s="177"/>
      <c r="AN711" s="177"/>
      <c r="AO711" s="177"/>
      <c r="AP711" s="177"/>
    </row>
    <row r="712" spans="1:42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177"/>
      <c r="AF712" s="177"/>
      <c r="AG712" s="177"/>
      <c r="AH712" s="177"/>
      <c r="AI712" s="177"/>
      <c r="AJ712" s="177"/>
      <c r="AK712" s="177"/>
      <c r="AL712" s="177"/>
      <c r="AM712" s="177"/>
      <c r="AN712" s="177"/>
      <c r="AO712" s="177"/>
      <c r="AP712" s="177"/>
    </row>
    <row r="713" spans="1:42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177"/>
      <c r="AF713" s="177"/>
      <c r="AG713" s="177"/>
      <c r="AH713" s="177"/>
      <c r="AI713" s="177"/>
      <c r="AJ713" s="177"/>
      <c r="AK713" s="177"/>
      <c r="AL713" s="177"/>
      <c r="AM713" s="177"/>
      <c r="AN713" s="177"/>
      <c r="AO713" s="177"/>
      <c r="AP713" s="177"/>
    </row>
    <row r="714" spans="1:42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177"/>
      <c r="AF714" s="177"/>
      <c r="AG714" s="177"/>
      <c r="AH714" s="177"/>
      <c r="AI714" s="177"/>
      <c r="AJ714" s="177"/>
      <c r="AK714" s="177"/>
      <c r="AL714" s="177"/>
      <c r="AM714" s="177"/>
      <c r="AN714" s="177"/>
      <c r="AO714" s="177"/>
      <c r="AP714" s="177"/>
    </row>
    <row r="715" spans="1:42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177"/>
      <c r="AE715" s="177"/>
      <c r="AF715" s="177"/>
      <c r="AG715" s="177"/>
      <c r="AH715" s="177"/>
      <c r="AI715" s="177"/>
      <c r="AJ715" s="177"/>
      <c r="AK715" s="177"/>
      <c r="AL715" s="177"/>
      <c r="AM715" s="177"/>
      <c r="AN715" s="177"/>
      <c r="AO715" s="177"/>
      <c r="AP715" s="177"/>
    </row>
    <row r="716" spans="1:42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7"/>
      <c r="AG716" s="177"/>
      <c r="AH716" s="177"/>
      <c r="AI716" s="177"/>
      <c r="AJ716" s="177"/>
      <c r="AK716" s="177"/>
      <c r="AL716" s="177"/>
      <c r="AM716" s="177"/>
      <c r="AN716" s="177"/>
      <c r="AO716" s="177"/>
      <c r="AP716" s="177"/>
    </row>
    <row r="717" spans="1:42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77"/>
      <c r="AE717" s="177"/>
      <c r="AF717" s="177"/>
      <c r="AG717" s="177"/>
      <c r="AH717" s="177"/>
      <c r="AI717" s="177"/>
      <c r="AJ717" s="177"/>
      <c r="AK717" s="177"/>
      <c r="AL717" s="177"/>
      <c r="AM717" s="177"/>
      <c r="AN717" s="177"/>
      <c r="AO717" s="177"/>
      <c r="AP717" s="177"/>
    </row>
    <row r="718" spans="1:42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77"/>
      <c r="AE718" s="177"/>
      <c r="AF718" s="177"/>
      <c r="AG718" s="177"/>
      <c r="AH718" s="177"/>
      <c r="AI718" s="177"/>
      <c r="AJ718" s="177"/>
      <c r="AK718" s="177"/>
      <c r="AL718" s="177"/>
      <c r="AM718" s="177"/>
      <c r="AN718" s="177"/>
      <c r="AO718" s="177"/>
      <c r="AP718" s="177"/>
    </row>
    <row r="719" spans="1:42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177"/>
      <c r="AF719" s="177"/>
      <c r="AG719" s="177"/>
      <c r="AH719" s="177"/>
      <c r="AI719" s="177"/>
      <c r="AJ719" s="177"/>
      <c r="AK719" s="177"/>
      <c r="AL719" s="177"/>
      <c r="AM719" s="177"/>
      <c r="AN719" s="177"/>
      <c r="AO719" s="177"/>
      <c r="AP719" s="177"/>
    </row>
    <row r="720" spans="1:42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177"/>
      <c r="AH720" s="177"/>
      <c r="AI720" s="177"/>
      <c r="AJ720" s="177"/>
      <c r="AK720" s="177"/>
      <c r="AL720" s="177"/>
      <c r="AM720" s="177"/>
      <c r="AN720" s="177"/>
      <c r="AO720" s="177"/>
      <c r="AP720" s="177"/>
    </row>
    <row r="721" spans="1:42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  <c r="AN721" s="177"/>
      <c r="AO721" s="177"/>
      <c r="AP721" s="177"/>
    </row>
    <row r="722" spans="1:42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  <c r="AN722" s="177"/>
      <c r="AO722" s="177"/>
      <c r="AP722" s="177"/>
    </row>
    <row r="723" spans="1:42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177"/>
      <c r="AH723" s="177"/>
      <c r="AI723" s="177"/>
      <c r="AJ723" s="177"/>
      <c r="AK723" s="177"/>
      <c r="AL723" s="177"/>
      <c r="AM723" s="177"/>
      <c r="AN723" s="177"/>
      <c r="AO723" s="177"/>
      <c r="AP723" s="177"/>
    </row>
    <row r="724" spans="1:42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177"/>
      <c r="AH724" s="177"/>
      <c r="AI724" s="177"/>
      <c r="AJ724" s="177"/>
      <c r="AK724" s="177"/>
      <c r="AL724" s="177"/>
      <c r="AM724" s="177"/>
      <c r="AN724" s="177"/>
      <c r="AO724" s="177"/>
      <c r="AP724" s="177"/>
    </row>
    <row r="725" spans="1:42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7"/>
      <c r="AI725" s="177"/>
      <c r="AJ725" s="177"/>
      <c r="AK725" s="177"/>
      <c r="AL725" s="177"/>
      <c r="AM725" s="177"/>
      <c r="AN725" s="177"/>
      <c r="AO725" s="177"/>
      <c r="AP725" s="177"/>
    </row>
    <row r="726" spans="1:42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</row>
    <row r="727" spans="1:42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</row>
    <row r="728" spans="1:42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177"/>
      <c r="AF728" s="177"/>
      <c r="AG728" s="177"/>
      <c r="AH728" s="177"/>
      <c r="AI728" s="177"/>
      <c r="AJ728" s="177"/>
      <c r="AK728" s="177"/>
      <c r="AL728" s="177"/>
      <c r="AM728" s="177"/>
      <c r="AN728" s="177"/>
      <c r="AO728" s="177"/>
      <c r="AP728" s="177"/>
    </row>
    <row r="729" spans="1:42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77"/>
      <c r="AE729" s="177"/>
      <c r="AF729" s="177"/>
      <c r="AG729" s="177"/>
      <c r="AH729" s="177"/>
      <c r="AI729" s="177"/>
      <c r="AJ729" s="177"/>
      <c r="AK729" s="177"/>
      <c r="AL729" s="177"/>
      <c r="AM729" s="177"/>
      <c r="AN729" s="177"/>
      <c r="AO729" s="177"/>
      <c r="AP729" s="177"/>
    </row>
    <row r="730" spans="1:42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77"/>
      <c r="AE730" s="177"/>
      <c r="AF730" s="177"/>
      <c r="AG730" s="177"/>
      <c r="AH730" s="177"/>
      <c r="AI730" s="177"/>
      <c r="AJ730" s="177"/>
      <c r="AK730" s="177"/>
      <c r="AL730" s="177"/>
      <c r="AM730" s="177"/>
      <c r="AN730" s="177"/>
      <c r="AO730" s="177"/>
      <c r="AP730" s="177"/>
    </row>
    <row r="731" spans="1:42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</row>
    <row r="732" spans="1:42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7"/>
      <c r="AI732" s="177"/>
      <c r="AJ732" s="177"/>
      <c r="AK732" s="177"/>
      <c r="AL732" s="177"/>
      <c r="AM732" s="177"/>
      <c r="AN732" s="177"/>
      <c r="AO732" s="177"/>
      <c r="AP732" s="177"/>
    </row>
    <row r="733" spans="1:42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77"/>
      <c r="AE733" s="177"/>
      <c r="AF733" s="177"/>
      <c r="AG733" s="177"/>
      <c r="AH733" s="177"/>
      <c r="AI733" s="177"/>
      <c r="AJ733" s="177"/>
      <c r="AK733" s="177"/>
      <c r="AL733" s="177"/>
      <c r="AM733" s="177"/>
      <c r="AN733" s="177"/>
      <c r="AO733" s="177"/>
      <c r="AP733" s="177"/>
    </row>
    <row r="734" spans="1:42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177"/>
      <c r="AG734" s="177"/>
      <c r="AH734" s="177"/>
      <c r="AI734" s="177"/>
      <c r="AJ734" s="177"/>
      <c r="AK734" s="177"/>
      <c r="AL734" s="177"/>
      <c r="AM734" s="177"/>
      <c r="AN734" s="177"/>
      <c r="AO734" s="177"/>
      <c r="AP734" s="177"/>
    </row>
    <row r="735" spans="1:42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77"/>
      <c r="AE735" s="177"/>
      <c r="AF735" s="177"/>
      <c r="AG735" s="177"/>
      <c r="AH735" s="177"/>
      <c r="AI735" s="177"/>
      <c r="AJ735" s="177"/>
      <c r="AK735" s="177"/>
      <c r="AL735" s="177"/>
      <c r="AM735" s="177"/>
      <c r="AN735" s="177"/>
      <c r="AO735" s="177"/>
      <c r="AP735" s="177"/>
    </row>
    <row r="736" spans="1:42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77"/>
      <c r="AE736" s="177"/>
      <c r="AF736" s="177"/>
      <c r="AG736" s="177"/>
      <c r="AH736" s="177"/>
      <c r="AI736" s="177"/>
      <c r="AJ736" s="177"/>
      <c r="AK736" s="177"/>
      <c r="AL736" s="177"/>
      <c r="AM736" s="177"/>
      <c r="AN736" s="177"/>
      <c r="AO736" s="177"/>
      <c r="AP736" s="177"/>
    </row>
    <row r="737" spans="1:42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77"/>
      <c r="AE737" s="177"/>
      <c r="AF737" s="177"/>
      <c r="AG737" s="177"/>
      <c r="AH737" s="177"/>
      <c r="AI737" s="177"/>
      <c r="AJ737" s="177"/>
      <c r="AK737" s="177"/>
      <c r="AL737" s="177"/>
      <c r="AM737" s="177"/>
      <c r="AN737" s="177"/>
      <c r="AO737" s="177"/>
      <c r="AP737" s="177"/>
    </row>
    <row r="738" spans="1:42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77"/>
      <c r="AE738" s="177"/>
      <c r="AF738" s="177"/>
      <c r="AG738" s="177"/>
      <c r="AH738" s="177"/>
      <c r="AI738" s="177"/>
      <c r="AJ738" s="177"/>
      <c r="AK738" s="177"/>
      <c r="AL738" s="177"/>
      <c r="AM738" s="177"/>
      <c r="AN738" s="177"/>
      <c r="AO738" s="177"/>
      <c r="AP738" s="177"/>
    </row>
    <row r="739" spans="1:42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/>
      <c r="AD739" s="177"/>
      <c r="AE739" s="177"/>
      <c r="AF739" s="177"/>
      <c r="AG739" s="177"/>
      <c r="AH739" s="177"/>
      <c r="AI739" s="177"/>
      <c r="AJ739" s="177"/>
      <c r="AK739" s="177"/>
      <c r="AL739" s="177"/>
      <c r="AM739" s="177"/>
      <c r="AN739" s="177"/>
      <c r="AO739" s="177"/>
      <c r="AP739" s="177"/>
    </row>
    <row r="740" spans="1:42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177"/>
      <c r="AE740" s="177"/>
      <c r="AF740" s="177"/>
      <c r="AG740" s="177"/>
      <c r="AH740" s="177"/>
      <c r="AI740" s="177"/>
      <c r="AJ740" s="177"/>
      <c r="AK740" s="177"/>
      <c r="AL740" s="177"/>
      <c r="AM740" s="177"/>
      <c r="AN740" s="177"/>
      <c r="AO740" s="177"/>
      <c r="AP740" s="177"/>
    </row>
    <row r="741" spans="1:42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77"/>
      <c r="AE741" s="177"/>
      <c r="AF741" s="177"/>
      <c r="AG741" s="177"/>
      <c r="AH741" s="177"/>
      <c r="AI741" s="177"/>
      <c r="AJ741" s="177"/>
      <c r="AK741" s="177"/>
      <c r="AL741" s="177"/>
      <c r="AM741" s="177"/>
      <c r="AN741" s="177"/>
      <c r="AO741" s="177"/>
      <c r="AP741" s="177"/>
    </row>
    <row r="742" spans="1:42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77"/>
      <c r="AE742" s="177"/>
      <c r="AF742" s="177"/>
      <c r="AG742" s="177"/>
      <c r="AH742" s="177"/>
      <c r="AI742" s="177"/>
      <c r="AJ742" s="177"/>
      <c r="AK742" s="177"/>
      <c r="AL742" s="177"/>
      <c r="AM742" s="177"/>
      <c r="AN742" s="177"/>
      <c r="AO742" s="177"/>
      <c r="AP742" s="177"/>
    </row>
    <row r="743" spans="1:42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77"/>
      <c r="AE743" s="177"/>
      <c r="AF743" s="177"/>
      <c r="AG743" s="177"/>
      <c r="AH743" s="177"/>
      <c r="AI743" s="177"/>
      <c r="AJ743" s="177"/>
      <c r="AK743" s="177"/>
      <c r="AL743" s="177"/>
      <c r="AM743" s="177"/>
      <c r="AN743" s="177"/>
      <c r="AO743" s="177"/>
      <c r="AP743" s="177"/>
    </row>
    <row r="744" spans="1:42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177"/>
      <c r="AH744" s="177"/>
      <c r="AI744" s="177"/>
      <c r="AJ744" s="177"/>
      <c r="AK744" s="177"/>
      <c r="AL744" s="177"/>
      <c r="AM744" s="177"/>
      <c r="AN744" s="177"/>
      <c r="AO744" s="177"/>
      <c r="AP744" s="177"/>
    </row>
    <row r="745" spans="1:42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177"/>
      <c r="AH745" s="177"/>
      <c r="AI745" s="177"/>
      <c r="AJ745" s="177"/>
      <c r="AK745" s="177"/>
      <c r="AL745" s="177"/>
      <c r="AM745" s="177"/>
      <c r="AN745" s="177"/>
      <c r="AO745" s="177"/>
      <c r="AP745" s="177"/>
    </row>
    <row r="746" spans="1:42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177"/>
      <c r="AH746" s="177"/>
      <c r="AI746" s="177"/>
      <c r="AJ746" s="177"/>
      <c r="AK746" s="177"/>
      <c r="AL746" s="177"/>
      <c r="AM746" s="177"/>
      <c r="AN746" s="177"/>
      <c r="AO746" s="177"/>
      <c r="AP746" s="177"/>
    </row>
    <row r="747" spans="1:42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177"/>
      <c r="AF747" s="177"/>
      <c r="AG747" s="177"/>
      <c r="AH747" s="177"/>
      <c r="AI747" s="177"/>
      <c r="AJ747" s="177"/>
      <c r="AK747" s="177"/>
      <c r="AL747" s="177"/>
      <c r="AM747" s="177"/>
      <c r="AN747" s="177"/>
      <c r="AO747" s="177"/>
      <c r="AP747" s="177"/>
    </row>
    <row r="748" spans="1:42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177"/>
      <c r="AH748" s="177"/>
      <c r="AI748" s="177"/>
      <c r="AJ748" s="177"/>
      <c r="AK748" s="177"/>
      <c r="AL748" s="177"/>
      <c r="AM748" s="177"/>
      <c r="AN748" s="177"/>
      <c r="AO748" s="177"/>
      <c r="AP748" s="177"/>
    </row>
    <row r="749" spans="1:42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177"/>
      <c r="AH749" s="177"/>
      <c r="AI749" s="177"/>
      <c r="AJ749" s="177"/>
      <c r="AK749" s="177"/>
      <c r="AL749" s="177"/>
      <c r="AM749" s="177"/>
      <c r="AN749" s="177"/>
      <c r="AO749" s="177"/>
      <c r="AP749" s="177"/>
    </row>
    <row r="750" spans="1:42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177"/>
      <c r="AH750" s="177"/>
      <c r="AI750" s="177"/>
      <c r="AJ750" s="177"/>
      <c r="AK750" s="177"/>
      <c r="AL750" s="177"/>
      <c r="AM750" s="177"/>
      <c r="AN750" s="177"/>
      <c r="AO750" s="177"/>
      <c r="AP750" s="177"/>
    </row>
    <row r="751" spans="1:42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177"/>
      <c r="AH751" s="177"/>
      <c r="AI751" s="177"/>
      <c r="AJ751" s="177"/>
      <c r="AK751" s="177"/>
      <c r="AL751" s="177"/>
      <c r="AM751" s="177"/>
      <c r="AN751" s="177"/>
      <c r="AO751" s="177"/>
      <c r="AP751" s="177"/>
    </row>
    <row r="752" spans="1:42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7"/>
      <c r="AI752" s="177"/>
      <c r="AJ752" s="177"/>
      <c r="AK752" s="177"/>
      <c r="AL752" s="177"/>
      <c r="AM752" s="177"/>
      <c r="AN752" s="177"/>
      <c r="AO752" s="177"/>
      <c r="AP752" s="177"/>
    </row>
    <row r="753" spans="1:42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77"/>
      <c r="AE753" s="177"/>
      <c r="AF753" s="177"/>
      <c r="AG753" s="177"/>
      <c r="AH753" s="177"/>
      <c r="AI753" s="177"/>
      <c r="AJ753" s="177"/>
      <c r="AK753" s="177"/>
      <c r="AL753" s="177"/>
      <c r="AM753" s="177"/>
      <c r="AN753" s="177"/>
      <c r="AO753" s="177"/>
      <c r="AP753" s="177"/>
    </row>
    <row r="754" spans="1:42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77"/>
      <c r="AE754" s="177"/>
      <c r="AF754" s="177"/>
      <c r="AG754" s="177"/>
      <c r="AH754" s="177"/>
      <c r="AI754" s="177"/>
      <c r="AJ754" s="177"/>
      <c r="AK754" s="177"/>
      <c r="AL754" s="177"/>
      <c r="AM754" s="177"/>
      <c r="AN754" s="177"/>
      <c r="AO754" s="177"/>
      <c r="AP754" s="177"/>
    </row>
    <row r="755" spans="1:42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177"/>
      <c r="AE755" s="177"/>
      <c r="AF755" s="177"/>
      <c r="AG755" s="177"/>
      <c r="AH755" s="177"/>
      <c r="AI755" s="177"/>
      <c r="AJ755" s="177"/>
      <c r="AK755" s="177"/>
      <c r="AL755" s="177"/>
      <c r="AM755" s="177"/>
      <c r="AN755" s="177"/>
      <c r="AO755" s="177"/>
      <c r="AP755" s="177"/>
    </row>
    <row r="756" spans="1:42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7"/>
      <c r="AG756" s="177"/>
      <c r="AH756" s="177"/>
      <c r="AI756" s="177"/>
      <c r="AJ756" s="177"/>
      <c r="AK756" s="177"/>
      <c r="AL756" s="177"/>
      <c r="AM756" s="177"/>
      <c r="AN756" s="177"/>
      <c r="AO756" s="177"/>
      <c r="AP756" s="177"/>
    </row>
    <row r="757" spans="1:42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177"/>
      <c r="AF757" s="177"/>
      <c r="AG757" s="177"/>
      <c r="AH757" s="177"/>
      <c r="AI757" s="177"/>
      <c r="AJ757" s="177"/>
      <c r="AK757" s="177"/>
      <c r="AL757" s="177"/>
      <c r="AM757" s="177"/>
      <c r="AN757" s="177"/>
      <c r="AO757" s="177"/>
      <c r="AP757" s="177"/>
    </row>
    <row r="758" spans="1:42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177"/>
      <c r="AF758" s="177"/>
      <c r="AG758" s="177"/>
      <c r="AH758" s="177"/>
      <c r="AI758" s="177"/>
      <c r="AJ758" s="177"/>
      <c r="AK758" s="177"/>
      <c r="AL758" s="177"/>
      <c r="AM758" s="177"/>
      <c r="AN758" s="177"/>
      <c r="AO758" s="177"/>
      <c r="AP758" s="177"/>
    </row>
    <row r="759" spans="1:42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177"/>
      <c r="AF759" s="177"/>
      <c r="AG759" s="177"/>
      <c r="AH759" s="177"/>
      <c r="AI759" s="177"/>
      <c r="AJ759" s="177"/>
      <c r="AK759" s="177"/>
      <c r="AL759" s="177"/>
      <c r="AM759" s="177"/>
      <c r="AN759" s="177"/>
      <c r="AO759" s="177"/>
      <c r="AP759" s="177"/>
    </row>
    <row r="760" spans="1:42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177"/>
      <c r="AF760" s="177"/>
      <c r="AG760" s="177"/>
      <c r="AH760" s="177"/>
      <c r="AI760" s="177"/>
      <c r="AJ760" s="177"/>
      <c r="AK760" s="177"/>
      <c r="AL760" s="177"/>
      <c r="AM760" s="177"/>
      <c r="AN760" s="177"/>
      <c r="AO760" s="177"/>
      <c r="AP760" s="177"/>
    </row>
    <row r="761" spans="1:42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177"/>
      <c r="AH761" s="177"/>
      <c r="AI761" s="177"/>
      <c r="AJ761" s="177"/>
      <c r="AK761" s="177"/>
      <c r="AL761" s="177"/>
      <c r="AM761" s="177"/>
      <c r="AN761" s="177"/>
      <c r="AO761" s="177"/>
      <c r="AP761" s="177"/>
    </row>
    <row r="762" spans="1:42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</row>
    <row r="763" spans="1:42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</row>
    <row r="764" spans="1:42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</row>
    <row r="765" spans="1:42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177"/>
      <c r="AF765" s="177"/>
      <c r="AG765" s="177"/>
      <c r="AH765" s="177"/>
      <c r="AI765" s="177"/>
      <c r="AJ765" s="177"/>
      <c r="AK765" s="177"/>
      <c r="AL765" s="177"/>
      <c r="AM765" s="177"/>
      <c r="AN765" s="177"/>
      <c r="AO765" s="177"/>
      <c r="AP765" s="177"/>
    </row>
    <row r="766" spans="1:42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  <c r="AN766" s="177"/>
      <c r="AO766" s="177"/>
      <c r="AP766" s="177"/>
    </row>
    <row r="767" spans="1:42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  <c r="AN767" s="177"/>
      <c r="AO767" s="177"/>
      <c r="AP767" s="177"/>
    </row>
    <row r="768" spans="1:42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177"/>
      <c r="AF768" s="177"/>
      <c r="AG768" s="177"/>
      <c r="AH768" s="177"/>
      <c r="AI768" s="177"/>
      <c r="AJ768" s="177"/>
      <c r="AK768" s="177"/>
      <c r="AL768" s="177"/>
      <c r="AM768" s="177"/>
      <c r="AN768" s="177"/>
      <c r="AO768" s="177"/>
      <c r="AP768" s="177"/>
    </row>
    <row r="769" spans="1:42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177"/>
      <c r="AH769" s="177"/>
      <c r="AI769" s="177"/>
      <c r="AJ769" s="177"/>
      <c r="AK769" s="177"/>
      <c r="AL769" s="177"/>
      <c r="AM769" s="177"/>
      <c r="AN769" s="177"/>
      <c r="AO769" s="177"/>
      <c r="AP769" s="177"/>
    </row>
    <row r="770" spans="1:42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77"/>
      <c r="AE770" s="177"/>
      <c r="AF770" s="177"/>
      <c r="AG770" s="177"/>
      <c r="AH770" s="177"/>
      <c r="AI770" s="177"/>
      <c r="AJ770" s="177"/>
      <c r="AK770" s="177"/>
      <c r="AL770" s="177"/>
      <c r="AM770" s="177"/>
      <c r="AN770" s="177"/>
      <c r="AO770" s="177"/>
      <c r="AP770" s="177"/>
    </row>
    <row r="771" spans="1:42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  <c r="AC771" s="177"/>
      <c r="AD771" s="177"/>
      <c r="AE771" s="177"/>
      <c r="AF771" s="177"/>
      <c r="AG771" s="177"/>
      <c r="AH771" s="177"/>
      <c r="AI771" s="177"/>
      <c r="AJ771" s="177"/>
      <c r="AK771" s="177"/>
      <c r="AL771" s="177"/>
      <c r="AM771" s="177"/>
      <c r="AN771" s="177"/>
      <c r="AO771" s="177"/>
      <c r="AP771" s="177"/>
    </row>
    <row r="772" spans="1:42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177"/>
      <c r="AH772" s="177"/>
      <c r="AI772" s="177"/>
      <c r="AJ772" s="177"/>
      <c r="AK772" s="177"/>
      <c r="AL772" s="177"/>
      <c r="AM772" s="177"/>
      <c r="AN772" s="177"/>
      <c r="AO772" s="177"/>
      <c r="AP772" s="177"/>
    </row>
    <row r="773" spans="1:42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77"/>
      <c r="AE773" s="177"/>
      <c r="AF773" s="177"/>
      <c r="AG773" s="177"/>
      <c r="AH773" s="177"/>
      <c r="AI773" s="177"/>
      <c r="AJ773" s="177"/>
      <c r="AK773" s="177"/>
      <c r="AL773" s="177"/>
      <c r="AM773" s="177"/>
      <c r="AN773" s="177"/>
      <c r="AO773" s="177"/>
      <c r="AP773" s="177"/>
    </row>
    <row r="774" spans="1:42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77"/>
      <c r="AE774" s="177"/>
      <c r="AF774" s="177"/>
      <c r="AG774" s="177"/>
      <c r="AH774" s="177"/>
      <c r="AI774" s="177"/>
      <c r="AJ774" s="177"/>
      <c r="AK774" s="177"/>
      <c r="AL774" s="177"/>
      <c r="AM774" s="177"/>
      <c r="AN774" s="177"/>
      <c r="AO774" s="177"/>
      <c r="AP774" s="177"/>
    </row>
    <row r="775" spans="1:42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77"/>
      <c r="AE775" s="177"/>
      <c r="AF775" s="177"/>
      <c r="AG775" s="177"/>
      <c r="AH775" s="177"/>
      <c r="AI775" s="177"/>
      <c r="AJ775" s="177"/>
      <c r="AK775" s="177"/>
      <c r="AL775" s="177"/>
      <c r="AM775" s="177"/>
      <c r="AN775" s="177"/>
      <c r="AO775" s="177"/>
      <c r="AP775" s="177"/>
    </row>
    <row r="776" spans="1:42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77"/>
      <c r="AE776" s="177"/>
      <c r="AF776" s="177"/>
      <c r="AG776" s="177"/>
      <c r="AH776" s="177"/>
      <c r="AI776" s="177"/>
      <c r="AJ776" s="177"/>
      <c r="AK776" s="177"/>
      <c r="AL776" s="177"/>
      <c r="AM776" s="177"/>
      <c r="AN776" s="177"/>
      <c r="AO776" s="177"/>
      <c r="AP776" s="177"/>
    </row>
    <row r="777" spans="1:42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77"/>
      <c r="AE777" s="177"/>
      <c r="AF777" s="177"/>
      <c r="AG777" s="177"/>
      <c r="AH777" s="177"/>
      <c r="AI777" s="177"/>
      <c r="AJ777" s="177"/>
      <c r="AK777" s="177"/>
      <c r="AL777" s="177"/>
      <c r="AM777" s="177"/>
      <c r="AN777" s="177"/>
      <c r="AO777" s="177"/>
      <c r="AP777" s="177"/>
    </row>
    <row r="778" spans="1:42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77"/>
      <c r="AE778" s="177"/>
      <c r="AF778" s="177"/>
      <c r="AG778" s="177"/>
      <c r="AH778" s="177"/>
      <c r="AI778" s="177"/>
      <c r="AJ778" s="177"/>
      <c r="AK778" s="177"/>
      <c r="AL778" s="177"/>
      <c r="AM778" s="177"/>
      <c r="AN778" s="177"/>
      <c r="AO778" s="177"/>
      <c r="AP778" s="177"/>
    </row>
    <row r="779" spans="1:42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  <c r="AC779" s="177"/>
      <c r="AD779" s="177"/>
      <c r="AE779" s="177"/>
      <c r="AF779" s="177"/>
      <c r="AG779" s="177"/>
      <c r="AH779" s="177"/>
      <c r="AI779" s="177"/>
      <c r="AJ779" s="177"/>
      <c r="AK779" s="177"/>
      <c r="AL779" s="177"/>
      <c r="AM779" s="177"/>
      <c r="AN779" s="177"/>
      <c r="AO779" s="177"/>
      <c r="AP779" s="177"/>
    </row>
    <row r="780" spans="1:42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177"/>
      <c r="AE780" s="177"/>
      <c r="AF780" s="177"/>
      <c r="AG780" s="177"/>
      <c r="AH780" s="177"/>
      <c r="AI780" s="177"/>
      <c r="AJ780" s="177"/>
      <c r="AK780" s="177"/>
      <c r="AL780" s="177"/>
      <c r="AM780" s="177"/>
      <c r="AN780" s="177"/>
      <c r="AO780" s="177"/>
      <c r="AP780" s="177"/>
    </row>
    <row r="781" spans="1:42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77"/>
      <c r="AE781" s="177"/>
      <c r="AF781" s="177"/>
      <c r="AG781" s="177"/>
      <c r="AH781" s="177"/>
      <c r="AI781" s="177"/>
      <c r="AJ781" s="177"/>
      <c r="AK781" s="177"/>
      <c r="AL781" s="177"/>
      <c r="AM781" s="177"/>
      <c r="AN781" s="177"/>
      <c r="AO781" s="177"/>
      <c r="AP781" s="177"/>
    </row>
    <row r="782" spans="1:42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177"/>
      <c r="AF782" s="177"/>
      <c r="AG782" s="177"/>
      <c r="AH782" s="177"/>
      <c r="AI782" s="177"/>
      <c r="AJ782" s="177"/>
      <c r="AK782" s="177"/>
      <c r="AL782" s="177"/>
      <c r="AM782" s="177"/>
      <c r="AN782" s="177"/>
      <c r="AO782" s="177"/>
      <c r="AP782" s="177"/>
    </row>
    <row r="783" spans="1:42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77"/>
      <c r="AE783" s="177"/>
      <c r="AF783" s="177"/>
      <c r="AG783" s="177"/>
      <c r="AH783" s="177"/>
      <c r="AI783" s="177"/>
      <c r="AJ783" s="177"/>
      <c r="AK783" s="177"/>
      <c r="AL783" s="177"/>
      <c r="AM783" s="177"/>
      <c r="AN783" s="177"/>
      <c r="AO783" s="177"/>
      <c r="AP783" s="177"/>
    </row>
    <row r="784" spans="1:42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177"/>
      <c r="AF784" s="177"/>
      <c r="AG784" s="177"/>
      <c r="AH784" s="177"/>
      <c r="AI784" s="177"/>
      <c r="AJ784" s="177"/>
      <c r="AK784" s="177"/>
      <c r="AL784" s="177"/>
      <c r="AM784" s="177"/>
      <c r="AN784" s="177"/>
      <c r="AO784" s="177"/>
      <c r="AP784" s="177"/>
    </row>
    <row r="785" spans="1:42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177"/>
      <c r="AF785" s="177"/>
      <c r="AG785" s="177"/>
      <c r="AH785" s="177"/>
      <c r="AI785" s="177"/>
      <c r="AJ785" s="177"/>
      <c r="AK785" s="177"/>
      <c r="AL785" s="177"/>
      <c r="AM785" s="177"/>
      <c r="AN785" s="177"/>
      <c r="AO785" s="177"/>
      <c r="AP785" s="177"/>
    </row>
    <row r="786" spans="1:42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177"/>
      <c r="AF786" s="177"/>
      <c r="AG786" s="177"/>
      <c r="AH786" s="177"/>
      <c r="AI786" s="177"/>
      <c r="AJ786" s="177"/>
      <c r="AK786" s="177"/>
      <c r="AL786" s="177"/>
      <c r="AM786" s="177"/>
      <c r="AN786" s="177"/>
      <c r="AO786" s="177"/>
      <c r="AP786" s="177"/>
    </row>
    <row r="787" spans="1:42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177"/>
      <c r="AE787" s="177"/>
      <c r="AF787" s="177"/>
      <c r="AG787" s="177"/>
      <c r="AH787" s="177"/>
      <c r="AI787" s="177"/>
      <c r="AJ787" s="177"/>
      <c r="AK787" s="177"/>
      <c r="AL787" s="177"/>
      <c r="AM787" s="177"/>
      <c r="AN787" s="177"/>
      <c r="AO787" s="177"/>
      <c r="AP787" s="177"/>
    </row>
    <row r="788" spans="1:42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177"/>
      <c r="AF788" s="177"/>
      <c r="AG788" s="177"/>
      <c r="AH788" s="177"/>
      <c r="AI788" s="177"/>
      <c r="AJ788" s="177"/>
      <c r="AK788" s="177"/>
      <c r="AL788" s="177"/>
      <c r="AM788" s="177"/>
      <c r="AN788" s="177"/>
      <c r="AO788" s="177"/>
      <c r="AP788" s="177"/>
    </row>
    <row r="789" spans="1:42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77"/>
      <c r="AE789" s="177"/>
      <c r="AF789" s="177"/>
      <c r="AG789" s="177"/>
      <c r="AH789" s="177"/>
      <c r="AI789" s="177"/>
      <c r="AJ789" s="177"/>
      <c r="AK789" s="177"/>
      <c r="AL789" s="177"/>
      <c r="AM789" s="177"/>
      <c r="AN789" s="177"/>
      <c r="AO789" s="177"/>
      <c r="AP789" s="177"/>
    </row>
    <row r="790" spans="1:42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77"/>
      <c r="AE790" s="177"/>
      <c r="AF790" s="177"/>
      <c r="AG790" s="177"/>
      <c r="AH790" s="177"/>
      <c r="AI790" s="177"/>
      <c r="AJ790" s="177"/>
      <c r="AK790" s="177"/>
      <c r="AL790" s="177"/>
      <c r="AM790" s="177"/>
      <c r="AN790" s="177"/>
      <c r="AO790" s="177"/>
      <c r="AP790" s="177"/>
    </row>
    <row r="791" spans="1:42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77"/>
      <c r="AE791" s="177"/>
      <c r="AF791" s="177"/>
      <c r="AG791" s="177"/>
      <c r="AH791" s="177"/>
      <c r="AI791" s="177"/>
      <c r="AJ791" s="177"/>
      <c r="AK791" s="177"/>
      <c r="AL791" s="177"/>
      <c r="AM791" s="177"/>
      <c r="AN791" s="177"/>
      <c r="AO791" s="177"/>
      <c r="AP791" s="177"/>
    </row>
    <row r="792" spans="1:42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177"/>
      <c r="AH792" s="177"/>
      <c r="AI792" s="177"/>
      <c r="AJ792" s="177"/>
      <c r="AK792" s="177"/>
      <c r="AL792" s="177"/>
      <c r="AM792" s="177"/>
      <c r="AN792" s="177"/>
      <c r="AO792" s="177"/>
      <c r="AP792" s="177"/>
    </row>
    <row r="793" spans="1:42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177"/>
      <c r="AF793" s="177"/>
      <c r="AG793" s="177"/>
      <c r="AH793" s="177"/>
      <c r="AI793" s="177"/>
      <c r="AJ793" s="177"/>
      <c r="AK793" s="177"/>
      <c r="AL793" s="177"/>
      <c r="AM793" s="177"/>
      <c r="AN793" s="177"/>
      <c r="AO793" s="177"/>
      <c r="AP793" s="177"/>
    </row>
    <row r="794" spans="1:42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177"/>
      <c r="AF794" s="177"/>
      <c r="AG794" s="177"/>
      <c r="AH794" s="177"/>
      <c r="AI794" s="177"/>
      <c r="AJ794" s="177"/>
      <c r="AK794" s="177"/>
      <c r="AL794" s="177"/>
      <c r="AM794" s="177"/>
      <c r="AN794" s="177"/>
      <c r="AO794" s="177"/>
      <c r="AP794" s="177"/>
    </row>
    <row r="795" spans="1:42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177"/>
      <c r="AF795" s="177"/>
      <c r="AG795" s="177"/>
      <c r="AH795" s="177"/>
      <c r="AI795" s="177"/>
      <c r="AJ795" s="177"/>
      <c r="AK795" s="177"/>
      <c r="AL795" s="177"/>
      <c r="AM795" s="177"/>
      <c r="AN795" s="177"/>
      <c r="AO795" s="177"/>
      <c r="AP795" s="177"/>
    </row>
    <row r="796" spans="1:42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177"/>
      <c r="AE796" s="177"/>
      <c r="AF796" s="177"/>
      <c r="AG796" s="177"/>
      <c r="AH796" s="177"/>
      <c r="AI796" s="177"/>
      <c r="AJ796" s="177"/>
      <c r="AK796" s="177"/>
      <c r="AL796" s="177"/>
      <c r="AM796" s="177"/>
      <c r="AN796" s="177"/>
      <c r="AO796" s="177"/>
      <c r="AP796" s="177"/>
    </row>
    <row r="797" spans="1:42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  <c r="AE797" s="177"/>
      <c r="AF797" s="177"/>
      <c r="AG797" s="177"/>
      <c r="AH797" s="177"/>
      <c r="AI797" s="177"/>
      <c r="AJ797" s="177"/>
      <c r="AK797" s="177"/>
      <c r="AL797" s="177"/>
      <c r="AM797" s="177"/>
      <c r="AN797" s="177"/>
      <c r="AO797" s="177"/>
      <c r="AP797" s="177"/>
    </row>
    <row r="798" spans="1:42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177"/>
      <c r="AE798" s="177"/>
      <c r="AF798" s="177"/>
      <c r="AG798" s="177"/>
      <c r="AH798" s="177"/>
      <c r="AI798" s="177"/>
      <c r="AJ798" s="177"/>
      <c r="AK798" s="177"/>
      <c r="AL798" s="177"/>
      <c r="AM798" s="177"/>
      <c r="AN798" s="177"/>
      <c r="AO798" s="177"/>
      <c r="AP798" s="177"/>
    </row>
    <row r="799" spans="1:42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177"/>
      <c r="AE799" s="177"/>
      <c r="AF799" s="177"/>
      <c r="AG799" s="177"/>
      <c r="AH799" s="177"/>
      <c r="AI799" s="177"/>
      <c r="AJ799" s="177"/>
      <c r="AK799" s="177"/>
      <c r="AL799" s="177"/>
      <c r="AM799" s="177"/>
      <c r="AN799" s="177"/>
      <c r="AO799" s="177"/>
      <c r="AP799" s="177"/>
    </row>
    <row r="800" spans="1:42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177"/>
      <c r="AE800" s="177"/>
      <c r="AF800" s="177"/>
      <c r="AG800" s="177"/>
      <c r="AH800" s="177"/>
      <c r="AI800" s="177"/>
      <c r="AJ800" s="177"/>
      <c r="AK800" s="177"/>
      <c r="AL800" s="177"/>
      <c r="AM800" s="177"/>
      <c r="AN800" s="177"/>
      <c r="AO800" s="177"/>
      <c r="AP800" s="177"/>
    </row>
    <row r="801" spans="1:42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  <c r="AC801" s="177"/>
      <c r="AD801" s="177"/>
      <c r="AE801" s="177"/>
      <c r="AF801" s="177"/>
      <c r="AG801" s="177"/>
      <c r="AH801" s="177"/>
      <c r="AI801" s="177"/>
      <c r="AJ801" s="177"/>
      <c r="AK801" s="177"/>
      <c r="AL801" s="177"/>
      <c r="AM801" s="177"/>
      <c r="AN801" s="177"/>
      <c r="AO801" s="177"/>
      <c r="AP801" s="177"/>
    </row>
    <row r="802" spans="1:42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  <c r="AC802" s="177"/>
      <c r="AD802" s="177"/>
      <c r="AE802" s="177"/>
      <c r="AF802" s="177"/>
      <c r="AG802" s="177"/>
      <c r="AH802" s="177"/>
      <c r="AI802" s="177"/>
      <c r="AJ802" s="177"/>
      <c r="AK802" s="177"/>
      <c r="AL802" s="177"/>
      <c r="AM802" s="177"/>
      <c r="AN802" s="177"/>
      <c r="AO802" s="177"/>
      <c r="AP802" s="177"/>
    </row>
    <row r="803" spans="1:42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  <c r="AC803" s="177"/>
      <c r="AD803" s="177"/>
      <c r="AE803" s="177"/>
      <c r="AF803" s="177"/>
      <c r="AG803" s="177"/>
      <c r="AH803" s="177"/>
      <c r="AI803" s="177"/>
      <c r="AJ803" s="177"/>
      <c r="AK803" s="177"/>
      <c r="AL803" s="177"/>
      <c r="AM803" s="177"/>
      <c r="AN803" s="177"/>
      <c r="AO803" s="177"/>
      <c r="AP803" s="177"/>
    </row>
    <row r="804" spans="1:42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  <c r="AC804" s="177"/>
      <c r="AD804" s="177"/>
      <c r="AE804" s="177"/>
      <c r="AF804" s="177"/>
      <c r="AG804" s="177"/>
      <c r="AH804" s="177"/>
      <c r="AI804" s="177"/>
      <c r="AJ804" s="177"/>
      <c r="AK804" s="177"/>
      <c r="AL804" s="177"/>
      <c r="AM804" s="177"/>
      <c r="AN804" s="177"/>
      <c r="AO804" s="177"/>
      <c r="AP804" s="177"/>
    </row>
    <row r="805" spans="1:42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177"/>
      <c r="AE805" s="177"/>
      <c r="AF805" s="177"/>
      <c r="AG805" s="177"/>
      <c r="AH805" s="177"/>
      <c r="AI805" s="177"/>
      <c r="AJ805" s="177"/>
      <c r="AK805" s="177"/>
      <c r="AL805" s="177"/>
      <c r="AM805" s="177"/>
      <c r="AN805" s="177"/>
      <c r="AO805" s="177"/>
      <c r="AP805" s="177"/>
    </row>
    <row r="806" spans="1:42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177"/>
      <c r="AE806" s="177"/>
      <c r="AF806" s="177"/>
      <c r="AG806" s="177"/>
      <c r="AH806" s="177"/>
      <c r="AI806" s="177"/>
      <c r="AJ806" s="177"/>
      <c r="AK806" s="177"/>
      <c r="AL806" s="177"/>
      <c r="AM806" s="177"/>
      <c r="AN806" s="177"/>
      <c r="AO806" s="177"/>
      <c r="AP806" s="177"/>
    </row>
    <row r="807" spans="1:42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177"/>
      <c r="AE807" s="177"/>
      <c r="AF807" s="177"/>
      <c r="AG807" s="177"/>
      <c r="AH807" s="177"/>
      <c r="AI807" s="177"/>
      <c r="AJ807" s="177"/>
      <c r="AK807" s="177"/>
      <c r="AL807" s="177"/>
      <c r="AM807" s="177"/>
      <c r="AN807" s="177"/>
      <c r="AO807" s="177"/>
      <c r="AP807" s="177"/>
    </row>
    <row r="808" spans="1:42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177"/>
      <c r="AF808" s="177"/>
      <c r="AG808" s="177"/>
      <c r="AH808" s="177"/>
      <c r="AI808" s="177"/>
      <c r="AJ808" s="177"/>
      <c r="AK808" s="177"/>
      <c r="AL808" s="177"/>
      <c r="AM808" s="177"/>
      <c r="AN808" s="177"/>
      <c r="AO808" s="177"/>
      <c r="AP808" s="177"/>
    </row>
    <row r="809" spans="1:42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/>
      <c r="AF809" s="177"/>
      <c r="AG809" s="177"/>
      <c r="AH809" s="177"/>
      <c r="AI809" s="177"/>
      <c r="AJ809" s="177"/>
      <c r="AK809" s="177"/>
      <c r="AL809" s="177"/>
      <c r="AM809" s="177"/>
      <c r="AN809" s="177"/>
      <c r="AO809" s="177"/>
      <c r="AP809" s="177"/>
    </row>
    <row r="810" spans="1:42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/>
      <c r="AF810" s="177"/>
      <c r="AG810" s="177"/>
      <c r="AH810" s="177"/>
      <c r="AI810" s="177"/>
      <c r="AJ810" s="177"/>
      <c r="AK810" s="177"/>
      <c r="AL810" s="177"/>
      <c r="AM810" s="177"/>
      <c r="AN810" s="177"/>
      <c r="AO810" s="177"/>
      <c r="AP810" s="177"/>
    </row>
    <row r="811" spans="1:42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  <c r="AN811" s="177"/>
      <c r="AO811" s="177"/>
      <c r="AP811" s="177"/>
    </row>
    <row r="812" spans="1:42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  <c r="AN812" s="177"/>
      <c r="AO812" s="177"/>
      <c r="AP812" s="177"/>
    </row>
    <row r="813" spans="1:42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7"/>
      <c r="AG813" s="177"/>
      <c r="AH813" s="177"/>
      <c r="AI813" s="177"/>
      <c r="AJ813" s="177"/>
      <c r="AK813" s="177"/>
      <c r="AL813" s="177"/>
      <c r="AM813" s="177"/>
      <c r="AN813" s="177"/>
      <c r="AO813" s="177"/>
      <c r="AP813" s="177"/>
    </row>
    <row r="814" spans="1:42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177"/>
      <c r="AE814" s="177"/>
      <c r="AF814" s="177"/>
      <c r="AG814" s="177"/>
      <c r="AH814" s="177"/>
      <c r="AI814" s="177"/>
      <c r="AJ814" s="177"/>
      <c r="AK814" s="177"/>
      <c r="AL814" s="177"/>
      <c r="AM814" s="177"/>
      <c r="AN814" s="177"/>
      <c r="AO814" s="177"/>
      <c r="AP814" s="177"/>
    </row>
    <row r="815" spans="1:42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177"/>
      <c r="AF815" s="177"/>
      <c r="AG815" s="177"/>
      <c r="AH815" s="177"/>
      <c r="AI815" s="177"/>
      <c r="AJ815" s="177"/>
      <c r="AK815" s="177"/>
      <c r="AL815" s="177"/>
      <c r="AM815" s="177"/>
      <c r="AN815" s="177"/>
      <c r="AO815" s="177"/>
      <c r="AP815" s="177"/>
    </row>
    <row r="816" spans="1:42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177"/>
      <c r="AH816" s="177"/>
      <c r="AI816" s="177"/>
      <c r="AJ816" s="177"/>
      <c r="AK816" s="177"/>
      <c r="AL816" s="177"/>
      <c r="AM816" s="177"/>
      <c r="AN816" s="177"/>
      <c r="AO816" s="177"/>
      <c r="AP816" s="177"/>
    </row>
    <row r="817" spans="1:42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177"/>
      <c r="AH817" s="177"/>
      <c r="AI817" s="177"/>
      <c r="AJ817" s="177"/>
      <c r="AK817" s="177"/>
      <c r="AL817" s="177"/>
      <c r="AM817" s="177"/>
      <c r="AN817" s="177"/>
      <c r="AO817" s="177"/>
      <c r="AP817" s="177"/>
    </row>
    <row r="818" spans="1:42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</row>
    <row r="819" spans="1:42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</row>
    <row r="820" spans="1:42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/>
      <c r="AN820" s="177"/>
      <c r="AO820" s="177"/>
      <c r="AP820" s="177"/>
    </row>
    <row r="821" spans="1:42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</row>
    <row r="822" spans="1:42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</row>
    <row r="823" spans="1:42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</row>
    <row r="824" spans="1:42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</row>
    <row r="825" spans="1:42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</row>
    <row r="826" spans="1:42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</row>
    <row r="827" spans="1:42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</row>
    <row r="828" spans="1:42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</row>
    <row r="829" spans="1:42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</row>
    <row r="830" spans="1:42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</row>
    <row r="831" spans="1:42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</row>
    <row r="832" spans="1:42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</row>
    <row r="833" spans="1:42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</row>
    <row r="834" spans="1:42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177"/>
      <c r="AE834" s="177"/>
      <c r="AF834" s="177"/>
      <c r="AG834" s="177"/>
      <c r="AH834" s="177"/>
      <c r="AI834" s="177"/>
      <c r="AJ834" s="177"/>
      <c r="AK834" s="177"/>
      <c r="AL834" s="177"/>
      <c r="AM834" s="177"/>
      <c r="AN834" s="177"/>
      <c r="AO834" s="177"/>
      <c r="AP834" s="177"/>
    </row>
    <row r="835" spans="1:42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177"/>
      <c r="AE835" s="177"/>
      <c r="AF835" s="177"/>
      <c r="AG835" s="177"/>
      <c r="AH835" s="177"/>
      <c r="AI835" s="177"/>
      <c r="AJ835" s="177"/>
      <c r="AK835" s="177"/>
      <c r="AL835" s="177"/>
      <c r="AM835" s="177"/>
      <c r="AN835" s="177"/>
      <c r="AO835" s="177"/>
      <c r="AP835" s="177"/>
    </row>
    <row r="836" spans="1:42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7"/>
      <c r="AG836" s="177"/>
      <c r="AH836" s="177"/>
      <c r="AI836" s="177"/>
      <c r="AJ836" s="177"/>
      <c r="AK836" s="177"/>
      <c r="AL836" s="177"/>
      <c r="AM836" s="177"/>
      <c r="AN836" s="177"/>
      <c r="AO836" s="177"/>
      <c r="AP836" s="177"/>
    </row>
    <row r="837" spans="1:42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177"/>
      <c r="AE837" s="177"/>
      <c r="AF837" s="177"/>
      <c r="AG837" s="177"/>
      <c r="AH837" s="177"/>
      <c r="AI837" s="177"/>
      <c r="AJ837" s="177"/>
      <c r="AK837" s="177"/>
      <c r="AL837" s="177"/>
      <c r="AM837" s="177"/>
      <c r="AN837" s="177"/>
      <c r="AO837" s="177"/>
      <c r="AP837" s="177"/>
    </row>
    <row r="838" spans="1:42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  <c r="AC838" s="177"/>
      <c r="AD838" s="177"/>
      <c r="AE838" s="177"/>
      <c r="AF838" s="177"/>
      <c r="AG838" s="177"/>
      <c r="AH838" s="177"/>
      <c r="AI838" s="177"/>
      <c r="AJ838" s="177"/>
      <c r="AK838" s="177"/>
      <c r="AL838" s="177"/>
      <c r="AM838" s="177"/>
      <c r="AN838" s="177"/>
      <c r="AO838" s="177"/>
      <c r="AP838" s="177"/>
    </row>
    <row r="839" spans="1:42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  <c r="AC839" s="177"/>
      <c r="AD839" s="177"/>
      <c r="AE839" s="177"/>
      <c r="AF839" s="177"/>
      <c r="AG839" s="177"/>
      <c r="AH839" s="177"/>
      <c r="AI839" s="177"/>
      <c r="AJ839" s="177"/>
      <c r="AK839" s="177"/>
      <c r="AL839" s="177"/>
      <c r="AM839" s="177"/>
      <c r="AN839" s="177"/>
      <c r="AO839" s="177"/>
      <c r="AP839" s="177"/>
    </row>
    <row r="840" spans="1:42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  <c r="AC840" s="177"/>
      <c r="AD840" s="177"/>
      <c r="AE840" s="177"/>
      <c r="AF840" s="177"/>
      <c r="AG840" s="177"/>
      <c r="AH840" s="177"/>
      <c r="AI840" s="177"/>
      <c r="AJ840" s="177"/>
      <c r="AK840" s="177"/>
      <c r="AL840" s="177"/>
      <c r="AM840" s="177"/>
      <c r="AN840" s="177"/>
      <c r="AO840" s="177"/>
      <c r="AP840" s="177"/>
    </row>
    <row r="841" spans="1:42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177"/>
      <c r="AE841" s="177"/>
      <c r="AF841" s="177"/>
      <c r="AG841" s="177"/>
      <c r="AH841" s="177"/>
      <c r="AI841" s="177"/>
      <c r="AJ841" s="177"/>
      <c r="AK841" s="177"/>
      <c r="AL841" s="177"/>
      <c r="AM841" s="177"/>
      <c r="AN841" s="177"/>
      <c r="AO841" s="177"/>
      <c r="AP841" s="177"/>
    </row>
    <row r="842" spans="1:42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7"/>
      <c r="AI842" s="177"/>
      <c r="AJ842" s="177"/>
      <c r="AK842" s="177"/>
      <c r="AL842" s="177"/>
      <c r="AM842" s="177"/>
      <c r="AN842" s="177"/>
      <c r="AO842" s="177"/>
      <c r="AP842" s="177"/>
    </row>
    <row r="843" spans="1:42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  <c r="AC843" s="177"/>
      <c r="AD843" s="177"/>
      <c r="AE843" s="177"/>
      <c r="AF843" s="177"/>
      <c r="AG843" s="177"/>
      <c r="AH843" s="177"/>
      <c r="AI843" s="177"/>
      <c r="AJ843" s="177"/>
      <c r="AK843" s="177"/>
      <c r="AL843" s="177"/>
      <c r="AM843" s="177"/>
      <c r="AN843" s="177"/>
      <c r="AO843" s="177"/>
      <c r="AP843" s="177"/>
    </row>
    <row r="844" spans="1:42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177"/>
      <c r="AE844" s="177"/>
      <c r="AF844" s="177"/>
      <c r="AG844" s="177"/>
      <c r="AH844" s="177"/>
      <c r="AI844" s="177"/>
      <c r="AJ844" s="177"/>
      <c r="AK844" s="177"/>
      <c r="AL844" s="177"/>
      <c r="AM844" s="177"/>
      <c r="AN844" s="177"/>
      <c r="AO844" s="177"/>
      <c r="AP844" s="177"/>
    </row>
    <row r="845" spans="1:42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177"/>
      <c r="AE845" s="177"/>
      <c r="AF845" s="177"/>
      <c r="AG845" s="177"/>
      <c r="AH845" s="177"/>
      <c r="AI845" s="177"/>
      <c r="AJ845" s="177"/>
      <c r="AK845" s="177"/>
      <c r="AL845" s="177"/>
      <c r="AM845" s="177"/>
      <c r="AN845" s="177"/>
      <c r="AO845" s="177"/>
      <c r="AP845" s="177"/>
    </row>
    <row r="846" spans="1:42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177"/>
      <c r="AE846" s="177"/>
      <c r="AF846" s="177"/>
      <c r="AG846" s="177"/>
      <c r="AH846" s="177"/>
      <c r="AI846" s="177"/>
      <c r="AJ846" s="177"/>
      <c r="AK846" s="177"/>
      <c r="AL846" s="177"/>
      <c r="AM846" s="177"/>
      <c r="AN846" s="177"/>
      <c r="AO846" s="177"/>
      <c r="AP846" s="177"/>
    </row>
    <row r="847" spans="1:42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177"/>
      <c r="AH847" s="177"/>
      <c r="AI847" s="177"/>
      <c r="AJ847" s="177"/>
      <c r="AK847" s="177"/>
      <c r="AL847" s="177"/>
      <c r="AM847" s="177"/>
      <c r="AN847" s="177"/>
      <c r="AO847" s="177"/>
      <c r="AP847" s="177"/>
    </row>
    <row r="848" spans="1:42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/>
      <c r="AD848" s="177"/>
      <c r="AE848" s="177"/>
      <c r="AF848" s="177"/>
      <c r="AG848" s="177"/>
      <c r="AH848" s="177"/>
      <c r="AI848" s="177"/>
      <c r="AJ848" s="177"/>
      <c r="AK848" s="177"/>
      <c r="AL848" s="177"/>
      <c r="AM848" s="177"/>
      <c r="AN848" s="177"/>
      <c r="AO848" s="177"/>
      <c r="AP848" s="177"/>
    </row>
    <row r="849" spans="1:42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177"/>
      <c r="AF849" s="177"/>
      <c r="AG849" s="177"/>
      <c r="AH849" s="177"/>
      <c r="AI849" s="177"/>
      <c r="AJ849" s="177"/>
      <c r="AK849" s="177"/>
      <c r="AL849" s="177"/>
      <c r="AM849" s="177"/>
      <c r="AN849" s="177"/>
      <c r="AO849" s="177"/>
      <c r="AP849" s="177"/>
    </row>
    <row r="850" spans="1:42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  <c r="AC850" s="177"/>
      <c r="AD850" s="177"/>
      <c r="AE850" s="177"/>
      <c r="AF850" s="177"/>
      <c r="AG850" s="177"/>
      <c r="AH850" s="177"/>
      <c r="AI850" s="177"/>
      <c r="AJ850" s="177"/>
      <c r="AK850" s="177"/>
      <c r="AL850" s="177"/>
      <c r="AM850" s="177"/>
      <c r="AN850" s="177"/>
      <c r="AO850" s="177"/>
      <c r="AP850" s="177"/>
    </row>
    <row r="851" spans="1:42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  <c r="AC851" s="177"/>
      <c r="AD851" s="177"/>
      <c r="AE851" s="177"/>
      <c r="AF851" s="177"/>
      <c r="AG851" s="177"/>
      <c r="AH851" s="177"/>
      <c r="AI851" s="177"/>
      <c r="AJ851" s="177"/>
      <c r="AK851" s="177"/>
      <c r="AL851" s="177"/>
      <c r="AM851" s="177"/>
      <c r="AN851" s="177"/>
      <c r="AO851" s="177"/>
      <c r="AP851" s="177"/>
    </row>
    <row r="852" spans="1:42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  <c r="AC852" s="177"/>
      <c r="AD852" s="177"/>
      <c r="AE852" s="177"/>
      <c r="AF852" s="177"/>
      <c r="AG852" s="177"/>
      <c r="AH852" s="177"/>
      <c r="AI852" s="177"/>
      <c r="AJ852" s="177"/>
      <c r="AK852" s="177"/>
      <c r="AL852" s="177"/>
      <c r="AM852" s="177"/>
      <c r="AN852" s="177"/>
      <c r="AO852" s="177"/>
      <c r="AP852" s="177"/>
    </row>
    <row r="853" spans="1:42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177"/>
      <c r="AH853" s="177"/>
      <c r="AI853" s="177"/>
      <c r="AJ853" s="177"/>
      <c r="AK853" s="177"/>
      <c r="AL853" s="177"/>
      <c r="AM853" s="177"/>
      <c r="AN853" s="177"/>
      <c r="AO853" s="177"/>
      <c r="AP853" s="177"/>
    </row>
    <row r="854" spans="1:42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177"/>
      <c r="AE854" s="177"/>
      <c r="AF854" s="177"/>
      <c r="AG854" s="177"/>
      <c r="AH854" s="177"/>
      <c r="AI854" s="177"/>
      <c r="AJ854" s="177"/>
      <c r="AK854" s="177"/>
      <c r="AL854" s="177"/>
      <c r="AM854" s="177"/>
      <c r="AN854" s="177"/>
      <c r="AO854" s="177"/>
      <c r="AP854" s="177"/>
    </row>
    <row r="855" spans="1:42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177"/>
      <c r="AH855" s="177"/>
      <c r="AI855" s="177"/>
      <c r="AJ855" s="177"/>
      <c r="AK855" s="177"/>
      <c r="AL855" s="177"/>
      <c r="AM855" s="177"/>
      <c r="AN855" s="177"/>
      <c r="AO855" s="177"/>
      <c r="AP855" s="177"/>
    </row>
    <row r="856" spans="1:42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  <c r="AN856" s="177"/>
      <c r="AO856" s="177"/>
      <c r="AP856" s="177"/>
    </row>
    <row r="857" spans="1:42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  <c r="AN857" s="177"/>
      <c r="AO857" s="177"/>
      <c r="AP857" s="177"/>
    </row>
    <row r="858" spans="1:42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</row>
    <row r="859" spans="1:42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</row>
    <row r="860" spans="1:42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</row>
    <row r="861" spans="1:42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/>
      <c r="AI861" s="177"/>
      <c r="AJ861" s="177"/>
      <c r="AK861" s="177"/>
      <c r="AL861" s="177"/>
      <c r="AM861" s="177"/>
      <c r="AN861" s="177"/>
      <c r="AO861" s="177"/>
      <c r="AP861" s="177"/>
    </row>
    <row r="862" spans="1:42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177"/>
      <c r="AF862" s="177"/>
      <c r="AG862" s="177"/>
      <c r="AH862" s="177"/>
      <c r="AI862" s="177"/>
      <c r="AJ862" s="177"/>
      <c r="AK862" s="177"/>
      <c r="AL862" s="177"/>
      <c r="AM862" s="177"/>
      <c r="AN862" s="177"/>
      <c r="AO862" s="177"/>
      <c r="AP862" s="177"/>
    </row>
    <row r="863" spans="1:42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/>
      <c r="AJ863" s="177"/>
      <c r="AK863" s="177"/>
      <c r="AL863" s="177"/>
      <c r="AM863" s="177"/>
      <c r="AN863" s="177"/>
      <c r="AO863" s="177"/>
      <c r="AP863" s="177"/>
    </row>
    <row r="864" spans="1:42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7"/>
      <c r="AI864" s="177"/>
      <c r="AJ864" s="177"/>
      <c r="AK864" s="177"/>
      <c r="AL864" s="177"/>
      <c r="AM864" s="177"/>
      <c r="AN864" s="177"/>
      <c r="AO864" s="177"/>
      <c r="AP864" s="177"/>
    </row>
    <row r="865" spans="1:42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7"/>
      <c r="AI865" s="177"/>
      <c r="AJ865" s="177"/>
      <c r="AK865" s="177"/>
      <c r="AL865" s="177"/>
      <c r="AM865" s="177"/>
      <c r="AN865" s="177"/>
      <c r="AO865" s="177"/>
      <c r="AP865" s="177"/>
    </row>
    <row r="866" spans="1:42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177"/>
      <c r="AE866" s="177"/>
      <c r="AF866" s="177"/>
      <c r="AG866" s="177"/>
      <c r="AH866" s="177"/>
      <c r="AI866" s="177"/>
      <c r="AJ866" s="177"/>
      <c r="AK866" s="177"/>
      <c r="AL866" s="177"/>
      <c r="AM866" s="177"/>
      <c r="AN866" s="177"/>
      <c r="AO866" s="177"/>
      <c r="AP866" s="177"/>
    </row>
    <row r="867" spans="1:42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177"/>
      <c r="AH867" s="177"/>
      <c r="AI867" s="177"/>
      <c r="AJ867" s="177"/>
      <c r="AK867" s="177"/>
      <c r="AL867" s="177"/>
      <c r="AM867" s="177"/>
      <c r="AN867" s="177"/>
      <c r="AO867" s="177"/>
      <c r="AP867" s="177"/>
    </row>
    <row r="868" spans="1:42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177"/>
      <c r="AE868" s="177"/>
      <c r="AF868" s="177"/>
      <c r="AG868" s="177"/>
      <c r="AH868" s="177"/>
      <c r="AI868" s="177"/>
      <c r="AJ868" s="177"/>
      <c r="AK868" s="177"/>
      <c r="AL868" s="177"/>
      <c r="AM868" s="177"/>
      <c r="AN868" s="177"/>
      <c r="AO868" s="177"/>
      <c r="AP868" s="177"/>
    </row>
    <row r="869" spans="1:42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177"/>
      <c r="AE869" s="177"/>
      <c r="AF869" s="177"/>
      <c r="AG869" s="177"/>
      <c r="AH869" s="177"/>
      <c r="AI869" s="177"/>
      <c r="AJ869" s="177"/>
      <c r="AK869" s="177"/>
      <c r="AL869" s="177"/>
      <c r="AM869" s="177"/>
      <c r="AN869" s="177"/>
      <c r="AO869" s="177"/>
      <c r="AP869" s="177"/>
    </row>
    <row r="870" spans="1:42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/>
      <c r="AO870" s="177"/>
      <c r="AP870" s="177"/>
    </row>
    <row r="871" spans="1:42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</row>
    <row r="872" spans="1:42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</row>
    <row r="873" spans="1:42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</row>
    <row r="874" spans="1:42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</row>
    <row r="875" spans="1:42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</row>
    <row r="876" spans="1:42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</row>
    <row r="877" spans="1:42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</row>
    <row r="878" spans="1:42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</row>
    <row r="879" spans="1:42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177"/>
      <c r="AF879" s="177"/>
      <c r="AG879" s="177"/>
      <c r="AH879" s="177"/>
      <c r="AI879" s="177"/>
      <c r="AJ879" s="177"/>
      <c r="AK879" s="177"/>
      <c r="AL879" s="177"/>
      <c r="AM879" s="177"/>
      <c r="AN879" s="177"/>
      <c r="AO879" s="177"/>
      <c r="AP879" s="177"/>
    </row>
    <row r="880" spans="1:42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  <c r="AC880" s="177"/>
      <c r="AD880" s="177"/>
      <c r="AE880" s="177"/>
      <c r="AF880" s="177"/>
      <c r="AG880" s="177"/>
      <c r="AH880" s="177"/>
      <c r="AI880" s="177"/>
      <c r="AJ880" s="177"/>
      <c r="AK880" s="177"/>
      <c r="AL880" s="177"/>
      <c r="AM880" s="177"/>
      <c r="AN880" s="177"/>
      <c r="AO880" s="177"/>
      <c r="AP880" s="177"/>
    </row>
    <row r="881" spans="1:42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  <c r="AC881" s="177"/>
      <c r="AD881" s="177"/>
      <c r="AE881" s="177"/>
      <c r="AF881" s="177"/>
      <c r="AG881" s="177"/>
      <c r="AH881" s="177"/>
      <c r="AI881" s="177"/>
      <c r="AJ881" s="177"/>
      <c r="AK881" s="177"/>
      <c r="AL881" s="177"/>
      <c r="AM881" s="177"/>
      <c r="AN881" s="177"/>
      <c r="AO881" s="177"/>
      <c r="AP881" s="177"/>
    </row>
    <row r="882" spans="1:42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177"/>
      <c r="AH882" s="177"/>
      <c r="AI882" s="177"/>
      <c r="AJ882" s="177"/>
      <c r="AK882" s="177"/>
      <c r="AL882" s="177"/>
      <c r="AM882" s="177"/>
      <c r="AN882" s="177"/>
      <c r="AO882" s="177"/>
      <c r="AP882" s="177"/>
    </row>
    <row r="883" spans="1:42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  <c r="AC883" s="177"/>
      <c r="AD883" s="177"/>
      <c r="AE883" s="177"/>
      <c r="AF883" s="177"/>
      <c r="AG883" s="177"/>
      <c r="AH883" s="177"/>
      <c r="AI883" s="177"/>
      <c r="AJ883" s="177"/>
      <c r="AK883" s="177"/>
      <c r="AL883" s="177"/>
      <c r="AM883" s="177"/>
      <c r="AN883" s="177"/>
      <c r="AO883" s="177"/>
      <c r="AP883" s="177"/>
    </row>
    <row r="884" spans="1:42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  <c r="AC884" s="177"/>
      <c r="AD884" s="177"/>
      <c r="AE884" s="177"/>
      <c r="AF884" s="177"/>
      <c r="AG884" s="177"/>
      <c r="AH884" s="177"/>
      <c r="AI884" s="177"/>
      <c r="AJ884" s="177"/>
      <c r="AK884" s="177"/>
      <c r="AL884" s="177"/>
      <c r="AM884" s="177"/>
      <c r="AN884" s="177"/>
      <c r="AO884" s="177"/>
      <c r="AP884" s="177"/>
    </row>
    <row r="885" spans="1:42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  <c r="AC885" s="177"/>
      <c r="AD885" s="177"/>
      <c r="AE885" s="177"/>
      <c r="AF885" s="177"/>
      <c r="AG885" s="177"/>
      <c r="AH885" s="177"/>
      <c r="AI885" s="177"/>
      <c r="AJ885" s="177"/>
      <c r="AK885" s="177"/>
      <c r="AL885" s="177"/>
      <c r="AM885" s="177"/>
      <c r="AN885" s="177"/>
      <c r="AO885" s="177"/>
      <c r="AP885" s="177"/>
    </row>
    <row r="886" spans="1:42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  <c r="AC886" s="177"/>
      <c r="AD886" s="177"/>
      <c r="AE886" s="177"/>
      <c r="AF886" s="177"/>
      <c r="AG886" s="177"/>
      <c r="AH886" s="177"/>
      <c r="AI886" s="177"/>
      <c r="AJ886" s="177"/>
      <c r="AK886" s="177"/>
      <c r="AL886" s="177"/>
      <c r="AM886" s="177"/>
      <c r="AN886" s="177"/>
      <c r="AO886" s="177"/>
      <c r="AP886" s="177"/>
    </row>
    <row r="887" spans="1:42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</row>
    <row r="888" spans="1:42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</row>
    <row r="889" spans="1:42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</row>
    <row r="890" spans="1:42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</row>
    <row r="891" spans="1:42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</row>
    <row r="892" spans="1:42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</row>
    <row r="893" spans="1:42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</row>
    <row r="894" spans="1:42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</row>
    <row r="895" spans="1:42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</row>
    <row r="896" spans="1:42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</row>
    <row r="897" spans="1:42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</row>
    <row r="898" spans="1:42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7"/>
      <c r="AI898" s="177"/>
      <c r="AJ898" s="177"/>
      <c r="AK898" s="177"/>
      <c r="AL898" s="177"/>
      <c r="AM898" s="177"/>
      <c r="AN898" s="177"/>
      <c r="AO898" s="177"/>
      <c r="AP898" s="177"/>
    </row>
    <row r="899" spans="1:42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7"/>
      <c r="AI899" s="177"/>
      <c r="AJ899" s="177"/>
      <c r="AK899" s="177"/>
      <c r="AL899" s="177"/>
      <c r="AM899" s="177"/>
      <c r="AN899" s="177"/>
      <c r="AO899" s="177"/>
      <c r="AP899" s="177"/>
    </row>
    <row r="900" spans="1:42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177"/>
      <c r="AH900" s="177"/>
      <c r="AI900" s="177"/>
      <c r="AJ900" s="177"/>
      <c r="AK900" s="177"/>
      <c r="AL900" s="177"/>
      <c r="AM900" s="177"/>
      <c r="AN900" s="177"/>
      <c r="AO900" s="177"/>
      <c r="AP900" s="177"/>
    </row>
    <row r="901" spans="1:42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  <c r="AN901" s="177"/>
      <c r="AO901" s="177"/>
      <c r="AP901" s="177"/>
    </row>
    <row r="902" spans="1:42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  <c r="AN902" s="177"/>
      <c r="AO902" s="177"/>
      <c r="AP902" s="177"/>
    </row>
    <row r="903" spans="1:42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7"/>
      <c r="AI903" s="177"/>
      <c r="AJ903" s="177"/>
      <c r="AK903" s="177"/>
      <c r="AL903" s="177"/>
      <c r="AM903" s="177"/>
      <c r="AN903" s="177"/>
      <c r="AO903" s="177"/>
      <c r="AP903" s="177"/>
    </row>
    <row r="904" spans="1:42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  <c r="AC904" s="177"/>
      <c r="AD904" s="177"/>
      <c r="AE904" s="177"/>
      <c r="AF904" s="177"/>
      <c r="AG904" s="177"/>
      <c r="AH904" s="177"/>
      <c r="AI904" s="177"/>
      <c r="AJ904" s="177"/>
      <c r="AK904" s="177"/>
      <c r="AL904" s="177"/>
      <c r="AM904" s="177"/>
      <c r="AN904" s="177"/>
      <c r="AO904" s="177"/>
      <c r="AP904" s="177"/>
    </row>
    <row r="905" spans="1:42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7"/>
      <c r="AI905" s="177"/>
      <c r="AJ905" s="177"/>
      <c r="AK905" s="177"/>
      <c r="AL905" s="177"/>
      <c r="AM905" s="177"/>
      <c r="AN905" s="177"/>
      <c r="AO905" s="177"/>
      <c r="AP905" s="177"/>
    </row>
    <row r="906" spans="1:42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177"/>
      <c r="AE906" s="177"/>
      <c r="AF906" s="177"/>
      <c r="AG906" s="177"/>
      <c r="AH906" s="177"/>
      <c r="AI906" s="177"/>
      <c r="AJ906" s="177"/>
      <c r="AK906" s="177"/>
      <c r="AL906" s="177"/>
      <c r="AM906" s="177"/>
      <c r="AN906" s="177"/>
      <c r="AO906" s="177"/>
      <c r="AP906" s="177"/>
    </row>
    <row r="907" spans="1:42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177"/>
      <c r="AH907" s="177"/>
      <c r="AI907" s="177"/>
      <c r="AJ907" s="177"/>
      <c r="AK907" s="177"/>
      <c r="AL907" s="177"/>
      <c r="AM907" s="177"/>
      <c r="AN907" s="177"/>
      <c r="AO907" s="177"/>
      <c r="AP907" s="177"/>
    </row>
    <row r="908" spans="1:42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</row>
    <row r="909" spans="1:42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</row>
    <row r="910" spans="1:42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</row>
    <row r="911" spans="1:42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</row>
    <row r="912" spans="1:42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</row>
    <row r="913" spans="1:42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</row>
    <row r="914" spans="1:42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</row>
    <row r="915" spans="1:42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</row>
    <row r="916" spans="1:42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177"/>
      <c r="AE916" s="177"/>
      <c r="AF916" s="177"/>
      <c r="AG916" s="177"/>
      <c r="AH916" s="177"/>
      <c r="AI916" s="177"/>
      <c r="AJ916" s="177"/>
      <c r="AK916" s="177"/>
      <c r="AL916" s="177"/>
      <c r="AM916" s="177"/>
      <c r="AN916" s="177"/>
      <c r="AO916" s="177"/>
      <c r="AP916" s="177"/>
    </row>
    <row r="917" spans="1:42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177"/>
      <c r="AE917" s="177"/>
      <c r="AF917" s="177"/>
      <c r="AG917" s="177"/>
      <c r="AH917" s="177"/>
      <c r="AI917" s="177"/>
      <c r="AJ917" s="177"/>
      <c r="AK917" s="177"/>
      <c r="AL917" s="177"/>
      <c r="AM917" s="177"/>
      <c r="AN917" s="177"/>
      <c r="AO917" s="177"/>
      <c r="AP917" s="177"/>
    </row>
    <row r="918" spans="1:42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177"/>
      <c r="AE918" s="177"/>
      <c r="AF918" s="177"/>
      <c r="AG918" s="177"/>
      <c r="AH918" s="177"/>
      <c r="AI918" s="177"/>
      <c r="AJ918" s="177"/>
      <c r="AK918" s="177"/>
      <c r="AL918" s="177"/>
      <c r="AM918" s="177"/>
      <c r="AN918" s="177"/>
      <c r="AO918" s="177"/>
      <c r="AP918" s="177"/>
    </row>
    <row r="919" spans="1:42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177"/>
      <c r="AE919" s="177"/>
      <c r="AF919" s="177"/>
      <c r="AG919" s="177"/>
      <c r="AH919" s="177"/>
      <c r="AI919" s="177"/>
      <c r="AJ919" s="177"/>
      <c r="AK919" s="177"/>
      <c r="AL919" s="177"/>
      <c r="AM919" s="177"/>
      <c r="AN919" s="177"/>
      <c r="AO919" s="177"/>
      <c r="AP919" s="177"/>
    </row>
    <row r="920" spans="1:42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7"/>
      <c r="AI920" s="177"/>
      <c r="AJ920" s="177"/>
      <c r="AK920" s="177"/>
      <c r="AL920" s="177"/>
      <c r="AM920" s="177"/>
      <c r="AN920" s="177"/>
      <c r="AO920" s="177"/>
      <c r="AP920" s="177"/>
    </row>
    <row r="921" spans="1:42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177"/>
      <c r="AE921" s="177"/>
      <c r="AF921" s="177"/>
      <c r="AG921" s="177"/>
      <c r="AH921" s="177"/>
      <c r="AI921" s="177"/>
      <c r="AJ921" s="177"/>
      <c r="AK921" s="177"/>
      <c r="AL921" s="177"/>
      <c r="AM921" s="177"/>
      <c r="AN921" s="177"/>
      <c r="AO921" s="177"/>
      <c r="AP921" s="177"/>
    </row>
    <row r="922" spans="1:42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7"/>
    </row>
    <row r="923" spans="1:42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  <c r="AC923" s="177"/>
      <c r="AD923" s="177"/>
      <c r="AE923" s="177"/>
      <c r="AF923" s="177"/>
      <c r="AG923" s="177"/>
      <c r="AH923" s="177"/>
      <c r="AI923" s="177"/>
      <c r="AJ923" s="177"/>
      <c r="AK923" s="177"/>
      <c r="AL923" s="177"/>
      <c r="AM923" s="177"/>
      <c r="AN923" s="177"/>
      <c r="AO923" s="177"/>
      <c r="AP923" s="177"/>
    </row>
    <row r="924" spans="1:42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  <c r="AC924" s="177"/>
      <c r="AD924" s="177"/>
      <c r="AE924" s="177"/>
      <c r="AF924" s="177"/>
      <c r="AG924" s="177"/>
      <c r="AH924" s="177"/>
      <c r="AI924" s="177"/>
      <c r="AJ924" s="177"/>
      <c r="AK924" s="177"/>
      <c r="AL924" s="177"/>
      <c r="AM924" s="177"/>
      <c r="AN924" s="177"/>
      <c r="AO924" s="177"/>
      <c r="AP924" s="177"/>
    </row>
    <row r="925" spans="1:42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  <c r="AC925" s="177"/>
      <c r="AD925" s="177"/>
      <c r="AE925" s="177"/>
      <c r="AF925" s="177"/>
      <c r="AG925" s="177"/>
      <c r="AH925" s="177"/>
      <c r="AI925" s="177"/>
      <c r="AJ925" s="177"/>
      <c r="AK925" s="177"/>
      <c r="AL925" s="177"/>
      <c r="AM925" s="177"/>
      <c r="AN925" s="177"/>
      <c r="AO925" s="177"/>
      <c r="AP925" s="177"/>
    </row>
    <row r="926" spans="1:42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  <c r="AC926" s="177"/>
      <c r="AD926" s="177"/>
      <c r="AE926" s="177"/>
      <c r="AF926" s="177"/>
      <c r="AG926" s="177"/>
      <c r="AH926" s="177"/>
      <c r="AI926" s="177"/>
      <c r="AJ926" s="177"/>
      <c r="AK926" s="177"/>
      <c r="AL926" s="177"/>
      <c r="AM926" s="177"/>
      <c r="AN926" s="177"/>
      <c r="AO926" s="177"/>
      <c r="AP926" s="177"/>
    </row>
    <row r="927" spans="1:42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  <c r="AC927" s="177"/>
      <c r="AD927" s="177"/>
      <c r="AE927" s="177"/>
      <c r="AF927" s="177"/>
      <c r="AG927" s="177"/>
      <c r="AH927" s="177"/>
      <c r="AI927" s="177"/>
      <c r="AJ927" s="177"/>
      <c r="AK927" s="177"/>
      <c r="AL927" s="177"/>
      <c r="AM927" s="177"/>
      <c r="AN927" s="177"/>
      <c r="AO927" s="177"/>
      <c r="AP927" s="177"/>
    </row>
    <row r="928" spans="1:42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177"/>
      <c r="AF928" s="177"/>
      <c r="AG928" s="177"/>
      <c r="AH928" s="177"/>
      <c r="AI928" s="177"/>
      <c r="AJ928" s="177"/>
      <c r="AK928" s="177"/>
      <c r="AL928" s="177"/>
      <c r="AM928" s="177"/>
      <c r="AN928" s="177"/>
      <c r="AO928" s="177"/>
      <c r="AP928" s="177"/>
    </row>
    <row r="929" spans="1:42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177"/>
      <c r="AF929" s="177"/>
      <c r="AG929" s="177"/>
      <c r="AH929" s="177"/>
      <c r="AI929" s="177"/>
      <c r="AJ929" s="177"/>
      <c r="AK929" s="177"/>
      <c r="AL929" s="177"/>
      <c r="AM929" s="177"/>
      <c r="AN929" s="177"/>
      <c r="AO929" s="177"/>
      <c r="AP929" s="177"/>
    </row>
    <row r="930" spans="1:42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177"/>
      <c r="AF930" s="177"/>
      <c r="AG930" s="177"/>
      <c r="AH930" s="177"/>
      <c r="AI930" s="177"/>
      <c r="AJ930" s="177"/>
      <c r="AK930" s="177"/>
      <c r="AL930" s="177"/>
      <c r="AM930" s="177"/>
      <c r="AN930" s="177"/>
      <c r="AO930" s="177"/>
      <c r="AP930" s="177"/>
    </row>
    <row r="931" spans="1:42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177"/>
      <c r="AF931" s="177"/>
      <c r="AG931" s="177"/>
      <c r="AH931" s="177"/>
      <c r="AI931" s="177"/>
      <c r="AJ931" s="177"/>
      <c r="AK931" s="177"/>
      <c r="AL931" s="177"/>
      <c r="AM931" s="177"/>
      <c r="AN931" s="177"/>
      <c r="AO931" s="177"/>
      <c r="AP931" s="177"/>
    </row>
    <row r="932" spans="1:42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177"/>
      <c r="AF932" s="177"/>
      <c r="AG932" s="177"/>
      <c r="AH932" s="177"/>
      <c r="AI932" s="177"/>
      <c r="AJ932" s="177"/>
      <c r="AK932" s="177"/>
      <c r="AL932" s="177"/>
      <c r="AM932" s="177"/>
      <c r="AN932" s="177"/>
      <c r="AO932" s="177"/>
      <c r="AP932" s="177"/>
    </row>
    <row r="933" spans="1:42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177"/>
      <c r="AF933" s="177"/>
      <c r="AG933" s="177"/>
      <c r="AH933" s="177"/>
      <c r="AI933" s="177"/>
      <c r="AJ933" s="177"/>
      <c r="AK933" s="177"/>
      <c r="AL933" s="177"/>
      <c r="AM933" s="177"/>
      <c r="AN933" s="177"/>
      <c r="AO933" s="177"/>
      <c r="AP933" s="177"/>
    </row>
    <row r="934" spans="1:42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177"/>
      <c r="AF934" s="177"/>
      <c r="AG934" s="177"/>
      <c r="AH934" s="177"/>
      <c r="AI934" s="177"/>
      <c r="AJ934" s="177"/>
      <c r="AK934" s="177"/>
      <c r="AL934" s="177"/>
      <c r="AM934" s="177"/>
      <c r="AN934" s="177"/>
      <c r="AO934" s="177"/>
      <c r="AP934" s="177"/>
    </row>
    <row r="935" spans="1:42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  <c r="AC935" s="177"/>
      <c r="AD935" s="177"/>
      <c r="AE935" s="177"/>
      <c r="AF935" s="177"/>
      <c r="AG935" s="177"/>
      <c r="AH935" s="177"/>
      <c r="AI935" s="177"/>
      <c r="AJ935" s="177"/>
      <c r="AK935" s="177"/>
      <c r="AL935" s="177"/>
      <c r="AM935" s="177"/>
      <c r="AN935" s="177"/>
      <c r="AO935" s="177"/>
      <c r="AP935" s="177"/>
    </row>
    <row r="936" spans="1:42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  <c r="AC936" s="177"/>
      <c r="AD936" s="177"/>
      <c r="AE936" s="177"/>
      <c r="AF936" s="177"/>
      <c r="AG936" s="177"/>
      <c r="AH936" s="177"/>
      <c r="AI936" s="177"/>
      <c r="AJ936" s="177"/>
      <c r="AK936" s="177"/>
      <c r="AL936" s="177"/>
      <c r="AM936" s="177"/>
      <c r="AN936" s="177"/>
      <c r="AO936" s="177"/>
      <c r="AP936" s="177"/>
    </row>
    <row r="937" spans="1:42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  <c r="AC937" s="177"/>
      <c r="AD937" s="177"/>
      <c r="AE937" s="177"/>
      <c r="AF937" s="177"/>
      <c r="AG937" s="177"/>
      <c r="AH937" s="177"/>
      <c r="AI937" s="177"/>
      <c r="AJ937" s="177"/>
      <c r="AK937" s="177"/>
      <c r="AL937" s="177"/>
      <c r="AM937" s="177"/>
      <c r="AN937" s="177"/>
      <c r="AO937" s="177"/>
      <c r="AP937" s="177"/>
    </row>
    <row r="938" spans="1:42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  <c r="AC938" s="177"/>
      <c r="AD938" s="177"/>
      <c r="AE938" s="177"/>
      <c r="AF938" s="177"/>
      <c r="AG938" s="177"/>
      <c r="AH938" s="177"/>
      <c r="AI938" s="177"/>
      <c r="AJ938" s="177"/>
      <c r="AK938" s="177"/>
      <c r="AL938" s="177"/>
      <c r="AM938" s="177"/>
      <c r="AN938" s="177"/>
      <c r="AO938" s="177"/>
      <c r="AP938" s="177"/>
    </row>
    <row r="939" spans="1:42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  <c r="AC939" s="177"/>
      <c r="AD939" s="177"/>
      <c r="AE939" s="177"/>
      <c r="AF939" s="177"/>
      <c r="AG939" s="177"/>
      <c r="AH939" s="177"/>
      <c r="AI939" s="177"/>
      <c r="AJ939" s="177"/>
      <c r="AK939" s="177"/>
      <c r="AL939" s="177"/>
      <c r="AM939" s="177"/>
      <c r="AN939" s="177"/>
      <c r="AO939" s="177"/>
      <c r="AP939" s="177"/>
    </row>
    <row r="940" spans="1:42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  <c r="AC940" s="177"/>
      <c r="AD940" s="177"/>
      <c r="AE940" s="177"/>
      <c r="AF940" s="177"/>
      <c r="AG940" s="177"/>
      <c r="AH940" s="177"/>
      <c r="AI940" s="177"/>
      <c r="AJ940" s="177"/>
      <c r="AK940" s="177"/>
      <c r="AL940" s="177"/>
      <c r="AM940" s="177"/>
      <c r="AN940" s="177"/>
      <c r="AO940" s="177"/>
      <c r="AP940" s="177"/>
    </row>
    <row r="941" spans="1:42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  <c r="AC941" s="177"/>
      <c r="AD941" s="177"/>
      <c r="AE941" s="177"/>
      <c r="AF941" s="177"/>
      <c r="AG941" s="177"/>
      <c r="AH941" s="177"/>
      <c r="AI941" s="177"/>
      <c r="AJ941" s="177"/>
      <c r="AK941" s="177"/>
      <c r="AL941" s="177"/>
      <c r="AM941" s="177"/>
      <c r="AN941" s="177"/>
      <c r="AO941" s="177"/>
      <c r="AP941" s="177"/>
    </row>
    <row r="942" spans="1:42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7"/>
      <c r="AG942" s="177"/>
      <c r="AH942" s="177"/>
      <c r="AI942" s="177"/>
      <c r="AJ942" s="177"/>
      <c r="AK942" s="177"/>
      <c r="AL942" s="177"/>
      <c r="AM942" s="177"/>
      <c r="AN942" s="177"/>
      <c r="AO942" s="177"/>
      <c r="AP942" s="177"/>
    </row>
    <row r="943" spans="1:42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177"/>
      <c r="AF943" s="177"/>
      <c r="AG943" s="177"/>
      <c r="AH943" s="177"/>
      <c r="AI943" s="177"/>
      <c r="AJ943" s="177"/>
      <c r="AK943" s="177"/>
      <c r="AL943" s="177"/>
      <c r="AM943" s="177"/>
      <c r="AN943" s="177"/>
      <c r="AO943" s="177"/>
      <c r="AP943" s="177"/>
    </row>
    <row r="944" spans="1:42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177"/>
      <c r="AF944" s="177"/>
      <c r="AG944" s="177"/>
      <c r="AH944" s="177"/>
      <c r="AI944" s="177"/>
      <c r="AJ944" s="177"/>
      <c r="AK944" s="177"/>
      <c r="AL944" s="177"/>
      <c r="AM944" s="177"/>
      <c r="AN944" s="177"/>
      <c r="AO944" s="177"/>
      <c r="AP944" s="177"/>
    </row>
    <row r="945" spans="1:42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177"/>
      <c r="AF945" s="177"/>
      <c r="AG945" s="177"/>
      <c r="AH945" s="177"/>
      <c r="AI945" s="177"/>
      <c r="AJ945" s="177"/>
      <c r="AK945" s="177"/>
      <c r="AL945" s="177"/>
      <c r="AM945" s="177"/>
      <c r="AN945" s="177"/>
      <c r="AO945" s="177"/>
      <c r="AP945" s="177"/>
    </row>
    <row r="946" spans="1:42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  <c r="AN946" s="177"/>
      <c r="AO946" s="177"/>
      <c r="AP946" s="177"/>
    </row>
    <row r="947" spans="1:42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  <c r="AN947" s="177"/>
      <c r="AO947" s="177"/>
      <c r="AP947" s="177"/>
    </row>
    <row r="948" spans="1:42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177"/>
      <c r="AF948" s="177"/>
      <c r="AG948" s="177"/>
      <c r="AH948" s="177"/>
      <c r="AI948" s="177"/>
      <c r="AJ948" s="177"/>
      <c r="AK948" s="177"/>
      <c r="AL948" s="177"/>
      <c r="AM948" s="177"/>
      <c r="AN948" s="177"/>
      <c r="AO948" s="177"/>
      <c r="AP948" s="177"/>
    </row>
    <row r="949" spans="1:42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  <c r="AC949" s="177"/>
      <c r="AD949" s="177"/>
      <c r="AE949" s="177"/>
      <c r="AF949" s="177"/>
      <c r="AG949" s="177"/>
      <c r="AH949" s="177"/>
      <c r="AI949" s="177"/>
      <c r="AJ949" s="177"/>
      <c r="AK949" s="177"/>
      <c r="AL949" s="177"/>
      <c r="AM949" s="177"/>
      <c r="AN949" s="177"/>
      <c r="AO949" s="177"/>
      <c r="AP949" s="177"/>
    </row>
    <row r="950" spans="1:42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177"/>
      <c r="AF950" s="177"/>
      <c r="AG950" s="177"/>
      <c r="AH950" s="177"/>
      <c r="AI950" s="177"/>
      <c r="AJ950" s="177"/>
      <c r="AK950" s="177"/>
      <c r="AL950" s="177"/>
      <c r="AM950" s="177"/>
      <c r="AN950" s="177"/>
      <c r="AO950" s="177"/>
      <c r="AP950" s="177"/>
    </row>
    <row r="951" spans="1:42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  <c r="AC951" s="177"/>
      <c r="AD951" s="177"/>
      <c r="AE951" s="177"/>
      <c r="AF951" s="177"/>
      <c r="AG951" s="177"/>
      <c r="AH951" s="177"/>
      <c r="AI951" s="177"/>
      <c r="AJ951" s="177"/>
      <c r="AK951" s="177"/>
      <c r="AL951" s="177"/>
      <c r="AM951" s="177"/>
      <c r="AN951" s="177"/>
      <c r="AO951" s="177"/>
      <c r="AP951" s="177"/>
    </row>
    <row r="952" spans="1:42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  <c r="AC952" s="177"/>
      <c r="AD952" s="177"/>
      <c r="AE952" s="177"/>
      <c r="AF952" s="177"/>
      <c r="AG952" s="177"/>
      <c r="AH952" s="177"/>
      <c r="AI952" s="177"/>
      <c r="AJ952" s="177"/>
      <c r="AK952" s="177"/>
      <c r="AL952" s="177"/>
      <c r="AM952" s="177"/>
      <c r="AN952" s="177"/>
      <c r="AO952" s="177"/>
      <c r="AP952" s="177"/>
    </row>
    <row r="953" spans="1:42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  <c r="AC953" s="177"/>
      <c r="AD953" s="177"/>
      <c r="AE953" s="177"/>
      <c r="AF953" s="177"/>
      <c r="AG953" s="177"/>
      <c r="AH953" s="177"/>
      <c r="AI953" s="177"/>
      <c r="AJ953" s="177"/>
      <c r="AK953" s="177"/>
      <c r="AL953" s="177"/>
      <c r="AM953" s="177"/>
      <c r="AN953" s="177"/>
      <c r="AO953" s="177"/>
      <c r="AP953" s="177"/>
    </row>
    <row r="954" spans="1:42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  <c r="AC954" s="177"/>
      <c r="AD954" s="177"/>
      <c r="AE954" s="177"/>
      <c r="AF954" s="177"/>
      <c r="AG954" s="177"/>
      <c r="AH954" s="177"/>
      <c r="AI954" s="177"/>
      <c r="AJ954" s="177"/>
      <c r="AK954" s="177"/>
      <c r="AL954" s="177"/>
      <c r="AM954" s="177"/>
      <c r="AN954" s="177"/>
      <c r="AO954" s="177"/>
      <c r="AP954" s="177"/>
    </row>
    <row r="955" spans="1:42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  <c r="AC955" s="177"/>
      <c r="AD955" s="177"/>
      <c r="AE955" s="177"/>
      <c r="AF955" s="177"/>
      <c r="AG955" s="177"/>
      <c r="AH955" s="177"/>
      <c r="AI955" s="177"/>
      <c r="AJ955" s="177"/>
      <c r="AK955" s="177"/>
      <c r="AL955" s="177"/>
      <c r="AM955" s="177"/>
      <c r="AN955" s="177"/>
      <c r="AO955" s="177"/>
      <c r="AP955" s="177"/>
    </row>
    <row r="956" spans="1:42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  <c r="AC956" s="177"/>
      <c r="AD956" s="177"/>
      <c r="AE956" s="177"/>
      <c r="AF956" s="177"/>
      <c r="AG956" s="177"/>
      <c r="AH956" s="177"/>
      <c r="AI956" s="177"/>
      <c r="AJ956" s="177"/>
      <c r="AK956" s="177"/>
      <c r="AL956" s="177"/>
      <c r="AM956" s="177"/>
      <c r="AN956" s="177"/>
      <c r="AO956" s="177"/>
      <c r="AP956" s="177"/>
    </row>
    <row r="957" spans="1:42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  <c r="AC957" s="177"/>
      <c r="AD957" s="177"/>
      <c r="AE957" s="177"/>
      <c r="AF957" s="177"/>
      <c r="AG957" s="177"/>
      <c r="AH957" s="177"/>
      <c r="AI957" s="177"/>
      <c r="AJ957" s="177"/>
      <c r="AK957" s="177"/>
      <c r="AL957" s="177"/>
      <c r="AM957" s="177"/>
      <c r="AN957" s="177"/>
      <c r="AO957" s="177"/>
      <c r="AP957" s="177"/>
    </row>
    <row r="958" spans="1:42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  <c r="AC958" s="177"/>
      <c r="AD958" s="177"/>
      <c r="AE958" s="177"/>
      <c r="AF958" s="177"/>
      <c r="AG958" s="177"/>
      <c r="AH958" s="177"/>
      <c r="AI958" s="177"/>
      <c r="AJ958" s="177"/>
      <c r="AK958" s="177"/>
      <c r="AL958" s="177"/>
      <c r="AM958" s="177"/>
      <c r="AN958" s="177"/>
      <c r="AO958" s="177"/>
      <c r="AP958" s="177"/>
    </row>
    <row r="959" spans="1:42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  <c r="AC959" s="177"/>
      <c r="AD959" s="177"/>
      <c r="AE959" s="177"/>
      <c r="AF959" s="177"/>
      <c r="AG959" s="177"/>
      <c r="AH959" s="177"/>
      <c r="AI959" s="177"/>
      <c r="AJ959" s="177"/>
      <c r="AK959" s="177"/>
      <c r="AL959" s="177"/>
      <c r="AM959" s="177"/>
      <c r="AN959" s="177"/>
      <c r="AO959" s="177"/>
      <c r="AP959" s="177"/>
    </row>
    <row r="960" spans="1:42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  <c r="AC960" s="177"/>
      <c r="AD960" s="177"/>
      <c r="AE960" s="177"/>
      <c r="AF960" s="177"/>
      <c r="AG960" s="177"/>
      <c r="AH960" s="177"/>
      <c r="AI960" s="177"/>
      <c r="AJ960" s="177"/>
      <c r="AK960" s="177"/>
      <c r="AL960" s="177"/>
      <c r="AM960" s="177"/>
      <c r="AN960" s="177"/>
      <c r="AO960" s="177"/>
      <c r="AP960" s="177"/>
    </row>
    <row r="961" spans="1:42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177"/>
      <c r="AF961" s="177"/>
      <c r="AG961" s="177"/>
      <c r="AH961" s="177"/>
      <c r="AI961" s="177"/>
      <c r="AJ961" s="177"/>
      <c r="AK961" s="177"/>
      <c r="AL961" s="177"/>
      <c r="AM961" s="177"/>
      <c r="AN961" s="177"/>
      <c r="AO961" s="177"/>
      <c r="AP961" s="177"/>
    </row>
    <row r="962" spans="1:42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177"/>
      <c r="AH962" s="177"/>
      <c r="AI962" s="177"/>
      <c r="AJ962" s="177"/>
      <c r="AK962" s="177"/>
      <c r="AL962" s="177"/>
      <c r="AM962" s="177"/>
      <c r="AN962" s="177"/>
      <c r="AO962" s="177"/>
      <c r="AP962" s="177"/>
    </row>
    <row r="963" spans="1:42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177"/>
      <c r="AF963" s="177"/>
      <c r="AG963" s="177"/>
      <c r="AH963" s="177"/>
      <c r="AI963" s="177"/>
      <c r="AJ963" s="177"/>
      <c r="AK963" s="177"/>
      <c r="AL963" s="177"/>
      <c r="AM963" s="177"/>
      <c r="AN963" s="177"/>
      <c r="AO963" s="177"/>
      <c r="AP963" s="177"/>
    </row>
    <row r="964" spans="1:42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177"/>
      <c r="AH964" s="177"/>
      <c r="AI964" s="177"/>
      <c r="AJ964" s="177"/>
      <c r="AK964" s="177"/>
      <c r="AL964" s="177"/>
      <c r="AM964" s="177"/>
      <c r="AN964" s="177"/>
      <c r="AO964" s="177"/>
      <c r="AP964" s="177"/>
    </row>
    <row r="965" spans="1:42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177"/>
      <c r="AH965" s="177"/>
      <c r="AI965" s="177"/>
      <c r="AJ965" s="177"/>
      <c r="AK965" s="177"/>
      <c r="AL965" s="177"/>
      <c r="AM965" s="177"/>
      <c r="AN965" s="177"/>
      <c r="AO965" s="177"/>
      <c r="AP965" s="177"/>
    </row>
    <row r="966" spans="1:42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</row>
    <row r="967" spans="1:42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</row>
    <row r="968" spans="1:42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</row>
    <row r="969" spans="1:42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</row>
    <row r="970" spans="1:42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177"/>
      <c r="AH970" s="177"/>
      <c r="AI970" s="177"/>
      <c r="AJ970" s="177"/>
      <c r="AK970" s="177"/>
      <c r="AL970" s="177"/>
      <c r="AM970" s="177"/>
      <c r="AN970" s="177"/>
      <c r="AO970" s="177"/>
      <c r="AP970" s="177"/>
    </row>
    <row r="971" spans="1:42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  <c r="AC971" s="177"/>
      <c r="AD971" s="177"/>
      <c r="AE971" s="177"/>
      <c r="AF971" s="177"/>
      <c r="AG971" s="177"/>
      <c r="AH971" s="177"/>
      <c r="AI971" s="177"/>
      <c r="AJ971" s="177"/>
      <c r="AK971" s="177"/>
      <c r="AL971" s="177"/>
      <c r="AM971" s="177"/>
      <c r="AN971" s="177"/>
      <c r="AO971" s="177"/>
      <c r="AP971" s="177"/>
    </row>
    <row r="972" spans="1:42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177"/>
      <c r="AF972" s="177"/>
      <c r="AG972" s="177"/>
      <c r="AH972" s="177"/>
      <c r="AI972" s="177"/>
      <c r="AJ972" s="177"/>
      <c r="AK972" s="177"/>
      <c r="AL972" s="177"/>
      <c r="AM972" s="177"/>
      <c r="AN972" s="177"/>
      <c r="AO972" s="177"/>
      <c r="AP972" s="177"/>
    </row>
    <row r="973" spans="1:42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177"/>
      <c r="AF973" s="177"/>
      <c r="AG973" s="177"/>
      <c r="AH973" s="177"/>
      <c r="AI973" s="177"/>
      <c r="AJ973" s="177"/>
      <c r="AK973" s="177"/>
      <c r="AL973" s="177"/>
      <c r="AM973" s="177"/>
      <c r="AN973" s="177"/>
      <c r="AO973" s="177"/>
      <c r="AP973" s="177"/>
    </row>
    <row r="974" spans="1:42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177"/>
      <c r="AF974" s="177"/>
      <c r="AG974" s="177"/>
      <c r="AH974" s="177"/>
      <c r="AI974" s="177"/>
      <c r="AJ974" s="177"/>
      <c r="AK974" s="177"/>
      <c r="AL974" s="177"/>
      <c r="AM974" s="177"/>
      <c r="AN974" s="177"/>
      <c r="AO974" s="177"/>
      <c r="AP974" s="177"/>
    </row>
    <row r="975" spans="1:42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  <c r="AC975" s="177"/>
      <c r="AD975" s="177"/>
      <c r="AE975" s="177"/>
      <c r="AF975" s="177"/>
      <c r="AG975" s="177"/>
      <c r="AH975" s="177"/>
      <c r="AI975" s="177"/>
      <c r="AJ975" s="177"/>
      <c r="AK975" s="177"/>
      <c r="AL975" s="177"/>
      <c r="AM975" s="177"/>
      <c r="AN975" s="177"/>
      <c r="AO975" s="177"/>
      <c r="AP975" s="177"/>
    </row>
    <row r="976" spans="1:42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  <c r="AC976" s="177"/>
      <c r="AD976" s="177"/>
      <c r="AE976" s="177"/>
      <c r="AF976" s="177"/>
      <c r="AG976" s="177"/>
      <c r="AH976" s="177"/>
      <c r="AI976" s="177"/>
      <c r="AJ976" s="177"/>
      <c r="AK976" s="177"/>
      <c r="AL976" s="177"/>
      <c r="AM976" s="177"/>
      <c r="AN976" s="177"/>
      <c r="AO976" s="177"/>
      <c r="AP976" s="177"/>
    </row>
    <row r="977" spans="1:42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  <c r="AC977" s="177"/>
      <c r="AD977" s="177"/>
      <c r="AE977" s="177"/>
      <c r="AF977" s="177"/>
      <c r="AG977" s="177"/>
      <c r="AH977" s="177"/>
      <c r="AI977" s="177"/>
      <c r="AJ977" s="177"/>
      <c r="AK977" s="177"/>
      <c r="AL977" s="177"/>
      <c r="AM977" s="177"/>
      <c r="AN977" s="177"/>
      <c r="AO977" s="177"/>
      <c r="AP977" s="177"/>
    </row>
    <row r="978" spans="1:42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177"/>
      <c r="AH978" s="177"/>
      <c r="AI978" s="177"/>
      <c r="AJ978" s="177"/>
      <c r="AK978" s="177"/>
      <c r="AL978" s="177"/>
      <c r="AM978" s="177"/>
      <c r="AN978" s="177"/>
      <c r="AO978" s="177"/>
      <c r="AP978" s="177"/>
    </row>
    <row r="979" spans="1:42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</row>
    <row r="980" spans="1:42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</row>
    <row r="981" spans="1:42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</row>
    <row r="982" spans="1:42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</row>
    <row r="983" spans="1:42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177"/>
      <c r="AH983" s="177"/>
      <c r="AI983" s="177"/>
      <c r="AJ983" s="177"/>
      <c r="AK983" s="177"/>
      <c r="AL983" s="177"/>
      <c r="AM983" s="177"/>
      <c r="AN983" s="177"/>
      <c r="AO983" s="177"/>
      <c r="AP983" s="177"/>
    </row>
    <row r="984" spans="1:42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177"/>
      <c r="AH984" s="177"/>
      <c r="AI984" s="177"/>
      <c r="AJ984" s="177"/>
      <c r="AK984" s="177"/>
      <c r="AL984" s="177"/>
      <c r="AM984" s="177"/>
      <c r="AN984" s="177"/>
      <c r="AO984" s="177"/>
      <c r="AP984" s="177"/>
    </row>
    <row r="985" spans="1:42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177"/>
      <c r="AH985" s="177"/>
      <c r="AI985" s="177"/>
      <c r="AJ985" s="177"/>
      <c r="AK985" s="177"/>
      <c r="AL985" s="177"/>
      <c r="AM985" s="177"/>
      <c r="AN985" s="177"/>
      <c r="AO985" s="177"/>
      <c r="AP985" s="177"/>
    </row>
    <row r="986" spans="1:42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</row>
    <row r="987" spans="1:42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  <c r="AC987" s="177"/>
      <c r="AD987" s="177"/>
      <c r="AE987" s="177"/>
      <c r="AF987" s="177"/>
      <c r="AG987" s="177"/>
      <c r="AH987" s="177"/>
      <c r="AI987" s="177"/>
      <c r="AJ987" s="177"/>
      <c r="AK987" s="177"/>
      <c r="AL987" s="177"/>
      <c r="AM987" s="177"/>
      <c r="AN987" s="177"/>
      <c r="AO987" s="177"/>
      <c r="AP987" s="177"/>
    </row>
    <row r="988" spans="1:42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  <c r="AC988" s="177"/>
      <c r="AD988" s="177"/>
      <c r="AE988" s="177"/>
      <c r="AF988" s="177"/>
      <c r="AG988" s="177"/>
      <c r="AH988" s="177"/>
      <c r="AI988" s="177"/>
      <c r="AJ988" s="177"/>
      <c r="AK988" s="177"/>
      <c r="AL988" s="177"/>
      <c r="AM988" s="177"/>
      <c r="AN988" s="177"/>
      <c r="AO988" s="177"/>
      <c r="AP988" s="177"/>
    </row>
    <row r="989" spans="1:42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  <c r="AC989" s="177"/>
      <c r="AD989" s="177"/>
      <c r="AE989" s="177"/>
      <c r="AF989" s="177"/>
      <c r="AG989" s="177"/>
      <c r="AH989" s="177"/>
      <c r="AI989" s="177"/>
      <c r="AJ989" s="177"/>
      <c r="AK989" s="177"/>
      <c r="AL989" s="177"/>
      <c r="AM989" s="177"/>
      <c r="AN989" s="177"/>
      <c r="AO989" s="177"/>
      <c r="AP989" s="177"/>
    </row>
    <row r="990" spans="1:42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  <c r="AC990" s="177"/>
      <c r="AD990" s="177"/>
      <c r="AE990" s="177"/>
      <c r="AF990" s="177"/>
      <c r="AG990" s="177"/>
      <c r="AH990" s="177"/>
      <c r="AI990" s="177"/>
      <c r="AJ990" s="177"/>
      <c r="AK990" s="177"/>
      <c r="AL990" s="177"/>
      <c r="AM990" s="177"/>
      <c r="AN990" s="177"/>
      <c r="AO990" s="177"/>
      <c r="AP990" s="177"/>
    </row>
    <row r="991" spans="1:42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  <c r="AN991" s="177"/>
      <c r="AO991" s="177"/>
      <c r="AP991" s="177"/>
    </row>
    <row r="992" spans="1:42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  <c r="AN992" s="177"/>
      <c r="AO992" s="177"/>
      <c r="AP992" s="177"/>
    </row>
    <row r="993" spans="1:42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  <c r="AC993" s="177"/>
      <c r="AD993" s="177"/>
      <c r="AE993" s="177"/>
      <c r="AF993" s="177"/>
      <c r="AG993" s="177"/>
      <c r="AH993" s="177"/>
      <c r="AI993" s="177"/>
      <c r="AJ993" s="177"/>
      <c r="AK993" s="177"/>
      <c r="AL993" s="177"/>
      <c r="AM993" s="177"/>
      <c r="AN993" s="177"/>
      <c r="AO993" s="177"/>
      <c r="AP993" s="177"/>
    </row>
    <row r="994" spans="1:42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  <c r="AC994" s="177"/>
      <c r="AD994" s="177"/>
      <c r="AE994" s="177"/>
      <c r="AF994" s="177"/>
      <c r="AG994" s="177"/>
      <c r="AH994" s="177"/>
      <c r="AI994" s="177"/>
      <c r="AJ994" s="177"/>
      <c r="AK994" s="177"/>
      <c r="AL994" s="177"/>
      <c r="AM994" s="177"/>
      <c r="AN994" s="177"/>
      <c r="AO994" s="177"/>
      <c r="AP994" s="177"/>
    </row>
    <row r="995" spans="1:42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  <c r="AC995" s="177"/>
      <c r="AD995" s="177"/>
      <c r="AE995" s="177"/>
      <c r="AF995" s="177"/>
      <c r="AG995" s="177"/>
      <c r="AH995" s="177"/>
      <c r="AI995" s="177"/>
      <c r="AJ995" s="177"/>
      <c r="AK995" s="177"/>
      <c r="AL995" s="177"/>
      <c r="AM995" s="177"/>
      <c r="AN995" s="177"/>
      <c r="AO995" s="177"/>
      <c r="AP995" s="177"/>
    </row>
    <row r="996" spans="1:42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177"/>
      <c r="AH996" s="177"/>
      <c r="AI996" s="177"/>
      <c r="AJ996" s="177"/>
      <c r="AK996" s="177"/>
      <c r="AL996" s="177"/>
      <c r="AM996" s="177"/>
      <c r="AN996" s="177"/>
      <c r="AO996" s="177"/>
      <c r="AP996" s="177"/>
    </row>
    <row r="997" spans="1:42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</row>
    <row r="998" spans="1:42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</row>
    <row r="999" spans="1:42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</row>
    <row r="1000" spans="1:42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177"/>
      <c r="AF1000" s="177"/>
      <c r="AG1000" s="177"/>
      <c r="AH1000" s="177"/>
      <c r="AI1000" s="177"/>
      <c r="AJ1000" s="177"/>
      <c r="AK1000" s="177"/>
      <c r="AL1000" s="177"/>
      <c r="AM1000" s="177"/>
      <c r="AN1000" s="177"/>
      <c r="AO1000" s="177"/>
      <c r="AP1000" s="17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baseColWidth="10" defaultColWidth="14.42578125" defaultRowHeight="15" customHeight="1"/>
  <cols>
    <col min="3" max="3" width="50.7109375" customWidth="1"/>
    <col min="4" max="4" width="79.28515625" customWidth="1"/>
  </cols>
  <sheetData>
    <row r="1" spans="1:4">
      <c r="A1" s="22" t="s">
        <v>427</v>
      </c>
      <c r="B1" s="22" t="s">
        <v>41</v>
      </c>
      <c r="C1" s="141" t="s">
        <v>43</v>
      </c>
      <c r="D1" s="141" t="s">
        <v>47</v>
      </c>
    </row>
    <row r="2" spans="1:4">
      <c r="B2" s="22" t="s">
        <v>71</v>
      </c>
      <c r="C2" s="141" t="s">
        <v>73</v>
      </c>
      <c r="D2" s="141" t="s">
        <v>428</v>
      </c>
    </row>
    <row r="3" spans="1:4">
      <c r="B3" s="22" t="s">
        <v>84</v>
      </c>
      <c r="C3" s="141" t="s">
        <v>86</v>
      </c>
      <c r="D3" s="141" t="s">
        <v>88</v>
      </c>
    </row>
    <row r="4" spans="1:4">
      <c r="A4" s="22" t="s">
        <v>92</v>
      </c>
      <c r="B4" s="22" t="s">
        <v>93</v>
      </c>
      <c r="C4" s="141" t="s">
        <v>95</v>
      </c>
      <c r="D4" s="141" t="s">
        <v>396</v>
      </c>
    </row>
    <row r="5" spans="1:4">
      <c r="A5" s="22" t="s">
        <v>84</v>
      </c>
      <c r="B5" s="22" t="s">
        <v>102</v>
      </c>
      <c r="C5" s="141" t="s">
        <v>104</v>
      </c>
      <c r="D5" s="141" t="s">
        <v>106</v>
      </c>
    </row>
    <row r="6" spans="1:4">
      <c r="A6" s="22" t="s">
        <v>84</v>
      </c>
      <c r="B6" s="22" t="s">
        <v>110</v>
      </c>
      <c r="C6" s="141" t="s">
        <v>112</v>
      </c>
      <c r="D6" s="141" t="s">
        <v>114</v>
      </c>
    </row>
    <row r="7" spans="1:4">
      <c r="A7" s="22" t="s">
        <v>71</v>
      </c>
      <c r="B7" s="22" t="s">
        <v>118</v>
      </c>
      <c r="C7" s="141" t="s">
        <v>120</v>
      </c>
      <c r="D7" s="141" t="s">
        <v>122</v>
      </c>
    </row>
    <row r="8" spans="1:4">
      <c r="A8" s="22" t="s">
        <v>84</v>
      </c>
      <c r="B8" s="22" t="s">
        <v>126</v>
      </c>
      <c r="C8" s="141" t="s">
        <v>128</v>
      </c>
      <c r="D8" s="141" t="s">
        <v>130</v>
      </c>
    </row>
    <row r="9" spans="1:4">
      <c r="A9" s="22" t="s">
        <v>84</v>
      </c>
      <c r="B9" s="22" t="s">
        <v>134</v>
      </c>
      <c r="C9" s="141" t="s">
        <v>136</v>
      </c>
      <c r="D9" s="141" t="s">
        <v>138</v>
      </c>
    </row>
    <row r="10" spans="1:4">
      <c r="A10" s="22" t="s">
        <v>84</v>
      </c>
      <c r="B10" s="22" t="s">
        <v>142</v>
      </c>
      <c r="C10" s="141" t="s">
        <v>144</v>
      </c>
      <c r="D10" s="141" t="s">
        <v>146</v>
      </c>
    </row>
    <row r="11" spans="1:4">
      <c r="A11" s="22" t="s">
        <v>84</v>
      </c>
      <c r="B11" s="22" t="s">
        <v>150</v>
      </c>
      <c r="C11" s="141" t="s">
        <v>152</v>
      </c>
      <c r="D11" s="141" t="s">
        <v>154</v>
      </c>
    </row>
    <row r="12" spans="1:4">
      <c r="A12" s="22" t="s">
        <v>84</v>
      </c>
      <c r="B12" s="22" t="s">
        <v>158</v>
      </c>
      <c r="C12" s="141" t="s">
        <v>160</v>
      </c>
      <c r="D12" s="141" t="s">
        <v>162</v>
      </c>
    </row>
    <row r="13" spans="1:4">
      <c r="A13" s="22" t="s">
        <v>84</v>
      </c>
      <c r="B13" s="22" t="s">
        <v>166</v>
      </c>
      <c r="C13" s="141" t="s">
        <v>379</v>
      </c>
      <c r="D13" s="141" t="s">
        <v>169</v>
      </c>
    </row>
    <row r="14" spans="1:4">
      <c r="A14" s="22" t="s">
        <v>84</v>
      </c>
      <c r="B14" s="22" t="s">
        <v>172</v>
      </c>
      <c r="C14" s="141" t="s">
        <v>174</v>
      </c>
      <c r="D14" s="141" t="s">
        <v>176</v>
      </c>
    </row>
    <row r="15" spans="1:4">
      <c r="A15" s="22" t="s">
        <v>84</v>
      </c>
      <c r="B15" s="22" t="s">
        <v>180</v>
      </c>
      <c r="C15" s="141" t="s">
        <v>182</v>
      </c>
      <c r="D15" s="141" t="s">
        <v>184</v>
      </c>
    </row>
    <row r="16" spans="1:4">
      <c r="A16" s="22" t="s">
        <v>84</v>
      </c>
      <c r="B16" s="22" t="s">
        <v>188</v>
      </c>
      <c r="C16" s="141" t="s">
        <v>190</v>
      </c>
      <c r="D16" s="141" t="s">
        <v>192</v>
      </c>
    </row>
    <row r="17" spans="1:4">
      <c r="A17" s="22" t="s">
        <v>84</v>
      </c>
      <c r="B17" s="22" t="s">
        <v>196</v>
      </c>
      <c r="C17" s="141" t="s">
        <v>198</v>
      </c>
      <c r="D17" s="141" t="s">
        <v>200</v>
      </c>
    </row>
    <row r="18" spans="1:4">
      <c r="A18" s="22" t="s">
        <v>84</v>
      </c>
      <c r="B18" s="22" t="s">
        <v>204</v>
      </c>
      <c r="C18" s="141" t="s">
        <v>206</v>
      </c>
      <c r="D18" s="141" t="s">
        <v>208</v>
      </c>
    </row>
    <row r="19" spans="1:4">
      <c r="A19" s="22" t="s">
        <v>84</v>
      </c>
      <c r="B19" s="22" t="s">
        <v>212</v>
      </c>
      <c r="C19" s="141" t="s">
        <v>214</v>
      </c>
      <c r="D19" s="141" t="s">
        <v>216</v>
      </c>
    </row>
    <row r="20" spans="1:4">
      <c r="A20" s="22" t="s">
        <v>84</v>
      </c>
      <c r="B20" s="22" t="s">
        <v>220</v>
      </c>
      <c r="C20" s="141" t="s">
        <v>222</v>
      </c>
      <c r="D20" s="141" t="s">
        <v>224</v>
      </c>
    </row>
    <row r="21" spans="1:4">
      <c r="A21" s="22" t="s">
        <v>84</v>
      </c>
      <c r="B21" s="22" t="s">
        <v>228</v>
      </c>
      <c r="C21" s="141" t="s">
        <v>230</v>
      </c>
      <c r="D21" s="141" t="s">
        <v>232</v>
      </c>
    </row>
    <row r="22" spans="1:4">
      <c r="A22" s="22" t="s">
        <v>84</v>
      </c>
      <c r="B22" s="22" t="s">
        <v>236</v>
      </c>
      <c r="C22" s="141" t="s">
        <v>238</v>
      </c>
      <c r="D22" s="141" t="s">
        <v>240</v>
      </c>
    </row>
    <row r="23" spans="1:4">
      <c r="A23" s="22" t="s">
        <v>84</v>
      </c>
      <c r="B23" s="22" t="s">
        <v>244</v>
      </c>
      <c r="C23" s="141" t="s">
        <v>246</v>
      </c>
      <c r="D23" s="141" t="s">
        <v>248</v>
      </c>
    </row>
    <row r="24" spans="1:4">
      <c r="A24" s="22" t="s">
        <v>84</v>
      </c>
      <c r="B24" s="22" t="s">
        <v>252</v>
      </c>
      <c r="C24" s="141" t="s">
        <v>254</v>
      </c>
      <c r="D24" s="141" t="s">
        <v>256</v>
      </c>
    </row>
    <row r="25" spans="1:4">
      <c r="A25" s="22" t="s">
        <v>84</v>
      </c>
      <c r="B25" s="22" t="s">
        <v>260</v>
      </c>
      <c r="C25" s="141" t="s">
        <v>262</v>
      </c>
      <c r="D25" s="141" t="s">
        <v>264</v>
      </c>
    </row>
    <row r="26" spans="1:4">
      <c r="A26" s="22" t="s">
        <v>84</v>
      </c>
      <c r="B26" s="22" t="s">
        <v>268</v>
      </c>
      <c r="C26" s="141" t="s">
        <v>270</v>
      </c>
      <c r="D26" s="141" t="s">
        <v>272</v>
      </c>
    </row>
    <row r="27" spans="1:4">
      <c r="A27" s="22" t="s">
        <v>84</v>
      </c>
      <c r="B27" s="22" t="s">
        <v>276</v>
      </c>
      <c r="C27" s="141" t="s">
        <v>278</v>
      </c>
      <c r="D27" s="141" t="s">
        <v>280</v>
      </c>
    </row>
    <row r="28" spans="1:4">
      <c r="A28" s="22" t="s">
        <v>84</v>
      </c>
      <c r="B28" s="22" t="s">
        <v>284</v>
      </c>
      <c r="C28" s="141" t="s">
        <v>286</v>
      </c>
      <c r="D28" s="141" t="s">
        <v>288</v>
      </c>
    </row>
    <row r="29" spans="1:4">
      <c r="A29" s="22" t="s">
        <v>84</v>
      </c>
      <c r="B29" s="22" t="s">
        <v>292</v>
      </c>
      <c r="C29" s="141" t="s">
        <v>294</v>
      </c>
      <c r="D29" s="141" t="s">
        <v>296</v>
      </c>
    </row>
    <row r="30" spans="1:4">
      <c r="A30" s="22" t="s">
        <v>84</v>
      </c>
      <c r="B30" s="22" t="s">
        <v>300</v>
      </c>
      <c r="C30" s="141" t="s">
        <v>302</v>
      </c>
      <c r="D30" s="141" t="s">
        <v>304</v>
      </c>
    </row>
    <row r="31" spans="1:4">
      <c r="A31" s="22" t="s">
        <v>84</v>
      </c>
      <c r="B31" s="22" t="s">
        <v>300</v>
      </c>
      <c r="C31" s="141" t="s">
        <v>310</v>
      </c>
      <c r="D31" s="141" t="s">
        <v>312</v>
      </c>
    </row>
    <row r="32" spans="1:4">
      <c r="A32" s="22" t="s">
        <v>84</v>
      </c>
      <c r="B32" s="22" t="s">
        <v>315</v>
      </c>
      <c r="C32" s="141" t="s">
        <v>317</v>
      </c>
      <c r="D32" s="141" t="s">
        <v>319</v>
      </c>
    </row>
    <row r="33" spans="1:4">
      <c r="A33" s="22" t="s">
        <v>84</v>
      </c>
      <c r="B33" s="22" t="s">
        <v>323</v>
      </c>
      <c r="C33" s="141" t="s">
        <v>325</v>
      </c>
      <c r="D33" s="141" t="s">
        <v>327</v>
      </c>
    </row>
    <row r="34" spans="1:4">
      <c r="A34" s="22" t="s">
        <v>84</v>
      </c>
      <c r="B34" s="22" t="s">
        <v>331</v>
      </c>
      <c r="C34" s="141" t="s">
        <v>333</v>
      </c>
      <c r="D34" s="141" t="s">
        <v>335</v>
      </c>
    </row>
    <row r="35" spans="1:4">
      <c r="A35" s="22" t="s">
        <v>84</v>
      </c>
      <c r="B35" s="22" t="s">
        <v>339</v>
      </c>
      <c r="C35" s="141" t="s">
        <v>341</v>
      </c>
      <c r="D35" s="141" t="s">
        <v>343</v>
      </c>
    </row>
    <row r="36" spans="1:4">
      <c r="C36" s="141"/>
      <c r="D36" s="141"/>
    </row>
    <row r="37" spans="1:4">
      <c r="C37" s="141"/>
      <c r="D37" s="141"/>
    </row>
    <row r="38" spans="1:4">
      <c r="C38" s="141"/>
      <c r="D38" s="141"/>
    </row>
    <row r="39" spans="1:4">
      <c r="C39" s="141"/>
      <c r="D39" s="141"/>
    </row>
    <row r="40" spans="1:4">
      <c r="C40" s="141"/>
      <c r="D40" s="141"/>
    </row>
    <row r="41" spans="1:4">
      <c r="C41" s="141"/>
      <c r="D41" s="141"/>
    </row>
    <row r="42" spans="1:4">
      <c r="C42" s="141"/>
      <c r="D42" s="141"/>
    </row>
    <row r="43" spans="1:4">
      <c r="C43" s="141"/>
      <c r="D43" s="141"/>
    </row>
    <row r="44" spans="1:4">
      <c r="C44" s="141"/>
      <c r="D44" s="141"/>
    </row>
    <row r="45" spans="1:4">
      <c r="C45" s="141"/>
      <c r="D45" s="141"/>
    </row>
    <row r="46" spans="1:4">
      <c r="C46" s="141"/>
      <c r="D46" s="141"/>
    </row>
    <row r="47" spans="1:4">
      <c r="C47" s="141"/>
      <c r="D47" s="141"/>
    </row>
    <row r="48" spans="1:4">
      <c r="C48" s="141"/>
      <c r="D48" s="141"/>
    </row>
    <row r="49" spans="3:4">
      <c r="C49" s="141"/>
      <c r="D49" s="141"/>
    </row>
    <row r="50" spans="3:4">
      <c r="C50" s="141"/>
      <c r="D50" s="141"/>
    </row>
    <row r="51" spans="3:4">
      <c r="C51" s="141"/>
      <c r="D51" s="141"/>
    </row>
    <row r="52" spans="3:4">
      <c r="C52" s="141"/>
      <c r="D52" s="141"/>
    </row>
    <row r="53" spans="3:4">
      <c r="C53" s="141"/>
      <c r="D53" s="141"/>
    </row>
    <row r="54" spans="3:4">
      <c r="C54" s="141"/>
      <c r="D54" s="141"/>
    </row>
    <row r="55" spans="3:4">
      <c r="C55" s="141"/>
      <c r="D55" s="141"/>
    </row>
    <row r="56" spans="3:4">
      <c r="C56" s="141"/>
      <c r="D56" s="141"/>
    </row>
    <row r="57" spans="3:4">
      <c r="C57" s="141"/>
      <c r="D57" s="141"/>
    </row>
    <row r="58" spans="3:4">
      <c r="C58" s="141"/>
      <c r="D58" s="141"/>
    </row>
    <row r="59" spans="3:4">
      <c r="C59" s="141"/>
      <c r="D59" s="141"/>
    </row>
    <row r="60" spans="3:4">
      <c r="C60" s="141"/>
      <c r="D60" s="141"/>
    </row>
    <row r="61" spans="3:4">
      <c r="C61" s="141"/>
      <c r="D61" s="141"/>
    </row>
    <row r="62" spans="3:4">
      <c r="C62" s="141"/>
      <c r="D62" s="141"/>
    </row>
    <row r="63" spans="3:4">
      <c r="C63" s="141"/>
      <c r="D63" s="141"/>
    </row>
    <row r="64" spans="3:4">
      <c r="C64" s="141"/>
      <c r="D64" s="141"/>
    </row>
    <row r="65" spans="3:4">
      <c r="C65" s="141"/>
      <c r="D65" s="141"/>
    </row>
    <row r="66" spans="3:4">
      <c r="C66" s="141"/>
      <c r="D66" s="141"/>
    </row>
    <row r="67" spans="3:4">
      <c r="C67" s="141"/>
      <c r="D67" s="141"/>
    </row>
    <row r="68" spans="3:4">
      <c r="C68" s="141"/>
      <c r="D68" s="141"/>
    </row>
    <row r="69" spans="3:4">
      <c r="C69" s="141"/>
      <c r="D69" s="141"/>
    </row>
    <row r="70" spans="3:4">
      <c r="C70" s="141"/>
      <c r="D70" s="141"/>
    </row>
    <row r="71" spans="3:4">
      <c r="C71" s="141"/>
      <c r="D71" s="141"/>
    </row>
    <row r="72" spans="3:4">
      <c r="C72" s="141"/>
      <c r="D72" s="141"/>
    </row>
    <row r="73" spans="3:4">
      <c r="C73" s="141"/>
      <c r="D73" s="141"/>
    </row>
    <row r="74" spans="3:4">
      <c r="C74" s="141"/>
      <c r="D74" s="141"/>
    </row>
    <row r="75" spans="3:4">
      <c r="C75" s="141"/>
      <c r="D75" s="141"/>
    </row>
    <row r="76" spans="3:4">
      <c r="C76" s="141"/>
      <c r="D76" s="141"/>
    </row>
    <row r="77" spans="3:4">
      <c r="C77" s="141"/>
      <c r="D77" s="141"/>
    </row>
    <row r="78" spans="3:4">
      <c r="C78" s="141"/>
      <c r="D78" s="141"/>
    </row>
    <row r="79" spans="3:4">
      <c r="C79" s="141"/>
      <c r="D79" s="141"/>
    </row>
    <row r="80" spans="3:4">
      <c r="C80" s="141"/>
      <c r="D80" s="141"/>
    </row>
    <row r="81" spans="3:4">
      <c r="C81" s="141"/>
      <c r="D81" s="141"/>
    </row>
    <row r="82" spans="3:4">
      <c r="C82" s="141"/>
      <c r="D82" s="141"/>
    </row>
    <row r="83" spans="3:4">
      <c r="C83" s="141"/>
      <c r="D83" s="141"/>
    </row>
    <row r="84" spans="3:4">
      <c r="C84" s="141"/>
      <c r="D84" s="141"/>
    </row>
    <row r="85" spans="3:4">
      <c r="C85" s="141"/>
      <c r="D85" s="141"/>
    </row>
    <row r="86" spans="3:4">
      <c r="C86" s="141"/>
      <c r="D86" s="141"/>
    </row>
    <row r="87" spans="3:4">
      <c r="C87" s="141"/>
      <c r="D87" s="141"/>
    </row>
    <row r="88" spans="3:4">
      <c r="C88" s="141"/>
      <c r="D88" s="141"/>
    </row>
    <row r="89" spans="3:4">
      <c r="C89" s="141"/>
      <c r="D89" s="141"/>
    </row>
    <row r="90" spans="3:4">
      <c r="C90" s="141"/>
      <c r="D90" s="141"/>
    </row>
    <row r="91" spans="3:4">
      <c r="C91" s="141"/>
      <c r="D91" s="141"/>
    </row>
    <row r="92" spans="3:4">
      <c r="C92" s="141"/>
      <c r="D92" s="141"/>
    </row>
    <row r="93" spans="3:4">
      <c r="C93" s="141"/>
      <c r="D93" s="141"/>
    </row>
    <row r="94" spans="3:4">
      <c r="C94" s="141"/>
      <c r="D94" s="141"/>
    </row>
    <row r="95" spans="3:4">
      <c r="C95" s="141"/>
      <c r="D95" s="141"/>
    </row>
    <row r="96" spans="3:4">
      <c r="C96" s="141"/>
      <c r="D96" s="141"/>
    </row>
    <row r="97" spans="3:4">
      <c r="C97" s="141"/>
      <c r="D97" s="141"/>
    </row>
    <row r="98" spans="3:4">
      <c r="C98" s="141"/>
      <c r="D98" s="141"/>
    </row>
    <row r="99" spans="3:4">
      <c r="C99" s="141"/>
      <c r="D99" s="141"/>
    </row>
    <row r="100" spans="3:4">
      <c r="C100" s="141"/>
      <c r="D100" s="141"/>
    </row>
    <row r="101" spans="3:4">
      <c r="C101" s="141"/>
      <c r="D101" s="141"/>
    </row>
    <row r="102" spans="3:4">
      <c r="C102" s="141"/>
      <c r="D102" s="141"/>
    </row>
    <row r="103" spans="3:4">
      <c r="C103" s="141"/>
      <c r="D103" s="141"/>
    </row>
    <row r="104" spans="3:4">
      <c r="C104" s="141"/>
      <c r="D104" s="141"/>
    </row>
    <row r="105" spans="3:4">
      <c r="C105" s="141"/>
      <c r="D105" s="141"/>
    </row>
    <row r="106" spans="3:4">
      <c r="C106" s="141"/>
      <c r="D106" s="141"/>
    </row>
    <row r="107" spans="3:4">
      <c r="C107" s="141"/>
      <c r="D107" s="141"/>
    </row>
    <row r="108" spans="3:4">
      <c r="C108" s="141"/>
      <c r="D108" s="141"/>
    </row>
    <row r="109" spans="3:4">
      <c r="C109" s="141"/>
      <c r="D109" s="141"/>
    </row>
    <row r="110" spans="3:4">
      <c r="C110" s="141"/>
      <c r="D110" s="141"/>
    </row>
    <row r="111" spans="3:4">
      <c r="C111" s="141"/>
      <c r="D111" s="141"/>
    </row>
    <row r="112" spans="3:4">
      <c r="C112" s="141"/>
      <c r="D112" s="141"/>
    </row>
    <row r="113" spans="3:4">
      <c r="C113" s="141"/>
      <c r="D113" s="141"/>
    </row>
    <row r="114" spans="3:4">
      <c r="C114" s="141"/>
      <c r="D114" s="141"/>
    </row>
    <row r="115" spans="3:4">
      <c r="C115" s="141"/>
      <c r="D115" s="141"/>
    </row>
    <row r="116" spans="3:4">
      <c r="C116" s="141"/>
      <c r="D116" s="141"/>
    </row>
    <row r="117" spans="3:4">
      <c r="C117" s="141"/>
      <c r="D117" s="141"/>
    </row>
    <row r="118" spans="3:4">
      <c r="C118" s="141"/>
      <c r="D118" s="141"/>
    </row>
    <row r="119" spans="3:4">
      <c r="C119" s="141"/>
      <c r="D119" s="141"/>
    </row>
    <row r="120" spans="3:4">
      <c r="C120" s="141"/>
      <c r="D120" s="141"/>
    </row>
    <row r="121" spans="3:4">
      <c r="C121" s="141"/>
      <c r="D121" s="141"/>
    </row>
    <row r="122" spans="3:4">
      <c r="C122" s="141"/>
      <c r="D122" s="141"/>
    </row>
    <row r="123" spans="3:4">
      <c r="C123" s="141"/>
      <c r="D123" s="141"/>
    </row>
    <row r="124" spans="3:4">
      <c r="C124" s="141"/>
      <c r="D124" s="141"/>
    </row>
    <row r="125" spans="3:4">
      <c r="C125" s="141"/>
      <c r="D125" s="141"/>
    </row>
    <row r="126" spans="3:4">
      <c r="C126" s="141"/>
      <c r="D126" s="141"/>
    </row>
    <row r="127" spans="3:4">
      <c r="C127" s="141"/>
      <c r="D127" s="141"/>
    </row>
    <row r="128" spans="3:4">
      <c r="C128" s="141"/>
      <c r="D128" s="141"/>
    </row>
    <row r="129" spans="3:4">
      <c r="C129" s="141"/>
      <c r="D129" s="141"/>
    </row>
    <row r="130" spans="3:4">
      <c r="C130" s="141"/>
      <c r="D130" s="141"/>
    </row>
    <row r="131" spans="3:4">
      <c r="C131" s="141"/>
      <c r="D131" s="141"/>
    </row>
    <row r="132" spans="3:4">
      <c r="C132" s="141"/>
      <c r="D132" s="141"/>
    </row>
    <row r="133" spans="3:4">
      <c r="C133" s="141"/>
      <c r="D133" s="141"/>
    </row>
    <row r="134" spans="3:4">
      <c r="C134" s="141"/>
      <c r="D134" s="141"/>
    </row>
    <row r="135" spans="3:4">
      <c r="C135" s="141"/>
      <c r="D135" s="141"/>
    </row>
    <row r="136" spans="3:4">
      <c r="C136" s="141"/>
      <c r="D136" s="141"/>
    </row>
    <row r="137" spans="3:4">
      <c r="C137" s="141"/>
      <c r="D137" s="141"/>
    </row>
    <row r="138" spans="3:4">
      <c r="C138" s="141"/>
      <c r="D138" s="141"/>
    </row>
    <row r="139" spans="3:4">
      <c r="C139" s="141"/>
      <c r="D139" s="141"/>
    </row>
    <row r="140" spans="3:4">
      <c r="C140" s="141"/>
      <c r="D140" s="141"/>
    </row>
    <row r="141" spans="3:4">
      <c r="C141" s="141"/>
      <c r="D141" s="141"/>
    </row>
    <row r="142" spans="3:4">
      <c r="C142" s="141"/>
      <c r="D142" s="141"/>
    </row>
    <row r="143" spans="3:4">
      <c r="C143" s="141"/>
      <c r="D143" s="141"/>
    </row>
    <row r="144" spans="3:4">
      <c r="C144" s="141"/>
      <c r="D144" s="141"/>
    </row>
    <row r="145" spans="3:4">
      <c r="C145" s="141"/>
      <c r="D145" s="141"/>
    </row>
    <row r="146" spans="3:4">
      <c r="C146" s="141"/>
      <c r="D146" s="141"/>
    </row>
    <row r="147" spans="3:4">
      <c r="C147" s="141"/>
      <c r="D147" s="141"/>
    </row>
    <row r="148" spans="3:4">
      <c r="C148" s="141"/>
      <c r="D148" s="141"/>
    </row>
    <row r="149" spans="3:4">
      <c r="C149" s="141"/>
      <c r="D149" s="141"/>
    </row>
    <row r="150" spans="3:4">
      <c r="C150" s="141"/>
      <c r="D150" s="141"/>
    </row>
    <row r="151" spans="3:4">
      <c r="C151" s="141"/>
      <c r="D151" s="141"/>
    </row>
    <row r="152" spans="3:4">
      <c r="C152" s="141"/>
      <c r="D152" s="141"/>
    </row>
    <row r="153" spans="3:4">
      <c r="C153" s="141"/>
      <c r="D153" s="141"/>
    </row>
    <row r="154" spans="3:4">
      <c r="C154" s="141"/>
      <c r="D154" s="141"/>
    </row>
    <row r="155" spans="3:4">
      <c r="C155" s="141"/>
      <c r="D155" s="141"/>
    </row>
    <row r="156" spans="3:4">
      <c r="C156" s="141"/>
      <c r="D156" s="141"/>
    </row>
    <row r="157" spans="3:4">
      <c r="C157" s="141"/>
      <c r="D157" s="141"/>
    </row>
    <row r="158" spans="3:4">
      <c r="C158" s="141"/>
      <c r="D158" s="141"/>
    </row>
    <row r="159" spans="3:4">
      <c r="C159" s="141"/>
      <c r="D159" s="141"/>
    </row>
    <row r="160" spans="3:4">
      <c r="C160" s="141"/>
      <c r="D160" s="141"/>
    </row>
    <row r="161" spans="3:4">
      <c r="C161" s="141"/>
      <c r="D161" s="141"/>
    </row>
    <row r="162" spans="3:4">
      <c r="C162" s="141"/>
      <c r="D162" s="141"/>
    </row>
    <row r="163" spans="3:4">
      <c r="C163" s="141"/>
      <c r="D163" s="141"/>
    </row>
    <row r="164" spans="3:4">
      <c r="C164" s="141"/>
      <c r="D164" s="141"/>
    </row>
    <row r="165" spans="3:4">
      <c r="C165" s="141"/>
      <c r="D165" s="141"/>
    </row>
    <row r="166" spans="3:4">
      <c r="C166" s="141"/>
      <c r="D166" s="141"/>
    </row>
    <row r="167" spans="3:4">
      <c r="C167" s="141"/>
      <c r="D167" s="141"/>
    </row>
    <row r="168" spans="3:4">
      <c r="C168" s="141"/>
      <c r="D168" s="141"/>
    </row>
    <row r="169" spans="3:4">
      <c r="C169" s="141"/>
      <c r="D169" s="141"/>
    </row>
    <row r="170" spans="3:4">
      <c r="C170" s="141"/>
      <c r="D170" s="141"/>
    </row>
    <row r="171" spans="3:4">
      <c r="C171" s="141"/>
      <c r="D171" s="141"/>
    </row>
    <row r="172" spans="3:4">
      <c r="C172" s="141"/>
      <c r="D172" s="141"/>
    </row>
    <row r="173" spans="3:4">
      <c r="C173" s="141"/>
      <c r="D173" s="141"/>
    </row>
    <row r="174" spans="3:4">
      <c r="C174" s="141"/>
      <c r="D174" s="141"/>
    </row>
    <row r="175" spans="3:4">
      <c r="C175" s="141"/>
      <c r="D175" s="141"/>
    </row>
    <row r="176" spans="3:4">
      <c r="C176" s="141"/>
      <c r="D176" s="141"/>
    </row>
    <row r="177" spans="3:4">
      <c r="C177" s="141"/>
      <c r="D177" s="141"/>
    </row>
    <row r="178" spans="3:4">
      <c r="C178" s="141"/>
      <c r="D178" s="141"/>
    </row>
    <row r="179" spans="3:4">
      <c r="C179" s="141"/>
      <c r="D179" s="141"/>
    </row>
    <row r="180" spans="3:4">
      <c r="C180" s="141"/>
      <c r="D180" s="141"/>
    </row>
    <row r="181" spans="3:4">
      <c r="C181" s="141"/>
      <c r="D181" s="141"/>
    </row>
    <row r="182" spans="3:4">
      <c r="C182" s="141"/>
      <c r="D182" s="141"/>
    </row>
    <row r="183" spans="3:4">
      <c r="C183" s="141"/>
      <c r="D183" s="141"/>
    </row>
    <row r="184" spans="3:4">
      <c r="C184" s="141"/>
      <c r="D184" s="141"/>
    </row>
    <row r="185" spans="3:4">
      <c r="C185" s="141"/>
      <c r="D185" s="141"/>
    </row>
    <row r="186" spans="3:4">
      <c r="C186" s="141"/>
      <c r="D186" s="141"/>
    </row>
    <row r="187" spans="3:4">
      <c r="C187" s="141"/>
      <c r="D187" s="141"/>
    </row>
    <row r="188" spans="3:4">
      <c r="C188" s="141"/>
      <c r="D188" s="141"/>
    </row>
    <row r="189" spans="3:4">
      <c r="C189" s="141"/>
      <c r="D189" s="141"/>
    </row>
    <row r="190" spans="3:4">
      <c r="C190" s="141"/>
      <c r="D190" s="141"/>
    </row>
    <row r="191" spans="3:4">
      <c r="C191" s="141"/>
      <c r="D191" s="141"/>
    </row>
    <row r="192" spans="3:4">
      <c r="C192" s="141"/>
      <c r="D192" s="141"/>
    </row>
    <row r="193" spans="3:4">
      <c r="C193" s="141"/>
      <c r="D193" s="141"/>
    </row>
    <row r="194" spans="3:4">
      <c r="C194" s="141"/>
      <c r="D194" s="141"/>
    </row>
    <row r="195" spans="3:4">
      <c r="C195" s="141"/>
      <c r="D195" s="141"/>
    </row>
    <row r="196" spans="3:4">
      <c r="C196" s="141"/>
      <c r="D196" s="141"/>
    </row>
    <row r="197" spans="3:4">
      <c r="C197" s="141"/>
      <c r="D197" s="141"/>
    </row>
    <row r="198" spans="3:4">
      <c r="C198" s="141"/>
      <c r="D198" s="141"/>
    </row>
    <row r="199" spans="3:4">
      <c r="C199" s="141"/>
      <c r="D199" s="141"/>
    </row>
    <row r="200" spans="3:4">
      <c r="C200" s="141"/>
      <c r="D200" s="141"/>
    </row>
    <row r="201" spans="3:4">
      <c r="C201" s="141"/>
      <c r="D201" s="141"/>
    </row>
    <row r="202" spans="3:4">
      <c r="C202" s="141"/>
      <c r="D202" s="141"/>
    </row>
    <row r="203" spans="3:4">
      <c r="C203" s="141"/>
      <c r="D203" s="141"/>
    </row>
    <row r="204" spans="3:4">
      <c r="C204" s="141"/>
      <c r="D204" s="141"/>
    </row>
    <row r="205" spans="3:4">
      <c r="C205" s="141"/>
      <c r="D205" s="141"/>
    </row>
    <row r="206" spans="3:4">
      <c r="C206" s="141"/>
      <c r="D206" s="141"/>
    </row>
    <row r="207" spans="3:4">
      <c r="C207" s="141"/>
      <c r="D207" s="141"/>
    </row>
    <row r="208" spans="3:4">
      <c r="C208" s="141"/>
      <c r="D208" s="141"/>
    </row>
    <row r="209" spans="3:4">
      <c r="C209" s="141"/>
      <c r="D209" s="141"/>
    </row>
    <row r="210" spans="3:4">
      <c r="C210" s="141"/>
      <c r="D210" s="141"/>
    </row>
    <row r="211" spans="3:4">
      <c r="C211" s="141"/>
      <c r="D211" s="141"/>
    </row>
    <row r="212" spans="3:4">
      <c r="C212" s="141"/>
      <c r="D212" s="141"/>
    </row>
    <row r="213" spans="3:4">
      <c r="C213" s="141"/>
      <c r="D213" s="141"/>
    </row>
    <row r="214" spans="3:4">
      <c r="C214" s="141"/>
      <c r="D214" s="141"/>
    </row>
    <row r="215" spans="3:4">
      <c r="C215" s="141"/>
      <c r="D215" s="141"/>
    </row>
    <row r="216" spans="3:4">
      <c r="C216" s="141"/>
      <c r="D216" s="141"/>
    </row>
    <row r="217" spans="3:4">
      <c r="C217" s="141"/>
      <c r="D217" s="141"/>
    </row>
    <row r="218" spans="3:4">
      <c r="C218" s="141"/>
      <c r="D218" s="141"/>
    </row>
    <row r="219" spans="3:4">
      <c r="C219" s="141"/>
      <c r="D219" s="141"/>
    </row>
    <row r="220" spans="3:4">
      <c r="C220" s="141"/>
      <c r="D220" s="141"/>
    </row>
    <row r="221" spans="3:4">
      <c r="C221" s="141"/>
      <c r="D221" s="141"/>
    </row>
    <row r="222" spans="3:4">
      <c r="C222" s="141"/>
      <c r="D222" s="141"/>
    </row>
    <row r="223" spans="3:4">
      <c r="C223" s="141"/>
      <c r="D223" s="141"/>
    </row>
    <row r="224" spans="3:4">
      <c r="C224" s="141"/>
      <c r="D224" s="141"/>
    </row>
    <row r="225" spans="3:4">
      <c r="C225" s="141"/>
      <c r="D225" s="141"/>
    </row>
    <row r="226" spans="3:4">
      <c r="C226" s="141"/>
      <c r="D226" s="141"/>
    </row>
    <row r="227" spans="3:4">
      <c r="C227" s="141"/>
      <c r="D227" s="141"/>
    </row>
    <row r="228" spans="3:4">
      <c r="C228" s="141"/>
      <c r="D228" s="141"/>
    </row>
    <row r="229" spans="3:4">
      <c r="C229" s="141"/>
      <c r="D229" s="141"/>
    </row>
    <row r="230" spans="3:4">
      <c r="C230" s="141"/>
      <c r="D230" s="141"/>
    </row>
    <row r="231" spans="3:4">
      <c r="C231" s="141"/>
      <c r="D231" s="141"/>
    </row>
    <row r="232" spans="3:4">
      <c r="C232" s="141"/>
      <c r="D232" s="141"/>
    </row>
    <row r="233" spans="3:4">
      <c r="C233" s="141"/>
      <c r="D233" s="141"/>
    </row>
    <row r="234" spans="3:4">
      <c r="C234" s="141"/>
      <c r="D234" s="141"/>
    </row>
    <row r="235" spans="3:4">
      <c r="C235" s="141"/>
      <c r="D235" s="141"/>
    </row>
    <row r="236" spans="3:4">
      <c r="C236" s="141"/>
      <c r="D236" s="141"/>
    </row>
    <row r="237" spans="3:4">
      <c r="C237" s="141"/>
      <c r="D237" s="141"/>
    </row>
    <row r="238" spans="3:4">
      <c r="C238" s="141"/>
      <c r="D238" s="141"/>
    </row>
    <row r="239" spans="3:4">
      <c r="C239" s="141"/>
      <c r="D239" s="141"/>
    </row>
    <row r="240" spans="3:4">
      <c r="C240" s="141"/>
      <c r="D240" s="141"/>
    </row>
    <row r="241" spans="3:4">
      <c r="C241" s="141"/>
      <c r="D241" s="141"/>
    </row>
    <row r="242" spans="3:4">
      <c r="C242" s="141"/>
      <c r="D242" s="141"/>
    </row>
    <row r="243" spans="3:4">
      <c r="C243" s="141"/>
      <c r="D243" s="141"/>
    </row>
    <row r="244" spans="3:4">
      <c r="C244" s="141"/>
      <c r="D244" s="141"/>
    </row>
    <row r="245" spans="3:4">
      <c r="C245" s="141"/>
      <c r="D245" s="141"/>
    </row>
    <row r="246" spans="3:4">
      <c r="C246" s="141"/>
      <c r="D246" s="141"/>
    </row>
    <row r="247" spans="3:4">
      <c r="C247" s="141"/>
      <c r="D247" s="141"/>
    </row>
    <row r="248" spans="3:4">
      <c r="C248" s="141"/>
      <c r="D248" s="141"/>
    </row>
    <row r="249" spans="3:4">
      <c r="C249" s="141"/>
      <c r="D249" s="141"/>
    </row>
    <row r="250" spans="3:4">
      <c r="C250" s="141"/>
      <c r="D250" s="141"/>
    </row>
    <row r="251" spans="3:4">
      <c r="C251" s="141"/>
      <c r="D251" s="141"/>
    </row>
    <row r="252" spans="3:4">
      <c r="C252" s="141"/>
      <c r="D252" s="141"/>
    </row>
    <row r="253" spans="3:4">
      <c r="C253" s="141"/>
      <c r="D253" s="141"/>
    </row>
    <row r="254" spans="3:4">
      <c r="C254" s="141"/>
      <c r="D254" s="141"/>
    </row>
    <row r="255" spans="3:4">
      <c r="C255" s="141"/>
      <c r="D255" s="141"/>
    </row>
    <row r="256" spans="3:4">
      <c r="C256" s="141"/>
      <c r="D256" s="141"/>
    </row>
    <row r="257" spans="3:4">
      <c r="C257" s="141"/>
      <c r="D257" s="141"/>
    </row>
    <row r="258" spans="3:4">
      <c r="C258" s="141"/>
      <c r="D258" s="141"/>
    </row>
    <row r="259" spans="3:4">
      <c r="C259" s="141"/>
      <c r="D259" s="141"/>
    </row>
    <row r="260" spans="3:4">
      <c r="C260" s="141"/>
      <c r="D260" s="141"/>
    </row>
    <row r="261" spans="3:4">
      <c r="C261" s="141"/>
      <c r="D261" s="141"/>
    </row>
    <row r="262" spans="3:4">
      <c r="C262" s="141"/>
      <c r="D262" s="141"/>
    </row>
    <row r="263" spans="3:4">
      <c r="C263" s="141"/>
      <c r="D263" s="141"/>
    </row>
    <row r="264" spans="3:4">
      <c r="C264" s="141"/>
      <c r="D264" s="141"/>
    </row>
    <row r="265" spans="3:4">
      <c r="C265" s="141"/>
      <c r="D265" s="141"/>
    </row>
    <row r="266" spans="3:4">
      <c r="C266" s="141"/>
      <c r="D266" s="141"/>
    </row>
    <row r="267" spans="3:4">
      <c r="C267" s="141"/>
      <c r="D267" s="141"/>
    </row>
    <row r="268" spans="3:4">
      <c r="C268" s="141"/>
      <c r="D268" s="141"/>
    </row>
    <row r="269" spans="3:4">
      <c r="C269" s="141"/>
      <c r="D269" s="141"/>
    </row>
    <row r="270" spans="3:4">
      <c r="C270" s="141"/>
      <c r="D270" s="141"/>
    </row>
    <row r="271" spans="3:4">
      <c r="C271" s="141"/>
      <c r="D271" s="141"/>
    </row>
    <row r="272" spans="3:4">
      <c r="C272" s="141"/>
      <c r="D272" s="141"/>
    </row>
    <row r="273" spans="3:4">
      <c r="C273" s="141"/>
      <c r="D273" s="141"/>
    </row>
    <row r="274" spans="3:4">
      <c r="C274" s="141"/>
      <c r="D274" s="141"/>
    </row>
    <row r="275" spans="3:4">
      <c r="C275" s="141"/>
      <c r="D275" s="141"/>
    </row>
    <row r="276" spans="3:4">
      <c r="C276" s="141"/>
      <c r="D276" s="141"/>
    </row>
    <row r="277" spans="3:4">
      <c r="C277" s="141"/>
      <c r="D277" s="141"/>
    </row>
    <row r="278" spans="3:4">
      <c r="C278" s="141"/>
      <c r="D278" s="141"/>
    </row>
    <row r="279" spans="3:4">
      <c r="C279" s="141"/>
      <c r="D279" s="141"/>
    </row>
    <row r="280" spans="3:4">
      <c r="C280" s="141"/>
      <c r="D280" s="141"/>
    </row>
    <row r="281" spans="3:4">
      <c r="C281" s="141"/>
      <c r="D281" s="141"/>
    </row>
    <row r="282" spans="3:4">
      <c r="C282" s="141"/>
      <c r="D282" s="141"/>
    </row>
    <row r="283" spans="3:4">
      <c r="C283" s="141"/>
      <c r="D283" s="141"/>
    </row>
    <row r="284" spans="3:4">
      <c r="C284" s="141"/>
      <c r="D284" s="141"/>
    </row>
    <row r="285" spans="3:4">
      <c r="C285" s="141"/>
      <c r="D285" s="141"/>
    </row>
    <row r="286" spans="3:4">
      <c r="C286" s="141"/>
      <c r="D286" s="141"/>
    </row>
    <row r="287" spans="3:4">
      <c r="C287" s="141"/>
      <c r="D287" s="141"/>
    </row>
    <row r="288" spans="3:4">
      <c r="C288" s="141"/>
      <c r="D288" s="141"/>
    </row>
    <row r="289" spans="3:4">
      <c r="C289" s="141"/>
      <c r="D289" s="141"/>
    </row>
    <row r="290" spans="3:4">
      <c r="C290" s="141"/>
      <c r="D290" s="141"/>
    </row>
    <row r="291" spans="3:4">
      <c r="C291" s="141"/>
      <c r="D291" s="141"/>
    </row>
    <row r="292" spans="3:4">
      <c r="C292" s="141"/>
      <c r="D292" s="141"/>
    </row>
    <row r="293" spans="3:4">
      <c r="C293" s="141"/>
      <c r="D293" s="141"/>
    </row>
    <row r="294" spans="3:4">
      <c r="C294" s="141"/>
      <c r="D294" s="141"/>
    </row>
    <row r="295" spans="3:4">
      <c r="C295" s="141"/>
      <c r="D295" s="141"/>
    </row>
    <row r="296" spans="3:4">
      <c r="C296" s="141"/>
      <c r="D296" s="141"/>
    </row>
    <row r="297" spans="3:4">
      <c r="C297" s="141"/>
      <c r="D297" s="141"/>
    </row>
    <row r="298" spans="3:4">
      <c r="C298" s="141"/>
      <c r="D298" s="141"/>
    </row>
    <row r="299" spans="3:4">
      <c r="C299" s="141"/>
      <c r="D299" s="141"/>
    </row>
    <row r="300" spans="3:4">
      <c r="C300" s="141"/>
      <c r="D300" s="141"/>
    </row>
    <row r="301" spans="3:4">
      <c r="C301" s="141"/>
      <c r="D301" s="141"/>
    </row>
    <row r="302" spans="3:4">
      <c r="C302" s="141"/>
      <c r="D302" s="141"/>
    </row>
    <row r="303" spans="3:4">
      <c r="C303" s="141"/>
      <c r="D303" s="141"/>
    </row>
    <row r="304" spans="3:4">
      <c r="C304" s="141"/>
      <c r="D304" s="141"/>
    </row>
    <row r="305" spans="3:4">
      <c r="C305" s="141"/>
      <c r="D305" s="141"/>
    </row>
    <row r="306" spans="3:4">
      <c r="C306" s="141"/>
      <c r="D306" s="141"/>
    </row>
    <row r="307" spans="3:4">
      <c r="C307" s="141"/>
      <c r="D307" s="141"/>
    </row>
    <row r="308" spans="3:4">
      <c r="C308" s="141"/>
      <c r="D308" s="141"/>
    </row>
    <row r="309" spans="3:4">
      <c r="C309" s="141"/>
      <c r="D309" s="141"/>
    </row>
    <row r="310" spans="3:4">
      <c r="C310" s="141"/>
      <c r="D310" s="141"/>
    </row>
    <row r="311" spans="3:4">
      <c r="C311" s="141"/>
      <c r="D311" s="141"/>
    </row>
    <row r="312" spans="3:4">
      <c r="C312" s="141"/>
      <c r="D312" s="141"/>
    </row>
    <row r="313" spans="3:4">
      <c r="C313" s="141"/>
      <c r="D313" s="141"/>
    </row>
    <row r="314" spans="3:4">
      <c r="C314" s="141"/>
      <c r="D314" s="141"/>
    </row>
    <row r="315" spans="3:4">
      <c r="C315" s="141"/>
      <c r="D315" s="141"/>
    </row>
    <row r="316" spans="3:4">
      <c r="C316" s="141"/>
      <c r="D316" s="141"/>
    </row>
    <row r="317" spans="3:4">
      <c r="C317" s="141"/>
      <c r="D317" s="141"/>
    </row>
    <row r="318" spans="3:4">
      <c r="C318" s="141"/>
      <c r="D318" s="141"/>
    </row>
    <row r="319" spans="3:4">
      <c r="C319" s="141"/>
      <c r="D319" s="141"/>
    </row>
    <row r="320" spans="3:4">
      <c r="C320" s="141"/>
      <c r="D320" s="141"/>
    </row>
    <row r="321" spans="3:4">
      <c r="C321" s="141"/>
      <c r="D321" s="141"/>
    </row>
    <row r="322" spans="3:4">
      <c r="C322" s="141"/>
      <c r="D322" s="141"/>
    </row>
    <row r="323" spans="3:4">
      <c r="C323" s="141"/>
      <c r="D323" s="141"/>
    </row>
    <row r="324" spans="3:4">
      <c r="C324" s="141"/>
      <c r="D324" s="141"/>
    </row>
    <row r="325" spans="3:4">
      <c r="C325" s="141"/>
      <c r="D325" s="141"/>
    </row>
    <row r="326" spans="3:4">
      <c r="C326" s="141"/>
      <c r="D326" s="141"/>
    </row>
    <row r="327" spans="3:4">
      <c r="C327" s="141"/>
      <c r="D327" s="141"/>
    </row>
    <row r="328" spans="3:4">
      <c r="C328" s="141"/>
      <c r="D328" s="141"/>
    </row>
    <row r="329" spans="3:4">
      <c r="C329" s="141"/>
      <c r="D329" s="141"/>
    </row>
    <row r="330" spans="3:4">
      <c r="C330" s="141"/>
      <c r="D330" s="141"/>
    </row>
    <row r="331" spans="3:4">
      <c r="C331" s="141"/>
      <c r="D331" s="141"/>
    </row>
    <row r="332" spans="3:4">
      <c r="C332" s="141"/>
      <c r="D332" s="141"/>
    </row>
    <row r="333" spans="3:4">
      <c r="C333" s="141"/>
      <c r="D333" s="141"/>
    </row>
    <row r="334" spans="3:4">
      <c r="C334" s="141"/>
      <c r="D334" s="141"/>
    </row>
    <row r="335" spans="3:4">
      <c r="C335" s="141"/>
      <c r="D335" s="141"/>
    </row>
    <row r="336" spans="3:4">
      <c r="C336" s="141"/>
      <c r="D336" s="141"/>
    </row>
    <row r="337" spans="3:4">
      <c r="C337" s="141"/>
      <c r="D337" s="141"/>
    </row>
    <row r="338" spans="3:4">
      <c r="C338" s="141"/>
      <c r="D338" s="141"/>
    </row>
    <row r="339" spans="3:4">
      <c r="C339" s="141"/>
      <c r="D339" s="141"/>
    </row>
    <row r="340" spans="3:4">
      <c r="C340" s="141"/>
      <c r="D340" s="141"/>
    </row>
    <row r="341" spans="3:4">
      <c r="C341" s="141"/>
      <c r="D341" s="141"/>
    </row>
    <row r="342" spans="3:4">
      <c r="C342" s="141"/>
      <c r="D342" s="141"/>
    </row>
    <row r="343" spans="3:4">
      <c r="C343" s="141"/>
      <c r="D343" s="141"/>
    </row>
    <row r="344" spans="3:4">
      <c r="C344" s="141"/>
      <c r="D344" s="141"/>
    </row>
    <row r="345" spans="3:4">
      <c r="C345" s="141"/>
      <c r="D345" s="141"/>
    </row>
    <row r="346" spans="3:4">
      <c r="C346" s="141"/>
      <c r="D346" s="141"/>
    </row>
    <row r="347" spans="3:4">
      <c r="C347" s="141"/>
      <c r="D347" s="141"/>
    </row>
    <row r="348" spans="3:4">
      <c r="C348" s="141"/>
      <c r="D348" s="141"/>
    </row>
    <row r="349" spans="3:4">
      <c r="C349" s="141"/>
      <c r="D349" s="141"/>
    </row>
    <row r="350" spans="3:4">
      <c r="C350" s="141"/>
      <c r="D350" s="141"/>
    </row>
    <row r="351" spans="3:4">
      <c r="C351" s="141"/>
      <c r="D351" s="141"/>
    </row>
    <row r="352" spans="3:4">
      <c r="C352" s="141"/>
      <c r="D352" s="141"/>
    </row>
    <row r="353" spans="3:4">
      <c r="C353" s="141"/>
      <c r="D353" s="141"/>
    </row>
    <row r="354" spans="3:4">
      <c r="C354" s="141"/>
      <c r="D354" s="141"/>
    </row>
    <row r="355" spans="3:4">
      <c r="C355" s="141"/>
      <c r="D355" s="141"/>
    </row>
    <row r="356" spans="3:4">
      <c r="C356" s="141"/>
      <c r="D356" s="141"/>
    </row>
    <row r="357" spans="3:4">
      <c r="C357" s="141"/>
      <c r="D357" s="141"/>
    </row>
    <row r="358" spans="3:4">
      <c r="C358" s="141"/>
      <c r="D358" s="141"/>
    </row>
    <row r="359" spans="3:4">
      <c r="C359" s="141"/>
      <c r="D359" s="141"/>
    </row>
    <row r="360" spans="3:4">
      <c r="C360" s="141"/>
      <c r="D360" s="141"/>
    </row>
    <row r="361" spans="3:4">
      <c r="C361" s="141"/>
      <c r="D361" s="141"/>
    </row>
    <row r="362" spans="3:4">
      <c r="C362" s="141"/>
      <c r="D362" s="141"/>
    </row>
    <row r="363" spans="3:4">
      <c r="C363" s="141"/>
      <c r="D363" s="141"/>
    </row>
    <row r="364" spans="3:4">
      <c r="C364" s="141"/>
      <c r="D364" s="141"/>
    </row>
    <row r="365" spans="3:4">
      <c r="C365" s="141"/>
      <c r="D365" s="141"/>
    </row>
    <row r="366" spans="3:4">
      <c r="C366" s="141"/>
      <c r="D366" s="141"/>
    </row>
    <row r="367" spans="3:4">
      <c r="C367" s="141"/>
      <c r="D367" s="141"/>
    </row>
    <row r="368" spans="3:4">
      <c r="C368" s="141"/>
      <c r="D368" s="141"/>
    </row>
    <row r="369" spans="3:4">
      <c r="C369" s="141"/>
      <c r="D369" s="141"/>
    </row>
    <row r="370" spans="3:4">
      <c r="C370" s="141"/>
      <c r="D370" s="141"/>
    </row>
    <row r="371" spans="3:4">
      <c r="C371" s="141"/>
      <c r="D371" s="141"/>
    </row>
    <row r="372" spans="3:4">
      <c r="C372" s="141"/>
      <c r="D372" s="141"/>
    </row>
    <row r="373" spans="3:4">
      <c r="C373" s="141"/>
      <c r="D373" s="141"/>
    </row>
    <row r="374" spans="3:4">
      <c r="C374" s="141"/>
      <c r="D374" s="141"/>
    </row>
    <row r="375" spans="3:4">
      <c r="C375" s="141"/>
      <c r="D375" s="141"/>
    </row>
    <row r="376" spans="3:4">
      <c r="C376" s="141"/>
      <c r="D376" s="141"/>
    </row>
    <row r="377" spans="3:4">
      <c r="C377" s="141"/>
      <c r="D377" s="141"/>
    </row>
    <row r="378" spans="3:4">
      <c r="C378" s="141"/>
      <c r="D378" s="141"/>
    </row>
    <row r="379" spans="3:4">
      <c r="C379" s="141"/>
      <c r="D379" s="141"/>
    </row>
    <row r="380" spans="3:4">
      <c r="C380" s="141"/>
      <c r="D380" s="141"/>
    </row>
    <row r="381" spans="3:4">
      <c r="C381" s="141"/>
      <c r="D381" s="141"/>
    </row>
    <row r="382" spans="3:4">
      <c r="C382" s="141"/>
      <c r="D382" s="141"/>
    </row>
    <row r="383" spans="3:4">
      <c r="C383" s="141"/>
      <c r="D383" s="141"/>
    </row>
    <row r="384" spans="3:4">
      <c r="C384" s="141"/>
      <c r="D384" s="141"/>
    </row>
    <row r="385" spans="3:4">
      <c r="C385" s="141"/>
      <c r="D385" s="141"/>
    </row>
    <row r="386" spans="3:4">
      <c r="C386" s="141"/>
      <c r="D386" s="141"/>
    </row>
    <row r="387" spans="3:4">
      <c r="C387" s="141"/>
      <c r="D387" s="141"/>
    </row>
    <row r="388" spans="3:4">
      <c r="C388" s="141"/>
      <c r="D388" s="141"/>
    </row>
    <row r="389" spans="3:4">
      <c r="C389" s="141"/>
      <c r="D389" s="141"/>
    </row>
    <row r="390" spans="3:4">
      <c r="C390" s="141"/>
      <c r="D390" s="141"/>
    </row>
    <row r="391" spans="3:4">
      <c r="C391" s="141"/>
      <c r="D391" s="141"/>
    </row>
    <row r="392" spans="3:4">
      <c r="C392" s="141"/>
      <c r="D392" s="141"/>
    </row>
    <row r="393" spans="3:4">
      <c r="C393" s="141"/>
      <c r="D393" s="141"/>
    </row>
    <row r="394" spans="3:4">
      <c r="C394" s="141"/>
      <c r="D394" s="141"/>
    </row>
    <row r="395" spans="3:4">
      <c r="C395" s="141"/>
      <c r="D395" s="141"/>
    </row>
    <row r="396" spans="3:4">
      <c r="C396" s="141"/>
      <c r="D396" s="141"/>
    </row>
    <row r="397" spans="3:4">
      <c r="C397" s="141"/>
      <c r="D397" s="141"/>
    </row>
    <row r="398" spans="3:4">
      <c r="C398" s="141"/>
      <c r="D398" s="141"/>
    </row>
    <row r="399" spans="3:4">
      <c r="C399" s="141"/>
      <c r="D399" s="141"/>
    </row>
    <row r="400" spans="3:4">
      <c r="C400" s="141"/>
      <c r="D400" s="141"/>
    </row>
    <row r="401" spans="3:4">
      <c r="C401" s="141"/>
      <c r="D401" s="141"/>
    </row>
    <row r="402" spans="3:4">
      <c r="C402" s="141"/>
      <c r="D402" s="141"/>
    </row>
    <row r="403" spans="3:4">
      <c r="C403" s="141"/>
      <c r="D403" s="141"/>
    </row>
    <row r="404" spans="3:4">
      <c r="C404" s="141"/>
      <c r="D404" s="141"/>
    </row>
    <row r="405" spans="3:4">
      <c r="C405" s="141"/>
      <c r="D405" s="141"/>
    </row>
    <row r="406" spans="3:4">
      <c r="C406" s="141"/>
      <c r="D406" s="141"/>
    </row>
    <row r="407" spans="3:4">
      <c r="C407" s="141"/>
      <c r="D407" s="141"/>
    </row>
    <row r="408" spans="3:4">
      <c r="C408" s="141"/>
      <c r="D408" s="141"/>
    </row>
    <row r="409" spans="3:4">
      <c r="C409" s="141"/>
      <c r="D409" s="141"/>
    </row>
    <row r="410" spans="3:4">
      <c r="C410" s="141"/>
      <c r="D410" s="141"/>
    </row>
    <row r="411" spans="3:4">
      <c r="C411" s="141"/>
      <c r="D411" s="141"/>
    </row>
    <row r="412" spans="3:4">
      <c r="C412" s="141"/>
      <c r="D412" s="141"/>
    </row>
    <row r="413" spans="3:4">
      <c r="C413" s="141"/>
      <c r="D413" s="141"/>
    </row>
    <row r="414" spans="3:4">
      <c r="C414" s="141"/>
      <c r="D414" s="141"/>
    </row>
    <row r="415" spans="3:4">
      <c r="C415" s="141"/>
      <c r="D415" s="141"/>
    </row>
    <row r="416" spans="3:4">
      <c r="C416" s="141"/>
      <c r="D416" s="141"/>
    </row>
    <row r="417" spans="3:4">
      <c r="C417" s="141"/>
      <c r="D417" s="141"/>
    </row>
    <row r="418" spans="3:4">
      <c r="C418" s="141"/>
      <c r="D418" s="141"/>
    </row>
    <row r="419" spans="3:4">
      <c r="C419" s="141"/>
      <c r="D419" s="141"/>
    </row>
    <row r="420" spans="3:4">
      <c r="C420" s="141"/>
      <c r="D420" s="141"/>
    </row>
    <row r="421" spans="3:4">
      <c r="C421" s="141"/>
      <c r="D421" s="141"/>
    </row>
    <row r="422" spans="3:4">
      <c r="C422" s="141"/>
      <c r="D422" s="141"/>
    </row>
    <row r="423" spans="3:4">
      <c r="C423" s="141"/>
      <c r="D423" s="141"/>
    </row>
    <row r="424" spans="3:4">
      <c r="C424" s="141"/>
      <c r="D424" s="141"/>
    </row>
    <row r="425" spans="3:4">
      <c r="C425" s="141"/>
      <c r="D425" s="141"/>
    </row>
    <row r="426" spans="3:4">
      <c r="C426" s="141"/>
      <c r="D426" s="141"/>
    </row>
    <row r="427" spans="3:4">
      <c r="C427" s="141"/>
      <c r="D427" s="141"/>
    </row>
    <row r="428" spans="3:4">
      <c r="C428" s="141"/>
      <c r="D428" s="141"/>
    </row>
    <row r="429" spans="3:4">
      <c r="C429" s="141"/>
      <c r="D429" s="141"/>
    </row>
    <row r="430" spans="3:4">
      <c r="C430" s="141"/>
      <c r="D430" s="141"/>
    </row>
    <row r="431" spans="3:4">
      <c r="C431" s="141"/>
      <c r="D431" s="141"/>
    </row>
    <row r="432" spans="3:4">
      <c r="C432" s="141"/>
      <c r="D432" s="141"/>
    </row>
    <row r="433" spans="3:4">
      <c r="C433" s="141"/>
      <c r="D433" s="141"/>
    </row>
    <row r="434" spans="3:4">
      <c r="C434" s="141"/>
      <c r="D434" s="141"/>
    </row>
    <row r="435" spans="3:4">
      <c r="C435" s="141"/>
      <c r="D435" s="141"/>
    </row>
    <row r="436" spans="3:4">
      <c r="C436" s="141"/>
      <c r="D436" s="141"/>
    </row>
    <row r="437" spans="3:4">
      <c r="C437" s="141"/>
      <c r="D437" s="141"/>
    </row>
    <row r="438" spans="3:4">
      <c r="C438" s="141"/>
      <c r="D438" s="141"/>
    </row>
    <row r="439" spans="3:4">
      <c r="C439" s="141"/>
      <c r="D439" s="141"/>
    </row>
    <row r="440" spans="3:4">
      <c r="C440" s="141"/>
      <c r="D440" s="141"/>
    </row>
    <row r="441" spans="3:4">
      <c r="C441" s="141"/>
      <c r="D441" s="141"/>
    </row>
    <row r="442" spans="3:4">
      <c r="C442" s="141"/>
      <c r="D442" s="141"/>
    </row>
    <row r="443" spans="3:4">
      <c r="C443" s="141"/>
      <c r="D443" s="141"/>
    </row>
    <row r="444" spans="3:4">
      <c r="C444" s="141"/>
      <c r="D444" s="141"/>
    </row>
    <row r="445" spans="3:4">
      <c r="C445" s="141"/>
      <c r="D445" s="141"/>
    </row>
    <row r="446" spans="3:4">
      <c r="C446" s="141"/>
      <c r="D446" s="141"/>
    </row>
    <row r="447" spans="3:4">
      <c r="C447" s="141"/>
      <c r="D447" s="141"/>
    </row>
    <row r="448" spans="3:4">
      <c r="C448" s="141"/>
      <c r="D448" s="141"/>
    </row>
    <row r="449" spans="3:4">
      <c r="C449" s="141"/>
      <c r="D449" s="141"/>
    </row>
    <row r="450" spans="3:4">
      <c r="C450" s="141"/>
      <c r="D450" s="141"/>
    </row>
    <row r="451" spans="3:4">
      <c r="C451" s="141"/>
      <c r="D451" s="141"/>
    </row>
    <row r="452" spans="3:4">
      <c r="C452" s="141"/>
      <c r="D452" s="141"/>
    </row>
    <row r="453" spans="3:4">
      <c r="C453" s="141"/>
      <c r="D453" s="141"/>
    </row>
    <row r="454" spans="3:4">
      <c r="C454" s="141"/>
      <c r="D454" s="141"/>
    </row>
    <row r="455" spans="3:4">
      <c r="C455" s="141"/>
      <c r="D455" s="141"/>
    </row>
    <row r="456" spans="3:4">
      <c r="C456" s="141"/>
      <c r="D456" s="141"/>
    </row>
    <row r="457" spans="3:4">
      <c r="C457" s="141"/>
      <c r="D457" s="141"/>
    </row>
    <row r="458" spans="3:4">
      <c r="C458" s="141"/>
      <c r="D458" s="141"/>
    </row>
    <row r="459" spans="3:4">
      <c r="C459" s="141"/>
      <c r="D459" s="141"/>
    </row>
    <row r="460" spans="3:4">
      <c r="C460" s="141"/>
      <c r="D460" s="141"/>
    </row>
    <row r="461" spans="3:4">
      <c r="C461" s="141"/>
      <c r="D461" s="141"/>
    </row>
    <row r="462" spans="3:4">
      <c r="C462" s="141"/>
      <c r="D462" s="141"/>
    </row>
    <row r="463" spans="3:4">
      <c r="C463" s="141"/>
      <c r="D463" s="141"/>
    </row>
    <row r="464" spans="3:4">
      <c r="C464" s="141"/>
      <c r="D464" s="141"/>
    </row>
    <row r="465" spans="3:4">
      <c r="C465" s="141"/>
      <c r="D465" s="141"/>
    </row>
    <row r="466" spans="3:4">
      <c r="C466" s="141"/>
      <c r="D466" s="141"/>
    </row>
    <row r="467" spans="3:4">
      <c r="C467" s="141"/>
      <c r="D467" s="141"/>
    </row>
    <row r="468" spans="3:4">
      <c r="C468" s="141"/>
      <c r="D468" s="141"/>
    </row>
    <row r="469" spans="3:4">
      <c r="C469" s="141"/>
      <c r="D469" s="141"/>
    </row>
    <row r="470" spans="3:4">
      <c r="C470" s="141"/>
      <c r="D470" s="141"/>
    </row>
    <row r="471" spans="3:4">
      <c r="C471" s="141"/>
      <c r="D471" s="141"/>
    </row>
    <row r="472" spans="3:4">
      <c r="C472" s="141"/>
      <c r="D472" s="141"/>
    </row>
    <row r="473" spans="3:4">
      <c r="C473" s="141"/>
      <c r="D473" s="141"/>
    </row>
    <row r="474" spans="3:4">
      <c r="C474" s="141"/>
      <c r="D474" s="141"/>
    </row>
    <row r="475" spans="3:4">
      <c r="C475" s="141"/>
      <c r="D475" s="141"/>
    </row>
    <row r="476" spans="3:4">
      <c r="C476" s="141"/>
      <c r="D476" s="141"/>
    </row>
    <row r="477" spans="3:4">
      <c r="C477" s="141"/>
      <c r="D477" s="141"/>
    </row>
    <row r="478" spans="3:4">
      <c r="C478" s="141"/>
      <c r="D478" s="141"/>
    </row>
    <row r="479" spans="3:4">
      <c r="C479" s="141"/>
      <c r="D479" s="141"/>
    </row>
    <row r="480" spans="3:4">
      <c r="C480" s="141"/>
      <c r="D480" s="141"/>
    </row>
    <row r="481" spans="3:4">
      <c r="C481" s="141"/>
      <c r="D481" s="141"/>
    </row>
    <row r="482" spans="3:4">
      <c r="C482" s="141"/>
      <c r="D482" s="141"/>
    </row>
    <row r="483" spans="3:4">
      <c r="C483" s="141"/>
      <c r="D483" s="141"/>
    </row>
    <row r="484" spans="3:4">
      <c r="C484" s="141"/>
      <c r="D484" s="141"/>
    </row>
    <row r="485" spans="3:4">
      <c r="C485" s="141"/>
      <c r="D485" s="141"/>
    </row>
    <row r="486" spans="3:4">
      <c r="C486" s="141"/>
      <c r="D486" s="141"/>
    </row>
    <row r="487" spans="3:4">
      <c r="C487" s="141"/>
      <c r="D487" s="141"/>
    </row>
    <row r="488" spans="3:4">
      <c r="C488" s="141"/>
      <c r="D488" s="141"/>
    </row>
    <row r="489" spans="3:4">
      <c r="C489" s="141"/>
      <c r="D489" s="141"/>
    </row>
    <row r="490" spans="3:4">
      <c r="C490" s="141"/>
      <c r="D490" s="141"/>
    </row>
    <row r="491" spans="3:4">
      <c r="C491" s="141"/>
      <c r="D491" s="141"/>
    </row>
    <row r="492" spans="3:4">
      <c r="C492" s="141"/>
      <c r="D492" s="141"/>
    </row>
    <row r="493" spans="3:4">
      <c r="C493" s="141"/>
      <c r="D493" s="141"/>
    </row>
    <row r="494" spans="3:4">
      <c r="C494" s="141"/>
      <c r="D494" s="141"/>
    </row>
    <row r="495" spans="3:4">
      <c r="C495" s="141"/>
      <c r="D495" s="141"/>
    </row>
    <row r="496" spans="3:4">
      <c r="C496" s="141"/>
      <c r="D496" s="141"/>
    </row>
    <row r="497" spans="3:4">
      <c r="C497" s="141"/>
      <c r="D497" s="141"/>
    </row>
    <row r="498" spans="3:4">
      <c r="C498" s="141"/>
      <c r="D498" s="141"/>
    </row>
    <row r="499" spans="3:4">
      <c r="C499" s="141"/>
      <c r="D499" s="141"/>
    </row>
    <row r="500" spans="3:4">
      <c r="C500" s="141"/>
      <c r="D500" s="141"/>
    </row>
    <row r="501" spans="3:4">
      <c r="C501" s="141"/>
      <c r="D501" s="141"/>
    </row>
    <row r="502" spans="3:4">
      <c r="C502" s="141"/>
      <c r="D502" s="141"/>
    </row>
    <row r="503" spans="3:4">
      <c r="C503" s="141"/>
      <c r="D503" s="141"/>
    </row>
    <row r="504" spans="3:4">
      <c r="C504" s="141"/>
      <c r="D504" s="141"/>
    </row>
    <row r="505" spans="3:4">
      <c r="C505" s="141"/>
      <c r="D505" s="141"/>
    </row>
    <row r="506" spans="3:4">
      <c r="C506" s="141"/>
      <c r="D506" s="141"/>
    </row>
    <row r="507" spans="3:4">
      <c r="C507" s="141"/>
      <c r="D507" s="141"/>
    </row>
    <row r="508" spans="3:4">
      <c r="C508" s="141"/>
      <c r="D508" s="141"/>
    </row>
    <row r="509" spans="3:4">
      <c r="C509" s="141"/>
      <c r="D509" s="141"/>
    </row>
    <row r="510" spans="3:4">
      <c r="C510" s="141"/>
      <c r="D510" s="141"/>
    </row>
    <row r="511" spans="3:4">
      <c r="C511" s="141"/>
      <c r="D511" s="141"/>
    </row>
    <row r="512" spans="3:4">
      <c r="C512" s="141"/>
      <c r="D512" s="141"/>
    </row>
    <row r="513" spans="3:4">
      <c r="C513" s="141"/>
      <c r="D513" s="141"/>
    </row>
    <row r="514" spans="3:4">
      <c r="C514" s="141"/>
      <c r="D514" s="141"/>
    </row>
    <row r="515" spans="3:4">
      <c r="C515" s="141"/>
      <c r="D515" s="141"/>
    </row>
    <row r="516" spans="3:4">
      <c r="C516" s="141"/>
      <c r="D516" s="141"/>
    </row>
    <row r="517" spans="3:4">
      <c r="C517" s="141"/>
      <c r="D517" s="141"/>
    </row>
    <row r="518" spans="3:4">
      <c r="C518" s="141"/>
      <c r="D518" s="141"/>
    </row>
    <row r="519" spans="3:4">
      <c r="C519" s="141"/>
      <c r="D519" s="141"/>
    </row>
    <row r="520" spans="3:4">
      <c r="C520" s="141"/>
      <c r="D520" s="141"/>
    </row>
    <row r="521" spans="3:4">
      <c r="C521" s="141"/>
      <c r="D521" s="141"/>
    </row>
    <row r="522" spans="3:4">
      <c r="C522" s="141"/>
      <c r="D522" s="141"/>
    </row>
    <row r="523" spans="3:4">
      <c r="C523" s="141"/>
      <c r="D523" s="141"/>
    </row>
    <row r="524" spans="3:4">
      <c r="C524" s="141"/>
      <c r="D524" s="141"/>
    </row>
    <row r="525" spans="3:4">
      <c r="C525" s="141"/>
      <c r="D525" s="141"/>
    </row>
    <row r="526" spans="3:4">
      <c r="C526" s="141"/>
      <c r="D526" s="141"/>
    </row>
    <row r="527" spans="3:4">
      <c r="C527" s="141"/>
      <c r="D527" s="141"/>
    </row>
    <row r="528" spans="3:4">
      <c r="C528" s="141"/>
      <c r="D528" s="141"/>
    </row>
    <row r="529" spans="3:4">
      <c r="C529" s="141"/>
      <c r="D529" s="141"/>
    </row>
    <row r="530" spans="3:4">
      <c r="C530" s="141"/>
      <c r="D530" s="141"/>
    </row>
    <row r="531" spans="3:4">
      <c r="C531" s="141"/>
      <c r="D531" s="141"/>
    </row>
    <row r="532" spans="3:4">
      <c r="C532" s="141"/>
      <c r="D532" s="141"/>
    </row>
    <row r="533" spans="3:4">
      <c r="C533" s="141"/>
      <c r="D533" s="141"/>
    </row>
    <row r="534" spans="3:4">
      <c r="C534" s="141"/>
      <c r="D534" s="141"/>
    </row>
    <row r="535" spans="3:4">
      <c r="C535" s="141"/>
      <c r="D535" s="141"/>
    </row>
    <row r="536" spans="3:4">
      <c r="C536" s="141"/>
      <c r="D536" s="141"/>
    </row>
    <row r="537" spans="3:4">
      <c r="C537" s="141"/>
      <c r="D537" s="141"/>
    </row>
    <row r="538" spans="3:4">
      <c r="C538" s="141"/>
      <c r="D538" s="141"/>
    </row>
    <row r="539" spans="3:4">
      <c r="C539" s="141"/>
      <c r="D539" s="141"/>
    </row>
    <row r="540" spans="3:4">
      <c r="C540" s="141"/>
      <c r="D540" s="141"/>
    </row>
    <row r="541" spans="3:4">
      <c r="C541" s="141"/>
      <c r="D541" s="141"/>
    </row>
    <row r="542" spans="3:4">
      <c r="C542" s="141"/>
      <c r="D542" s="141"/>
    </row>
    <row r="543" spans="3:4">
      <c r="C543" s="141"/>
      <c r="D543" s="141"/>
    </row>
    <row r="544" spans="3:4">
      <c r="C544" s="141"/>
      <c r="D544" s="141"/>
    </row>
    <row r="545" spans="3:4">
      <c r="C545" s="141"/>
      <c r="D545" s="141"/>
    </row>
    <row r="546" spans="3:4">
      <c r="C546" s="141"/>
      <c r="D546" s="141"/>
    </row>
    <row r="547" spans="3:4">
      <c r="C547" s="141"/>
      <c r="D547" s="141"/>
    </row>
    <row r="548" spans="3:4">
      <c r="C548" s="141"/>
      <c r="D548" s="141"/>
    </row>
    <row r="549" spans="3:4">
      <c r="C549" s="141"/>
      <c r="D549" s="141"/>
    </row>
    <row r="550" spans="3:4">
      <c r="C550" s="141"/>
      <c r="D550" s="141"/>
    </row>
    <row r="551" spans="3:4">
      <c r="C551" s="141"/>
      <c r="D551" s="141"/>
    </row>
    <row r="552" spans="3:4">
      <c r="C552" s="141"/>
      <c r="D552" s="141"/>
    </row>
    <row r="553" spans="3:4">
      <c r="C553" s="141"/>
      <c r="D553" s="141"/>
    </row>
    <row r="554" spans="3:4">
      <c r="C554" s="141"/>
      <c r="D554" s="141"/>
    </row>
    <row r="555" spans="3:4">
      <c r="C555" s="141"/>
      <c r="D555" s="141"/>
    </row>
    <row r="556" spans="3:4">
      <c r="C556" s="141"/>
      <c r="D556" s="141"/>
    </row>
    <row r="557" spans="3:4">
      <c r="C557" s="141"/>
      <c r="D557" s="141"/>
    </row>
    <row r="558" spans="3:4">
      <c r="C558" s="141"/>
      <c r="D558" s="141"/>
    </row>
    <row r="559" spans="3:4">
      <c r="C559" s="141"/>
      <c r="D559" s="141"/>
    </row>
    <row r="560" spans="3:4">
      <c r="C560" s="141"/>
      <c r="D560" s="141"/>
    </row>
    <row r="561" spans="3:4">
      <c r="C561" s="141"/>
      <c r="D561" s="141"/>
    </row>
    <row r="562" spans="3:4">
      <c r="C562" s="141"/>
      <c r="D562" s="141"/>
    </row>
    <row r="563" spans="3:4">
      <c r="C563" s="141"/>
      <c r="D563" s="141"/>
    </row>
    <row r="564" spans="3:4">
      <c r="C564" s="141"/>
      <c r="D564" s="141"/>
    </row>
    <row r="565" spans="3:4">
      <c r="C565" s="141"/>
      <c r="D565" s="141"/>
    </row>
    <row r="566" spans="3:4">
      <c r="C566" s="141"/>
      <c r="D566" s="141"/>
    </row>
    <row r="567" spans="3:4">
      <c r="C567" s="141"/>
      <c r="D567" s="141"/>
    </row>
    <row r="568" spans="3:4">
      <c r="C568" s="141"/>
      <c r="D568" s="141"/>
    </row>
    <row r="569" spans="3:4">
      <c r="C569" s="141"/>
      <c r="D569" s="141"/>
    </row>
    <row r="570" spans="3:4">
      <c r="C570" s="141"/>
      <c r="D570" s="141"/>
    </row>
    <row r="571" spans="3:4">
      <c r="C571" s="141"/>
      <c r="D571" s="141"/>
    </row>
    <row r="572" spans="3:4">
      <c r="C572" s="141"/>
      <c r="D572" s="141"/>
    </row>
    <row r="573" spans="3:4">
      <c r="C573" s="141"/>
      <c r="D573" s="141"/>
    </row>
    <row r="574" spans="3:4">
      <c r="C574" s="141"/>
      <c r="D574" s="141"/>
    </row>
    <row r="575" spans="3:4">
      <c r="C575" s="141"/>
      <c r="D575" s="141"/>
    </row>
    <row r="576" spans="3:4">
      <c r="C576" s="141"/>
      <c r="D576" s="141"/>
    </row>
    <row r="577" spans="3:4">
      <c r="C577" s="141"/>
      <c r="D577" s="141"/>
    </row>
    <row r="578" spans="3:4">
      <c r="C578" s="141"/>
      <c r="D578" s="141"/>
    </row>
    <row r="579" spans="3:4">
      <c r="C579" s="141"/>
      <c r="D579" s="141"/>
    </row>
    <row r="580" spans="3:4">
      <c r="C580" s="141"/>
      <c r="D580" s="141"/>
    </row>
    <row r="581" spans="3:4">
      <c r="C581" s="141"/>
      <c r="D581" s="141"/>
    </row>
    <row r="582" spans="3:4">
      <c r="C582" s="141"/>
      <c r="D582" s="141"/>
    </row>
    <row r="583" spans="3:4">
      <c r="C583" s="141"/>
      <c r="D583" s="141"/>
    </row>
    <row r="584" spans="3:4">
      <c r="C584" s="141"/>
      <c r="D584" s="141"/>
    </row>
    <row r="585" spans="3:4">
      <c r="C585" s="141"/>
      <c r="D585" s="141"/>
    </row>
    <row r="586" spans="3:4">
      <c r="C586" s="141"/>
      <c r="D586" s="141"/>
    </row>
    <row r="587" spans="3:4">
      <c r="C587" s="141"/>
      <c r="D587" s="141"/>
    </row>
    <row r="588" spans="3:4">
      <c r="C588" s="141"/>
      <c r="D588" s="141"/>
    </row>
    <row r="589" spans="3:4">
      <c r="C589" s="141"/>
      <c r="D589" s="141"/>
    </row>
    <row r="590" spans="3:4">
      <c r="C590" s="141"/>
      <c r="D590" s="141"/>
    </row>
    <row r="591" spans="3:4">
      <c r="C591" s="141"/>
      <c r="D591" s="141"/>
    </row>
    <row r="592" spans="3:4">
      <c r="C592" s="141"/>
      <c r="D592" s="141"/>
    </row>
    <row r="593" spans="3:4">
      <c r="C593" s="141"/>
      <c r="D593" s="141"/>
    </row>
    <row r="594" spans="3:4">
      <c r="C594" s="141"/>
      <c r="D594" s="141"/>
    </row>
    <row r="595" spans="3:4">
      <c r="C595" s="141"/>
      <c r="D595" s="141"/>
    </row>
    <row r="596" spans="3:4">
      <c r="C596" s="141"/>
      <c r="D596" s="141"/>
    </row>
    <row r="597" spans="3:4">
      <c r="C597" s="141"/>
      <c r="D597" s="141"/>
    </row>
    <row r="598" spans="3:4">
      <c r="C598" s="141"/>
      <c r="D598" s="141"/>
    </row>
    <row r="599" spans="3:4">
      <c r="C599" s="141"/>
      <c r="D599" s="141"/>
    </row>
    <row r="600" spans="3:4">
      <c r="C600" s="141"/>
      <c r="D600" s="141"/>
    </row>
    <row r="601" spans="3:4">
      <c r="C601" s="141"/>
      <c r="D601" s="141"/>
    </row>
    <row r="602" spans="3:4">
      <c r="C602" s="141"/>
      <c r="D602" s="141"/>
    </row>
    <row r="603" spans="3:4">
      <c r="C603" s="141"/>
      <c r="D603" s="141"/>
    </row>
    <row r="604" spans="3:4">
      <c r="C604" s="141"/>
      <c r="D604" s="141"/>
    </row>
    <row r="605" spans="3:4">
      <c r="C605" s="141"/>
      <c r="D605" s="141"/>
    </row>
    <row r="606" spans="3:4">
      <c r="C606" s="141"/>
      <c r="D606" s="141"/>
    </row>
    <row r="607" spans="3:4">
      <c r="C607" s="141"/>
      <c r="D607" s="141"/>
    </row>
    <row r="608" spans="3:4">
      <c r="C608" s="141"/>
      <c r="D608" s="141"/>
    </row>
    <row r="609" spans="3:4">
      <c r="C609" s="141"/>
      <c r="D609" s="141"/>
    </row>
    <row r="610" spans="3:4">
      <c r="C610" s="141"/>
      <c r="D610" s="141"/>
    </row>
    <row r="611" spans="3:4">
      <c r="C611" s="141"/>
      <c r="D611" s="141"/>
    </row>
    <row r="612" spans="3:4">
      <c r="C612" s="141"/>
      <c r="D612" s="141"/>
    </row>
    <row r="613" spans="3:4">
      <c r="C613" s="141"/>
      <c r="D613" s="141"/>
    </row>
    <row r="614" spans="3:4">
      <c r="C614" s="141"/>
      <c r="D614" s="141"/>
    </row>
    <row r="615" spans="3:4">
      <c r="C615" s="141"/>
      <c r="D615" s="141"/>
    </row>
    <row r="616" spans="3:4">
      <c r="C616" s="141"/>
      <c r="D616" s="141"/>
    </row>
    <row r="617" spans="3:4">
      <c r="C617" s="141"/>
      <c r="D617" s="141"/>
    </row>
    <row r="618" spans="3:4">
      <c r="C618" s="141"/>
      <c r="D618" s="141"/>
    </row>
    <row r="619" spans="3:4">
      <c r="C619" s="141"/>
      <c r="D619" s="141"/>
    </row>
    <row r="620" spans="3:4">
      <c r="C620" s="141"/>
      <c r="D620" s="141"/>
    </row>
    <row r="621" spans="3:4">
      <c r="C621" s="141"/>
      <c r="D621" s="141"/>
    </row>
    <row r="622" spans="3:4">
      <c r="C622" s="141"/>
      <c r="D622" s="141"/>
    </row>
    <row r="623" spans="3:4">
      <c r="C623" s="141"/>
      <c r="D623" s="141"/>
    </row>
    <row r="624" spans="3:4">
      <c r="C624" s="141"/>
      <c r="D624" s="141"/>
    </row>
    <row r="625" spans="3:4">
      <c r="C625" s="141"/>
      <c r="D625" s="141"/>
    </row>
    <row r="626" spans="3:4">
      <c r="C626" s="141"/>
      <c r="D626" s="141"/>
    </row>
    <row r="627" spans="3:4">
      <c r="C627" s="141"/>
      <c r="D627" s="141"/>
    </row>
    <row r="628" spans="3:4">
      <c r="C628" s="141"/>
      <c r="D628" s="141"/>
    </row>
    <row r="629" spans="3:4">
      <c r="C629" s="141"/>
      <c r="D629" s="141"/>
    </row>
    <row r="630" spans="3:4">
      <c r="C630" s="141"/>
      <c r="D630" s="141"/>
    </row>
    <row r="631" spans="3:4">
      <c r="C631" s="141"/>
      <c r="D631" s="141"/>
    </row>
    <row r="632" spans="3:4">
      <c r="C632" s="141"/>
      <c r="D632" s="141"/>
    </row>
    <row r="633" spans="3:4">
      <c r="C633" s="141"/>
      <c r="D633" s="141"/>
    </row>
    <row r="634" spans="3:4">
      <c r="C634" s="141"/>
      <c r="D634" s="141"/>
    </row>
    <row r="635" spans="3:4">
      <c r="C635" s="141"/>
      <c r="D635" s="141"/>
    </row>
    <row r="636" spans="3:4">
      <c r="C636" s="141"/>
      <c r="D636" s="141"/>
    </row>
    <row r="637" spans="3:4">
      <c r="C637" s="141"/>
      <c r="D637" s="141"/>
    </row>
    <row r="638" spans="3:4">
      <c r="C638" s="141"/>
      <c r="D638" s="141"/>
    </row>
    <row r="639" spans="3:4">
      <c r="C639" s="141"/>
      <c r="D639" s="141"/>
    </row>
    <row r="640" spans="3:4">
      <c r="C640" s="141"/>
      <c r="D640" s="141"/>
    </row>
    <row r="641" spans="3:4">
      <c r="C641" s="141"/>
      <c r="D641" s="141"/>
    </row>
    <row r="642" spans="3:4">
      <c r="C642" s="141"/>
      <c r="D642" s="141"/>
    </row>
    <row r="643" spans="3:4">
      <c r="C643" s="141"/>
      <c r="D643" s="141"/>
    </row>
    <row r="644" spans="3:4">
      <c r="C644" s="141"/>
      <c r="D644" s="141"/>
    </row>
    <row r="645" spans="3:4">
      <c r="C645" s="141"/>
      <c r="D645" s="141"/>
    </row>
    <row r="646" spans="3:4">
      <c r="C646" s="141"/>
      <c r="D646" s="141"/>
    </row>
    <row r="647" spans="3:4">
      <c r="C647" s="141"/>
      <c r="D647" s="141"/>
    </row>
    <row r="648" spans="3:4">
      <c r="C648" s="141"/>
      <c r="D648" s="141"/>
    </row>
    <row r="649" spans="3:4">
      <c r="C649" s="141"/>
      <c r="D649" s="141"/>
    </row>
    <row r="650" spans="3:4">
      <c r="C650" s="141"/>
      <c r="D650" s="141"/>
    </row>
    <row r="651" spans="3:4">
      <c r="C651" s="141"/>
      <c r="D651" s="141"/>
    </row>
    <row r="652" spans="3:4">
      <c r="C652" s="141"/>
      <c r="D652" s="141"/>
    </row>
    <row r="653" spans="3:4">
      <c r="C653" s="141"/>
      <c r="D653" s="141"/>
    </row>
    <row r="654" spans="3:4">
      <c r="C654" s="141"/>
      <c r="D654" s="141"/>
    </row>
    <row r="655" spans="3:4">
      <c r="C655" s="141"/>
      <c r="D655" s="141"/>
    </row>
    <row r="656" spans="3:4">
      <c r="C656" s="141"/>
      <c r="D656" s="141"/>
    </row>
    <row r="657" spans="3:4">
      <c r="C657" s="141"/>
      <c r="D657" s="141"/>
    </row>
    <row r="658" spans="3:4">
      <c r="C658" s="141"/>
      <c r="D658" s="141"/>
    </row>
    <row r="659" spans="3:4">
      <c r="C659" s="141"/>
      <c r="D659" s="141"/>
    </row>
    <row r="660" spans="3:4">
      <c r="C660" s="141"/>
      <c r="D660" s="141"/>
    </row>
    <row r="661" spans="3:4">
      <c r="C661" s="141"/>
      <c r="D661" s="141"/>
    </row>
    <row r="662" spans="3:4">
      <c r="C662" s="141"/>
      <c r="D662" s="141"/>
    </row>
    <row r="663" spans="3:4">
      <c r="C663" s="141"/>
      <c r="D663" s="141"/>
    </row>
    <row r="664" spans="3:4">
      <c r="C664" s="141"/>
      <c r="D664" s="141"/>
    </row>
    <row r="665" spans="3:4">
      <c r="C665" s="141"/>
      <c r="D665" s="141"/>
    </row>
    <row r="666" spans="3:4">
      <c r="C666" s="141"/>
      <c r="D666" s="141"/>
    </row>
    <row r="667" spans="3:4">
      <c r="C667" s="141"/>
      <c r="D667" s="141"/>
    </row>
    <row r="668" spans="3:4">
      <c r="C668" s="141"/>
      <c r="D668" s="141"/>
    </row>
    <row r="669" spans="3:4">
      <c r="C669" s="141"/>
      <c r="D669" s="141"/>
    </row>
    <row r="670" spans="3:4">
      <c r="C670" s="141"/>
      <c r="D670" s="141"/>
    </row>
    <row r="671" spans="3:4">
      <c r="C671" s="141"/>
      <c r="D671" s="141"/>
    </row>
    <row r="672" spans="3:4">
      <c r="C672" s="141"/>
      <c r="D672" s="141"/>
    </row>
    <row r="673" spans="3:4">
      <c r="C673" s="141"/>
      <c r="D673" s="141"/>
    </row>
    <row r="674" spans="3:4">
      <c r="C674" s="141"/>
      <c r="D674" s="141"/>
    </row>
    <row r="675" spans="3:4">
      <c r="C675" s="141"/>
      <c r="D675" s="141"/>
    </row>
    <row r="676" spans="3:4">
      <c r="C676" s="141"/>
      <c r="D676" s="141"/>
    </row>
    <row r="677" spans="3:4">
      <c r="C677" s="141"/>
      <c r="D677" s="141"/>
    </row>
    <row r="678" spans="3:4">
      <c r="C678" s="141"/>
      <c r="D678" s="141"/>
    </row>
    <row r="679" spans="3:4">
      <c r="C679" s="141"/>
      <c r="D679" s="141"/>
    </row>
    <row r="680" spans="3:4">
      <c r="C680" s="141"/>
      <c r="D680" s="141"/>
    </row>
    <row r="681" spans="3:4">
      <c r="C681" s="141"/>
      <c r="D681" s="141"/>
    </row>
    <row r="682" spans="3:4">
      <c r="C682" s="141"/>
      <c r="D682" s="141"/>
    </row>
    <row r="683" spans="3:4">
      <c r="C683" s="141"/>
      <c r="D683" s="141"/>
    </row>
    <row r="684" spans="3:4">
      <c r="C684" s="141"/>
      <c r="D684" s="141"/>
    </row>
    <row r="685" spans="3:4">
      <c r="C685" s="141"/>
      <c r="D685" s="141"/>
    </row>
    <row r="686" spans="3:4">
      <c r="C686" s="141"/>
      <c r="D686" s="141"/>
    </row>
    <row r="687" spans="3:4">
      <c r="C687" s="141"/>
      <c r="D687" s="141"/>
    </row>
    <row r="688" spans="3:4">
      <c r="C688" s="141"/>
      <c r="D688" s="141"/>
    </row>
    <row r="689" spans="3:4">
      <c r="C689" s="141"/>
      <c r="D689" s="141"/>
    </row>
    <row r="690" spans="3:4">
      <c r="C690" s="141"/>
      <c r="D690" s="141"/>
    </row>
    <row r="691" spans="3:4">
      <c r="C691" s="141"/>
      <c r="D691" s="141"/>
    </row>
    <row r="692" spans="3:4">
      <c r="C692" s="141"/>
      <c r="D692" s="141"/>
    </row>
    <row r="693" spans="3:4">
      <c r="C693" s="141"/>
      <c r="D693" s="141"/>
    </row>
    <row r="694" spans="3:4">
      <c r="C694" s="141"/>
      <c r="D694" s="141"/>
    </row>
    <row r="695" spans="3:4">
      <c r="C695" s="141"/>
      <c r="D695" s="141"/>
    </row>
    <row r="696" spans="3:4">
      <c r="C696" s="141"/>
      <c r="D696" s="141"/>
    </row>
    <row r="697" spans="3:4">
      <c r="C697" s="141"/>
      <c r="D697" s="141"/>
    </row>
    <row r="698" spans="3:4">
      <c r="C698" s="141"/>
      <c r="D698" s="141"/>
    </row>
    <row r="699" spans="3:4">
      <c r="C699" s="141"/>
      <c r="D699" s="141"/>
    </row>
    <row r="700" spans="3:4">
      <c r="C700" s="141"/>
      <c r="D700" s="141"/>
    </row>
    <row r="701" spans="3:4">
      <c r="C701" s="141"/>
      <c r="D701" s="141"/>
    </row>
    <row r="702" spans="3:4">
      <c r="C702" s="141"/>
      <c r="D702" s="141"/>
    </row>
    <row r="703" spans="3:4">
      <c r="C703" s="141"/>
      <c r="D703" s="141"/>
    </row>
    <row r="704" spans="3:4">
      <c r="C704" s="141"/>
      <c r="D704" s="141"/>
    </row>
    <row r="705" spans="3:4">
      <c r="C705" s="141"/>
      <c r="D705" s="141"/>
    </row>
    <row r="706" spans="3:4">
      <c r="C706" s="141"/>
      <c r="D706" s="141"/>
    </row>
    <row r="707" spans="3:4">
      <c r="C707" s="141"/>
      <c r="D707" s="141"/>
    </row>
    <row r="708" spans="3:4">
      <c r="C708" s="141"/>
      <c r="D708" s="141"/>
    </row>
    <row r="709" spans="3:4">
      <c r="C709" s="141"/>
      <c r="D709" s="141"/>
    </row>
    <row r="710" spans="3:4">
      <c r="C710" s="141"/>
      <c r="D710" s="141"/>
    </row>
    <row r="711" spans="3:4">
      <c r="C711" s="141"/>
      <c r="D711" s="141"/>
    </row>
    <row r="712" spans="3:4">
      <c r="C712" s="141"/>
      <c r="D712" s="141"/>
    </row>
    <row r="713" spans="3:4">
      <c r="C713" s="141"/>
      <c r="D713" s="141"/>
    </row>
    <row r="714" spans="3:4">
      <c r="C714" s="141"/>
      <c r="D714" s="141"/>
    </row>
    <row r="715" spans="3:4">
      <c r="C715" s="141"/>
      <c r="D715" s="141"/>
    </row>
    <row r="716" spans="3:4">
      <c r="C716" s="141"/>
      <c r="D716" s="141"/>
    </row>
    <row r="717" spans="3:4">
      <c r="C717" s="141"/>
      <c r="D717" s="141"/>
    </row>
    <row r="718" spans="3:4">
      <c r="C718" s="141"/>
      <c r="D718" s="141"/>
    </row>
    <row r="719" spans="3:4">
      <c r="C719" s="141"/>
      <c r="D719" s="141"/>
    </row>
    <row r="720" spans="3:4">
      <c r="C720" s="141"/>
      <c r="D720" s="141"/>
    </row>
    <row r="721" spans="3:4">
      <c r="C721" s="141"/>
      <c r="D721" s="141"/>
    </row>
    <row r="722" spans="3:4">
      <c r="C722" s="141"/>
      <c r="D722" s="141"/>
    </row>
    <row r="723" spans="3:4">
      <c r="C723" s="141"/>
      <c r="D723" s="141"/>
    </row>
    <row r="724" spans="3:4">
      <c r="C724" s="141"/>
      <c r="D724" s="141"/>
    </row>
    <row r="725" spans="3:4">
      <c r="C725" s="141"/>
      <c r="D725" s="141"/>
    </row>
    <row r="726" spans="3:4">
      <c r="C726" s="141"/>
      <c r="D726" s="141"/>
    </row>
    <row r="727" spans="3:4">
      <c r="C727" s="141"/>
      <c r="D727" s="141"/>
    </row>
    <row r="728" spans="3:4">
      <c r="C728" s="141"/>
      <c r="D728" s="141"/>
    </row>
    <row r="729" spans="3:4">
      <c r="C729" s="141"/>
      <c r="D729" s="141"/>
    </row>
    <row r="730" spans="3:4">
      <c r="C730" s="141"/>
      <c r="D730" s="141"/>
    </row>
    <row r="731" spans="3:4">
      <c r="C731" s="141"/>
      <c r="D731" s="141"/>
    </row>
    <row r="732" spans="3:4">
      <c r="C732" s="141"/>
      <c r="D732" s="141"/>
    </row>
    <row r="733" spans="3:4">
      <c r="C733" s="141"/>
      <c r="D733" s="141"/>
    </row>
    <row r="734" spans="3:4">
      <c r="C734" s="141"/>
      <c r="D734" s="141"/>
    </row>
    <row r="735" spans="3:4">
      <c r="C735" s="141"/>
      <c r="D735" s="141"/>
    </row>
    <row r="736" spans="3:4">
      <c r="C736" s="141"/>
      <c r="D736" s="141"/>
    </row>
    <row r="737" spans="3:4">
      <c r="C737" s="141"/>
      <c r="D737" s="141"/>
    </row>
    <row r="738" spans="3:4">
      <c r="C738" s="141"/>
      <c r="D738" s="141"/>
    </row>
    <row r="739" spans="3:4">
      <c r="C739" s="141"/>
      <c r="D739" s="141"/>
    </row>
    <row r="740" spans="3:4">
      <c r="C740" s="141"/>
      <c r="D740" s="141"/>
    </row>
    <row r="741" spans="3:4">
      <c r="C741" s="141"/>
      <c r="D741" s="141"/>
    </row>
    <row r="742" spans="3:4">
      <c r="C742" s="141"/>
      <c r="D742" s="141"/>
    </row>
    <row r="743" spans="3:4">
      <c r="C743" s="141"/>
      <c r="D743" s="141"/>
    </row>
    <row r="744" spans="3:4">
      <c r="C744" s="141"/>
      <c r="D744" s="141"/>
    </row>
    <row r="745" spans="3:4">
      <c r="C745" s="141"/>
      <c r="D745" s="141"/>
    </row>
    <row r="746" spans="3:4">
      <c r="C746" s="141"/>
      <c r="D746" s="141"/>
    </row>
    <row r="747" spans="3:4">
      <c r="C747" s="141"/>
      <c r="D747" s="141"/>
    </row>
    <row r="748" spans="3:4">
      <c r="C748" s="141"/>
      <c r="D748" s="141"/>
    </row>
    <row r="749" spans="3:4">
      <c r="C749" s="141"/>
      <c r="D749" s="141"/>
    </row>
    <row r="750" spans="3:4">
      <c r="C750" s="141"/>
      <c r="D750" s="141"/>
    </row>
    <row r="751" spans="3:4">
      <c r="C751" s="141"/>
      <c r="D751" s="141"/>
    </row>
    <row r="752" spans="3:4">
      <c r="C752" s="141"/>
      <c r="D752" s="141"/>
    </row>
    <row r="753" spans="3:4">
      <c r="C753" s="141"/>
      <c r="D753" s="141"/>
    </row>
    <row r="754" spans="3:4">
      <c r="C754" s="141"/>
      <c r="D754" s="141"/>
    </row>
    <row r="755" spans="3:4">
      <c r="C755" s="141"/>
      <c r="D755" s="141"/>
    </row>
    <row r="756" spans="3:4">
      <c r="C756" s="141"/>
      <c r="D756" s="141"/>
    </row>
    <row r="757" spans="3:4">
      <c r="C757" s="141"/>
      <c r="D757" s="141"/>
    </row>
    <row r="758" spans="3:4">
      <c r="C758" s="141"/>
      <c r="D758" s="141"/>
    </row>
    <row r="759" spans="3:4">
      <c r="C759" s="141"/>
      <c r="D759" s="141"/>
    </row>
    <row r="760" spans="3:4">
      <c r="C760" s="141"/>
      <c r="D760" s="141"/>
    </row>
    <row r="761" spans="3:4">
      <c r="C761" s="141"/>
      <c r="D761" s="141"/>
    </row>
    <row r="762" spans="3:4">
      <c r="C762" s="141"/>
      <c r="D762" s="141"/>
    </row>
    <row r="763" spans="3:4">
      <c r="C763" s="141"/>
      <c r="D763" s="141"/>
    </row>
    <row r="764" spans="3:4">
      <c r="C764" s="141"/>
      <c r="D764" s="141"/>
    </row>
    <row r="765" spans="3:4">
      <c r="C765" s="141"/>
      <c r="D765" s="141"/>
    </row>
    <row r="766" spans="3:4">
      <c r="C766" s="141"/>
      <c r="D766" s="141"/>
    </row>
    <row r="767" spans="3:4">
      <c r="C767" s="141"/>
      <c r="D767" s="141"/>
    </row>
    <row r="768" spans="3:4">
      <c r="C768" s="141"/>
      <c r="D768" s="141"/>
    </row>
    <row r="769" spans="3:4">
      <c r="C769" s="141"/>
      <c r="D769" s="141"/>
    </row>
    <row r="770" spans="3:4">
      <c r="C770" s="141"/>
      <c r="D770" s="141"/>
    </row>
    <row r="771" spans="3:4">
      <c r="C771" s="141"/>
      <c r="D771" s="141"/>
    </row>
    <row r="772" spans="3:4">
      <c r="C772" s="141"/>
      <c r="D772" s="141"/>
    </row>
    <row r="773" spans="3:4">
      <c r="C773" s="141"/>
      <c r="D773" s="141"/>
    </row>
    <row r="774" spans="3:4">
      <c r="C774" s="141"/>
      <c r="D774" s="141"/>
    </row>
    <row r="775" spans="3:4">
      <c r="C775" s="141"/>
      <c r="D775" s="141"/>
    </row>
    <row r="776" spans="3:4">
      <c r="C776" s="141"/>
      <c r="D776" s="141"/>
    </row>
    <row r="777" spans="3:4">
      <c r="C777" s="141"/>
      <c r="D777" s="141"/>
    </row>
    <row r="778" spans="3:4">
      <c r="C778" s="141"/>
      <c r="D778" s="141"/>
    </row>
    <row r="779" spans="3:4">
      <c r="C779" s="141"/>
      <c r="D779" s="141"/>
    </row>
    <row r="780" spans="3:4">
      <c r="C780" s="141"/>
      <c r="D780" s="141"/>
    </row>
    <row r="781" spans="3:4">
      <c r="C781" s="141"/>
      <c r="D781" s="141"/>
    </row>
    <row r="782" spans="3:4">
      <c r="C782" s="141"/>
      <c r="D782" s="141"/>
    </row>
    <row r="783" spans="3:4">
      <c r="C783" s="141"/>
      <c r="D783" s="141"/>
    </row>
    <row r="784" spans="3:4">
      <c r="C784" s="141"/>
      <c r="D784" s="141"/>
    </row>
    <row r="785" spans="3:4">
      <c r="C785" s="141"/>
      <c r="D785" s="141"/>
    </row>
    <row r="786" spans="3:4">
      <c r="C786" s="141"/>
      <c r="D786" s="141"/>
    </row>
    <row r="787" spans="3:4">
      <c r="C787" s="141"/>
      <c r="D787" s="141"/>
    </row>
    <row r="788" spans="3:4">
      <c r="C788" s="141"/>
      <c r="D788" s="141"/>
    </row>
    <row r="789" spans="3:4">
      <c r="C789" s="141"/>
      <c r="D789" s="141"/>
    </row>
    <row r="790" spans="3:4">
      <c r="C790" s="141"/>
      <c r="D790" s="141"/>
    </row>
    <row r="791" spans="3:4">
      <c r="C791" s="141"/>
      <c r="D791" s="141"/>
    </row>
    <row r="792" spans="3:4">
      <c r="C792" s="141"/>
      <c r="D792" s="141"/>
    </row>
    <row r="793" spans="3:4">
      <c r="C793" s="141"/>
      <c r="D793" s="141"/>
    </row>
    <row r="794" spans="3:4">
      <c r="C794" s="141"/>
      <c r="D794" s="141"/>
    </row>
    <row r="795" spans="3:4">
      <c r="C795" s="141"/>
      <c r="D795" s="141"/>
    </row>
    <row r="796" spans="3:4">
      <c r="C796" s="141"/>
      <c r="D796" s="141"/>
    </row>
    <row r="797" spans="3:4">
      <c r="C797" s="141"/>
      <c r="D797" s="141"/>
    </row>
    <row r="798" spans="3:4">
      <c r="C798" s="141"/>
      <c r="D798" s="141"/>
    </row>
    <row r="799" spans="3:4">
      <c r="C799" s="141"/>
      <c r="D799" s="141"/>
    </row>
    <row r="800" spans="3:4">
      <c r="C800" s="141"/>
      <c r="D800" s="141"/>
    </row>
    <row r="801" spans="3:4">
      <c r="C801" s="141"/>
      <c r="D801" s="141"/>
    </row>
    <row r="802" spans="3:4">
      <c r="C802" s="141"/>
      <c r="D802" s="141"/>
    </row>
    <row r="803" spans="3:4">
      <c r="C803" s="141"/>
      <c r="D803" s="141"/>
    </row>
    <row r="804" spans="3:4">
      <c r="C804" s="141"/>
      <c r="D804" s="141"/>
    </row>
    <row r="805" spans="3:4">
      <c r="C805" s="141"/>
      <c r="D805" s="141"/>
    </row>
    <row r="806" spans="3:4">
      <c r="C806" s="141"/>
      <c r="D806" s="141"/>
    </row>
    <row r="807" spans="3:4">
      <c r="C807" s="141"/>
      <c r="D807" s="141"/>
    </row>
    <row r="808" spans="3:4">
      <c r="C808" s="141"/>
      <c r="D808" s="141"/>
    </row>
    <row r="809" spans="3:4">
      <c r="C809" s="141"/>
      <c r="D809" s="141"/>
    </row>
    <row r="810" spans="3:4">
      <c r="C810" s="141"/>
      <c r="D810" s="141"/>
    </row>
    <row r="811" spans="3:4">
      <c r="C811" s="141"/>
      <c r="D811" s="141"/>
    </row>
    <row r="812" spans="3:4">
      <c r="C812" s="141"/>
      <c r="D812" s="141"/>
    </row>
    <row r="813" spans="3:4">
      <c r="C813" s="141"/>
      <c r="D813" s="141"/>
    </row>
    <row r="814" spans="3:4">
      <c r="C814" s="141"/>
      <c r="D814" s="141"/>
    </row>
    <row r="815" spans="3:4">
      <c r="C815" s="141"/>
      <c r="D815" s="141"/>
    </row>
    <row r="816" spans="3:4">
      <c r="C816" s="141"/>
      <c r="D816" s="141"/>
    </row>
    <row r="817" spans="3:4">
      <c r="C817" s="141"/>
      <c r="D817" s="141"/>
    </row>
    <row r="818" spans="3:4">
      <c r="C818" s="141"/>
      <c r="D818" s="141"/>
    </row>
    <row r="819" spans="3:4">
      <c r="C819" s="141"/>
      <c r="D819" s="141"/>
    </row>
    <row r="820" spans="3:4">
      <c r="C820" s="141"/>
      <c r="D820" s="141"/>
    </row>
    <row r="821" spans="3:4">
      <c r="C821" s="141"/>
      <c r="D821" s="141"/>
    </row>
    <row r="822" spans="3:4">
      <c r="C822" s="141"/>
      <c r="D822" s="141"/>
    </row>
    <row r="823" spans="3:4">
      <c r="C823" s="141"/>
      <c r="D823" s="141"/>
    </row>
    <row r="824" spans="3:4">
      <c r="C824" s="141"/>
      <c r="D824" s="141"/>
    </row>
    <row r="825" spans="3:4">
      <c r="C825" s="141"/>
      <c r="D825" s="141"/>
    </row>
    <row r="826" spans="3:4">
      <c r="C826" s="141"/>
      <c r="D826" s="141"/>
    </row>
    <row r="827" spans="3:4">
      <c r="C827" s="141"/>
      <c r="D827" s="141"/>
    </row>
    <row r="828" spans="3:4">
      <c r="C828" s="141"/>
      <c r="D828" s="141"/>
    </row>
    <row r="829" spans="3:4">
      <c r="C829" s="141"/>
      <c r="D829" s="141"/>
    </row>
    <row r="830" spans="3:4">
      <c r="C830" s="141"/>
      <c r="D830" s="141"/>
    </row>
    <row r="831" spans="3:4">
      <c r="C831" s="141"/>
      <c r="D831" s="141"/>
    </row>
    <row r="832" spans="3:4">
      <c r="C832" s="141"/>
      <c r="D832" s="141"/>
    </row>
    <row r="833" spans="3:4">
      <c r="C833" s="141"/>
      <c r="D833" s="141"/>
    </row>
    <row r="834" spans="3:4">
      <c r="C834" s="141"/>
      <c r="D834" s="141"/>
    </row>
    <row r="835" spans="3:4">
      <c r="C835" s="141"/>
      <c r="D835" s="141"/>
    </row>
    <row r="836" spans="3:4">
      <c r="C836" s="141"/>
      <c r="D836" s="141"/>
    </row>
    <row r="837" spans="3:4">
      <c r="C837" s="141"/>
      <c r="D837" s="141"/>
    </row>
    <row r="838" spans="3:4">
      <c r="C838" s="141"/>
      <c r="D838" s="141"/>
    </row>
    <row r="839" spans="3:4">
      <c r="C839" s="141"/>
      <c r="D839" s="141"/>
    </row>
    <row r="840" spans="3:4">
      <c r="C840" s="141"/>
      <c r="D840" s="141"/>
    </row>
    <row r="841" spans="3:4">
      <c r="C841" s="141"/>
      <c r="D841" s="141"/>
    </row>
    <row r="842" spans="3:4">
      <c r="C842" s="141"/>
      <c r="D842" s="141"/>
    </row>
    <row r="843" spans="3:4">
      <c r="C843" s="141"/>
      <c r="D843" s="141"/>
    </row>
    <row r="844" spans="3:4">
      <c r="C844" s="141"/>
      <c r="D844" s="141"/>
    </row>
    <row r="845" spans="3:4">
      <c r="C845" s="141"/>
      <c r="D845" s="141"/>
    </row>
    <row r="846" spans="3:4">
      <c r="C846" s="141"/>
      <c r="D846" s="141"/>
    </row>
    <row r="847" spans="3:4">
      <c r="C847" s="141"/>
      <c r="D847" s="141"/>
    </row>
    <row r="848" spans="3:4">
      <c r="C848" s="141"/>
      <c r="D848" s="141"/>
    </row>
    <row r="849" spans="3:4">
      <c r="C849" s="141"/>
      <c r="D849" s="141"/>
    </row>
    <row r="850" spans="3:4">
      <c r="C850" s="141"/>
      <c r="D850" s="141"/>
    </row>
    <row r="851" spans="3:4">
      <c r="C851" s="141"/>
      <c r="D851" s="141"/>
    </row>
    <row r="852" spans="3:4">
      <c r="C852" s="141"/>
      <c r="D852" s="141"/>
    </row>
    <row r="853" spans="3:4">
      <c r="C853" s="141"/>
      <c r="D853" s="141"/>
    </row>
    <row r="854" spans="3:4">
      <c r="C854" s="141"/>
      <c r="D854" s="141"/>
    </row>
    <row r="855" spans="3:4">
      <c r="C855" s="141"/>
      <c r="D855" s="141"/>
    </row>
    <row r="856" spans="3:4">
      <c r="C856" s="141"/>
      <c r="D856" s="141"/>
    </row>
    <row r="857" spans="3:4">
      <c r="C857" s="141"/>
      <c r="D857" s="141"/>
    </row>
    <row r="858" spans="3:4">
      <c r="C858" s="141"/>
      <c r="D858" s="141"/>
    </row>
    <row r="859" spans="3:4">
      <c r="C859" s="141"/>
      <c r="D859" s="141"/>
    </row>
    <row r="860" spans="3:4">
      <c r="C860" s="141"/>
      <c r="D860" s="141"/>
    </row>
    <row r="861" spans="3:4">
      <c r="C861" s="141"/>
      <c r="D861" s="141"/>
    </row>
    <row r="862" spans="3:4">
      <c r="C862" s="141"/>
      <c r="D862" s="141"/>
    </row>
    <row r="863" spans="3:4">
      <c r="C863" s="141"/>
      <c r="D863" s="141"/>
    </row>
    <row r="864" spans="3:4">
      <c r="C864" s="141"/>
      <c r="D864" s="141"/>
    </row>
    <row r="865" spans="3:4">
      <c r="C865" s="141"/>
      <c r="D865" s="141"/>
    </row>
    <row r="866" spans="3:4">
      <c r="C866" s="141"/>
      <c r="D866" s="141"/>
    </row>
    <row r="867" spans="3:4">
      <c r="C867" s="141"/>
      <c r="D867" s="141"/>
    </row>
    <row r="868" spans="3:4">
      <c r="C868" s="141"/>
      <c r="D868" s="141"/>
    </row>
    <row r="869" spans="3:4">
      <c r="C869" s="141"/>
      <c r="D869" s="141"/>
    </row>
    <row r="870" spans="3:4">
      <c r="C870" s="141"/>
      <c r="D870" s="141"/>
    </row>
    <row r="871" spans="3:4">
      <c r="C871" s="141"/>
      <c r="D871" s="141"/>
    </row>
    <row r="872" spans="3:4">
      <c r="C872" s="141"/>
      <c r="D872" s="141"/>
    </row>
    <row r="873" spans="3:4">
      <c r="C873" s="141"/>
      <c r="D873" s="141"/>
    </row>
    <row r="874" spans="3:4">
      <c r="C874" s="141"/>
      <c r="D874" s="141"/>
    </row>
    <row r="875" spans="3:4">
      <c r="C875" s="141"/>
      <c r="D875" s="141"/>
    </row>
    <row r="876" spans="3:4">
      <c r="C876" s="141"/>
      <c r="D876" s="141"/>
    </row>
    <row r="877" spans="3:4">
      <c r="C877" s="141"/>
      <c r="D877" s="141"/>
    </row>
    <row r="878" spans="3:4">
      <c r="C878" s="141"/>
      <c r="D878" s="141"/>
    </row>
    <row r="879" spans="3:4">
      <c r="C879" s="141"/>
      <c r="D879" s="141"/>
    </row>
    <row r="880" spans="3:4">
      <c r="C880" s="141"/>
      <c r="D880" s="141"/>
    </row>
    <row r="881" spans="3:4">
      <c r="C881" s="141"/>
      <c r="D881" s="141"/>
    </row>
    <row r="882" spans="3:4">
      <c r="C882" s="141"/>
      <c r="D882" s="141"/>
    </row>
    <row r="883" spans="3:4">
      <c r="C883" s="141"/>
      <c r="D883" s="141"/>
    </row>
    <row r="884" spans="3:4">
      <c r="C884" s="141"/>
      <c r="D884" s="141"/>
    </row>
    <row r="885" spans="3:4">
      <c r="C885" s="141"/>
      <c r="D885" s="141"/>
    </row>
    <row r="886" spans="3:4">
      <c r="C886" s="141"/>
      <c r="D886" s="141"/>
    </row>
    <row r="887" spans="3:4">
      <c r="C887" s="141"/>
      <c r="D887" s="141"/>
    </row>
    <row r="888" spans="3:4">
      <c r="C888" s="141"/>
      <c r="D888" s="141"/>
    </row>
    <row r="889" spans="3:4">
      <c r="C889" s="141"/>
      <c r="D889" s="141"/>
    </row>
    <row r="890" spans="3:4">
      <c r="C890" s="141"/>
      <c r="D890" s="141"/>
    </row>
    <row r="891" spans="3:4">
      <c r="C891" s="141"/>
      <c r="D891" s="141"/>
    </row>
    <row r="892" spans="3:4">
      <c r="C892" s="141"/>
      <c r="D892" s="141"/>
    </row>
    <row r="893" spans="3:4">
      <c r="C893" s="141"/>
      <c r="D893" s="141"/>
    </row>
    <row r="894" spans="3:4">
      <c r="C894" s="141"/>
      <c r="D894" s="141"/>
    </row>
    <row r="895" spans="3:4">
      <c r="C895" s="141"/>
      <c r="D895" s="141"/>
    </row>
    <row r="896" spans="3:4">
      <c r="C896" s="141"/>
      <c r="D896" s="141"/>
    </row>
    <row r="897" spans="3:4">
      <c r="C897" s="141"/>
      <c r="D897" s="141"/>
    </row>
    <row r="898" spans="3:4">
      <c r="C898" s="141"/>
      <c r="D898" s="141"/>
    </row>
    <row r="899" spans="3:4">
      <c r="C899" s="141"/>
      <c r="D899" s="141"/>
    </row>
    <row r="900" spans="3:4">
      <c r="C900" s="141"/>
      <c r="D900" s="141"/>
    </row>
    <row r="901" spans="3:4">
      <c r="C901" s="141"/>
      <c r="D901" s="141"/>
    </row>
    <row r="902" spans="3:4">
      <c r="C902" s="141"/>
      <c r="D902" s="141"/>
    </row>
    <row r="903" spans="3:4">
      <c r="C903" s="141"/>
      <c r="D903" s="141"/>
    </row>
    <row r="904" spans="3:4">
      <c r="C904" s="141"/>
      <c r="D904" s="141"/>
    </row>
    <row r="905" spans="3:4">
      <c r="C905" s="141"/>
      <c r="D905" s="141"/>
    </row>
    <row r="906" spans="3:4">
      <c r="C906" s="141"/>
      <c r="D906" s="141"/>
    </row>
    <row r="907" spans="3:4">
      <c r="C907" s="141"/>
      <c r="D907" s="141"/>
    </row>
    <row r="908" spans="3:4">
      <c r="C908" s="141"/>
      <c r="D908" s="141"/>
    </row>
    <row r="909" spans="3:4">
      <c r="C909" s="141"/>
      <c r="D909" s="141"/>
    </row>
    <row r="910" spans="3:4">
      <c r="C910" s="141"/>
      <c r="D910" s="141"/>
    </row>
    <row r="911" spans="3:4">
      <c r="C911" s="141"/>
      <c r="D911" s="141"/>
    </row>
    <row r="912" spans="3:4">
      <c r="C912" s="141"/>
      <c r="D912" s="141"/>
    </row>
    <row r="913" spans="3:4">
      <c r="C913" s="141"/>
      <c r="D913" s="141"/>
    </row>
    <row r="914" spans="3:4">
      <c r="C914" s="141"/>
      <c r="D914" s="141"/>
    </row>
    <row r="915" spans="3:4">
      <c r="C915" s="141"/>
      <c r="D915" s="141"/>
    </row>
    <row r="916" spans="3:4">
      <c r="C916" s="141"/>
      <c r="D916" s="141"/>
    </row>
    <row r="917" spans="3:4">
      <c r="C917" s="141"/>
      <c r="D917" s="141"/>
    </row>
    <row r="918" spans="3:4">
      <c r="C918" s="141"/>
      <c r="D918" s="141"/>
    </row>
    <row r="919" spans="3:4">
      <c r="C919" s="141"/>
      <c r="D919" s="141"/>
    </row>
    <row r="920" spans="3:4">
      <c r="C920" s="141"/>
      <c r="D920" s="141"/>
    </row>
    <row r="921" spans="3:4">
      <c r="C921" s="141"/>
      <c r="D921" s="141"/>
    </row>
    <row r="922" spans="3:4">
      <c r="C922" s="141"/>
      <c r="D922" s="141"/>
    </row>
    <row r="923" spans="3:4">
      <c r="C923" s="141"/>
      <c r="D923" s="141"/>
    </row>
    <row r="924" spans="3:4">
      <c r="C924" s="141"/>
      <c r="D924" s="141"/>
    </row>
    <row r="925" spans="3:4">
      <c r="C925" s="141"/>
      <c r="D925" s="141"/>
    </row>
    <row r="926" spans="3:4">
      <c r="C926" s="141"/>
      <c r="D926" s="141"/>
    </row>
    <row r="927" spans="3:4">
      <c r="C927" s="141"/>
      <c r="D927" s="141"/>
    </row>
    <row r="928" spans="3:4">
      <c r="C928" s="141"/>
      <c r="D928" s="141"/>
    </row>
    <row r="929" spans="3:4">
      <c r="C929" s="141"/>
      <c r="D929" s="141"/>
    </row>
    <row r="930" spans="3:4">
      <c r="C930" s="141"/>
      <c r="D930" s="141"/>
    </row>
    <row r="931" spans="3:4">
      <c r="C931" s="141"/>
      <c r="D931" s="141"/>
    </row>
    <row r="932" spans="3:4">
      <c r="C932" s="141"/>
      <c r="D932" s="141"/>
    </row>
    <row r="933" spans="3:4">
      <c r="C933" s="141"/>
      <c r="D933" s="141"/>
    </row>
    <row r="934" spans="3:4">
      <c r="C934" s="141"/>
      <c r="D934" s="141"/>
    </row>
    <row r="935" spans="3:4">
      <c r="C935" s="141"/>
      <c r="D935" s="141"/>
    </row>
    <row r="936" spans="3:4">
      <c r="C936" s="141"/>
      <c r="D936" s="141"/>
    </row>
    <row r="937" spans="3:4">
      <c r="C937" s="141"/>
      <c r="D937" s="141"/>
    </row>
    <row r="938" spans="3:4">
      <c r="C938" s="141"/>
      <c r="D938" s="141"/>
    </row>
    <row r="939" spans="3:4">
      <c r="C939" s="141"/>
      <c r="D939" s="141"/>
    </row>
    <row r="940" spans="3:4">
      <c r="C940" s="141"/>
      <c r="D940" s="141"/>
    </row>
    <row r="941" spans="3:4">
      <c r="C941" s="141"/>
      <c r="D941" s="141"/>
    </row>
    <row r="942" spans="3:4">
      <c r="C942" s="141"/>
      <c r="D942" s="141"/>
    </row>
    <row r="943" spans="3:4">
      <c r="C943" s="141"/>
      <c r="D943" s="141"/>
    </row>
    <row r="944" spans="3:4">
      <c r="C944" s="141"/>
      <c r="D944" s="141"/>
    </row>
    <row r="945" spans="3:4">
      <c r="C945" s="141"/>
      <c r="D945" s="141"/>
    </row>
    <row r="946" spans="3:4">
      <c r="C946" s="141"/>
      <c r="D946" s="141"/>
    </row>
    <row r="947" spans="3:4">
      <c r="C947" s="141"/>
      <c r="D947" s="141"/>
    </row>
    <row r="948" spans="3:4">
      <c r="C948" s="141"/>
      <c r="D948" s="141"/>
    </row>
    <row r="949" spans="3:4">
      <c r="C949" s="141"/>
      <c r="D949" s="141"/>
    </row>
    <row r="950" spans="3:4">
      <c r="C950" s="141"/>
      <c r="D950" s="141"/>
    </row>
    <row r="951" spans="3:4">
      <c r="C951" s="141"/>
      <c r="D951" s="141"/>
    </row>
    <row r="952" spans="3:4">
      <c r="C952" s="141"/>
      <c r="D952" s="141"/>
    </row>
    <row r="953" spans="3:4">
      <c r="C953" s="141"/>
      <c r="D953" s="141"/>
    </row>
    <row r="954" spans="3:4">
      <c r="C954" s="141"/>
      <c r="D954" s="141"/>
    </row>
    <row r="955" spans="3:4">
      <c r="C955" s="141"/>
      <c r="D955" s="141"/>
    </row>
    <row r="956" spans="3:4">
      <c r="C956" s="141"/>
      <c r="D956" s="141"/>
    </row>
    <row r="957" spans="3:4">
      <c r="C957" s="141"/>
      <c r="D957" s="141"/>
    </row>
    <row r="958" spans="3:4">
      <c r="C958" s="141"/>
      <c r="D958" s="141"/>
    </row>
    <row r="959" spans="3:4">
      <c r="C959" s="141"/>
      <c r="D959" s="141"/>
    </row>
    <row r="960" spans="3:4">
      <c r="C960" s="141"/>
      <c r="D960" s="141"/>
    </row>
    <row r="961" spans="3:4">
      <c r="C961" s="141"/>
      <c r="D961" s="141"/>
    </row>
    <row r="962" spans="3:4">
      <c r="C962" s="141"/>
      <c r="D962" s="141"/>
    </row>
    <row r="963" spans="3:4">
      <c r="C963" s="141"/>
      <c r="D963" s="141"/>
    </row>
    <row r="964" spans="3:4">
      <c r="C964" s="141"/>
      <c r="D964" s="141"/>
    </row>
    <row r="965" spans="3:4">
      <c r="C965" s="141"/>
      <c r="D965" s="141"/>
    </row>
    <row r="966" spans="3:4">
      <c r="C966" s="141"/>
      <c r="D966" s="141"/>
    </row>
    <row r="967" spans="3:4">
      <c r="C967" s="141"/>
      <c r="D967" s="141"/>
    </row>
    <row r="968" spans="3:4">
      <c r="C968" s="141"/>
      <c r="D968" s="141"/>
    </row>
    <row r="969" spans="3:4">
      <c r="C969" s="141"/>
      <c r="D969" s="141"/>
    </row>
    <row r="970" spans="3:4">
      <c r="C970" s="141"/>
      <c r="D970" s="141"/>
    </row>
    <row r="971" spans="3:4">
      <c r="C971" s="141"/>
      <c r="D971" s="141"/>
    </row>
    <row r="972" spans="3:4">
      <c r="C972" s="141"/>
      <c r="D972" s="141"/>
    </row>
    <row r="973" spans="3:4">
      <c r="C973" s="141"/>
      <c r="D973" s="141"/>
    </row>
    <row r="974" spans="3:4">
      <c r="C974" s="141"/>
      <c r="D974" s="141"/>
    </row>
    <row r="975" spans="3:4">
      <c r="C975" s="141"/>
      <c r="D975" s="141"/>
    </row>
    <row r="976" spans="3:4">
      <c r="C976" s="141"/>
      <c r="D976" s="141"/>
    </row>
    <row r="977" spans="3:4">
      <c r="C977" s="141"/>
      <c r="D977" s="141"/>
    </row>
    <row r="978" spans="3:4">
      <c r="C978" s="141"/>
      <c r="D978" s="141"/>
    </row>
    <row r="979" spans="3:4">
      <c r="C979" s="141"/>
      <c r="D979" s="141"/>
    </row>
    <row r="980" spans="3:4">
      <c r="C980" s="141"/>
      <c r="D980" s="141"/>
    </row>
    <row r="981" spans="3:4">
      <c r="C981" s="141"/>
      <c r="D981" s="141"/>
    </row>
    <row r="982" spans="3:4">
      <c r="C982" s="141"/>
      <c r="D982" s="141"/>
    </row>
    <row r="983" spans="3:4">
      <c r="C983" s="141"/>
      <c r="D983" s="141"/>
    </row>
    <row r="984" spans="3:4">
      <c r="C984" s="141"/>
      <c r="D984" s="141"/>
    </row>
    <row r="985" spans="3:4">
      <c r="C985" s="141"/>
      <c r="D985" s="141"/>
    </row>
    <row r="986" spans="3:4">
      <c r="C986" s="141"/>
      <c r="D986" s="141"/>
    </row>
    <row r="987" spans="3:4">
      <c r="C987" s="141"/>
      <c r="D987" s="141"/>
    </row>
    <row r="988" spans="3:4">
      <c r="C988" s="141"/>
      <c r="D988" s="141"/>
    </row>
    <row r="989" spans="3:4">
      <c r="C989" s="141"/>
      <c r="D989" s="141"/>
    </row>
    <row r="990" spans="3:4">
      <c r="C990" s="141"/>
      <c r="D990" s="141"/>
    </row>
    <row r="991" spans="3:4">
      <c r="C991" s="141"/>
      <c r="D991" s="141"/>
    </row>
    <row r="992" spans="3:4">
      <c r="C992" s="141"/>
      <c r="D992" s="141"/>
    </row>
    <row r="993" spans="3:4">
      <c r="C993" s="141"/>
      <c r="D993" s="141"/>
    </row>
    <row r="994" spans="3:4">
      <c r="C994" s="141"/>
      <c r="D994" s="141"/>
    </row>
    <row r="995" spans="3:4">
      <c r="C995" s="141"/>
      <c r="D995" s="141"/>
    </row>
    <row r="996" spans="3:4">
      <c r="C996" s="141"/>
      <c r="D996" s="141"/>
    </row>
    <row r="997" spans="3:4">
      <c r="C997" s="141"/>
      <c r="D997" s="141"/>
    </row>
    <row r="998" spans="3:4">
      <c r="C998" s="141"/>
      <c r="D998" s="141"/>
    </row>
    <row r="999" spans="3:4">
      <c r="C999" s="141"/>
      <c r="D999" s="141"/>
    </row>
    <row r="1000" spans="3:4">
      <c r="C1000" s="141"/>
      <c r="D1000" s="1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1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5" width="14" customWidth="1"/>
    <col min="16" max="16" width="17.85546875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26"/>
      <c r="B1" s="26"/>
      <c r="C1" s="27"/>
      <c r="D1" s="27"/>
      <c r="E1" s="27"/>
      <c r="F1" s="27"/>
      <c r="G1" s="27"/>
      <c r="H1" s="26"/>
      <c r="I1" s="28"/>
      <c r="J1" s="28"/>
      <c r="K1" s="26"/>
      <c r="L1" s="26"/>
      <c r="M1" s="28"/>
      <c r="N1" s="28"/>
      <c r="O1" s="28"/>
      <c r="P1" s="26"/>
      <c r="Q1" s="26"/>
    </row>
    <row r="2" spans="1:18" ht="15.75">
      <c r="A2" s="26"/>
      <c r="B2" s="26"/>
      <c r="C2" s="27"/>
      <c r="D2" s="27"/>
      <c r="E2" s="27"/>
      <c r="F2" s="27"/>
      <c r="G2" s="27"/>
      <c r="H2" s="26"/>
      <c r="I2" s="28"/>
      <c r="J2" s="28"/>
      <c r="K2" s="26"/>
      <c r="L2" s="26"/>
      <c r="M2" s="28"/>
      <c r="N2" s="28"/>
      <c r="O2" s="28"/>
      <c r="P2" s="26"/>
      <c r="Q2" s="26"/>
    </row>
    <row r="3" spans="1:18" ht="15.75">
      <c r="A3" s="26"/>
      <c r="B3" s="26"/>
      <c r="C3" s="27"/>
      <c r="D3" s="27"/>
      <c r="E3" s="27"/>
      <c r="F3" s="27"/>
      <c r="G3" s="27"/>
      <c r="H3" s="26"/>
      <c r="I3" s="28"/>
      <c r="J3" s="28"/>
      <c r="K3" s="26"/>
      <c r="L3" s="26"/>
      <c r="M3" s="28"/>
      <c r="N3" s="28"/>
      <c r="O3" s="28"/>
      <c r="P3" s="26"/>
      <c r="Q3" s="26"/>
    </row>
    <row r="4" spans="1:18" ht="15.75">
      <c r="A4" s="26"/>
      <c r="B4" s="26"/>
      <c r="C4" s="238" t="s">
        <v>0</v>
      </c>
      <c r="D4" s="207"/>
      <c r="E4" s="207"/>
      <c r="F4" s="207"/>
      <c r="G4" s="207"/>
      <c r="H4" s="26"/>
      <c r="I4" s="28"/>
      <c r="J4" s="28"/>
      <c r="K4" s="26"/>
      <c r="L4" s="26"/>
      <c r="M4" s="28"/>
      <c r="N4" s="28"/>
      <c r="O4" s="28"/>
      <c r="P4" s="26"/>
      <c r="Q4" s="26"/>
    </row>
    <row r="5" spans="1:18" ht="15.75">
      <c r="A5" s="26"/>
      <c r="B5" s="26"/>
      <c r="C5" s="238" t="s">
        <v>1</v>
      </c>
      <c r="D5" s="207"/>
      <c r="E5" s="207"/>
      <c r="F5" s="207"/>
      <c r="G5" s="207"/>
      <c r="H5" s="26"/>
      <c r="I5" s="28"/>
      <c r="J5" s="28"/>
      <c r="K5" s="26"/>
      <c r="L5" s="26"/>
      <c r="M5" s="28"/>
      <c r="N5" s="28"/>
      <c r="O5" s="28"/>
      <c r="P5" s="26"/>
      <c r="Q5" s="26"/>
    </row>
    <row r="6" spans="1:18" ht="15.75">
      <c r="A6" s="26"/>
      <c r="B6" s="26"/>
      <c r="C6" s="238" t="s">
        <v>2</v>
      </c>
      <c r="D6" s="207"/>
      <c r="E6" s="207"/>
      <c r="F6" s="207"/>
      <c r="G6" s="207"/>
      <c r="H6" s="26"/>
      <c r="I6" s="28"/>
      <c r="J6" s="28"/>
      <c r="K6" s="26"/>
      <c r="L6" s="26"/>
      <c r="M6" s="28"/>
      <c r="N6" s="28"/>
      <c r="O6" s="28"/>
      <c r="P6" s="26"/>
      <c r="Q6" s="26"/>
    </row>
    <row r="7" spans="1:18" ht="15.75">
      <c r="A7" s="26"/>
      <c r="B7" s="26"/>
      <c r="C7" s="238"/>
      <c r="D7" s="207"/>
      <c r="E7" s="207"/>
      <c r="F7" s="207"/>
      <c r="G7" s="207"/>
      <c r="H7" s="26"/>
      <c r="I7" s="28"/>
      <c r="J7" s="28"/>
      <c r="K7" s="26"/>
      <c r="L7" s="26"/>
      <c r="M7" s="28"/>
      <c r="N7" s="28"/>
      <c r="O7" s="28"/>
      <c r="P7" s="26"/>
      <c r="Q7" s="26"/>
    </row>
    <row r="8" spans="1:18" ht="15.75">
      <c r="A8" s="26"/>
      <c r="B8" s="26"/>
      <c r="C8" s="30"/>
      <c r="D8" s="30"/>
      <c r="E8" s="30"/>
      <c r="F8" s="30"/>
      <c r="G8" s="30"/>
      <c r="H8" s="26"/>
      <c r="I8" s="28"/>
      <c r="J8" s="28"/>
      <c r="K8" s="26"/>
      <c r="L8" s="26"/>
      <c r="M8" s="28"/>
      <c r="N8" s="28"/>
      <c r="O8" s="28"/>
      <c r="P8" s="26"/>
      <c r="Q8" s="26"/>
    </row>
    <row r="9" spans="1:18" ht="15.75">
      <c r="A9" s="26"/>
      <c r="B9" s="26"/>
      <c r="C9" s="27"/>
      <c r="D9" s="27"/>
      <c r="E9" s="27"/>
      <c r="F9" s="27"/>
      <c r="G9" s="27"/>
      <c r="H9" s="26"/>
      <c r="I9" s="28"/>
      <c r="J9" s="28"/>
      <c r="K9" s="26"/>
      <c r="L9" s="26"/>
      <c r="M9" s="28"/>
      <c r="N9" s="28"/>
      <c r="O9" s="28"/>
      <c r="P9" s="26"/>
      <c r="Q9" s="26"/>
    </row>
    <row r="10" spans="1:18" ht="15.75">
      <c r="A10" s="26"/>
      <c r="B10" s="26"/>
      <c r="C10" s="27"/>
      <c r="D10" s="27"/>
      <c r="E10" s="27"/>
      <c r="F10" s="27"/>
      <c r="G10" s="27"/>
      <c r="H10" s="26"/>
      <c r="I10" s="28"/>
      <c r="J10" s="28"/>
      <c r="K10" s="26"/>
      <c r="L10" s="26"/>
      <c r="M10" s="28"/>
      <c r="N10" s="28"/>
      <c r="O10" s="28"/>
      <c r="P10" s="26"/>
      <c r="Q10" s="26"/>
    </row>
    <row r="11" spans="1:18" ht="15.75">
      <c r="A11" s="26"/>
      <c r="B11" s="26"/>
      <c r="C11" s="27"/>
      <c r="D11" s="27"/>
      <c r="E11" s="27"/>
      <c r="F11" s="27"/>
      <c r="G11" s="27"/>
      <c r="H11" s="26"/>
      <c r="I11" s="28"/>
      <c r="J11" s="28"/>
      <c r="K11" s="26"/>
      <c r="L11" s="26"/>
      <c r="M11" s="28"/>
      <c r="N11" s="28"/>
      <c r="O11" s="28"/>
      <c r="P11" s="26"/>
      <c r="Q11" s="26"/>
    </row>
    <row r="12" spans="1:18" ht="15.75">
      <c r="A12" s="32"/>
      <c r="B12" s="32"/>
      <c r="C12" s="32"/>
      <c r="D12" s="32"/>
      <c r="E12" s="32"/>
      <c r="F12" s="32"/>
      <c r="G12" s="32"/>
      <c r="H12" s="32"/>
      <c r="I12" s="33"/>
      <c r="J12" s="33"/>
      <c r="K12" s="32"/>
      <c r="L12" s="32"/>
      <c r="M12" s="33"/>
      <c r="N12" s="33"/>
      <c r="O12" s="33"/>
      <c r="P12" s="32"/>
      <c r="Q12" s="32"/>
      <c r="R12" s="133"/>
    </row>
    <row r="13" spans="1:18" ht="15.75">
      <c r="A13" s="32"/>
      <c r="B13" s="2" t="s">
        <v>3</v>
      </c>
      <c r="C13" s="239" t="s">
        <v>4</v>
      </c>
      <c r="D13" s="208"/>
      <c r="E13" s="208"/>
      <c r="F13" s="208"/>
      <c r="G13" s="209"/>
      <c r="H13" s="1"/>
      <c r="I13" s="33"/>
      <c r="J13" s="33"/>
      <c r="K13" s="32"/>
      <c r="L13" s="32"/>
      <c r="M13" s="33"/>
      <c r="N13" s="33"/>
      <c r="O13" s="33"/>
      <c r="P13" s="32"/>
      <c r="Q13" s="32"/>
      <c r="R13" s="133"/>
    </row>
    <row r="14" spans="1:18" ht="15.75">
      <c r="A14" s="32"/>
      <c r="B14" s="2" t="s">
        <v>5</v>
      </c>
      <c r="C14" s="240" t="s">
        <v>6</v>
      </c>
      <c r="D14" s="208"/>
      <c r="E14" s="208"/>
      <c r="F14" s="208"/>
      <c r="G14" s="209"/>
      <c r="H14" s="35" t="s">
        <v>7</v>
      </c>
      <c r="I14" s="33"/>
      <c r="J14" s="33"/>
      <c r="K14" s="32"/>
      <c r="L14" s="32"/>
      <c r="M14" s="33"/>
      <c r="N14" s="33"/>
      <c r="O14" s="33"/>
      <c r="P14" s="32"/>
      <c r="Q14" s="32"/>
      <c r="R14" s="133"/>
    </row>
    <row r="15" spans="1:18" ht="15.75">
      <c r="A15" s="32"/>
      <c r="B15" s="2" t="s">
        <v>8</v>
      </c>
      <c r="C15" s="240" t="s">
        <v>9</v>
      </c>
      <c r="D15" s="208"/>
      <c r="E15" s="208"/>
      <c r="F15" s="208"/>
      <c r="G15" s="209"/>
      <c r="H15" s="35" t="s">
        <v>7</v>
      </c>
      <c r="I15" s="33"/>
      <c r="J15" s="33"/>
      <c r="K15" s="32"/>
      <c r="L15" s="32"/>
      <c r="M15" s="33"/>
      <c r="N15" s="33"/>
      <c r="O15" s="33"/>
      <c r="P15" s="32"/>
      <c r="Q15" s="32"/>
      <c r="R15" s="133"/>
    </row>
    <row r="16" spans="1:18" ht="15.75">
      <c r="A16" s="32"/>
      <c r="B16" s="2" t="s">
        <v>10</v>
      </c>
      <c r="C16" s="240" t="s">
        <v>11</v>
      </c>
      <c r="D16" s="208"/>
      <c r="E16" s="208"/>
      <c r="F16" s="208"/>
      <c r="G16" s="209"/>
      <c r="H16" s="1"/>
      <c r="I16" s="33"/>
      <c r="J16" s="33"/>
      <c r="K16" s="32"/>
      <c r="L16" s="32"/>
      <c r="M16" s="33"/>
      <c r="N16" s="33"/>
      <c r="O16" s="33"/>
      <c r="P16" s="32"/>
      <c r="Q16" s="32"/>
      <c r="R16" s="133"/>
    </row>
    <row r="17" spans="1:18" ht="15.75">
      <c r="A17" s="32"/>
      <c r="B17" s="2" t="s">
        <v>12</v>
      </c>
      <c r="C17" s="240" t="s">
        <v>13</v>
      </c>
      <c r="D17" s="208"/>
      <c r="E17" s="208"/>
      <c r="F17" s="208"/>
      <c r="G17" s="209"/>
      <c r="H17" s="35" t="s">
        <v>7</v>
      </c>
      <c r="I17" s="33"/>
      <c r="J17" s="33"/>
      <c r="K17" s="32"/>
      <c r="L17" s="32"/>
      <c r="M17" s="33"/>
      <c r="N17" s="33"/>
      <c r="O17" s="33"/>
      <c r="P17" s="32"/>
      <c r="Q17" s="32"/>
      <c r="R17" s="133"/>
    </row>
    <row r="18" spans="1:18" ht="15.75">
      <c r="A18" s="36"/>
      <c r="B18" s="2" t="s">
        <v>14</v>
      </c>
      <c r="C18" s="240" t="s">
        <v>15</v>
      </c>
      <c r="D18" s="208"/>
      <c r="E18" s="208"/>
      <c r="F18" s="208"/>
      <c r="G18" s="209"/>
      <c r="H18" s="35" t="s">
        <v>7</v>
      </c>
      <c r="I18" s="33"/>
      <c r="J18" s="33"/>
      <c r="K18" s="32"/>
      <c r="L18" s="32"/>
      <c r="M18" s="33"/>
      <c r="N18" s="33"/>
      <c r="O18" s="33"/>
      <c r="P18" s="32"/>
      <c r="Q18" s="32"/>
      <c r="R18" s="133"/>
    </row>
    <row r="19" spans="1:18" ht="15.75" hidden="1">
      <c r="A19" s="38"/>
      <c r="B19" s="2" t="s">
        <v>16</v>
      </c>
      <c r="C19" s="240"/>
      <c r="D19" s="208"/>
      <c r="E19" s="208"/>
      <c r="F19" s="208"/>
      <c r="G19" s="209"/>
      <c r="H19" s="1"/>
      <c r="I19" s="33"/>
      <c r="J19" s="33"/>
      <c r="K19" s="32"/>
      <c r="L19" s="32"/>
      <c r="M19" s="33"/>
      <c r="N19" s="33"/>
      <c r="O19" s="33"/>
      <c r="P19" s="32"/>
      <c r="Q19" s="32"/>
      <c r="R19" s="133"/>
    </row>
    <row r="20" spans="1:18" ht="15.75">
      <c r="B20" s="2" t="s">
        <v>16</v>
      </c>
      <c r="C20" s="240" t="s">
        <v>17</v>
      </c>
      <c r="D20" s="208"/>
      <c r="E20" s="208"/>
      <c r="F20" s="208"/>
      <c r="G20" s="209"/>
      <c r="H20" s="35" t="s">
        <v>7</v>
      </c>
      <c r="I20" s="33"/>
      <c r="J20" s="33"/>
      <c r="K20" s="32"/>
      <c r="L20" s="32"/>
      <c r="M20" s="33"/>
      <c r="N20" s="33"/>
      <c r="O20" s="33"/>
      <c r="P20" s="32"/>
      <c r="Q20" s="32"/>
      <c r="R20" s="133"/>
    </row>
    <row r="21" spans="1:18" ht="15.75">
      <c r="A21" s="210" t="s">
        <v>18</v>
      </c>
      <c r="B21" s="2" t="s">
        <v>19</v>
      </c>
      <c r="C21" s="240" t="s">
        <v>20</v>
      </c>
      <c r="D21" s="208"/>
      <c r="E21" s="208"/>
      <c r="F21" s="208"/>
      <c r="G21" s="209"/>
      <c r="H21" s="35" t="s">
        <v>7</v>
      </c>
      <c r="J21" s="33"/>
      <c r="K21" s="32"/>
      <c r="L21" s="32"/>
      <c r="M21" s="33"/>
      <c r="N21" s="33"/>
      <c r="O21" s="33"/>
      <c r="P21" s="32"/>
      <c r="Q21" s="32"/>
      <c r="R21" s="133"/>
    </row>
    <row r="22" spans="1:18" ht="15.75">
      <c r="A22" s="211"/>
      <c r="B22" s="2" t="s">
        <v>21</v>
      </c>
      <c r="C22" s="240" t="s">
        <v>22</v>
      </c>
      <c r="D22" s="208"/>
      <c r="E22" s="208"/>
      <c r="F22" s="208"/>
      <c r="G22" s="209"/>
      <c r="H22" s="35" t="s">
        <v>7</v>
      </c>
      <c r="I22" s="33"/>
      <c r="J22" s="33"/>
      <c r="K22" s="32"/>
      <c r="L22" s="32"/>
      <c r="M22" s="33"/>
      <c r="N22" s="33"/>
      <c r="O22" s="33"/>
      <c r="P22" s="32"/>
      <c r="Q22" s="32"/>
      <c r="R22" s="133"/>
    </row>
    <row r="23" spans="1:18" ht="15.75">
      <c r="A23" s="212" t="s">
        <v>23</v>
      </c>
      <c r="B23" s="2" t="s">
        <v>24</v>
      </c>
      <c r="C23" s="240" t="s">
        <v>429</v>
      </c>
      <c r="D23" s="208"/>
      <c r="E23" s="208"/>
      <c r="F23" s="208"/>
      <c r="G23" s="209"/>
      <c r="H23" s="35" t="s">
        <v>7</v>
      </c>
      <c r="I23" s="33"/>
      <c r="J23" s="33"/>
      <c r="K23" s="32"/>
      <c r="L23" s="32"/>
      <c r="M23" s="33"/>
      <c r="N23" s="33"/>
      <c r="O23" s="33"/>
      <c r="P23" s="32"/>
      <c r="Q23" s="32"/>
      <c r="R23" s="133"/>
    </row>
    <row r="24" spans="1:18" ht="31.5">
      <c r="A24" s="211"/>
      <c r="B24" s="3" t="s">
        <v>26</v>
      </c>
      <c r="C24" s="243" t="s">
        <v>430</v>
      </c>
      <c r="D24" s="220"/>
      <c r="E24" s="220"/>
      <c r="F24" s="220"/>
      <c r="G24" s="221"/>
      <c r="H24" s="35" t="s">
        <v>7</v>
      </c>
      <c r="I24" s="33"/>
      <c r="J24" s="33"/>
      <c r="K24" s="32"/>
      <c r="L24" s="32"/>
      <c r="M24" s="33"/>
      <c r="N24" s="33"/>
      <c r="O24" s="33"/>
      <c r="P24" s="32"/>
      <c r="Q24" s="32"/>
      <c r="R24" s="133"/>
    </row>
    <row r="25" spans="1:18" ht="15.75">
      <c r="A25" s="213" t="s">
        <v>27</v>
      </c>
      <c r="B25" s="4" t="s">
        <v>28</v>
      </c>
      <c r="C25" s="244" t="s">
        <v>29</v>
      </c>
      <c r="D25" s="222"/>
      <c r="E25" s="222"/>
      <c r="F25" s="222"/>
      <c r="G25" s="223"/>
      <c r="H25" s="35" t="s">
        <v>7</v>
      </c>
      <c r="I25" s="33"/>
      <c r="J25" s="33"/>
      <c r="K25" s="32"/>
      <c r="L25" s="32"/>
      <c r="M25" s="33"/>
      <c r="N25" s="33"/>
      <c r="O25" s="33"/>
      <c r="P25" s="32"/>
      <c r="Q25" s="32"/>
      <c r="R25" s="133"/>
    </row>
    <row r="26" spans="1:18" ht="15.75">
      <c r="A26" s="214"/>
      <c r="B26" s="2" t="s">
        <v>30</v>
      </c>
      <c r="C26" s="240" t="s">
        <v>31</v>
      </c>
      <c r="D26" s="208"/>
      <c r="E26" s="208"/>
      <c r="F26" s="208"/>
      <c r="G26" s="224"/>
      <c r="H26" s="35" t="s">
        <v>7</v>
      </c>
      <c r="I26" s="33"/>
      <c r="J26" s="33"/>
      <c r="K26" s="32"/>
      <c r="L26" s="32"/>
      <c r="M26" s="33"/>
      <c r="N26" s="33"/>
      <c r="O26" s="33"/>
      <c r="P26" s="32"/>
      <c r="Q26" s="32"/>
      <c r="R26" s="133"/>
    </row>
    <row r="27" spans="1:18" ht="15.75">
      <c r="A27" s="214"/>
      <c r="B27" s="2" t="s">
        <v>32</v>
      </c>
      <c r="C27" s="240" t="s">
        <v>33</v>
      </c>
      <c r="D27" s="208"/>
      <c r="E27" s="208"/>
      <c r="F27" s="208"/>
      <c r="G27" s="224"/>
      <c r="H27" s="35" t="s">
        <v>7</v>
      </c>
      <c r="I27" s="33"/>
      <c r="J27" s="33"/>
      <c r="K27" s="32"/>
      <c r="L27" s="32"/>
      <c r="M27" s="33"/>
      <c r="N27" s="33"/>
      <c r="O27" s="33"/>
      <c r="P27" s="32"/>
      <c r="Q27" s="32"/>
      <c r="R27" s="133"/>
    </row>
    <row r="28" spans="1:18" ht="16.5">
      <c r="A28" s="215"/>
      <c r="B28" s="5" t="s">
        <v>34</v>
      </c>
      <c r="C28" s="245" t="s">
        <v>35</v>
      </c>
      <c r="D28" s="225"/>
      <c r="E28" s="225"/>
      <c r="F28" s="225"/>
      <c r="G28" s="226"/>
      <c r="H28" s="32"/>
      <c r="I28" s="33"/>
      <c r="J28" s="33"/>
      <c r="K28" s="32"/>
      <c r="L28" s="32"/>
      <c r="M28" s="33"/>
      <c r="N28" s="41"/>
      <c r="O28" s="41"/>
      <c r="P28" s="32"/>
      <c r="Q28" s="32"/>
      <c r="R28" s="133"/>
    </row>
    <row r="29" spans="1:18" ht="31.5">
      <c r="A29" s="42"/>
      <c r="B29" s="5" t="s">
        <v>36</v>
      </c>
      <c r="C29" s="246" t="s">
        <v>37</v>
      </c>
      <c r="D29" s="208"/>
      <c r="E29" s="208"/>
      <c r="F29" s="208"/>
      <c r="G29" s="209"/>
      <c r="H29" s="32"/>
      <c r="I29" s="33"/>
      <c r="J29" s="33"/>
      <c r="K29" s="32"/>
      <c r="L29" s="32"/>
      <c r="M29" s="33"/>
      <c r="N29" s="41"/>
      <c r="O29" s="41"/>
      <c r="P29" s="32"/>
      <c r="Q29" s="32"/>
      <c r="R29" s="133"/>
    </row>
    <row r="30" spans="1:18" ht="15.75">
      <c r="A30" s="43"/>
      <c r="B30" s="6" t="s">
        <v>38</v>
      </c>
      <c r="C30" s="247"/>
      <c r="D30" s="217"/>
      <c r="E30" s="217"/>
      <c r="F30" s="217"/>
      <c r="G30" s="218"/>
      <c r="H30" s="1"/>
      <c r="I30" s="33"/>
      <c r="J30" s="33"/>
      <c r="K30" s="32"/>
      <c r="L30" s="32"/>
      <c r="M30" s="33"/>
      <c r="N30" s="33"/>
      <c r="O30" s="33"/>
      <c r="P30" s="32"/>
      <c r="Q30" s="32"/>
      <c r="R30" s="133"/>
    </row>
    <row r="31" spans="1:18" ht="15.75">
      <c r="A31" s="44"/>
      <c r="B31" s="45"/>
      <c r="C31" s="7"/>
      <c r="D31" s="7"/>
      <c r="E31" s="7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133"/>
    </row>
    <row r="32" spans="1:18" ht="63">
      <c r="A32" s="47" t="s">
        <v>40</v>
      </c>
      <c r="B32" s="9" t="s">
        <v>41</v>
      </c>
      <c r="C32" s="180" t="s">
        <v>42</v>
      </c>
      <c r="D32" s="180" t="s">
        <v>43</v>
      </c>
      <c r="E32" s="180" t="s">
        <v>44</v>
      </c>
      <c r="F32" s="180" t="s">
        <v>45</v>
      </c>
      <c r="G32" s="180" t="s">
        <v>46</v>
      </c>
      <c r="H32" s="180" t="s">
        <v>47</v>
      </c>
      <c r="I32" s="181" t="s">
        <v>48</v>
      </c>
      <c r="J32" s="181" t="s">
        <v>49</v>
      </c>
      <c r="K32" s="180" t="s">
        <v>50</v>
      </c>
      <c r="L32" s="180" t="s">
        <v>51</v>
      </c>
      <c r="M32" s="11" t="s">
        <v>52</v>
      </c>
      <c r="N32" s="11" t="s">
        <v>53</v>
      </c>
      <c r="O32" s="11" t="s">
        <v>54</v>
      </c>
      <c r="P32" s="10" t="s">
        <v>55</v>
      </c>
      <c r="Q32" s="12" t="s">
        <v>56</v>
      </c>
      <c r="R32" s="133"/>
    </row>
    <row r="33" spans="1:18" ht="199.5">
      <c r="A33" s="51"/>
      <c r="B33" s="13" t="s">
        <v>71</v>
      </c>
      <c r="C33" s="182" t="s">
        <v>431</v>
      </c>
      <c r="D33" s="183" t="s">
        <v>432</v>
      </c>
      <c r="E33" s="183" t="s">
        <v>433</v>
      </c>
      <c r="F33" s="183" t="s">
        <v>75</v>
      </c>
      <c r="G33" s="183" t="s">
        <v>97</v>
      </c>
      <c r="H33" s="184" t="s">
        <v>434</v>
      </c>
      <c r="I33" s="185" t="s">
        <v>78</v>
      </c>
      <c r="J33" s="186" t="s">
        <v>435</v>
      </c>
      <c r="K33" s="183" t="s">
        <v>80</v>
      </c>
      <c r="L33" s="183" t="s">
        <v>81</v>
      </c>
      <c r="M33" s="187" t="s">
        <v>82</v>
      </c>
      <c r="N33" s="187">
        <v>1</v>
      </c>
      <c r="O33" s="188"/>
      <c r="P33" s="189" t="s">
        <v>436</v>
      </c>
      <c r="Q33" s="189"/>
      <c r="R33" s="133"/>
    </row>
    <row r="34" spans="1:18" ht="228">
      <c r="A34" s="59" t="s">
        <v>7</v>
      </c>
      <c r="B34" s="2" t="s">
        <v>84</v>
      </c>
      <c r="C34" s="190" t="s">
        <v>437</v>
      </c>
      <c r="D34" s="189" t="s">
        <v>86</v>
      </c>
      <c r="E34" s="189" t="s">
        <v>438</v>
      </c>
      <c r="F34" s="189" t="s">
        <v>75</v>
      </c>
      <c r="G34" s="189" t="s">
        <v>97</v>
      </c>
      <c r="H34" s="190" t="s">
        <v>439</v>
      </c>
      <c r="I34" s="191" t="s">
        <v>440</v>
      </c>
      <c r="J34" s="192" t="s">
        <v>441</v>
      </c>
      <c r="K34" s="189" t="s">
        <v>80</v>
      </c>
      <c r="L34" s="189" t="s">
        <v>81</v>
      </c>
      <c r="M34" s="187" t="s">
        <v>82</v>
      </c>
      <c r="N34" s="187">
        <v>1</v>
      </c>
      <c r="O34" s="188"/>
      <c r="P34" s="189" t="s">
        <v>442</v>
      </c>
      <c r="Q34" s="189" t="s">
        <v>443</v>
      </c>
      <c r="R34" s="133"/>
    </row>
    <row r="35" spans="1:18" ht="185.25">
      <c r="A35" s="63"/>
      <c r="B35" s="15" t="s">
        <v>93</v>
      </c>
      <c r="C35" s="190" t="s">
        <v>444</v>
      </c>
      <c r="D35" s="190" t="s">
        <v>445</v>
      </c>
      <c r="E35" s="189" t="s">
        <v>446</v>
      </c>
      <c r="F35" s="189" t="s">
        <v>75</v>
      </c>
      <c r="G35" s="189" t="s">
        <v>97</v>
      </c>
      <c r="H35" s="189" t="s">
        <v>447</v>
      </c>
      <c r="I35" s="188" t="s">
        <v>448</v>
      </c>
      <c r="J35" s="188" t="s">
        <v>449</v>
      </c>
      <c r="K35" s="189" t="s">
        <v>450</v>
      </c>
      <c r="L35" s="189" t="s">
        <v>81</v>
      </c>
      <c r="M35" s="187" t="s">
        <v>82</v>
      </c>
      <c r="N35" s="189">
        <v>13</v>
      </c>
      <c r="O35" s="188"/>
      <c r="P35" s="189" t="s">
        <v>451</v>
      </c>
      <c r="Q35" s="189" t="s">
        <v>452</v>
      </c>
      <c r="R35" s="133"/>
    </row>
    <row r="36" spans="1:18" ht="156.75">
      <c r="A36" s="82"/>
      <c r="B36" s="2" t="s">
        <v>102</v>
      </c>
      <c r="C36" s="190" t="s">
        <v>453</v>
      </c>
      <c r="D36" s="190" t="s">
        <v>454</v>
      </c>
      <c r="E36" s="190" t="s">
        <v>455</v>
      </c>
      <c r="F36" s="190" t="s">
        <v>456</v>
      </c>
      <c r="G36" s="189" t="s">
        <v>97</v>
      </c>
      <c r="H36" s="190" t="s">
        <v>457</v>
      </c>
      <c r="I36" s="191" t="s">
        <v>458</v>
      </c>
      <c r="J36" s="191" t="s">
        <v>459</v>
      </c>
      <c r="K36" s="189" t="s">
        <v>450</v>
      </c>
      <c r="L36" s="189" t="s">
        <v>81</v>
      </c>
      <c r="M36" s="187" t="s">
        <v>82</v>
      </c>
      <c r="N36" s="190">
        <v>60</v>
      </c>
      <c r="O36" s="193"/>
      <c r="P36" s="190" t="s">
        <v>460</v>
      </c>
      <c r="Q36" s="190" t="s">
        <v>461</v>
      </c>
      <c r="R36" s="133"/>
    </row>
    <row r="37" spans="1:18" ht="142.5">
      <c r="A37" s="194"/>
      <c r="B37" s="2" t="s">
        <v>110</v>
      </c>
      <c r="C37" s="189" t="s">
        <v>462</v>
      </c>
      <c r="D37" s="190" t="s">
        <v>463</v>
      </c>
      <c r="E37" s="189" t="s">
        <v>464</v>
      </c>
      <c r="F37" s="189" t="s">
        <v>456</v>
      </c>
      <c r="G37" s="189" t="s">
        <v>97</v>
      </c>
      <c r="H37" s="189" t="s">
        <v>465</v>
      </c>
      <c r="I37" s="195" t="s">
        <v>466</v>
      </c>
      <c r="J37" s="195" t="s">
        <v>467</v>
      </c>
      <c r="K37" s="189" t="s">
        <v>450</v>
      </c>
      <c r="L37" s="189" t="s">
        <v>81</v>
      </c>
      <c r="M37" s="187" t="s">
        <v>82</v>
      </c>
      <c r="N37" s="189">
        <v>12</v>
      </c>
      <c r="O37" s="188"/>
      <c r="P37" s="189" t="s">
        <v>468</v>
      </c>
      <c r="Q37" s="189" t="s">
        <v>469</v>
      </c>
      <c r="R37" s="133"/>
    </row>
    <row r="38" spans="1:18" ht="128.25">
      <c r="A38" s="82"/>
      <c r="B38" s="196" t="s">
        <v>118</v>
      </c>
      <c r="C38" s="189" t="s">
        <v>470</v>
      </c>
      <c r="D38" s="190" t="s">
        <v>471</v>
      </c>
      <c r="E38" s="189" t="s">
        <v>472</v>
      </c>
      <c r="F38" s="189" t="s">
        <v>456</v>
      </c>
      <c r="G38" s="189" t="s">
        <v>97</v>
      </c>
      <c r="H38" s="189" t="s">
        <v>473</v>
      </c>
      <c r="I38" s="195" t="s">
        <v>474</v>
      </c>
      <c r="J38" s="195" t="s">
        <v>475</v>
      </c>
      <c r="K38" s="189" t="s">
        <v>450</v>
      </c>
      <c r="L38" s="189" t="s">
        <v>81</v>
      </c>
      <c r="M38" s="187" t="s">
        <v>82</v>
      </c>
      <c r="N38" s="190">
        <v>2200</v>
      </c>
      <c r="O38" s="188"/>
      <c r="P38" s="189" t="s">
        <v>476</v>
      </c>
      <c r="Q38" s="189" t="s">
        <v>477</v>
      </c>
      <c r="R38" s="133"/>
    </row>
    <row r="39" spans="1:18" ht="171">
      <c r="A39" s="82"/>
      <c r="B39" s="196" t="s">
        <v>126</v>
      </c>
      <c r="C39" s="189" t="s">
        <v>478</v>
      </c>
      <c r="D39" s="189" t="s">
        <v>479</v>
      </c>
      <c r="E39" s="189" t="s">
        <v>480</v>
      </c>
      <c r="F39" s="189" t="s">
        <v>456</v>
      </c>
      <c r="G39" s="189" t="s">
        <v>97</v>
      </c>
      <c r="H39" s="189" t="s">
        <v>481</v>
      </c>
      <c r="I39" s="195" t="s">
        <v>482</v>
      </c>
      <c r="J39" s="195" t="s">
        <v>483</v>
      </c>
      <c r="K39" s="189" t="s">
        <v>450</v>
      </c>
      <c r="L39" s="189" t="s">
        <v>81</v>
      </c>
      <c r="M39" s="187" t="s">
        <v>82</v>
      </c>
      <c r="N39" s="189">
        <v>154</v>
      </c>
      <c r="O39" s="193"/>
      <c r="P39" s="189" t="s">
        <v>484</v>
      </c>
      <c r="Q39" s="189" t="s">
        <v>485</v>
      </c>
      <c r="R39" s="133"/>
    </row>
    <row r="40" spans="1:18" ht="156.75">
      <c r="B40" s="197" t="s">
        <v>134</v>
      </c>
      <c r="C40" s="198" t="s">
        <v>486</v>
      </c>
      <c r="D40" s="190" t="s">
        <v>487</v>
      </c>
      <c r="E40" s="199" t="s">
        <v>488</v>
      </c>
      <c r="F40" s="199" t="s">
        <v>456</v>
      </c>
      <c r="G40" s="199" t="s">
        <v>97</v>
      </c>
      <c r="H40" s="200" t="s">
        <v>489</v>
      </c>
      <c r="I40" s="201" t="s">
        <v>490</v>
      </c>
      <c r="J40" s="199" t="s">
        <v>491</v>
      </c>
      <c r="K40" s="199" t="s">
        <v>450</v>
      </c>
      <c r="L40" s="199" t="s">
        <v>81</v>
      </c>
      <c r="M40" s="199" t="s">
        <v>82</v>
      </c>
      <c r="N40" s="199">
        <v>7</v>
      </c>
      <c r="O40" s="200"/>
      <c r="P40" s="199" t="s">
        <v>492</v>
      </c>
      <c r="Q40" s="199" t="s">
        <v>493</v>
      </c>
    </row>
    <row r="41" spans="1:18" ht="156.75">
      <c r="A41" s="202"/>
      <c r="B41" s="15" t="s">
        <v>142</v>
      </c>
      <c r="C41" s="190" t="s">
        <v>494</v>
      </c>
      <c r="D41" s="190" t="s">
        <v>495</v>
      </c>
      <c r="E41" s="189" t="s">
        <v>496</v>
      </c>
      <c r="F41" s="189" t="s">
        <v>456</v>
      </c>
      <c r="G41" s="189" t="s">
        <v>97</v>
      </c>
      <c r="H41" s="189" t="s">
        <v>497</v>
      </c>
      <c r="I41" s="195" t="s">
        <v>498</v>
      </c>
      <c r="J41" s="195" t="s">
        <v>499</v>
      </c>
      <c r="K41" s="189" t="s">
        <v>450</v>
      </c>
      <c r="L41" s="189" t="s">
        <v>81</v>
      </c>
      <c r="M41" s="187" t="s">
        <v>82</v>
      </c>
      <c r="N41" s="189">
        <v>12</v>
      </c>
      <c r="O41" s="193"/>
      <c r="P41" s="189" t="s">
        <v>500</v>
      </c>
      <c r="Q41" s="189" t="s">
        <v>501</v>
      </c>
      <c r="R41" s="133"/>
    </row>
    <row r="42" spans="1:18" ht="171">
      <c r="A42" s="82"/>
      <c r="B42" s="196" t="s">
        <v>502</v>
      </c>
      <c r="C42" s="189" t="s">
        <v>503</v>
      </c>
      <c r="D42" s="190" t="s">
        <v>504</v>
      </c>
      <c r="E42" s="189" t="s">
        <v>505</v>
      </c>
      <c r="F42" s="189" t="s">
        <v>75</v>
      </c>
      <c r="G42" s="189" t="s">
        <v>97</v>
      </c>
      <c r="H42" s="189" t="s">
        <v>506</v>
      </c>
      <c r="I42" s="195" t="s">
        <v>507</v>
      </c>
      <c r="J42" s="195" t="s">
        <v>508</v>
      </c>
      <c r="K42" s="189" t="s">
        <v>450</v>
      </c>
      <c r="L42" s="189" t="s">
        <v>81</v>
      </c>
      <c r="M42" s="187" t="s">
        <v>82</v>
      </c>
      <c r="N42" s="203">
        <v>3600</v>
      </c>
      <c r="O42" s="193"/>
      <c r="P42" s="189" t="s">
        <v>509</v>
      </c>
      <c r="Q42" s="189" t="s">
        <v>510</v>
      </c>
      <c r="R42" s="133"/>
    </row>
    <row r="43" spans="1:18" ht="142.5">
      <c r="A43" s="82"/>
      <c r="B43" s="21" t="s">
        <v>158</v>
      </c>
      <c r="C43" s="190" t="s">
        <v>511</v>
      </c>
      <c r="D43" s="190" t="s">
        <v>512</v>
      </c>
      <c r="E43" s="189" t="s">
        <v>513</v>
      </c>
      <c r="F43" s="189" t="s">
        <v>456</v>
      </c>
      <c r="G43" s="189" t="s">
        <v>97</v>
      </c>
      <c r="H43" s="189" t="s">
        <v>514</v>
      </c>
      <c r="I43" s="195" t="s">
        <v>515</v>
      </c>
      <c r="J43" s="195" t="s">
        <v>516</v>
      </c>
      <c r="K43" s="189" t="s">
        <v>450</v>
      </c>
      <c r="L43" s="189" t="s">
        <v>81</v>
      </c>
      <c r="M43" s="187" t="s">
        <v>82</v>
      </c>
      <c r="N43" s="189">
        <v>1488</v>
      </c>
      <c r="O43" s="193"/>
      <c r="P43" s="189" t="s">
        <v>517</v>
      </c>
      <c r="Q43" s="189" t="s">
        <v>518</v>
      </c>
      <c r="R43" s="133"/>
    </row>
    <row r="44" spans="1:18" ht="128.25">
      <c r="A44" s="82"/>
      <c r="B44" s="197" t="s">
        <v>519</v>
      </c>
      <c r="C44" s="190" t="s">
        <v>520</v>
      </c>
      <c r="D44" s="190" t="s">
        <v>521</v>
      </c>
      <c r="E44" s="189" t="s">
        <v>522</v>
      </c>
      <c r="F44" s="189" t="s">
        <v>456</v>
      </c>
      <c r="G44" s="189" t="s">
        <v>97</v>
      </c>
      <c r="H44" s="189" t="s">
        <v>523</v>
      </c>
      <c r="I44" s="195" t="s">
        <v>524</v>
      </c>
      <c r="J44" s="195" t="s">
        <v>525</v>
      </c>
      <c r="K44" s="189" t="s">
        <v>450</v>
      </c>
      <c r="L44" s="189" t="s">
        <v>81</v>
      </c>
      <c r="M44" s="187" t="s">
        <v>82</v>
      </c>
      <c r="N44" s="189">
        <v>7</v>
      </c>
      <c r="O44" s="193"/>
      <c r="P44" s="189" t="s">
        <v>526</v>
      </c>
      <c r="Q44" s="189" t="s">
        <v>527</v>
      </c>
      <c r="R44" s="133"/>
    </row>
    <row r="45" spans="1:18" ht="142.5">
      <c r="A45" s="82"/>
      <c r="B45" s="197" t="s">
        <v>528</v>
      </c>
      <c r="C45" s="190" t="s">
        <v>529</v>
      </c>
      <c r="D45" s="190" t="s">
        <v>294</v>
      </c>
      <c r="E45" s="189" t="s">
        <v>530</v>
      </c>
      <c r="F45" s="189" t="s">
        <v>456</v>
      </c>
      <c r="G45" s="189" t="s">
        <v>97</v>
      </c>
      <c r="H45" s="189" t="s">
        <v>531</v>
      </c>
      <c r="I45" s="195" t="s">
        <v>532</v>
      </c>
      <c r="J45" s="195" t="s">
        <v>533</v>
      </c>
      <c r="K45" s="189" t="s">
        <v>450</v>
      </c>
      <c r="L45" s="189" t="s">
        <v>81</v>
      </c>
      <c r="M45" s="187" t="s">
        <v>82</v>
      </c>
      <c r="N45" s="189">
        <v>525</v>
      </c>
      <c r="O45" s="193"/>
      <c r="P45" s="189" t="s">
        <v>534</v>
      </c>
      <c r="Q45" s="189" t="s">
        <v>535</v>
      </c>
      <c r="R45" s="133"/>
    </row>
    <row r="46" spans="1:18" ht="128.25">
      <c r="A46" s="82"/>
      <c r="B46" s="197" t="s">
        <v>536</v>
      </c>
      <c r="C46" s="190" t="s">
        <v>537</v>
      </c>
      <c r="D46" s="190" t="s">
        <v>538</v>
      </c>
      <c r="E46" s="189" t="s">
        <v>539</v>
      </c>
      <c r="F46" s="189" t="s">
        <v>456</v>
      </c>
      <c r="G46" s="189" t="s">
        <v>97</v>
      </c>
      <c r="H46" s="189" t="s">
        <v>540</v>
      </c>
      <c r="I46" s="195" t="s">
        <v>541</v>
      </c>
      <c r="J46" s="195" t="s">
        <v>542</v>
      </c>
      <c r="K46" s="189" t="s">
        <v>450</v>
      </c>
      <c r="L46" s="189" t="s">
        <v>81</v>
      </c>
      <c r="M46" s="187" t="s">
        <v>82</v>
      </c>
      <c r="N46" s="189">
        <v>80</v>
      </c>
      <c r="O46" s="193"/>
      <c r="P46" s="189" t="s">
        <v>543</v>
      </c>
      <c r="Q46" s="189" t="s">
        <v>544</v>
      </c>
      <c r="R46" s="133"/>
    </row>
    <row r="47" spans="1:18" ht="156.75">
      <c r="A47" s="82"/>
      <c r="B47" s="197" t="s">
        <v>545</v>
      </c>
      <c r="C47" s="190" t="s">
        <v>546</v>
      </c>
      <c r="D47" s="190" t="s">
        <v>547</v>
      </c>
      <c r="E47" s="190" t="s">
        <v>548</v>
      </c>
      <c r="F47" s="190" t="s">
        <v>456</v>
      </c>
      <c r="G47" s="190" t="s">
        <v>97</v>
      </c>
      <c r="H47" s="190" t="s">
        <v>549</v>
      </c>
      <c r="I47" s="189" t="s">
        <v>550</v>
      </c>
      <c r="J47" s="189" t="s">
        <v>551</v>
      </c>
      <c r="K47" s="190" t="s">
        <v>450</v>
      </c>
      <c r="L47" s="190" t="s">
        <v>81</v>
      </c>
      <c r="M47" s="204">
        <v>1</v>
      </c>
      <c r="N47" s="190">
        <v>4</v>
      </c>
      <c r="O47" s="193"/>
      <c r="P47" s="190" t="s">
        <v>552</v>
      </c>
      <c r="Q47" s="190"/>
      <c r="R47" s="133"/>
    </row>
    <row r="48" spans="1:18" ht="327.75">
      <c r="A48" s="202"/>
      <c r="B48" s="205" t="s">
        <v>166</v>
      </c>
      <c r="C48" s="190" t="s">
        <v>553</v>
      </c>
      <c r="D48" s="190" t="s">
        <v>182</v>
      </c>
      <c r="E48" s="189" t="s">
        <v>554</v>
      </c>
      <c r="F48" s="189" t="s">
        <v>456</v>
      </c>
      <c r="G48" s="189" t="s">
        <v>97</v>
      </c>
      <c r="H48" s="189" t="s">
        <v>555</v>
      </c>
      <c r="I48" s="195" t="s">
        <v>556</v>
      </c>
      <c r="J48" s="195" t="s">
        <v>557</v>
      </c>
      <c r="K48" s="189" t="s">
        <v>450</v>
      </c>
      <c r="L48" s="189" t="s">
        <v>81</v>
      </c>
      <c r="M48" s="187" t="s">
        <v>82</v>
      </c>
      <c r="N48" s="189">
        <v>60</v>
      </c>
      <c r="O48" s="193"/>
      <c r="P48" s="189" t="s">
        <v>558</v>
      </c>
      <c r="Q48" s="189" t="s">
        <v>559</v>
      </c>
      <c r="R48" s="133"/>
    </row>
    <row r="49" spans="1:20" ht="156.75">
      <c r="A49" s="134"/>
      <c r="B49" s="196" t="s">
        <v>172</v>
      </c>
      <c r="C49" s="190" t="s">
        <v>560</v>
      </c>
      <c r="D49" s="190" t="s">
        <v>561</v>
      </c>
      <c r="E49" s="190" t="s">
        <v>562</v>
      </c>
      <c r="F49" s="190" t="s">
        <v>456</v>
      </c>
      <c r="G49" s="190" t="s">
        <v>97</v>
      </c>
      <c r="H49" s="189" t="s">
        <v>563</v>
      </c>
      <c r="I49" s="192" t="s">
        <v>564</v>
      </c>
      <c r="J49" s="192" t="s">
        <v>565</v>
      </c>
      <c r="K49" s="190" t="s">
        <v>450</v>
      </c>
      <c r="L49" s="190" t="s">
        <v>81</v>
      </c>
      <c r="M49" s="190" t="s">
        <v>82</v>
      </c>
      <c r="N49" s="189">
        <v>660</v>
      </c>
      <c r="O49" s="193"/>
      <c r="P49" s="190" t="s">
        <v>566</v>
      </c>
      <c r="Q49" s="189" t="s">
        <v>559</v>
      </c>
    </row>
    <row r="50" spans="1:20" ht="128.25">
      <c r="A50" s="134"/>
      <c r="B50" s="197" t="s">
        <v>567</v>
      </c>
      <c r="C50" s="190" t="s">
        <v>568</v>
      </c>
      <c r="D50" s="198" t="s">
        <v>569</v>
      </c>
      <c r="E50" s="190" t="s">
        <v>570</v>
      </c>
      <c r="F50" s="190" t="s">
        <v>456</v>
      </c>
      <c r="G50" s="190" t="s">
        <v>97</v>
      </c>
      <c r="H50" s="189" t="s">
        <v>571</v>
      </c>
      <c r="I50" s="206" t="s">
        <v>572</v>
      </c>
      <c r="J50" s="206" t="s">
        <v>573</v>
      </c>
      <c r="K50" s="190" t="s">
        <v>450</v>
      </c>
      <c r="L50" s="190" t="s">
        <v>81</v>
      </c>
      <c r="M50" s="190">
        <v>2300</v>
      </c>
      <c r="N50" s="189">
        <v>2400</v>
      </c>
      <c r="O50" s="193"/>
      <c r="P50" s="190" t="s">
        <v>574</v>
      </c>
      <c r="Q50" s="189" t="s">
        <v>575</v>
      </c>
    </row>
    <row r="51" spans="1:20" ht="15.75">
      <c r="A51" s="134"/>
      <c r="B51" s="129"/>
      <c r="C51" s="130"/>
      <c r="D51" s="130"/>
      <c r="E51" s="130"/>
      <c r="F51" s="130"/>
      <c r="G51" s="130"/>
      <c r="H51" s="129"/>
      <c r="I51" s="129"/>
      <c r="J51" s="129"/>
      <c r="K51" s="129"/>
      <c r="L51" s="129"/>
      <c r="M51" s="129"/>
      <c r="N51" s="129"/>
      <c r="O51" s="129"/>
      <c r="P51" s="129"/>
      <c r="Q51" s="132"/>
    </row>
    <row r="52" spans="1:20" ht="15.75">
      <c r="A52" s="134"/>
      <c r="B52" s="129"/>
      <c r="C52" s="130"/>
      <c r="D52" s="130"/>
      <c r="E52" s="130"/>
      <c r="F52" s="130"/>
      <c r="G52" s="130"/>
      <c r="H52" s="129"/>
      <c r="I52" s="129"/>
      <c r="J52" s="129"/>
      <c r="K52" s="129"/>
      <c r="L52" s="129"/>
      <c r="M52" s="129"/>
      <c r="N52" s="129"/>
      <c r="O52" s="129"/>
      <c r="P52" s="129"/>
      <c r="Q52" s="132"/>
    </row>
    <row r="53" spans="1:20" ht="15.75">
      <c r="A53" s="134"/>
      <c r="B53" s="129"/>
      <c r="C53" s="130"/>
      <c r="D53" s="130"/>
      <c r="E53" s="130"/>
      <c r="F53" s="130"/>
      <c r="G53" s="130"/>
      <c r="H53" s="129"/>
      <c r="I53" s="129"/>
      <c r="J53" s="129"/>
      <c r="K53" s="129"/>
      <c r="L53" s="129"/>
      <c r="M53" s="129"/>
      <c r="N53" s="129"/>
      <c r="O53" s="129"/>
      <c r="P53" s="129"/>
      <c r="Q53" s="132"/>
    </row>
    <row r="54" spans="1:20" ht="15.75">
      <c r="A54" s="134"/>
      <c r="B54" s="129"/>
      <c r="C54" s="130"/>
      <c r="D54" s="130"/>
      <c r="E54" s="130"/>
      <c r="F54" s="130"/>
      <c r="G54" s="130"/>
      <c r="H54" s="129"/>
      <c r="I54" s="129"/>
      <c r="J54" s="129"/>
      <c r="K54" s="129"/>
      <c r="L54" s="129"/>
      <c r="M54" s="129"/>
      <c r="N54" s="129"/>
      <c r="O54" s="129"/>
      <c r="P54" s="129"/>
      <c r="Q54" s="132"/>
    </row>
    <row r="55" spans="1:20" ht="15.75">
      <c r="A55" s="134"/>
      <c r="B55" s="129"/>
      <c r="C55" s="130"/>
      <c r="D55" s="130"/>
      <c r="E55" s="130"/>
      <c r="F55" s="130"/>
      <c r="G55" s="130"/>
      <c r="H55" s="129"/>
      <c r="I55" s="129"/>
      <c r="J55" s="129"/>
      <c r="K55" s="129"/>
      <c r="L55" s="129"/>
      <c r="M55" s="129"/>
      <c r="N55" s="129"/>
      <c r="O55" s="129"/>
      <c r="P55" s="129"/>
      <c r="Q55" s="132"/>
    </row>
    <row r="56" spans="1:20" ht="15.75">
      <c r="A56" s="241" t="s">
        <v>576</v>
      </c>
      <c r="B56" s="216"/>
      <c r="C56" s="130"/>
      <c r="D56" s="130"/>
      <c r="E56" s="250" t="s">
        <v>577</v>
      </c>
      <c r="F56" s="251"/>
      <c r="G56" s="251"/>
      <c r="H56" s="216"/>
      <c r="I56" s="129"/>
      <c r="J56" s="129"/>
      <c r="K56" s="129"/>
      <c r="L56" s="129"/>
      <c r="M56" s="252" t="s">
        <v>578</v>
      </c>
      <c r="N56" s="251"/>
      <c r="O56" s="251"/>
      <c r="P56" s="251"/>
      <c r="Q56" s="253"/>
    </row>
    <row r="57" spans="1:20" ht="18">
      <c r="A57" s="128"/>
      <c r="B57" s="129"/>
      <c r="C57" s="130"/>
      <c r="D57" s="130"/>
      <c r="E57" s="130"/>
      <c r="F57" s="130"/>
      <c r="G57" s="130"/>
      <c r="H57" s="129"/>
      <c r="I57" s="129"/>
      <c r="J57" s="129"/>
      <c r="K57" s="129"/>
      <c r="L57" s="129"/>
      <c r="M57" s="129"/>
      <c r="N57" s="129"/>
      <c r="O57" s="129"/>
      <c r="P57" s="129"/>
      <c r="Q57" s="132"/>
    </row>
    <row r="58" spans="1:20" ht="18">
      <c r="A58" s="128"/>
      <c r="B58" s="129"/>
      <c r="C58" s="130"/>
      <c r="D58" s="130"/>
      <c r="E58" s="130"/>
      <c r="F58" s="130"/>
      <c r="G58" s="130"/>
      <c r="H58" s="129"/>
      <c r="I58" s="129"/>
      <c r="J58" s="129"/>
      <c r="K58" s="129"/>
      <c r="L58" s="129"/>
      <c r="M58" s="129"/>
      <c r="N58" s="129"/>
      <c r="O58" s="129"/>
      <c r="P58" s="129"/>
      <c r="Q58" s="132"/>
    </row>
    <row r="59" spans="1:20" ht="15.75">
      <c r="A59" s="134"/>
      <c r="B59" s="129"/>
      <c r="C59" s="130"/>
      <c r="D59" s="130"/>
      <c r="E59" s="130"/>
      <c r="F59" s="130"/>
      <c r="G59" s="130"/>
      <c r="H59" s="129"/>
      <c r="I59" s="129"/>
      <c r="J59" s="129"/>
      <c r="K59" s="129"/>
      <c r="L59" s="129"/>
      <c r="M59" s="129"/>
      <c r="N59" s="129"/>
      <c r="O59" s="129"/>
      <c r="P59" s="129"/>
      <c r="Q59" s="132"/>
    </row>
    <row r="60" spans="1:20" ht="15.75">
      <c r="A60" s="135"/>
      <c r="B60" s="136"/>
      <c r="C60" s="137"/>
      <c r="D60" s="137"/>
      <c r="E60" s="137"/>
      <c r="F60" s="137"/>
      <c r="G60" s="137"/>
      <c r="H60" s="136"/>
      <c r="I60" s="136"/>
      <c r="J60" s="136"/>
      <c r="K60" s="136"/>
      <c r="L60" s="136"/>
      <c r="M60" s="136"/>
      <c r="N60" s="136"/>
      <c r="O60" s="136"/>
      <c r="P60" s="136"/>
      <c r="Q60" s="139"/>
    </row>
    <row r="61" spans="1:20" ht="15.75">
      <c r="C61" s="140"/>
      <c r="D61" s="140"/>
      <c r="E61" s="140"/>
      <c r="F61" s="140"/>
      <c r="G61" s="140"/>
    </row>
    <row r="62" spans="1:20" ht="15.75">
      <c r="B62" s="133"/>
      <c r="C62" s="13" t="s">
        <v>350</v>
      </c>
      <c r="D62" s="233"/>
      <c r="E62" s="234"/>
      <c r="F62" s="234"/>
      <c r="G62" s="235"/>
      <c r="H62" s="35" t="s">
        <v>7</v>
      </c>
      <c r="I62" s="236" t="s">
        <v>351</v>
      </c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9"/>
    </row>
    <row r="63" spans="1:20" ht="31.5">
      <c r="B63" s="133"/>
      <c r="C63" s="2" t="s">
        <v>352</v>
      </c>
      <c r="D63" s="228"/>
      <c r="E63" s="208"/>
      <c r="F63" s="208"/>
      <c r="G63" s="209"/>
      <c r="H63" s="35" t="s">
        <v>7</v>
      </c>
      <c r="I63" s="142" t="s">
        <v>353</v>
      </c>
      <c r="J63" s="143" t="s">
        <v>354</v>
      </c>
      <c r="K63" s="143" t="s">
        <v>355</v>
      </c>
      <c r="L63" s="143" t="s">
        <v>356</v>
      </c>
      <c r="M63" s="143" t="s">
        <v>357</v>
      </c>
      <c r="N63" s="143" t="s">
        <v>358</v>
      </c>
      <c r="O63" s="143" t="s">
        <v>359</v>
      </c>
      <c r="P63" s="143" t="s">
        <v>360</v>
      </c>
      <c r="Q63" s="143" t="s">
        <v>361</v>
      </c>
      <c r="R63" s="143" t="s">
        <v>362</v>
      </c>
      <c r="S63" s="143" t="s">
        <v>363</v>
      </c>
      <c r="T63" s="143" t="s">
        <v>364</v>
      </c>
    </row>
    <row r="64" spans="1:20" ht="31.5">
      <c r="B64" s="133"/>
      <c r="C64" s="2" t="s">
        <v>365</v>
      </c>
      <c r="D64" s="228"/>
      <c r="E64" s="208"/>
      <c r="F64" s="208"/>
      <c r="G64" s="209"/>
      <c r="H64" s="35" t="s">
        <v>7</v>
      </c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</row>
    <row r="65" spans="2:19" ht="31.5">
      <c r="B65" s="133"/>
      <c r="C65" s="2" t="s">
        <v>579</v>
      </c>
      <c r="D65" s="237"/>
      <c r="E65" s="208"/>
      <c r="F65" s="208"/>
      <c r="G65" s="209"/>
      <c r="H65" s="140"/>
      <c r="I65" s="133"/>
      <c r="J65" s="133"/>
      <c r="K65" s="133"/>
      <c r="L65" s="133"/>
      <c r="M65" s="133"/>
      <c r="N65" s="133"/>
      <c r="O65" s="133"/>
      <c r="P65" s="133"/>
      <c r="Q65" s="133"/>
      <c r="R65" s="133"/>
    </row>
    <row r="66" spans="2:19" ht="15.75">
      <c r="B66" s="133"/>
      <c r="C66" s="2" t="s">
        <v>367</v>
      </c>
      <c r="D66" s="227"/>
      <c r="E66" s="208"/>
      <c r="F66" s="208"/>
      <c r="G66" s="209"/>
      <c r="H66" s="35" t="s">
        <v>7</v>
      </c>
      <c r="I66" s="133"/>
      <c r="J66" s="133"/>
      <c r="K66" s="133"/>
      <c r="L66" s="133"/>
      <c r="M66" s="133"/>
      <c r="N66" s="133"/>
      <c r="O66" s="133"/>
      <c r="P66" s="133"/>
      <c r="Q66" s="133"/>
      <c r="R66" s="133"/>
    </row>
    <row r="67" spans="2:19" ht="47.25">
      <c r="B67" s="133"/>
      <c r="C67" s="2" t="s">
        <v>368</v>
      </c>
      <c r="D67" s="228"/>
      <c r="E67" s="208"/>
      <c r="F67" s="208"/>
      <c r="G67" s="209"/>
      <c r="H67" s="140"/>
      <c r="I67" s="133"/>
      <c r="J67" s="133"/>
      <c r="K67" s="133"/>
      <c r="L67" s="133"/>
      <c r="M67" s="133"/>
      <c r="N67" s="133"/>
      <c r="O67" s="133"/>
      <c r="P67" s="133"/>
      <c r="Q67" s="133"/>
      <c r="R67" s="133"/>
    </row>
    <row r="68" spans="2:19" ht="47.25">
      <c r="B68" s="133"/>
      <c r="C68" s="2" t="s">
        <v>369</v>
      </c>
      <c r="D68" s="229"/>
      <c r="E68" s="208"/>
      <c r="F68" s="208"/>
      <c r="G68" s="209"/>
      <c r="H68" s="140"/>
      <c r="I68" s="133"/>
      <c r="J68" s="133"/>
      <c r="K68" s="133"/>
      <c r="L68" s="133"/>
      <c r="M68" s="133"/>
      <c r="N68" s="133"/>
      <c r="O68" s="133"/>
      <c r="P68" s="133"/>
      <c r="Q68" s="133"/>
      <c r="R68" s="133"/>
    </row>
    <row r="69" spans="2:19" ht="15.75">
      <c r="B69" s="133"/>
      <c r="C69" s="133"/>
      <c r="D69" s="140"/>
      <c r="E69" s="140"/>
      <c r="F69" s="140"/>
      <c r="G69" s="140"/>
      <c r="H69" s="140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</row>
    <row r="70" spans="2:19" ht="15.75">
      <c r="D70" s="140"/>
      <c r="E70" s="140"/>
      <c r="F70" s="140"/>
      <c r="G70" s="140"/>
      <c r="H70" s="140"/>
    </row>
    <row r="71" spans="2:19" ht="15.75">
      <c r="D71" s="140"/>
      <c r="E71" s="140"/>
      <c r="F71" s="140"/>
      <c r="G71" s="140"/>
      <c r="H71" s="140"/>
    </row>
    <row r="72" spans="2:19" ht="15.75">
      <c r="C72" s="140"/>
      <c r="D72" s="140"/>
      <c r="E72" s="140"/>
      <c r="F72" s="140"/>
      <c r="G72" s="140"/>
    </row>
    <row r="73" spans="2:19" ht="15.75">
      <c r="C73" s="140"/>
      <c r="D73" s="140"/>
      <c r="E73" s="140"/>
      <c r="F73" s="140"/>
      <c r="G73" s="140"/>
    </row>
    <row r="74" spans="2:19" ht="15.75">
      <c r="C74" s="140"/>
      <c r="D74" s="140"/>
      <c r="E74" s="140"/>
      <c r="F74" s="140"/>
      <c r="G74" s="140"/>
    </row>
    <row r="75" spans="2:19" ht="15.75">
      <c r="C75" s="140"/>
      <c r="D75" s="140"/>
      <c r="E75" s="140"/>
      <c r="F75" s="140"/>
      <c r="G75" s="140"/>
    </row>
    <row r="76" spans="2:19" ht="15.75">
      <c r="C76" s="140"/>
      <c r="D76" s="140"/>
      <c r="E76" s="140"/>
      <c r="F76" s="140"/>
      <c r="G76" s="140"/>
    </row>
    <row r="77" spans="2:19" ht="15.75">
      <c r="C77" s="140"/>
      <c r="D77" s="140"/>
      <c r="E77" s="140"/>
      <c r="F77" s="140"/>
      <c r="G77" s="140"/>
    </row>
    <row r="78" spans="2:19" ht="15.75">
      <c r="C78" s="140"/>
      <c r="D78" s="140"/>
      <c r="E78" s="140"/>
      <c r="F78" s="140"/>
      <c r="G78" s="140"/>
    </row>
    <row r="79" spans="2:19" ht="15.75">
      <c r="C79" s="140"/>
      <c r="D79" s="140"/>
      <c r="E79" s="140"/>
      <c r="F79" s="140"/>
      <c r="G79" s="140"/>
    </row>
    <row r="80" spans="2:19" ht="15.75">
      <c r="C80" s="140"/>
      <c r="D80" s="140"/>
      <c r="E80" s="140"/>
      <c r="F80" s="140"/>
      <c r="G80" s="140"/>
    </row>
    <row r="81" spans="3:7" ht="15.75">
      <c r="C81" s="140"/>
      <c r="D81" s="140"/>
      <c r="E81" s="140"/>
      <c r="F81" s="140"/>
      <c r="G81" s="140"/>
    </row>
    <row r="82" spans="3:7" ht="15.75">
      <c r="C82" s="140"/>
      <c r="D82" s="140"/>
      <c r="E82" s="140"/>
      <c r="F82" s="140"/>
      <c r="G82" s="140"/>
    </row>
    <row r="83" spans="3:7" ht="15.75">
      <c r="C83" s="140"/>
      <c r="D83" s="140"/>
      <c r="E83" s="140"/>
      <c r="F83" s="140"/>
      <c r="G83" s="140"/>
    </row>
    <row r="84" spans="3:7" ht="15.75">
      <c r="C84" s="140"/>
      <c r="D84" s="140"/>
      <c r="E84" s="140"/>
      <c r="F84" s="140"/>
      <c r="G84" s="140"/>
    </row>
    <row r="85" spans="3:7" ht="15.75">
      <c r="C85" s="140"/>
      <c r="D85" s="140"/>
      <c r="E85" s="140"/>
      <c r="F85" s="140"/>
      <c r="G85" s="140"/>
    </row>
    <row r="86" spans="3:7" ht="15.75">
      <c r="C86" s="140"/>
      <c r="D86" s="140"/>
      <c r="E86" s="140"/>
      <c r="F86" s="140"/>
      <c r="G86" s="140"/>
    </row>
    <row r="87" spans="3:7" ht="15.75">
      <c r="C87" s="140"/>
      <c r="D87" s="140"/>
      <c r="E87" s="140"/>
      <c r="F87" s="140"/>
      <c r="G87" s="140"/>
    </row>
    <row r="88" spans="3:7" ht="15.75">
      <c r="C88" s="140"/>
      <c r="D88" s="140"/>
      <c r="E88" s="140"/>
      <c r="F88" s="140"/>
      <c r="G88" s="140"/>
    </row>
    <row r="89" spans="3:7" ht="15.75">
      <c r="C89" s="140"/>
      <c r="D89" s="140"/>
      <c r="E89" s="140"/>
      <c r="F89" s="140"/>
      <c r="G89" s="140"/>
    </row>
    <row r="90" spans="3:7" ht="15.75">
      <c r="C90" s="140"/>
      <c r="D90" s="140"/>
      <c r="E90" s="140"/>
      <c r="F90" s="140"/>
      <c r="G90" s="140"/>
    </row>
    <row r="91" spans="3:7" ht="15.75">
      <c r="C91" s="140"/>
      <c r="D91" s="140"/>
      <c r="E91" s="140"/>
      <c r="F91" s="140"/>
      <c r="G91" s="140"/>
    </row>
    <row r="92" spans="3:7" ht="15.75">
      <c r="C92" s="140"/>
      <c r="D92" s="140"/>
      <c r="E92" s="140"/>
      <c r="F92" s="140"/>
      <c r="G92" s="140"/>
    </row>
    <row r="93" spans="3:7" ht="15.75">
      <c r="C93" s="140"/>
      <c r="D93" s="140"/>
      <c r="E93" s="140"/>
      <c r="F93" s="140"/>
      <c r="G93" s="140"/>
    </row>
    <row r="94" spans="3:7" ht="15.75">
      <c r="C94" s="140"/>
      <c r="D94" s="140"/>
      <c r="E94" s="140"/>
      <c r="F94" s="140"/>
      <c r="G94" s="140"/>
    </row>
    <row r="95" spans="3:7" ht="15.75">
      <c r="C95" s="140"/>
      <c r="D95" s="140"/>
      <c r="E95" s="140"/>
      <c r="F95" s="140"/>
      <c r="G95" s="140"/>
    </row>
    <row r="96" spans="3:7" ht="15.75">
      <c r="C96" s="140"/>
      <c r="D96" s="140"/>
      <c r="E96" s="140"/>
      <c r="F96" s="140"/>
      <c r="G96" s="140"/>
    </row>
    <row r="97" spans="3:7" ht="15.75">
      <c r="C97" s="140"/>
      <c r="D97" s="140"/>
      <c r="E97" s="140"/>
      <c r="F97" s="140"/>
      <c r="G97" s="140"/>
    </row>
    <row r="98" spans="3:7" ht="15.75">
      <c r="C98" s="140"/>
      <c r="D98" s="140"/>
      <c r="E98" s="140"/>
      <c r="F98" s="140"/>
      <c r="G98" s="140"/>
    </row>
    <row r="99" spans="3:7" ht="15.75">
      <c r="C99" s="140"/>
      <c r="D99" s="140"/>
      <c r="E99" s="140"/>
      <c r="F99" s="140"/>
      <c r="G99" s="140"/>
    </row>
    <row r="100" spans="3:7" ht="15.75">
      <c r="C100" s="140"/>
      <c r="D100" s="140"/>
      <c r="E100" s="140"/>
      <c r="F100" s="140"/>
      <c r="G100" s="140"/>
    </row>
    <row r="101" spans="3:7" ht="15.75">
      <c r="C101" s="140"/>
      <c r="D101" s="140"/>
      <c r="E101" s="140"/>
      <c r="F101" s="140"/>
      <c r="G101" s="140"/>
    </row>
    <row r="102" spans="3:7" ht="15.75">
      <c r="C102" s="140"/>
      <c r="D102" s="140"/>
      <c r="E102" s="140"/>
      <c r="F102" s="140"/>
      <c r="G102" s="140"/>
    </row>
    <row r="103" spans="3:7" ht="15.75">
      <c r="C103" s="140"/>
      <c r="D103" s="140"/>
      <c r="E103" s="140"/>
      <c r="F103" s="140"/>
      <c r="G103" s="140"/>
    </row>
    <row r="104" spans="3:7" ht="15.75">
      <c r="C104" s="140"/>
      <c r="D104" s="140"/>
      <c r="E104" s="140"/>
      <c r="F104" s="140"/>
      <c r="G104" s="140"/>
    </row>
    <row r="105" spans="3:7" ht="15.75">
      <c r="C105" s="140"/>
      <c r="D105" s="140"/>
      <c r="E105" s="140"/>
      <c r="F105" s="140"/>
      <c r="G105" s="140"/>
    </row>
    <row r="106" spans="3:7" ht="15.75">
      <c r="C106" s="140"/>
      <c r="D106" s="140"/>
      <c r="E106" s="140"/>
      <c r="F106" s="140"/>
      <c r="G106" s="140"/>
    </row>
    <row r="107" spans="3:7" ht="15.75">
      <c r="C107" s="140"/>
      <c r="D107" s="140"/>
      <c r="E107" s="140"/>
      <c r="F107" s="140"/>
      <c r="G107" s="140"/>
    </row>
    <row r="108" spans="3:7" ht="15.75">
      <c r="C108" s="140"/>
      <c r="D108" s="140"/>
      <c r="E108" s="140"/>
      <c r="F108" s="140"/>
      <c r="G108" s="140"/>
    </row>
    <row r="109" spans="3:7" ht="15.75">
      <c r="C109" s="140"/>
      <c r="D109" s="140"/>
      <c r="E109" s="140"/>
      <c r="F109" s="140"/>
      <c r="G109" s="140"/>
    </row>
    <row r="110" spans="3:7" ht="15.75">
      <c r="C110" s="140"/>
      <c r="D110" s="140"/>
      <c r="E110" s="140"/>
      <c r="F110" s="140"/>
      <c r="G110" s="140"/>
    </row>
    <row r="111" spans="3:7" ht="15.75">
      <c r="C111" s="140"/>
      <c r="D111" s="140"/>
      <c r="E111" s="140"/>
      <c r="F111" s="140"/>
      <c r="G111" s="140"/>
    </row>
    <row r="112" spans="3:7" ht="15.75">
      <c r="C112" s="140"/>
      <c r="D112" s="140"/>
      <c r="E112" s="140"/>
      <c r="F112" s="140"/>
      <c r="G112" s="140"/>
    </row>
    <row r="113" spans="3:7" ht="15.75">
      <c r="C113" s="140"/>
      <c r="D113" s="140"/>
      <c r="E113" s="140"/>
      <c r="F113" s="140"/>
      <c r="G113" s="140"/>
    </row>
    <row r="114" spans="3:7" ht="15.75">
      <c r="C114" s="140"/>
      <c r="D114" s="140"/>
      <c r="E114" s="140"/>
      <c r="F114" s="140"/>
      <c r="G114" s="140"/>
    </row>
    <row r="115" spans="3:7" ht="15.75">
      <c r="C115" s="140"/>
      <c r="D115" s="140"/>
      <c r="E115" s="140"/>
      <c r="F115" s="140"/>
      <c r="G115" s="140"/>
    </row>
    <row r="116" spans="3:7" ht="15.75">
      <c r="C116" s="140"/>
      <c r="D116" s="140"/>
      <c r="E116" s="140"/>
      <c r="F116" s="140"/>
      <c r="G116" s="140"/>
    </row>
    <row r="117" spans="3:7" ht="15.75">
      <c r="C117" s="140"/>
      <c r="D117" s="140"/>
      <c r="E117" s="140"/>
      <c r="F117" s="140"/>
      <c r="G117" s="140"/>
    </row>
    <row r="118" spans="3:7" ht="15.75">
      <c r="C118" s="140"/>
      <c r="D118" s="140"/>
      <c r="E118" s="140"/>
      <c r="F118" s="140"/>
      <c r="G118" s="140"/>
    </row>
    <row r="119" spans="3:7" ht="15.75">
      <c r="C119" s="140"/>
      <c r="D119" s="140"/>
      <c r="E119" s="140"/>
      <c r="F119" s="140"/>
      <c r="G119" s="140"/>
    </row>
    <row r="120" spans="3:7" ht="15.75">
      <c r="C120" s="140"/>
      <c r="D120" s="140"/>
      <c r="E120" s="140"/>
      <c r="F120" s="140"/>
      <c r="G120" s="140"/>
    </row>
    <row r="121" spans="3:7" ht="15.75">
      <c r="C121" s="140"/>
      <c r="D121" s="140"/>
      <c r="E121" s="140"/>
      <c r="F121" s="140"/>
      <c r="G121" s="140"/>
    </row>
    <row r="122" spans="3:7" ht="15.75">
      <c r="C122" s="140"/>
      <c r="D122" s="140"/>
      <c r="E122" s="140"/>
      <c r="F122" s="140"/>
      <c r="G122" s="140"/>
    </row>
    <row r="123" spans="3:7" ht="15.75">
      <c r="C123" s="140"/>
      <c r="D123" s="140"/>
      <c r="E123" s="140"/>
      <c r="F123" s="140"/>
      <c r="G123" s="140"/>
    </row>
    <row r="124" spans="3:7" ht="15.75">
      <c r="C124" s="140"/>
      <c r="D124" s="140"/>
      <c r="E124" s="140"/>
      <c r="F124" s="140"/>
      <c r="G124" s="140"/>
    </row>
    <row r="125" spans="3:7" ht="15.75">
      <c r="C125" s="140"/>
      <c r="D125" s="140"/>
      <c r="E125" s="140"/>
      <c r="F125" s="140"/>
      <c r="G125" s="140"/>
    </row>
    <row r="126" spans="3:7" ht="15.75">
      <c r="C126" s="140"/>
      <c r="D126" s="140"/>
      <c r="E126" s="140"/>
      <c r="F126" s="140"/>
      <c r="G126" s="140"/>
    </row>
    <row r="127" spans="3:7" ht="15.75">
      <c r="C127" s="140"/>
      <c r="D127" s="140"/>
      <c r="E127" s="140"/>
      <c r="F127" s="140"/>
      <c r="G127" s="140"/>
    </row>
    <row r="128" spans="3:7" ht="15.75">
      <c r="C128" s="140"/>
      <c r="D128" s="140"/>
      <c r="E128" s="140"/>
      <c r="F128" s="140"/>
      <c r="G128" s="140"/>
    </row>
    <row r="129" spans="3:7" ht="15.75">
      <c r="C129" s="140"/>
      <c r="D129" s="140"/>
      <c r="E129" s="140"/>
      <c r="F129" s="140"/>
      <c r="G129" s="140"/>
    </row>
    <row r="130" spans="3:7" ht="15.75">
      <c r="C130" s="140"/>
      <c r="D130" s="140"/>
      <c r="E130" s="140"/>
      <c r="F130" s="140"/>
      <c r="G130" s="140"/>
    </row>
    <row r="131" spans="3:7" ht="15.75">
      <c r="C131" s="140"/>
      <c r="D131" s="140"/>
      <c r="E131" s="140"/>
      <c r="F131" s="140"/>
      <c r="G131" s="140"/>
    </row>
    <row r="132" spans="3:7" ht="15.75">
      <c r="C132" s="140"/>
      <c r="D132" s="140"/>
      <c r="E132" s="140"/>
      <c r="F132" s="140"/>
      <c r="G132" s="140"/>
    </row>
    <row r="133" spans="3:7" ht="15.75">
      <c r="C133" s="140"/>
      <c r="D133" s="140"/>
      <c r="E133" s="140"/>
      <c r="F133" s="140"/>
      <c r="G133" s="140"/>
    </row>
    <row r="134" spans="3:7" ht="15.75">
      <c r="C134" s="140"/>
      <c r="D134" s="140"/>
      <c r="E134" s="140"/>
      <c r="F134" s="140"/>
      <c r="G134" s="140"/>
    </row>
    <row r="135" spans="3:7" ht="15.75">
      <c r="C135" s="140"/>
      <c r="D135" s="140"/>
      <c r="E135" s="140"/>
      <c r="F135" s="140"/>
      <c r="G135" s="140"/>
    </row>
    <row r="136" spans="3:7" ht="15.75">
      <c r="C136" s="140"/>
      <c r="D136" s="140"/>
      <c r="E136" s="140"/>
      <c r="F136" s="140"/>
      <c r="G136" s="140"/>
    </row>
    <row r="137" spans="3:7" ht="15.75">
      <c r="C137" s="140"/>
      <c r="D137" s="140"/>
      <c r="E137" s="140"/>
      <c r="F137" s="140"/>
      <c r="G137" s="140"/>
    </row>
    <row r="138" spans="3:7" ht="15.75">
      <c r="C138" s="140"/>
      <c r="D138" s="140"/>
      <c r="E138" s="140"/>
      <c r="F138" s="140"/>
      <c r="G138" s="140"/>
    </row>
    <row r="139" spans="3:7" ht="15.75">
      <c r="C139" s="140"/>
      <c r="D139" s="140"/>
      <c r="E139" s="140"/>
      <c r="F139" s="140"/>
      <c r="G139" s="140"/>
    </row>
    <row r="140" spans="3:7" ht="15.75">
      <c r="C140" s="140"/>
      <c r="D140" s="140"/>
      <c r="E140" s="140"/>
      <c r="F140" s="140"/>
      <c r="G140" s="140"/>
    </row>
    <row r="141" spans="3:7" ht="15.75">
      <c r="C141" s="140"/>
      <c r="D141" s="140"/>
      <c r="E141" s="140"/>
      <c r="F141" s="140"/>
      <c r="G141" s="140"/>
    </row>
    <row r="142" spans="3:7" ht="15.75">
      <c r="C142" s="140"/>
      <c r="D142" s="140"/>
      <c r="E142" s="140"/>
      <c r="F142" s="140"/>
      <c r="G142" s="140"/>
    </row>
    <row r="143" spans="3:7" ht="15.75">
      <c r="C143" s="140"/>
      <c r="D143" s="140"/>
      <c r="E143" s="140"/>
      <c r="F143" s="140"/>
      <c r="G143" s="140"/>
    </row>
    <row r="144" spans="3:7" ht="15.75">
      <c r="C144" s="140"/>
      <c r="D144" s="140"/>
      <c r="E144" s="140"/>
      <c r="F144" s="140"/>
      <c r="G144" s="140"/>
    </row>
    <row r="145" spans="3:7" ht="15.75">
      <c r="C145" s="140"/>
      <c r="D145" s="140"/>
      <c r="E145" s="140"/>
      <c r="F145" s="140"/>
      <c r="G145" s="140"/>
    </row>
    <row r="146" spans="3:7" ht="15.75">
      <c r="C146" s="140"/>
      <c r="D146" s="140"/>
      <c r="E146" s="140"/>
      <c r="F146" s="140"/>
      <c r="G146" s="140"/>
    </row>
    <row r="147" spans="3:7" ht="15.75">
      <c r="C147" s="140"/>
      <c r="D147" s="140"/>
      <c r="E147" s="140"/>
      <c r="F147" s="140"/>
      <c r="G147" s="140"/>
    </row>
    <row r="148" spans="3:7" ht="15.75">
      <c r="C148" s="140"/>
      <c r="D148" s="140"/>
      <c r="E148" s="140"/>
      <c r="F148" s="140"/>
      <c r="G148" s="140"/>
    </row>
    <row r="149" spans="3:7" ht="15.75">
      <c r="C149" s="140"/>
      <c r="D149" s="140"/>
      <c r="E149" s="140"/>
      <c r="F149" s="140"/>
      <c r="G149" s="140"/>
    </row>
    <row r="150" spans="3:7" ht="15.75">
      <c r="C150" s="140"/>
      <c r="D150" s="140"/>
      <c r="E150" s="140"/>
      <c r="F150" s="140"/>
      <c r="G150" s="140"/>
    </row>
    <row r="151" spans="3:7" ht="15.75">
      <c r="C151" s="140"/>
      <c r="D151" s="140"/>
      <c r="E151" s="140"/>
      <c r="F151" s="140"/>
      <c r="G151" s="140"/>
    </row>
    <row r="152" spans="3:7" ht="15.75">
      <c r="C152" s="140"/>
      <c r="D152" s="140"/>
      <c r="E152" s="140"/>
      <c r="F152" s="140"/>
      <c r="G152" s="140"/>
    </row>
    <row r="153" spans="3:7" ht="15.75">
      <c r="C153" s="140"/>
      <c r="D153" s="140"/>
      <c r="E153" s="140"/>
      <c r="F153" s="140"/>
      <c r="G153" s="140"/>
    </row>
    <row r="154" spans="3:7" ht="15.75">
      <c r="C154" s="140"/>
      <c r="D154" s="140"/>
      <c r="E154" s="140"/>
      <c r="F154" s="140"/>
      <c r="G154" s="140"/>
    </row>
    <row r="155" spans="3:7" ht="15.75">
      <c r="C155" s="140"/>
      <c r="D155" s="140"/>
      <c r="E155" s="140"/>
      <c r="F155" s="140"/>
      <c r="G155" s="140"/>
    </row>
    <row r="156" spans="3:7" ht="15.75">
      <c r="C156" s="140"/>
      <c r="D156" s="140"/>
      <c r="E156" s="140"/>
      <c r="F156" s="140"/>
      <c r="G156" s="140"/>
    </row>
    <row r="157" spans="3:7" ht="15.75">
      <c r="C157" s="140"/>
      <c r="D157" s="140"/>
      <c r="E157" s="140"/>
      <c r="F157" s="140"/>
      <c r="G157" s="140"/>
    </row>
    <row r="158" spans="3:7" ht="15.75">
      <c r="C158" s="140"/>
      <c r="D158" s="140"/>
      <c r="E158" s="140"/>
      <c r="F158" s="140"/>
      <c r="G158" s="140"/>
    </row>
    <row r="159" spans="3:7" ht="15.75">
      <c r="C159" s="140"/>
      <c r="D159" s="140"/>
      <c r="E159" s="140"/>
      <c r="F159" s="140"/>
      <c r="G159" s="140"/>
    </row>
    <row r="160" spans="3:7" ht="15.75">
      <c r="C160" s="140"/>
      <c r="D160" s="140"/>
      <c r="E160" s="140"/>
      <c r="F160" s="140"/>
      <c r="G160" s="140"/>
    </row>
    <row r="161" spans="3:7" ht="15.75">
      <c r="C161" s="140"/>
      <c r="D161" s="140"/>
      <c r="E161" s="140"/>
      <c r="F161" s="140"/>
      <c r="G161" s="140"/>
    </row>
    <row r="162" spans="3:7" ht="15.75">
      <c r="C162" s="140"/>
      <c r="D162" s="140"/>
      <c r="E162" s="140"/>
      <c r="F162" s="140"/>
      <c r="G162" s="140"/>
    </row>
    <row r="163" spans="3:7" ht="15.75">
      <c r="C163" s="140"/>
      <c r="D163" s="140"/>
      <c r="E163" s="140"/>
      <c r="F163" s="140"/>
      <c r="G163" s="140"/>
    </row>
    <row r="164" spans="3:7" ht="15.75">
      <c r="C164" s="140"/>
      <c r="D164" s="140"/>
      <c r="E164" s="140"/>
      <c r="F164" s="140"/>
      <c r="G164" s="140"/>
    </row>
    <row r="165" spans="3:7" ht="15.75">
      <c r="C165" s="140"/>
      <c r="D165" s="140"/>
      <c r="E165" s="140"/>
      <c r="F165" s="140"/>
      <c r="G165" s="140"/>
    </row>
    <row r="166" spans="3:7" ht="15.75">
      <c r="C166" s="140"/>
      <c r="D166" s="140"/>
      <c r="E166" s="140"/>
      <c r="F166" s="140"/>
      <c r="G166" s="140"/>
    </row>
    <row r="167" spans="3:7" ht="15.75">
      <c r="C167" s="140"/>
      <c r="D167" s="140"/>
      <c r="E167" s="140"/>
      <c r="F167" s="140"/>
      <c r="G167" s="140"/>
    </row>
    <row r="168" spans="3:7" ht="15.75">
      <c r="C168" s="140"/>
      <c r="D168" s="140"/>
      <c r="E168" s="140"/>
      <c r="F168" s="140"/>
      <c r="G168" s="140"/>
    </row>
    <row r="169" spans="3:7" ht="15.75">
      <c r="C169" s="140"/>
      <c r="D169" s="140"/>
      <c r="E169" s="140"/>
      <c r="F169" s="140"/>
      <c r="G169" s="140"/>
    </row>
    <row r="170" spans="3:7" ht="15.75">
      <c r="C170" s="140"/>
      <c r="D170" s="140"/>
      <c r="E170" s="140"/>
      <c r="F170" s="140"/>
      <c r="G170" s="140"/>
    </row>
    <row r="171" spans="3:7" ht="15.75">
      <c r="C171" s="140"/>
      <c r="D171" s="140"/>
      <c r="E171" s="140"/>
      <c r="F171" s="140"/>
      <c r="G171" s="140"/>
    </row>
    <row r="172" spans="3:7" ht="15.75">
      <c r="C172" s="140"/>
      <c r="D172" s="140"/>
      <c r="E172" s="140"/>
      <c r="F172" s="140"/>
      <c r="G172" s="140"/>
    </row>
    <row r="173" spans="3:7" ht="15.75">
      <c r="C173" s="140"/>
      <c r="D173" s="140"/>
      <c r="E173" s="140"/>
      <c r="F173" s="140"/>
      <c r="G173" s="140"/>
    </row>
    <row r="174" spans="3:7" ht="15.75">
      <c r="C174" s="140"/>
      <c r="D174" s="140"/>
      <c r="E174" s="140"/>
      <c r="F174" s="140"/>
      <c r="G174" s="140"/>
    </row>
    <row r="175" spans="3:7" ht="15.75">
      <c r="C175" s="140"/>
      <c r="D175" s="140"/>
      <c r="E175" s="140"/>
      <c r="F175" s="140"/>
      <c r="G175" s="140"/>
    </row>
    <row r="176" spans="3:7" ht="15.75">
      <c r="C176" s="140"/>
      <c r="D176" s="140"/>
      <c r="E176" s="140"/>
      <c r="F176" s="140"/>
      <c r="G176" s="140"/>
    </row>
    <row r="177" spans="3:7" ht="15.75">
      <c r="C177" s="140"/>
      <c r="D177" s="140"/>
      <c r="E177" s="140"/>
      <c r="F177" s="140"/>
      <c r="G177" s="140"/>
    </row>
    <row r="178" spans="3:7" ht="15.75">
      <c r="C178" s="140"/>
      <c r="D178" s="140"/>
      <c r="E178" s="140"/>
      <c r="F178" s="140"/>
      <c r="G178" s="140"/>
    </row>
    <row r="179" spans="3:7" ht="15.75">
      <c r="C179" s="140"/>
      <c r="D179" s="140"/>
      <c r="E179" s="140"/>
      <c r="F179" s="140"/>
      <c r="G179" s="140"/>
    </row>
    <row r="180" spans="3:7" ht="15.75">
      <c r="C180" s="140"/>
      <c r="D180" s="140"/>
      <c r="E180" s="140"/>
      <c r="F180" s="140"/>
      <c r="G180" s="140"/>
    </row>
    <row r="181" spans="3:7" ht="15.75">
      <c r="C181" s="140"/>
      <c r="D181" s="140"/>
      <c r="E181" s="140"/>
      <c r="F181" s="140"/>
      <c r="G181" s="140"/>
    </row>
    <row r="182" spans="3:7" ht="15.75">
      <c r="C182" s="140"/>
      <c r="D182" s="140"/>
      <c r="E182" s="140"/>
      <c r="F182" s="140"/>
      <c r="G182" s="140"/>
    </row>
    <row r="183" spans="3:7" ht="15.75">
      <c r="C183" s="140"/>
      <c r="D183" s="140"/>
      <c r="E183" s="140"/>
      <c r="F183" s="140"/>
      <c r="G183" s="140"/>
    </row>
    <row r="184" spans="3:7" ht="15.75">
      <c r="C184" s="140"/>
      <c r="D184" s="140"/>
      <c r="E184" s="140"/>
      <c r="F184" s="140"/>
      <c r="G184" s="140"/>
    </row>
    <row r="185" spans="3:7" ht="15.75">
      <c r="C185" s="140"/>
      <c r="D185" s="140"/>
      <c r="E185" s="140"/>
      <c r="F185" s="140"/>
      <c r="G185" s="140"/>
    </row>
    <row r="186" spans="3:7" ht="15.75">
      <c r="C186" s="140"/>
      <c r="D186" s="140"/>
      <c r="E186" s="140"/>
      <c r="F186" s="140"/>
      <c r="G186" s="140"/>
    </row>
    <row r="187" spans="3:7" ht="15.75">
      <c r="C187" s="140"/>
      <c r="D187" s="140"/>
      <c r="E187" s="140"/>
      <c r="F187" s="140"/>
      <c r="G187" s="140"/>
    </row>
    <row r="188" spans="3:7" ht="15.75">
      <c r="C188" s="140"/>
      <c r="D188" s="140"/>
      <c r="E188" s="140"/>
      <c r="F188" s="140"/>
      <c r="G188" s="140"/>
    </row>
    <row r="189" spans="3:7" ht="15.75">
      <c r="C189" s="140"/>
      <c r="D189" s="140"/>
      <c r="E189" s="140"/>
      <c r="F189" s="140"/>
      <c r="G189" s="140"/>
    </row>
    <row r="190" spans="3:7" ht="15.75">
      <c r="C190" s="140"/>
      <c r="D190" s="140"/>
      <c r="E190" s="140"/>
      <c r="F190" s="140"/>
      <c r="G190" s="140"/>
    </row>
    <row r="191" spans="3:7" ht="15.75">
      <c r="C191" s="140"/>
      <c r="D191" s="140"/>
      <c r="E191" s="140"/>
      <c r="F191" s="140"/>
      <c r="G191" s="140"/>
    </row>
    <row r="192" spans="3:7" ht="15.75">
      <c r="C192" s="140"/>
      <c r="D192" s="140"/>
      <c r="E192" s="140"/>
      <c r="F192" s="140"/>
      <c r="G192" s="140"/>
    </row>
    <row r="193" spans="3:7" ht="15.75">
      <c r="C193" s="140"/>
      <c r="D193" s="140"/>
      <c r="E193" s="140"/>
      <c r="F193" s="140"/>
      <c r="G193" s="140"/>
    </row>
    <row r="194" spans="3:7" ht="15.75">
      <c r="C194" s="140"/>
      <c r="D194" s="140"/>
      <c r="E194" s="140"/>
      <c r="F194" s="140"/>
      <c r="G194" s="140"/>
    </row>
    <row r="195" spans="3:7" ht="15.75">
      <c r="C195" s="140"/>
      <c r="D195" s="140"/>
      <c r="E195" s="140"/>
      <c r="F195" s="140"/>
      <c r="G195" s="140"/>
    </row>
    <row r="196" spans="3:7" ht="15.75">
      <c r="C196" s="140"/>
      <c r="D196" s="140"/>
      <c r="E196" s="140"/>
      <c r="F196" s="140"/>
      <c r="G196" s="140"/>
    </row>
    <row r="197" spans="3:7" ht="15.75">
      <c r="C197" s="140"/>
      <c r="D197" s="140"/>
      <c r="E197" s="140"/>
      <c r="F197" s="140"/>
      <c r="G197" s="140"/>
    </row>
    <row r="198" spans="3:7" ht="15.75">
      <c r="C198" s="140"/>
      <c r="D198" s="140"/>
      <c r="E198" s="140"/>
      <c r="F198" s="140"/>
      <c r="G198" s="140"/>
    </row>
    <row r="199" spans="3:7" ht="15.75">
      <c r="C199" s="140"/>
      <c r="D199" s="140"/>
      <c r="E199" s="140"/>
      <c r="F199" s="140"/>
      <c r="G199" s="140"/>
    </row>
    <row r="200" spans="3:7" ht="15.75">
      <c r="C200" s="140"/>
      <c r="D200" s="140"/>
      <c r="E200" s="140"/>
      <c r="F200" s="140"/>
      <c r="G200" s="140"/>
    </row>
    <row r="201" spans="3:7" ht="15.75">
      <c r="C201" s="140"/>
      <c r="D201" s="140"/>
      <c r="E201" s="140"/>
      <c r="F201" s="140"/>
      <c r="G201" s="140"/>
    </row>
    <row r="202" spans="3:7" ht="15.75">
      <c r="C202" s="140"/>
      <c r="D202" s="140"/>
      <c r="E202" s="140"/>
      <c r="F202" s="140"/>
      <c r="G202" s="140"/>
    </row>
    <row r="203" spans="3:7" ht="15.75">
      <c r="C203" s="140"/>
      <c r="D203" s="140"/>
      <c r="E203" s="140"/>
      <c r="F203" s="140"/>
      <c r="G203" s="140"/>
    </row>
    <row r="204" spans="3:7" ht="15.75">
      <c r="C204" s="140"/>
      <c r="D204" s="140"/>
      <c r="E204" s="140"/>
      <c r="F204" s="140"/>
      <c r="G204" s="140"/>
    </row>
    <row r="205" spans="3:7" ht="15.75">
      <c r="C205" s="140"/>
      <c r="D205" s="140"/>
      <c r="E205" s="140"/>
      <c r="F205" s="140"/>
      <c r="G205" s="140"/>
    </row>
    <row r="206" spans="3:7" ht="15.75">
      <c r="C206" s="140"/>
      <c r="D206" s="140"/>
      <c r="E206" s="140"/>
      <c r="F206" s="140"/>
      <c r="G206" s="140"/>
    </row>
    <row r="207" spans="3:7" ht="15.75">
      <c r="C207" s="140"/>
      <c r="D207" s="140"/>
      <c r="E207" s="140"/>
      <c r="F207" s="140"/>
      <c r="G207" s="140"/>
    </row>
    <row r="208" spans="3:7" ht="15.75">
      <c r="C208" s="140"/>
      <c r="D208" s="140"/>
      <c r="E208" s="140"/>
      <c r="F208" s="140"/>
      <c r="G208" s="140"/>
    </row>
    <row r="209" spans="3:7" ht="15.75">
      <c r="C209" s="140"/>
      <c r="D209" s="140"/>
      <c r="E209" s="140"/>
      <c r="F209" s="140"/>
      <c r="G209" s="140"/>
    </row>
    <row r="210" spans="3:7" ht="15.75">
      <c r="C210" s="140"/>
      <c r="D210" s="140"/>
      <c r="E210" s="140"/>
      <c r="F210" s="140"/>
      <c r="G210" s="140"/>
    </row>
    <row r="211" spans="3:7" ht="15.75">
      <c r="C211" s="140"/>
      <c r="D211" s="140"/>
      <c r="E211" s="140"/>
      <c r="F211" s="140"/>
      <c r="G211" s="140"/>
    </row>
    <row r="212" spans="3:7" ht="15.75">
      <c r="C212" s="140"/>
      <c r="D212" s="140"/>
      <c r="E212" s="140"/>
      <c r="F212" s="140"/>
      <c r="G212" s="140"/>
    </row>
    <row r="213" spans="3:7" ht="15.75">
      <c r="C213" s="140"/>
      <c r="D213" s="140"/>
      <c r="E213" s="140"/>
      <c r="F213" s="140"/>
      <c r="G213" s="140"/>
    </row>
    <row r="214" spans="3:7" ht="15.75">
      <c r="C214" s="140"/>
      <c r="D214" s="140"/>
      <c r="E214" s="140"/>
      <c r="F214" s="140"/>
      <c r="G214" s="140"/>
    </row>
    <row r="215" spans="3:7" ht="15.75">
      <c r="C215" s="140"/>
      <c r="D215" s="140"/>
      <c r="E215" s="140"/>
      <c r="F215" s="140"/>
      <c r="G215" s="140"/>
    </row>
    <row r="216" spans="3:7" ht="15.75">
      <c r="C216" s="140"/>
      <c r="D216" s="140"/>
      <c r="E216" s="140"/>
      <c r="F216" s="140"/>
      <c r="G216" s="140"/>
    </row>
    <row r="217" spans="3:7" ht="15.75">
      <c r="C217" s="140"/>
      <c r="D217" s="140"/>
      <c r="E217" s="140"/>
      <c r="F217" s="140"/>
      <c r="G217" s="140"/>
    </row>
    <row r="218" spans="3:7" ht="15.75">
      <c r="C218" s="140"/>
      <c r="D218" s="140"/>
      <c r="E218" s="140"/>
      <c r="F218" s="140"/>
      <c r="G218" s="140"/>
    </row>
    <row r="219" spans="3:7" ht="15.75">
      <c r="C219" s="140"/>
      <c r="D219" s="140"/>
      <c r="E219" s="140"/>
      <c r="F219" s="140"/>
      <c r="G219" s="140"/>
    </row>
    <row r="220" spans="3:7" ht="15.75">
      <c r="C220" s="140"/>
      <c r="D220" s="140"/>
      <c r="E220" s="140"/>
      <c r="F220" s="140"/>
      <c r="G220" s="140"/>
    </row>
    <row r="221" spans="3:7" ht="15.75">
      <c r="C221" s="140"/>
      <c r="D221" s="140"/>
      <c r="E221" s="140"/>
      <c r="F221" s="140"/>
      <c r="G221" s="140"/>
    </row>
    <row r="222" spans="3:7" ht="15.75">
      <c r="C222" s="140"/>
      <c r="D222" s="140"/>
      <c r="E222" s="140"/>
      <c r="F222" s="140"/>
      <c r="G222" s="140"/>
    </row>
    <row r="223" spans="3:7" ht="15.75">
      <c r="C223" s="140"/>
      <c r="D223" s="140"/>
      <c r="E223" s="140"/>
      <c r="F223" s="140"/>
      <c r="G223" s="140"/>
    </row>
    <row r="224" spans="3:7" ht="15.75">
      <c r="C224" s="140"/>
      <c r="D224" s="140"/>
      <c r="E224" s="140"/>
      <c r="F224" s="140"/>
      <c r="G224" s="140"/>
    </row>
    <row r="225" spans="3:7" ht="15.75">
      <c r="C225" s="140"/>
      <c r="D225" s="140"/>
      <c r="E225" s="140"/>
      <c r="F225" s="140"/>
      <c r="G225" s="140"/>
    </row>
    <row r="226" spans="3:7" ht="15.75">
      <c r="C226" s="140"/>
      <c r="D226" s="140"/>
      <c r="E226" s="140"/>
      <c r="F226" s="140"/>
      <c r="G226" s="140"/>
    </row>
    <row r="227" spans="3:7" ht="15.75">
      <c r="C227" s="140"/>
      <c r="D227" s="140"/>
      <c r="E227" s="140"/>
      <c r="F227" s="140"/>
      <c r="G227" s="140"/>
    </row>
    <row r="228" spans="3:7" ht="15.75">
      <c r="C228" s="140"/>
      <c r="D228" s="140"/>
      <c r="E228" s="140"/>
      <c r="F228" s="140"/>
      <c r="G228" s="140"/>
    </row>
    <row r="229" spans="3:7" ht="15.75">
      <c r="C229" s="140"/>
      <c r="D229" s="140"/>
      <c r="E229" s="140"/>
      <c r="F229" s="140"/>
      <c r="G229" s="140"/>
    </row>
    <row r="230" spans="3:7" ht="15.75">
      <c r="C230" s="140"/>
      <c r="D230" s="140"/>
      <c r="E230" s="140"/>
      <c r="F230" s="140"/>
      <c r="G230" s="140"/>
    </row>
    <row r="231" spans="3:7" ht="15.75">
      <c r="C231" s="140"/>
      <c r="D231" s="140"/>
      <c r="E231" s="140"/>
      <c r="F231" s="140"/>
      <c r="G231" s="140"/>
    </row>
    <row r="232" spans="3:7" ht="15.75">
      <c r="C232" s="140"/>
      <c r="D232" s="140"/>
      <c r="E232" s="140"/>
      <c r="F232" s="140"/>
      <c r="G232" s="140"/>
    </row>
    <row r="233" spans="3:7" ht="15.75">
      <c r="C233" s="140"/>
      <c r="D233" s="140"/>
      <c r="E233" s="140"/>
      <c r="F233" s="140"/>
      <c r="G233" s="140"/>
    </row>
    <row r="234" spans="3:7" ht="15.75">
      <c r="C234" s="140"/>
      <c r="D234" s="140"/>
      <c r="E234" s="140"/>
      <c r="F234" s="140"/>
      <c r="G234" s="140"/>
    </row>
    <row r="235" spans="3:7" ht="15.75">
      <c r="C235" s="140"/>
      <c r="D235" s="140"/>
      <c r="E235" s="140"/>
      <c r="F235" s="140"/>
      <c r="G235" s="140"/>
    </row>
    <row r="236" spans="3:7" ht="15.75">
      <c r="C236" s="140"/>
      <c r="D236" s="140"/>
      <c r="E236" s="140"/>
      <c r="F236" s="140"/>
      <c r="G236" s="140"/>
    </row>
    <row r="237" spans="3:7" ht="15.75">
      <c r="C237" s="140"/>
      <c r="D237" s="140"/>
      <c r="E237" s="140"/>
      <c r="F237" s="140"/>
      <c r="G237" s="140"/>
    </row>
    <row r="238" spans="3:7" ht="15.75">
      <c r="C238" s="140"/>
      <c r="D238" s="140"/>
      <c r="E238" s="140"/>
      <c r="F238" s="140"/>
      <c r="G238" s="140"/>
    </row>
    <row r="239" spans="3:7" ht="15.75">
      <c r="C239" s="140"/>
      <c r="D239" s="140"/>
      <c r="E239" s="140"/>
      <c r="F239" s="140"/>
      <c r="G239" s="140"/>
    </row>
    <row r="240" spans="3:7" ht="15.75">
      <c r="C240" s="140"/>
      <c r="D240" s="140"/>
      <c r="E240" s="140"/>
      <c r="F240" s="140"/>
      <c r="G240" s="140"/>
    </row>
    <row r="241" spans="3:7" ht="15.75">
      <c r="C241" s="140"/>
      <c r="D241" s="140"/>
      <c r="E241" s="140"/>
      <c r="F241" s="140"/>
      <c r="G241" s="140"/>
    </row>
    <row r="242" spans="3:7" ht="15.75">
      <c r="C242" s="140"/>
      <c r="D242" s="140"/>
      <c r="E242" s="140"/>
      <c r="F242" s="140"/>
      <c r="G242" s="140"/>
    </row>
    <row r="243" spans="3:7" ht="15.75">
      <c r="C243" s="140"/>
      <c r="D243" s="140"/>
      <c r="E243" s="140"/>
      <c r="F243" s="140"/>
      <c r="G243" s="140"/>
    </row>
    <row r="244" spans="3:7" ht="15.75">
      <c r="C244" s="140"/>
      <c r="D244" s="140"/>
      <c r="E244" s="140"/>
      <c r="F244" s="140"/>
      <c r="G244" s="140"/>
    </row>
    <row r="245" spans="3:7" ht="15.75">
      <c r="C245" s="140"/>
      <c r="D245" s="140"/>
      <c r="E245" s="140"/>
      <c r="F245" s="140"/>
      <c r="G245" s="140"/>
    </row>
    <row r="246" spans="3:7" ht="15.75">
      <c r="C246" s="140"/>
      <c r="D246" s="140"/>
      <c r="E246" s="140"/>
      <c r="F246" s="140"/>
      <c r="G246" s="140"/>
    </row>
    <row r="247" spans="3:7" ht="15.75">
      <c r="C247" s="140"/>
      <c r="D247" s="140"/>
      <c r="E247" s="140"/>
      <c r="F247" s="140"/>
      <c r="G247" s="140"/>
    </row>
    <row r="248" spans="3:7" ht="15.75">
      <c r="C248" s="140"/>
      <c r="D248" s="140"/>
      <c r="E248" s="140"/>
      <c r="F248" s="140"/>
      <c r="G248" s="140"/>
    </row>
    <row r="249" spans="3:7" ht="15.75">
      <c r="C249" s="140"/>
      <c r="D249" s="140"/>
      <c r="E249" s="140"/>
      <c r="F249" s="140"/>
      <c r="G249" s="140"/>
    </row>
    <row r="250" spans="3:7" ht="15.75">
      <c r="C250" s="140"/>
      <c r="D250" s="140"/>
      <c r="E250" s="140"/>
      <c r="F250" s="140"/>
      <c r="G250" s="140"/>
    </row>
    <row r="251" spans="3:7" ht="15.75">
      <c r="C251" s="140"/>
      <c r="D251" s="140"/>
      <c r="E251" s="140"/>
      <c r="F251" s="140"/>
      <c r="G251" s="140"/>
    </row>
    <row r="252" spans="3:7" ht="15.75">
      <c r="C252" s="140"/>
      <c r="D252" s="140"/>
      <c r="E252" s="140"/>
      <c r="F252" s="140"/>
      <c r="G252" s="140"/>
    </row>
    <row r="253" spans="3:7" ht="15.75">
      <c r="C253" s="140"/>
      <c r="D253" s="140"/>
      <c r="E253" s="140"/>
      <c r="F253" s="140"/>
      <c r="G253" s="140"/>
    </row>
    <row r="254" spans="3:7" ht="15.75">
      <c r="C254" s="140"/>
      <c r="D254" s="140"/>
      <c r="E254" s="140"/>
      <c r="F254" s="140"/>
      <c r="G254" s="140"/>
    </row>
    <row r="255" spans="3:7" ht="15.75">
      <c r="C255" s="140"/>
      <c r="D255" s="140"/>
      <c r="E255" s="140"/>
      <c r="F255" s="140"/>
      <c r="G255" s="140"/>
    </row>
    <row r="256" spans="3:7" ht="15.75">
      <c r="C256" s="140"/>
      <c r="D256" s="140"/>
      <c r="E256" s="140"/>
      <c r="F256" s="140"/>
      <c r="G256" s="140"/>
    </row>
    <row r="257" spans="3:7" ht="15.75">
      <c r="C257" s="140"/>
      <c r="D257" s="140"/>
      <c r="E257" s="140"/>
      <c r="F257" s="140"/>
      <c r="G257" s="140"/>
    </row>
    <row r="258" spans="3:7" ht="15.75">
      <c r="C258" s="140"/>
      <c r="D258" s="140"/>
      <c r="E258" s="140"/>
      <c r="F258" s="140"/>
      <c r="G258" s="140"/>
    </row>
    <row r="259" spans="3:7" ht="15.75">
      <c r="C259" s="140"/>
      <c r="D259" s="140"/>
      <c r="E259" s="140"/>
      <c r="F259" s="140"/>
      <c r="G259" s="140"/>
    </row>
    <row r="260" spans="3:7" ht="15.75">
      <c r="C260" s="140"/>
      <c r="D260" s="140"/>
      <c r="E260" s="140"/>
      <c r="F260" s="140"/>
      <c r="G260" s="140"/>
    </row>
    <row r="261" spans="3:7" ht="15.75">
      <c r="C261" s="140"/>
      <c r="D261" s="140"/>
      <c r="E261" s="140"/>
      <c r="F261" s="140"/>
      <c r="G261" s="140"/>
    </row>
    <row r="262" spans="3:7" ht="15.75">
      <c r="C262" s="140"/>
      <c r="D262" s="140"/>
      <c r="E262" s="140"/>
      <c r="F262" s="140"/>
      <c r="G262" s="140"/>
    </row>
    <row r="263" spans="3:7" ht="15.75">
      <c r="C263" s="140"/>
      <c r="D263" s="140"/>
      <c r="E263" s="140"/>
      <c r="F263" s="140"/>
      <c r="G263" s="140"/>
    </row>
    <row r="264" spans="3:7" ht="15.75">
      <c r="C264" s="140"/>
      <c r="D264" s="140"/>
      <c r="E264" s="140"/>
      <c r="F264" s="140"/>
      <c r="G264" s="140"/>
    </row>
    <row r="265" spans="3:7" ht="15.75">
      <c r="C265" s="140"/>
      <c r="D265" s="140"/>
      <c r="E265" s="140"/>
      <c r="F265" s="140"/>
      <c r="G265" s="140"/>
    </row>
    <row r="266" spans="3:7" ht="15.75">
      <c r="C266" s="140"/>
      <c r="D266" s="140"/>
      <c r="E266" s="140"/>
      <c r="F266" s="140"/>
      <c r="G266" s="140"/>
    </row>
    <row r="267" spans="3:7" ht="15.75">
      <c r="C267" s="140"/>
      <c r="D267" s="140"/>
      <c r="E267" s="140"/>
      <c r="F267" s="140"/>
      <c r="G267" s="140"/>
    </row>
    <row r="268" spans="3:7" ht="15.75">
      <c r="C268" s="140"/>
      <c r="D268" s="140"/>
      <c r="E268" s="140"/>
      <c r="F268" s="140"/>
      <c r="G268" s="140"/>
    </row>
    <row r="269" spans="3:7" ht="15.75">
      <c r="C269" s="140"/>
      <c r="D269" s="140"/>
      <c r="E269" s="140"/>
      <c r="F269" s="140"/>
      <c r="G269" s="140"/>
    </row>
    <row r="270" spans="3:7" ht="15.75">
      <c r="C270" s="140"/>
      <c r="D270" s="140"/>
      <c r="E270" s="140"/>
      <c r="F270" s="140"/>
      <c r="G270" s="140"/>
    </row>
    <row r="271" spans="3:7" ht="15.75">
      <c r="C271" s="140"/>
      <c r="D271" s="140"/>
      <c r="E271" s="140"/>
      <c r="F271" s="140"/>
      <c r="G271" s="140"/>
    </row>
    <row r="272" spans="3:7" ht="15.75">
      <c r="C272" s="140"/>
      <c r="D272" s="140"/>
      <c r="E272" s="140"/>
      <c r="F272" s="140"/>
      <c r="G272" s="140"/>
    </row>
    <row r="273" spans="3:7" ht="15.75">
      <c r="C273" s="140"/>
      <c r="D273" s="140"/>
      <c r="E273" s="140"/>
      <c r="F273" s="140"/>
      <c r="G273" s="140"/>
    </row>
    <row r="274" spans="3:7" ht="15.75">
      <c r="C274" s="140"/>
      <c r="D274" s="140"/>
      <c r="E274" s="140"/>
      <c r="F274" s="140"/>
      <c r="G274" s="140"/>
    </row>
    <row r="275" spans="3:7" ht="15.75">
      <c r="C275" s="140"/>
      <c r="D275" s="140"/>
      <c r="E275" s="140"/>
      <c r="F275" s="140"/>
      <c r="G275" s="140"/>
    </row>
    <row r="276" spans="3:7" ht="15.75">
      <c r="C276" s="140"/>
      <c r="D276" s="140"/>
      <c r="E276" s="140"/>
      <c r="F276" s="140"/>
      <c r="G276" s="140"/>
    </row>
    <row r="277" spans="3:7" ht="15.75">
      <c r="C277" s="140"/>
      <c r="D277" s="140"/>
      <c r="E277" s="140"/>
      <c r="F277" s="140"/>
      <c r="G277" s="140"/>
    </row>
    <row r="278" spans="3:7" ht="15.75">
      <c r="C278" s="140"/>
      <c r="D278" s="140"/>
      <c r="E278" s="140"/>
      <c r="F278" s="140"/>
      <c r="G278" s="140"/>
    </row>
    <row r="279" spans="3:7" ht="15.75">
      <c r="C279" s="140"/>
      <c r="D279" s="140"/>
      <c r="E279" s="140"/>
      <c r="F279" s="140"/>
      <c r="G279" s="140"/>
    </row>
    <row r="280" spans="3:7" ht="15.75">
      <c r="C280" s="140"/>
      <c r="D280" s="140"/>
      <c r="E280" s="140"/>
      <c r="F280" s="140"/>
      <c r="G280" s="140"/>
    </row>
    <row r="281" spans="3:7" ht="15.75">
      <c r="C281" s="140"/>
      <c r="D281" s="140"/>
      <c r="E281" s="140"/>
      <c r="F281" s="140"/>
      <c r="G281" s="140"/>
    </row>
    <row r="282" spans="3:7" ht="15.75">
      <c r="C282" s="140"/>
      <c r="D282" s="140"/>
      <c r="E282" s="140"/>
      <c r="F282" s="140"/>
      <c r="G282" s="140"/>
    </row>
    <row r="283" spans="3:7" ht="15.75">
      <c r="C283" s="140"/>
      <c r="D283" s="140"/>
      <c r="E283" s="140"/>
      <c r="F283" s="140"/>
      <c r="G283" s="140"/>
    </row>
    <row r="284" spans="3:7" ht="15.75">
      <c r="C284" s="140"/>
      <c r="D284" s="140"/>
      <c r="E284" s="140"/>
      <c r="F284" s="140"/>
      <c r="G284" s="140"/>
    </row>
    <row r="285" spans="3:7" ht="15.75">
      <c r="C285" s="140"/>
      <c r="D285" s="140"/>
      <c r="E285" s="140"/>
      <c r="F285" s="140"/>
      <c r="G285" s="140"/>
    </row>
    <row r="286" spans="3:7" ht="15.75">
      <c r="C286" s="140"/>
      <c r="D286" s="140"/>
      <c r="E286" s="140"/>
      <c r="F286" s="140"/>
      <c r="G286" s="140"/>
    </row>
    <row r="287" spans="3:7" ht="15.75">
      <c r="C287" s="140"/>
      <c r="D287" s="140"/>
      <c r="E287" s="140"/>
      <c r="F287" s="140"/>
      <c r="G287" s="140"/>
    </row>
    <row r="288" spans="3:7" ht="15.75">
      <c r="C288" s="140"/>
      <c r="D288" s="140"/>
      <c r="E288" s="140"/>
      <c r="F288" s="140"/>
      <c r="G288" s="140"/>
    </row>
    <row r="289" spans="3:7" ht="15.75">
      <c r="C289" s="140"/>
      <c r="D289" s="140"/>
      <c r="E289" s="140"/>
      <c r="F289" s="140"/>
      <c r="G289" s="140"/>
    </row>
    <row r="290" spans="3:7" ht="15.75">
      <c r="C290" s="140"/>
      <c r="D290" s="140"/>
      <c r="E290" s="140"/>
      <c r="F290" s="140"/>
      <c r="G290" s="140"/>
    </row>
    <row r="291" spans="3:7" ht="15.75">
      <c r="C291" s="140"/>
      <c r="D291" s="140"/>
      <c r="E291" s="140"/>
      <c r="F291" s="140"/>
      <c r="G291" s="140"/>
    </row>
    <row r="292" spans="3:7" ht="15.75">
      <c r="C292" s="140"/>
      <c r="D292" s="140"/>
      <c r="E292" s="140"/>
      <c r="F292" s="140"/>
      <c r="G292" s="140"/>
    </row>
    <row r="293" spans="3:7" ht="15.75">
      <c r="C293" s="140"/>
      <c r="D293" s="140"/>
      <c r="E293" s="140"/>
      <c r="F293" s="140"/>
      <c r="G293" s="140"/>
    </row>
    <row r="294" spans="3:7" ht="15.75">
      <c r="C294" s="140"/>
      <c r="D294" s="140"/>
      <c r="E294" s="140"/>
      <c r="F294" s="140"/>
      <c r="G294" s="140"/>
    </row>
    <row r="295" spans="3:7" ht="15.75">
      <c r="C295" s="140"/>
      <c r="D295" s="140"/>
      <c r="E295" s="140"/>
      <c r="F295" s="140"/>
      <c r="G295" s="140"/>
    </row>
    <row r="296" spans="3:7" ht="15.75">
      <c r="C296" s="140"/>
      <c r="D296" s="140"/>
      <c r="E296" s="140"/>
      <c r="F296" s="140"/>
      <c r="G296" s="140"/>
    </row>
    <row r="297" spans="3:7" ht="15.75">
      <c r="C297" s="140"/>
      <c r="D297" s="140"/>
      <c r="E297" s="140"/>
      <c r="F297" s="140"/>
      <c r="G297" s="140"/>
    </row>
    <row r="298" spans="3:7" ht="15.75">
      <c r="C298" s="140"/>
      <c r="D298" s="140"/>
      <c r="E298" s="140"/>
      <c r="F298" s="140"/>
      <c r="G298" s="140"/>
    </row>
    <row r="299" spans="3:7" ht="15.75">
      <c r="C299" s="140"/>
      <c r="D299" s="140"/>
      <c r="E299" s="140"/>
      <c r="F299" s="140"/>
      <c r="G299" s="140"/>
    </row>
    <row r="300" spans="3:7" ht="15.75">
      <c r="C300" s="140"/>
      <c r="D300" s="140"/>
      <c r="E300" s="140"/>
      <c r="F300" s="140"/>
      <c r="G300" s="140"/>
    </row>
    <row r="301" spans="3:7" ht="15.75">
      <c r="C301" s="140"/>
      <c r="D301" s="140"/>
      <c r="E301" s="140"/>
      <c r="F301" s="140"/>
      <c r="G301" s="140"/>
    </row>
    <row r="302" spans="3:7" ht="15.75">
      <c r="C302" s="140"/>
      <c r="D302" s="140"/>
      <c r="E302" s="140"/>
      <c r="F302" s="140"/>
      <c r="G302" s="140"/>
    </row>
    <row r="303" spans="3:7" ht="15.75">
      <c r="C303" s="140"/>
      <c r="D303" s="140"/>
      <c r="E303" s="140"/>
      <c r="F303" s="140"/>
      <c r="G303" s="140"/>
    </row>
    <row r="304" spans="3:7" ht="15.75">
      <c r="C304" s="140"/>
      <c r="D304" s="140"/>
      <c r="E304" s="140"/>
      <c r="F304" s="140"/>
      <c r="G304" s="140"/>
    </row>
    <row r="305" spans="3:7" ht="15.75">
      <c r="C305" s="140"/>
      <c r="D305" s="140"/>
      <c r="E305" s="140"/>
      <c r="F305" s="140"/>
      <c r="G305" s="140"/>
    </row>
    <row r="306" spans="3:7" ht="15.75">
      <c r="C306" s="140"/>
      <c r="D306" s="140"/>
      <c r="E306" s="140"/>
      <c r="F306" s="140"/>
      <c r="G306" s="140"/>
    </row>
    <row r="307" spans="3:7" ht="15.75">
      <c r="C307" s="140"/>
      <c r="D307" s="140"/>
      <c r="E307" s="140"/>
      <c r="F307" s="140"/>
      <c r="G307" s="140"/>
    </row>
    <row r="308" spans="3:7" ht="15.75">
      <c r="C308" s="140"/>
      <c r="D308" s="140"/>
      <c r="E308" s="140"/>
      <c r="F308" s="140"/>
      <c r="G308" s="140"/>
    </row>
    <row r="309" spans="3:7" ht="15.75">
      <c r="C309" s="140"/>
      <c r="D309" s="140"/>
      <c r="E309" s="140"/>
      <c r="F309" s="140"/>
      <c r="G309" s="140"/>
    </row>
    <row r="310" spans="3:7" ht="15.75">
      <c r="C310" s="140"/>
      <c r="D310" s="140"/>
      <c r="E310" s="140"/>
      <c r="F310" s="140"/>
      <c r="G310" s="140"/>
    </row>
    <row r="311" spans="3:7" ht="15.75">
      <c r="C311" s="140"/>
      <c r="D311" s="140"/>
      <c r="E311" s="140"/>
      <c r="F311" s="140"/>
      <c r="G311" s="140"/>
    </row>
    <row r="312" spans="3:7" ht="15.75">
      <c r="C312" s="140"/>
      <c r="D312" s="140"/>
      <c r="E312" s="140"/>
      <c r="F312" s="140"/>
      <c r="G312" s="140"/>
    </row>
    <row r="313" spans="3:7" ht="15.75">
      <c r="C313" s="140"/>
      <c r="D313" s="140"/>
      <c r="E313" s="140"/>
      <c r="F313" s="140"/>
      <c r="G313" s="140"/>
    </row>
    <row r="314" spans="3:7" ht="15.75">
      <c r="C314" s="140"/>
      <c r="D314" s="140"/>
      <c r="E314" s="140"/>
      <c r="F314" s="140"/>
      <c r="G314" s="140"/>
    </row>
    <row r="315" spans="3:7" ht="15.75">
      <c r="C315" s="140"/>
      <c r="D315" s="140"/>
      <c r="E315" s="140"/>
      <c r="F315" s="140"/>
      <c r="G315" s="140"/>
    </row>
    <row r="316" spans="3:7" ht="15.75">
      <c r="C316" s="140"/>
      <c r="D316" s="140"/>
      <c r="E316" s="140"/>
      <c r="F316" s="140"/>
      <c r="G316" s="140"/>
    </row>
    <row r="317" spans="3:7" ht="15.75">
      <c r="C317" s="140"/>
      <c r="D317" s="140"/>
      <c r="E317" s="140"/>
      <c r="F317" s="140"/>
      <c r="G317" s="140"/>
    </row>
    <row r="318" spans="3:7" ht="15.75">
      <c r="C318" s="140"/>
      <c r="D318" s="140"/>
      <c r="E318" s="140"/>
      <c r="F318" s="140"/>
      <c r="G318" s="140"/>
    </row>
    <row r="319" spans="3:7" ht="15.75">
      <c r="C319" s="140"/>
      <c r="D319" s="140"/>
      <c r="E319" s="140"/>
      <c r="F319" s="140"/>
      <c r="G319" s="140"/>
    </row>
    <row r="320" spans="3:7" ht="15.75">
      <c r="C320" s="140"/>
      <c r="D320" s="140"/>
      <c r="E320" s="140"/>
      <c r="F320" s="140"/>
      <c r="G320" s="140"/>
    </row>
    <row r="321" spans="3:7" ht="15.75">
      <c r="C321" s="140"/>
      <c r="D321" s="140"/>
      <c r="E321" s="140"/>
      <c r="F321" s="140"/>
      <c r="G321" s="140"/>
    </row>
    <row r="322" spans="3:7" ht="15.75">
      <c r="C322" s="140"/>
      <c r="D322" s="140"/>
      <c r="E322" s="140"/>
      <c r="F322" s="140"/>
      <c r="G322" s="140"/>
    </row>
    <row r="323" spans="3:7" ht="15.75">
      <c r="C323" s="140"/>
      <c r="D323" s="140"/>
      <c r="E323" s="140"/>
      <c r="F323" s="140"/>
      <c r="G323" s="140"/>
    </row>
    <row r="324" spans="3:7" ht="15.75">
      <c r="C324" s="140"/>
      <c r="D324" s="140"/>
      <c r="E324" s="140"/>
      <c r="F324" s="140"/>
      <c r="G324" s="140"/>
    </row>
    <row r="325" spans="3:7" ht="15.75">
      <c r="C325" s="140"/>
      <c r="D325" s="140"/>
      <c r="E325" s="140"/>
      <c r="F325" s="140"/>
      <c r="G325" s="140"/>
    </row>
    <row r="326" spans="3:7" ht="15.75">
      <c r="C326" s="140"/>
      <c r="D326" s="140"/>
      <c r="E326" s="140"/>
      <c r="F326" s="140"/>
      <c r="G326" s="140"/>
    </row>
    <row r="327" spans="3:7" ht="15.75">
      <c r="C327" s="140"/>
      <c r="D327" s="140"/>
      <c r="E327" s="140"/>
      <c r="F327" s="140"/>
      <c r="G327" s="140"/>
    </row>
    <row r="328" spans="3:7" ht="15.75">
      <c r="C328" s="140"/>
      <c r="D328" s="140"/>
      <c r="E328" s="140"/>
      <c r="F328" s="140"/>
      <c r="G328" s="140"/>
    </row>
    <row r="329" spans="3:7" ht="15.75">
      <c r="C329" s="140"/>
      <c r="D329" s="140"/>
      <c r="E329" s="140"/>
      <c r="F329" s="140"/>
      <c r="G329" s="140"/>
    </row>
    <row r="330" spans="3:7" ht="15.75">
      <c r="C330" s="140"/>
      <c r="D330" s="140"/>
      <c r="E330" s="140"/>
      <c r="F330" s="140"/>
      <c r="G330" s="140"/>
    </row>
    <row r="331" spans="3:7" ht="15.75">
      <c r="C331" s="140"/>
      <c r="D331" s="140"/>
      <c r="E331" s="140"/>
      <c r="F331" s="140"/>
      <c r="G331" s="140"/>
    </row>
    <row r="332" spans="3:7" ht="15.75">
      <c r="C332" s="140"/>
      <c r="D332" s="140"/>
      <c r="E332" s="140"/>
      <c r="F332" s="140"/>
      <c r="G332" s="140"/>
    </row>
    <row r="333" spans="3:7" ht="15.75">
      <c r="C333" s="140"/>
      <c r="D333" s="140"/>
      <c r="E333" s="140"/>
      <c r="F333" s="140"/>
      <c r="G333" s="140"/>
    </row>
    <row r="334" spans="3:7" ht="15.75">
      <c r="C334" s="140"/>
      <c r="D334" s="140"/>
      <c r="E334" s="140"/>
      <c r="F334" s="140"/>
      <c r="G334" s="140"/>
    </row>
    <row r="335" spans="3:7" ht="15.75">
      <c r="C335" s="140"/>
      <c r="D335" s="140"/>
      <c r="E335" s="140"/>
      <c r="F335" s="140"/>
      <c r="G335" s="140"/>
    </row>
    <row r="336" spans="3:7" ht="15.75">
      <c r="C336" s="140"/>
      <c r="D336" s="140"/>
      <c r="E336" s="140"/>
      <c r="F336" s="140"/>
      <c r="G336" s="140"/>
    </row>
    <row r="337" spans="3:7" ht="15.75">
      <c r="C337" s="140"/>
      <c r="D337" s="140"/>
      <c r="E337" s="140"/>
      <c r="F337" s="140"/>
      <c r="G337" s="140"/>
    </row>
    <row r="338" spans="3:7" ht="15.75">
      <c r="C338" s="140"/>
      <c r="D338" s="140"/>
      <c r="E338" s="140"/>
      <c r="F338" s="140"/>
      <c r="G338" s="140"/>
    </row>
    <row r="339" spans="3:7" ht="15.75">
      <c r="C339" s="140"/>
      <c r="D339" s="140"/>
      <c r="E339" s="140"/>
      <c r="F339" s="140"/>
      <c r="G339" s="140"/>
    </row>
    <row r="340" spans="3:7" ht="15.75">
      <c r="C340" s="140"/>
      <c r="D340" s="140"/>
      <c r="E340" s="140"/>
      <c r="F340" s="140"/>
      <c r="G340" s="140"/>
    </row>
    <row r="341" spans="3:7" ht="15.75">
      <c r="C341" s="140"/>
      <c r="D341" s="140"/>
      <c r="E341" s="140"/>
      <c r="F341" s="140"/>
      <c r="G341" s="140"/>
    </row>
    <row r="342" spans="3:7" ht="15.75">
      <c r="C342" s="140"/>
      <c r="D342" s="140"/>
      <c r="E342" s="140"/>
      <c r="F342" s="140"/>
      <c r="G342" s="140"/>
    </row>
    <row r="343" spans="3:7" ht="15.75">
      <c r="C343" s="140"/>
      <c r="D343" s="140"/>
      <c r="E343" s="140"/>
      <c r="F343" s="140"/>
      <c r="G343" s="140"/>
    </row>
    <row r="344" spans="3:7" ht="15.75">
      <c r="C344" s="140"/>
      <c r="D344" s="140"/>
      <c r="E344" s="140"/>
      <c r="F344" s="140"/>
      <c r="G344" s="140"/>
    </row>
    <row r="345" spans="3:7" ht="15.75">
      <c r="C345" s="140"/>
      <c r="D345" s="140"/>
      <c r="E345" s="140"/>
      <c r="F345" s="140"/>
      <c r="G345" s="140"/>
    </row>
    <row r="346" spans="3:7" ht="15.75">
      <c r="C346" s="140"/>
      <c r="D346" s="140"/>
      <c r="E346" s="140"/>
      <c r="F346" s="140"/>
      <c r="G346" s="140"/>
    </row>
    <row r="347" spans="3:7" ht="15.75">
      <c r="C347" s="140"/>
      <c r="D347" s="140"/>
      <c r="E347" s="140"/>
      <c r="F347" s="140"/>
      <c r="G347" s="140"/>
    </row>
    <row r="348" spans="3:7" ht="15.75">
      <c r="C348" s="140"/>
      <c r="D348" s="140"/>
      <c r="E348" s="140"/>
      <c r="F348" s="140"/>
      <c r="G348" s="140"/>
    </row>
    <row r="349" spans="3:7" ht="15.75">
      <c r="C349" s="140"/>
      <c r="D349" s="140"/>
      <c r="E349" s="140"/>
      <c r="F349" s="140"/>
      <c r="G349" s="140"/>
    </row>
    <row r="350" spans="3:7" ht="15.75">
      <c r="C350" s="140"/>
      <c r="D350" s="140"/>
      <c r="E350" s="140"/>
      <c r="F350" s="140"/>
      <c r="G350" s="140"/>
    </row>
    <row r="351" spans="3:7" ht="15.75">
      <c r="C351" s="140"/>
      <c r="D351" s="140"/>
      <c r="E351" s="140"/>
      <c r="F351" s="140"/>
      <c r="G351" s="140"/>
    </row>
    <row r="352" spans="3:7" ht="15.75">
      <c r="C352" s="140"/>
      <c r="D352" s="140"/>
      <c r="E352" s="140"/>
      <c r="F352" s="140"/>
      <c r="G352" s="140"/>
    </row>
    <row r="353" spans="3:7" ht="15.75">
      <c r="C353" s="140"/>
      <c r="D353" s="140"/>
      <c r="E353" s="140"/>
      <c r="F353" s="140"/>
      <c r="G353" s="140"/>
    </row>
    <row r="354" spans="3:7" ht="15.75">
      <c r="C354" s="140"/>
      <c r="D354" s="140"/>
      <c r="E354" s="140"/>
      <c r="F354" s="140"/>
      <c r="G354" s="140"/>
    </row>
    <row r="355" spans="3:7" ht="15.75">
      <c r="C355" s="140"/>
      <c r="D355" s="140"/>
      <c r="E355" s="140"/>
      <c r="F355" s="140"/>
      <c r="G355" s="140"/>
    </row>
    <row r="356" spans="3:7" ht="15.75">
      <c r="C356" s="140"/>
      <c r="D356" s="140"/>
      <c r="E356" s="140"/>
      <c r="F356" s="140"/>
      <c r="G356" s="140"/>
    </row>
    <row r="357" spans="3:7" ht="15.75">
      <c r="C357" s="140"/>
      <c r="D357" s="140"/>
      <c r="E357" s="140"/>
      <c r="F357" s="140"/>
      <c r="G357" s="140"/>
    </row>
    <row r="358" spans="3:7" ht="15.75">
      <c r="C358" s="140"/>
      <c r="D358" s="140"/>
      <c r="E358" s="140"/>
      <c r="F358" s="140"/>
      <c r="G358" s="140"/>
    </row>
    <row r="359" spans="3:7" ht="15.75">
      <c r="C359" s="140"/>
      <c r="D359" s="140"/>
      <c r="E359" s="140"/>
      <c r="F359" s="140"/>
      <c r="G359" s="140"/>
    </row>
    <row r="360" spans="3:7" ht="15.75">
      <c r="C360" s="140"/>
      <c r="D360" s="140"/>
      <c r="E360" s="140"/>
      <c r="F360" s="140"/>
      <c r="G360" s="140"/>
    </row>
    <row r="361" spans="3:7" ht="15.75">
      <c r="C361" s="140"/>
      <c r="D361" s="140"/>
      <c r="E361" s="140"/>
      <c r="F361" s="140"/>
      <c r="G361" s="140"/>
    </row>
    <row r="362" spans="3:7" ht="15.75">
      <c r="C362" s="140"/>
      <c r="D362" s="140"/>
      <c r="E362" s="140"/>
      <c r="F362" s="140"/>
      <c r="G362" s="140"/>
    </row>
    <row r="363" spans="3:7" ht="15.75">
      <c r="C363" s="140"/>
      <c r="D363" s="140"/>
      <c r="E363" s="140"/>
      <c r="F363" s="140"/>
      <c r="G363" s="140"/>
    </row>
    <row r="364" spans="3:7" ht="15.75">
      <c r="C364" s="140"/>
      <c r="D364" s="140"/>
      <c r="E364" s="140"/>
      <c r="F364" s="140"/>
      <c r="G364" s="140"/>
    </row>
    <row r="365" spans="3:7" ht="15.75">
      <c r="C365" s="140"/>
      <c r="D365" s="140"/>
      <c r="E365" s="140"/>
      <c r="F365" s="140"/>
      <c r="G365" s="140"/>
    </row>
    <row r="366" spans="3:7" ht="15.75">
      <c r="C366" s="140"/>
      <c r="D366" s="140"/>
      <c r="E366" s="140"/>
      <c r="F366" s="140"/>
      <c r="G366" s="140"/>
    </row>
    <row r="367" spans="3:7" ht="15.75">
      <c r="C367" s="140"/>
      <c r="D367" s="140"/>
      <c r="E367" s="140"/>
      <c r="F367" s="140"/>
      <c r="G367" s="140"/>
    </row>
    <row r="368" spans="3:7" ht="15.75">
      <c r="C368" s="140"/>
      <c r="D368" s="140"/>
      <c r="E368" s="140"/>
      <c r="F368" s="140"/>
      <c r="G368" s="140"/>
    </row>
    <row r="369" spans="3:7" ht="15.75">
      <c r="C369" s="140"/>
      <c r="D369" s="140"/>
      <c r="E369" s="140"/>
      <c r="F369" s="140"/>
      <c r="G369" s="140"/>
    </row>
    <row r="370" spans="3:7" ht="15.75">
      <c r="C370" s="140"/>
      <c r="D370" s="140"/>
      <c r="E370" s="140"/>
      <c r="F370" s="140"/>
      <c r="G370" s="140"/>
    </row>
    <row r="371" spans="3:7" ht="15.75">
      <c r="C371" s="140"/>
      <c r="D371" s="140"/>
      <c r="E371" s="140"/>
      <c r="F371" s="140"/>
      <c r="G371" s="140"/>
    </row>
    <row r="372" spans="3:7" ht="15.75">
      <c r="C372" s="140"/>
      <c r="D372" s="140"/>
      <c r="E372" s="140"/>
      <c r="F372" s="140"/>
      <c r="G372" s="140"/>
    </row>
    <row r="373" spans="3:7" ht="15.75">
      <c r="C373" s="140"/>
      <c r="D373" s="140"/>
      <c r="E373" s="140"/>
      <c r="F373" s="140"/>
      <c r="G373" s="140"/>
    </row>
    <row r="374" spans="3:7" ht="15.75">
      <c r="C374" s="140"/>
      <c r="D374" s="140"/>
      <c r="E374" s="140"/>
      <c r="F374" s="140"/>
      <c r="G374" s="140"/>
    </row>
    <row r="375" spans="3:7" ht="15.75">
      <c r="C375" s="140"/>
      <c r="D375" s="140"/>
      <c r="E375" s="140"/>
      <c r="F375" s="140"/>
      <c r="G375" s="140"/>
    </row>
    <row r="376" spans="3:7" ht="15.75">
      <c r="C376" s="140"/>
      <c r="D376" s="140"/>
      <c r="E376" s="140"/>
      <c r="F376" s="140"/>
      <c r="G376" s="140"/>
    </row>
    <row r="377" spans="3:7" ht="15.75">
      <c r="C377" s="140"/>
      <c r="D377" s="140"/>
      <c r="E377" s="140"/>
      <c r="F377" s="140"/>
      <c r="G377" s="140"/>
    </row>
    <row r="378" spans="3:7" ht="15.75">
      <c r="C378" s="140"/>
      <c r="D378" s="140"/>
      <c r="E378" s="140"/>
      <c r="F378" s="140"/>
      <c r="G378" s="140"/>
    </row>
    <row r="379" spans="3:7" ht="15.75">
      <c r="C379" s="140"/>
      <c r="D379" s="140"/>
      <c r="E379" s="140"/>
      <c r="F379" s="140"/>
      <c r="G379" s="140"/>
    </row>
    <row r="380" spans="3:7" ht="15.75">
      <c r="C380" s="140"/>
      <c r="D380" s="140"/>
      <c r="E380" s="140"/>
      <c r="F380" s="140"/>
      <c r="G380" s="140"/>
    </row>
    <row r="381" spans="3:7" ht="15.75">
      <c r="C381" s="140"/>
      <c r="D381" s="140"/>
      <c r="E381" s="140"/>
      <c r="F381" s="140"/>
      <c r="G381" s="140"/>
    </row>
    <row r="382" spans="3:7" ht="15.75">
      <c r="C382" s="140"/>
      <c r="D382" s="140"/>
      <c r="E382" s="140"/>
      <c r="F382" s="140"/>
      <c r="G382" s="140"/>
    </row>
    <row r="383" spans="3:7" ht="15.75">
      <c r="C383" s="140"/>
      <c r="D383" s="140"/>
      <c r="E383" s="140"/>
      <c r="F383" s="140"/>
      <c r="G383" s="140"/>
    </row>
    <row r="384" spans="3:7" ht="15.75">
      <c r="C384" s="140"/>
      <c r="D384" s="140"/>
      <c r="E384" s="140"/>
      <c r="F384" s="140"/>
      <c r="G384" s="140"/>
    </row>
    <row r="385" spans="3:7" ht="15.75">
      <c r="C385" s="140"/>
      <c r="D385" s="140"/>
      <c r="E385" s="140"/>
      <c r="F385" s="140"/>
      <c r="G385" s="140"/>
    </row>
    <row r="386" spans="3:7" ht="15.75">
      <c r="C386" s="140"/>
      <c r="D386" s="140"/>
      <c r="E386" s="140"/>
      <c r="F386" s="140"/>
      <c r="G386" s="140"/>
    </row>
    <row r="387" spans="3:7" ht="15.75">
      <c r="C387" s="140"/>
      <c r="D387" s="140"/>
      <c r="E387" s="140"/>
      <c r="F387" s="140"/>
      <c r="G387" s="140"/>
    </row>
    <row r="388" spans="3:7" ht="15.75">
      <c r="C388" s="140"/>
      <c r="D388" s="140"/>
      <c r="E388" s="140"/>
      <c r="F388" s="140"/>
      <c r="G388" s="140"/>
    </row>
    <row r="389" spans="3:7" ht="15.75">
      <c r="C389" s="140"/>
      <c r="D389" s="140"/>
      <c r="E389" s="140"/>
      <c r="F389" s="140"/>
      <c r="G389" s="140"/>
    </row>
    <row r="390" spans="3:7" ht="15.75">
      <c r="C390" s="140"/>
      <c r="D390" s="140"/>
      <c r="E390" s="140"/>
      <c r="F390" s="140"/>
      <c r="G390" s="140"/>
    </row>
    <row r="391" spans="3:7" ht="15.75">
      <c r="C391" s="140"/>
      <c r="D391" s="140"/>
      <c r="E391" s="140"/>
      <c r="F391" s="140"/>
      <c r="G391" s="140"/>
    </row>
    <row r="392" spans="3:7" ht="15.75">
      <c r="C392" s="140"/>
      <c r="D392" s="140"/>
      <c r="E392" s="140"/>
      <c r="F392" s="140"/>
      <c r="G392" s="140"/>
    </row>
    <row r="393" spans="3:7" ht="15.75">
      <c r="C393" s="140"/>
      <c r="D393" s="140"/>
      <c r="E393" s="140"/>
      <c r="F393" s="140"/>
      <c r="G393" s="140"/>
    </row>
    <row r="394" spans="3:7" ht="15.75">
      <c r="C394" s="140"/>
      <c r="D394" s="140"/>
      <c r="E394" s="140"/>
      <c r="F394" s="140"/>
      <c r="G394" s="140"/>
    </row>
    <row r="395" spans="3:7" ht="15.75">
      <c r="C395" s="140"/>
      <c r="D395" s="140"/>
      <c r="E395" s="140"/>
      <c r="F395" s="140"/>
      <c r="G395" s="140"/>
    </row>
    <row r="396" spans="3:7" ht="15.75">
      <c r="C396" s="140"/>
      <c r="D396" s="140"/>
      <c r="E396" s="140"/>
      <c r="F396" s="140"/>
      <c r="G396" s="140"/>
    </row>
    <row r="397" spans="3:7" ht="15.75">
      <c r="C397" s="140"/>
      <c r="D397" s="140"/>
      <c r="E397" s="140"/>
      <c r="F397" s="140"/>
      <c r="G397" s="140"/>
    </row>
    <row r="398" spans="3:7" ht="15.75">
      <c r="C398" s="140"/>
      <c r="D398" s="140"/>
      <c r="E398" s="140"/>
      <c r="F398" s="140"/>
      <c r="G398" s="140"/>
    </row>
    <row r="399" spans="3:7" ht="15.75">
      <c r="C399" s="140"/>
      <c r="D399" s="140"/>
      <c r="E399" s="140"/>
      <c r="F399" s="140"/>
      <c r="G399" s="140"/>
    </row>
    <row r="400" spans="3:7" ht="15.75">
      <c r="C400" s="140"/>
      <c r="D400" s="140"/>
      <c r="E400" s="140"/>
      <c r="F400" s="140"/>
      <c r="G400" s="140"/>
    </row>
    <row r="401" spans="3:7" ht="15.75">
      <c r="C401" s="140"/>
      <c r="D401" s="140"/>
      <c r="E401" s="140"/>
      <c r="F401" s="140"/>
      <c r="G401" s="140"/>
    </row>
    <row r="402" spans="3:7" ht="15.75">
      <c r="C402" s="140"/>
      <c r="D402" s="140"/>
      <c r="E402" s="140"/>
      <c r="F402" s="140"/>
      <c r="G402" s="140"/>
    </row>
    <row r="403" spans="3:7" ht="15.75">
      <c r="C403" s="140"/>
      <c r="D403" s="140"/>
      <c r="E403" s="140"/>
      <c r="F403" s="140"/>
      <c r="G403" s="140"/>
    </row>
    <row r="404" spans="3:7" ht="15.75">
      <c r="C404" s="140"/>
      <c r="D404" s="140"/>
      <c r="E404" s="140"/>
      <c r="F404" s="140"/>
      <c r="G404" s="140"/>
    </row>
    <row r="405" spans="3:7" ht="15.75">
      <c r="C405" s="140"/>
      <c r="D405" s="140"/>
      <c r="E405" s="140"/>
      <c r="F405" s="140"/>
      <c r="G405" s="140"/>
    </row>
    <row r="406" spans="3:7" ht="15.75">
      <c r="C406" s="140"/>
      <c r="D406" s="140"/>
      <c r="E406" s="140"/>
      <c r="F406" s="140"/>
      <c r="G406" s="140"/>
    </row>
    <row r="407" spans="3:7" ht="15.75">
      <c r="C407" s="140"/>
      <c r="D407" s="140"/>
      <c r="E407" s="140"/>
      <c r="F407" s="140"/>
      <c r="G407" s="140"/>
    </row>
    <row r="408" spans="3:7" ht="15.75">
      <c r="C408" s="140"/>
      <c r="D408" s="140"/>
      <c r="E408" s="140"/>
      <c r="F408" s="140"/>
      <c r="G408" s="140"/>
    </row>
    <row r="409" spans="3:7" ht="15.75">
      <c r="C409" s="140"/>
      <c r="D409" s="140"/>
      <c r="E409" s="140"/>
      <c r="F409" s="140"/>
      <c r="G409" s="140"/>
    </row>
    <row r="410" spans="3:7" ht="15.75">
      <c r="C410" s="140"/>
      <c r="D410" s="140"/>
      <c r="E410" s="140"/>
      <c r="F410" s="140"/>
      <c r="G410" s="140"/>
    </row>
    <row r="411" spans="3:7" ht="15.75">
      <c r="C411" s="140"/>
      <c r="D411" s="140"/>
      <c r="E411" s="140"/>
      <c r="F411" s="140"/>
      <c r="G411" s="140"/>
    </row>
    <row r="412" spans="3:7" ht="15.75">
      <c r="C412" s="140"/>
      <c r="D412" s="140"/>
      <c r="E412" s="140"/>
      <c r="F412" s="140"/>
      <c r="G412" s="140"/>
    </row>
    <row r="413" spans="3:7" ht="15.75">
      <c r="C413" s="140"/>
      <c r="D413" s="140"/>
      <c r="E413" s="140"/>
      <c r="F413" s="140"/>
      <c r="G413" s="140"/>
    </row>
    <row r="414" spans="3:7" ht="15.75">
      <c r="C414" s="140"/>
      <c r="D414" s="140"/>
      <c r="E414" s="140"/>
      <c r="F414" s="140"/>
      <c r="G414" s="140"/>
    </row>
    <row r="415" spans="3:7" ht="15.75">
      <c r="C415" s="140"/>
      <c r="D415" s="140"/>
      <c r="E415" s="140"/>
      <c r="F415" s="140"/>
      <c r="G415" s="140"/>
    </row>
    <row r="416" spans="3:7" ht="15.75">
      <c r="C416" s="140"/>
      <c r="D416" s="140"/>
      <c r="E416" s="140"/>
      <c r="F416" s="140"/>
      <c r="G416" s="140"/>
    </row>
    <row r="417" spans="3:7" ht="15.75">
      <c r="C417" s="140"/>
      <c r="D417" s="140"/>
      <c r="E417" s="140"/>
      <c r="F417" s="140"/>
      <c r="G417" s="140"/>
    </row>
    <row r="418" spans="3:7" ht="15.75">
      <c r="C418" s="140"/>
      <c r="D418" s="140"/>
      <c r="E418" s="140"/>
      <c r="F418" s="140"/>
      <c r="G418" s="140"/>
    </row>
    <row r="419" spans="3:7" ht="15.75">
      <c r="C419" s="140"/>
      <c r="D419" s="140"/>
      <c r="E419" s="140"/>
      <c r="F419" s="140"/>
      <c r="G419" s="140"/>
    </row>
    <row r="420" spans="3:7" ht="15.75">
      <c r="C420" s="140"/>
      <c r="D420" s="140"/>
      <c r="E420" s="140"/>
      <c r="F420" s="140"/>
      <c r="G420" s="140"/>
    </row>
    <row r="421" spans="3:7" ht="15.75">
      <c r="C421" s="140"/>
      <c r="D421" s="140"/>
      <c r="E421" s="140"/>
      <c r="F421" s="140"/>
      <c r="G421" s="140"/>
    </row>
    <row r="422" spans="3:7" ht="15.75">
      <c r="C422" s="140"/>
      <c r="D422" s="140"/>
      <c r="E422" s="140"/>
      <c r="F422" s="140"/>
      <c r="G422" s="140"/>
    </row>
    <row r="423" spans="3:7" ht="15.75">
      <c r="C423" s="140"/>
      <c r="D423" s="140"/>
      <c r="E423" s="140"/>
      <c r="F423" s="140"/>
      <c r="G423" s="140"/>
    </row>
    <row r="424" spans="3:7" ht="15.75">
      <c r="C424" s="140"/>
      <c r="D424" s="140"/>
      <c r="E424" s="140"/>
      <c r="F424" s="140"/>
      <c r="G424" s="140"/>
    </row>
    <row r="425" spans="3:7" ht="15.75">
      <c r="C425" s="140"/>
      <c r="D425" s="140"/>
      <c r="E425" s="140"/>
      <c r="F425" s="140"/>
      <c r="G425" s="140"/>
    </row>
    <row r="426" spans="3:7" ht="15.75">
      <c r="C426" s="140"/>
      <c r="D426" s="140"/>
      <c r="E426" s="140"/>
      <c r="F426" s="140"/>
      <c r="G426" s="140"/>
    </row>
    <row r="427" spans="3:7" ht="15.75">
      <c r="C427" s="140"/>
      <c r="D427" s="140"/>
      <c r="E427" s="140"/>
      <c r="F427" s="140"/>
      <c r="G427" s="140"/>
    </row>
    <row r="428" spans="3:7" ht="15.75">
      <c r="C428" s="140"/>
      <c r="D428" s="140"/>
      <c r="E428" s="140"/>
      <c r="F428" s="140"/>
      <c r="G428" s="140"/>
    </row>
    <row r="429" spans="3:7" ht="15.75">
      <c r="C429" s="140"/>
      <c r="D429" s="140"/>
      <c r="E429" s="140"/>
      <c r="F429" s="140"/>
      <c r="G429" s="140"/>
    </row>
    <row r="430" spans="3:7" ht="15.75">
      <c r="C430" s="140"/>
      <c r="D430" s="140"/>
      <c r="E430" s="140"/>
      <c r="F430" s="140"/>
      <c r="G430" s="140"/>
    </row>
    <row r="431" spans="3:7" ht="15.75">
      <c r="C431" s="140"/>
      <c r="D431" s="140"/>
      <c r="E431" s="140"/>
      <c r="F431" s="140"/>
      <c r="G431" s="140"/>
    </row>
    <row r="432" spans="3:7" ht="15.75">
      <c r="C432" s="140"/>
      <c r="D432" s="140"/>
      <c r="E432" s="140"/>
      <c r="F432" s="140"/>
      <c r="G432" s="140"/>
    </row>
    <row r="433" spans="3:7" ht="15.75">
      <c r="C433" s="140"/>
      <c r="D433" s="140"/>
      <c r="E433" s="140"/>
      <c r="F433" s="140"/>
      <c r="G433" s="140"/>
    </row>
    <row r="434" spans="3:7" ht="15.75">
      <c r="C434" s="140"/>
      <c r="D434" s="140"/>
      <c r="E434" s="140"/>
      <c r="F434" s="140"/>
      <c r="G434" s="140"/>
    </row>
    <row r="435" spans="3:7" ht="15.75">
      <c r="C435" s="140"/>
      <c r="D435" s="140"/>
      <c r="E435" s="140"/>
      <c r="F435" s="140"/>
      <c r="G435" s="140"/>
    </row>
    <row r="436" spans="3:7" ht="15.75">
      <c r="C436" s="140"/>
      <c r="D436" s="140"/>
      <c r="E436" s="140"/>
      <c r="F436" s="140"/>
      <c r="G436" s="140"/>
    </row>
    <row r="437" spans="3:7" ht="15.75">
      <c r="C437" s="140"/>
      <c r="D437" s="140"/>
      <c r="E437" s="140"/>
      <c r="F437" s="140"/>
      <c r="G437" s="140"/>
    </row>
    <row r="438" spans="3:7" ht="15.75">
      <c r="C438" s="140"/>
      <c r="D438" s="140"/>
      <c r="E438" s="140"/>
      <c r="F438" s="140"/>
      <c r="G438" s="140"/>
    </row>
    <row r="439" spans="3:7" ht="15.75">
      <c r="C439" s="140"/>
      <c r="D439" s="140"/>
      <c r="E439" s="140"/>
      <c r="F439" s="140"/>
      <c r="G439" s="140"/>
    </row>
    <row r="440" spans="3:7" ht="15.75">
      <c r="C440" s="140"/>
      <c r="D440" s="140"/>
      <c r="E440" s="140"/>
      <c r="F440" s="140"/>
      <c r="G440" s="140"/>
    </row>
    <row r="441" spans="3:7" ht="15.75">
      <c r="C441" s="140"/>
      <c r="D441" s="140"/>
      <c r="E441" s="140"/>
      <c r="F441" s="140"/>
      <c r="G441" s="140"/>
    </row>
    <row r="442" spans="3:7" ht="15.75">
      <c r="C442" s="140"/>
      <c r="D442" s="140"/>
      <c r="E442" s="140"/>
      <c r="F442" s="140"/>
      <c r="G442" s="140"/>
    </row>
    <row r="443" spans="3:7" ht="15.75">
      <c r="C443" s="140"/>
      <c r="D443" s="140"/>
      <c r="E443" s="140"/>
      <c r="F443" s="140"/>
      <c r="G443" s="140"/>
    </row>
    <row r="444" spans="3:7" ht="15.75">
      <c r="C444" s="140"/>
      <c r="D444" s="140"/>
      <c r="E444" s="140"/>
      <c r="F444" s="140"/>
      <c r="G444" s="140"/>
    </row>
    <row r="445" spans="3:7" ht="15.75">
      <c r="C445" s="140"/>
      <c r="D445" s="140"/>
      <c r="E445" s="140"/>
      <c r="F445" s="140"/>
      <c r="G445" s="140"/>
    </row>
    <row r="446" spans="3:7" ht="15.75">
      <c r="C446" s="140"/>
      <c r="D446" s="140"/>
      <c r="E446" s="140"/>
      <c r="F446" s="140"/>
      <c r="G446" s="140"/>
    </row>
    <row r="447" spans="3:7" ht="15.75">
      <c r="C447" s="140"/>
      <c r="D447" s="140"/>
      <c r="E447" s="140"/>
      <c r="F447" s="140"/>
      <c r="G447" s="140"/>
    </row>
    <row r="448" spans="3:7" ht="15.75">
      <c r="C448" s="140"/>
      <c r="D448" s="140"/>
      <c r="E448" s="140"/>
      <c r="F448" s="140"/>
      <c r="G448" s="140"/>
    </row>
    <row r="449" spans="3:7" ht="15.75">
      <c r="C449" s="140"/>
      <c r="D449" s="140"/>
      <c r="E449" s="140"/>
      <c r="F449" s="140"/>
      <c r="G449" s="140"/>
    </row>
    <row r="450" spans="3:7" ht="15.75">
      <c r="C450" s="140"/>
      <c r="D450" s="140"/>
      <c r="E450" s="140"/>
      <c r="F450" s="140"/>
      <c r="G450" s="140"/>
    </row>
    <row r="451" spans="3:7" ht="15.75">
      <c r="C451" s="140"/>
      <c r="D451" s="140"/>
      <c r="E451" s="140"/>
      <c r="F451" s="140"/>
      <c r="G451" s="140"/>
    </row>
    <row r="452" spans="3:7" ht="15.75">
      <c r="C452" s="140"/>
      <c r="D452" s="140"/>
      <c r="E452" s="140"/>
      <c r="F452" s="140"/>
      <c r="G452" s="140"/>
    </row>
    <row r="453" spans="3:7" ht="15.75">
      <c r="C453" s="140"/>
      <c r="D453" s="140"/>
      <c r="E453" s="140"/>
      <c r="F453" s="140"/>
      <c r="G453" s="140"/>
    </row>
    <row r="454" spans="3:7" ht="15.75">
      <c r="C454" s="140"/>
      <c r="D454" s="140"/>
      <c r="E454" s="140"/>
      <c r="F454" s="140"/>
      <c r="G454" s="140"/>
    </row>
    <row r="455" spans="3:7" ht="15.75">
      <c r="C455" s="140"/>
      <c r="D455" s="140"/>
      <c r="E455" s="140"/>
      <c r="F455" s="140"/>
      <c r="G455" s="140"/>
    </row>
    <row r="456" spans="3:7" ht="15.75">
      <c r="C456" s="140"/>
      <c r="D456" s="140"/>
      <c r="E456" s="140"/>
      <c r="F456" s="140"/>
      <c r="G456" s="140"/>
    </row>
    <row r="457" spans="3:7" ht="15.75">
      <c r="C457" s="140"/>
      <c r="D457" s="140"/>
      <c r="E457" s="140"/>
      <c r="F457" s="140"/>
      <c r="G457" s="140"/>
    </row>
    <row r="458" spans="3:7" ht="15.75">
      <c r="C458" s="140"/>
      <c r="D458" s="140"/>
      <c r="E458" s="140"/>
      <c r="F458" s="140"/>
      <c r="G458" s="140"/>
    </row>
    <row r="459" spans="3:7" ht="15.75">
      <c r="C459" s="140"/>
      <c r="D459" s="140"/>
      <c r="E459" s="140"/>
      <c r="F459" s="140"/>
      <c r="G459" s="140"/>
    </row>
    <row r="460" spans="3:7" ht="15.75">
      <c r="C460" s="140"/>
      <c r="D460" s="140"/>
      <c r="E460" s="140"/>
      <c r="F460" s="140"/>
      <c r="G460" s="140"/>
    </row>
    <row r="461" spans="3:7" ht="15.75">
      <c r="C461" s="140"/>
      <c r="D461" s="140"/>
      <c r="E461" s="140"/>
      <c r="F461" s="140"/>
      <c r="G461" s="140"/>
    </row>
    <row r="462" spans="3:7" ht="15.75">
      <c r="C462" s="140"/>
      <c r="D462" s="140"/>
      <c r="E462" s="140"/>
      <c r="F462" s="140"/>
      <c r="G462" s="140"/>
    </row>
    <row r="463" spans="3:7" ht="15.75">
      <c r="C463" s="140"/>
      <c r="D463" s="140"/>
      <c r="E463" s="140"/>
      <c r="F463" s="140"/>
      <c r="G463" s="140"/>
    </row>
    <row r="464" spans="3:7" ht="15.75">
      <c r="C464" s="140"/>
      <c r="D464" s="140"/>
      <c r="E464" s="140"/>
      <c r="F464" s="140"/>
      <c r="G464" s="140"/>
    </row>
    <row r="465" spans="3:7" ht="15.75">
      <c r="C465" s="140"/>
      <c r="D465" s="140"/>
      <c r="E465" s="140"/>
      <c r="F465" s="140"/>
      <c r="G465" s="140"/>
    </row>
    <row r="466" spans="3:7" ht="15.75">
      <c r="C466" s="140"/>
      <c r="D466" s="140"/>
      <c r="E466" s="140"/>
      <c r="F466" s="140"/>
      <c r="G466" s="140"/>
    </row>
    <row r="467" spans="3:7" ht="15.75">
      <c r="C467" s="140"/>
      <c r="D467" s="140"/>
      <c r="E467" s="140"/>
      <c r="F467" s="140"/>
      <c r="G467" s="140"/>
    </row>
    <row r="468" spans="3:7" ht="15.75">
      <c r="C468" s="140"/>
      <c r="D468" s="140"/>
      <c r="E468" s="140"/>
      <c r="F468" s="140"/>
      <c r="G468" s="140"/>
    </row>
    <row r="469" spans="3:7" ht="15.75">
      <c r="C469" s="140"/>
      <c r="D469" s="140"/>
      <c r="E469" s="140"/>
      <c r="F469" s="140"/>
      <c r="G469" s="140"/>
    </row>
    <row r="470" spans="3:7" ht="15.75">
      <c r="C470" s="140"/>
      <c r="D470" s="140"/>
      <c r="E470" s="140"/>
      <c r="F470" s="140"/>
      <c r="G470" s="140"/>
    </row>
    <row r="471" spans="3:7" ht="15.75">
      <c r="C471" s="140"/>
      <c r="D471" s="140"/>
      <c r="E471" s="140"/>
      <c r="F471" s="140"/>
      <c r="G471" s="140"/>
    </row>
    <row r="472" spans="3:7" ht="15.75">
      <c r="C472" s="140"/>
      <c r="D472" s="140"/>
      <c r="E472" s="140"/>
      <c r="F472" s="140"/>
      <c r="G472" s="140"/>
    </row>
    <row r="473" spans="3:7" ht="15.75">
      <c r="C473" s="140"/>
      <c r="D473" s="140"/>
      <c r="E473" s="140"/>
      <c r="F473" s="140"/>
      <c r="G473" s="140"/>
    </row>
    <row r="474" spans="3:7" ht="15.75">
      <c r="C474" s="140"/>
      <c r="D474" s="140"/>
      <c r="E474" s="140"/>
      <c r="F474" s="140"/>
      <c r="G474" s="140"/>
    </row>
    <row r="475" spans="3:7" ht="15.75">
      <c r="C475" s="140"/>
      <c r="D475" s="140"/>
      <c r="E475" s="140"/>
      <c r="F475" s="140"/>
      <c r="G475" s="140"/>
    </row>
    <row r="476" spans="3:7" ht="15.75">
      <c r="C476" s="140"/>
      <c r="D476" s="140"/>
      <c r="E476" s="140"/>
      <c r="F476" s="140"/>
      <c r="G476" s="140"/>
    </row>
    <row r="477" spans="3:7" ht="15.75">
      <c r="C477" s="140"/>
      <c r="D477" s="140"/>
      <c r="E477" s="140"/>
      <c r="F477" s="140"/>
      <c r="G477" s="140"/>
    </row>
    <row r="478" spans="3:7" ht="15.75">
      <c r="C478" s="140"/>
      <c r="D478" s="140"/>
      <c r="E478" s="140"/>
      <c r="F478" s="140"/>
      <c r="G478" s="140"/>
    </row>
    <row r="479" spans="3:7" ht="15.75">
      <c r="C479" s="140"/>
      <c r="D479" s="140"/>
      <c r="E479" s="140"/>
      <c r="F479" s="140"/>
      <c r="G479" s="140"/>
    </row>
    <row r="480" spans="3:7" ht="15.75">
      <c r="C480" s="140"/>
      <c r="D480" s="140"/>
      <c r="E480" s="140"/>
      <c r="F480" s="140"/>
      <c r="G480" s="140"/>
    </row>
    <row r="481" spans="3:7" ht="15.75">
      <c r="C481" s="140"/>
      <c r="D481" s="140"/>
      <c r="E481" s="140"/>
      <c r="F481" s="140"/>
      <c r="G481" s="140"/>
    </row>
    <row r="482" spans="3:7" ht="15.75">
      <c r="C482" s="140"/>
      <c r="D482" s="140"/>
      <c r="E482" s="140"/>
      <c r="F482" s="140"/>
      <c r="G482" s="140"/>
    </row>
    <row r="483" spans="3:7" ht="15.75">
      <c r="C483" s="140"/>
      <c r="D483" s="140"/>
      <c r="E483" s="140"/>
      <c r="F483" s="140"/>
      <c r="G483" s="140"/>
    </row>
    <row r="484" spans="3:7" ht="15.75">
      <c r="C484" s="140"/>
      <c r="D484" s="140"/>
      <c r="E484" s="140"/>
      <c r="F484" s="140"/>
      <c r="G484" s="140"/>
    </row>
    <row r="485" spans="3:7" ht="15.75">
      <c r="C485" s="140"/>
      <c r="D485" s="140"/>
      <c r="E485" s="140"/>
      <c r="F485" s="140"/>
      <c r="G485" s="140"/>
    </row>
    <row r="486" spans="3:7" ht="15.75">
      <c r="C486" s="140"/>
      <c r="D486" s="140"/>
      <c r="E486" s="140"/>
      <c r="F486" s="140"/>
      <c r="G486" s="140"/>
    </row>
    <row r="487" spans="3:7" ht="15.75">
      <c r="C487" s="140"/>
      <c r="D487" s="140"/>
      <c r="E487" s="140"/>
      <c r="F487" s="140"/>
      <c r="G487" s="140"/>
    </row>
    <row r="488" spans="3:7" ht="15.75">
      <c r="C488" s="140"/>
      <c r="D488" s="140"/>
      <c r="E488" s="140"/>
      <c r="F488" s="140"/>
      <c r="G488" s="140"/>
    </row>
    <row r="489" spans="3:7" ht="15.75">
      <c r="C489" s="140"/>
      <c r="D489" s="140"/>
      <c r="E489" s="140"/>
      <c r="F489" s="140"/>
      <c r="G489" s="140"/>
    </row>
    <row r="490" spans="3:7" ht="15.75">
      <c r="C490" s="140"/>
      <c r="D490" s="140"/>
      <c r="E490" s="140"/>
      <c r="F490" s="140"/>
      <c r="G490" s="140"/>
    </row>
    <row r="491" spans="3:7" ht="15.75">
      <c r="C491" s="140"/>
      <c r="D491" s="140"/>
      <c r="E491" s="140"/>
      <c r="F491" s="140"/>
      <c r="G491" s="140"/>
    </row>
    <row r="492" spans="3:7" ht="15.75">
      <c r="C492" s="140"/>
      <c r="D492" s="140"/>
      <c r="E492" s="140"/>
      <c r="F492" s="140"/>
      <c r="G492" s="140"/>
    </row>
    <row r="493" spans="3:7" ht="15.75">
      <c r="C493" s="140"/>
      <c r="D493" s="140"/>
      <c r="E493" s="140"/>
      <c r="F493" s="140"/>
      <c r="G493" s="140"/>
    </row>
    <row r="494" spans="3:7" ht="15.75">
      <c r="C494" s="140"/>
      <c r="D494" s="140"/>
      <c r="E494" s="140"/>
      <c r="F494" s="140"/>
      <c r="G494" s="140"/>
    </row>
    <row r="495" spans="3:7" ht="15.75">
      <c r="C495" s="140"/>
      <c r="D495" s="140"/>
      <c r="E495" s="140"/>
      <c r="F495" s="140"/>
      <c r="G495" s="140"/>
    </row>
    <row r="496" spans="3:7" ht="15.75">
      <c r="C496" s="140"/>
      <c r="D496" s="140"/>
      <c r="E496" s="140"/>
      <c r="F496" s="140"/>
      <c r="G496" s="140"/>
    </row>
    <row r="497" spans="3:7" ht="15.75">
      <c r="C497" s="140"/>
      <c r="D497" s="140"/>
      <c r="E497" s="140"/>
      <c r="F497" s="140"/>
      <c r="G497" s="140"/>
    </row>
    <row r="498" spans="3:7" ht="15.75">
      <c r="C498" s="140"/>
      <c r="D498" s="140"/>
      <c r="E498" s="140"/>
      <c r="F498" s="140"/>
      <c r="G498" s="140"/>
    </row>
    <row r="499" spans="3:7" ht="15.75">
      <c r="C499" s="140"/>
      <c r="D499" s="140"/>
      <c r="E499" s="140"/>
      <c r="F499" s="140"/>
      <c r="G499" s="140"/>
    </row>
    <row r="500" spans="3:7" ht="15.75">
      <c r="C500" s="140"/>
      <c r="D500" s="140"/>
      <c r="E500" s="140"/>
      <c r="F500" s="140"/>
      <c r="G500" s="140"/>
    </row>
    <row r="501" spans="3:7" ht="15.75">
      <c r="C501" s="140"/>
      <c r="D501" s="140"/>
      <c r="E501" s="140"/>
      <c r="F501" s="140"/>
      <c r="G501" s="140"/>
    </row>
    <row r="502" spans="3:7" ht="15.75">
      <c r="C502" s="140"/>
      <c r="D502" s="140"/>
      <c r="E502" s="140"/>
      <c r="F502" s="140"/>
      <c r="G502" s="140"/>
    </row>
    <row r="503" spans="3:7" ht="15.75">
      <c r="C503" s="140"/>
      <c r="D503" s="140"/>
      <c r="E503" s="140"/>
      <c r="F503" s="140"/>
      <c r="G503" s="140"/>
    </row>
    <row r="504" spans="3:7" ht="15.75">
      <c r="C504" s="140"/>
      <c r="D504" s="140"/>
      <c r="E504" s="140"/>
      <c r="F504" s="140"/>
      <c r="G504" s="140"/>
    </row>
    <row r="505" spans="3:7" ht="15.75">
      <c r="C505" s="140"/>
      <c r="D505" s="140"/>
      <c r="E505" s="140"/>
      <c r="F505" s="140"/>
      <c r="G505" s="140"/>
    </row>
    <row r="506" spans="3:7" ht="15.75">
      <c r="C506" s="140"/>
      <c r="D506" s="140"/>
      <c r="E506" s="140"/>
      <c r="F506" s="140"/>
      <c r="G506" s="140"/>
    </row>
    <row r="507" spans="3:7" ht="15.75">
      <c r="C507" s="140"/>
      <c r="D507" s="140"/>
      <c r="E507" s="140"/>
      <c r="F507" s="140"/>
      <c r="G507" s="140"/>
    </row>
    <row r="508" spans="3:7" ht="15.75">
      <c r="C508" s="140"/>
      <c r="D508" s="140"/>
      <c r="E508" s="140"/>
      <c r="F508" s="140"/>
      <c r="G508" s="140"/>
    </row>
    <row r="509" spans="3:7" ht="15.75">
      <c r="C509" s="140"/>
      <c r="D509" s="140"/>
      <c r="E509" s="140"/>
      <c r="F509" s="140"/>
      <c r="G509" s="140"/>
    </row>
    <row r="510" spans="3:7" ht="15.75">
      <c r="C510" s="140"/>
      <c r="D510" s="140"/>
      <c r="E510" s="140"/>
      <c r="F510" s="140"/>
      <c r="G510" s="140"/>
    </row>
    <row r="511" spans="3:7" ht="15.75">
      <c r="C511" s="140"/>
      <c r="D511" s="140"/>
      <c r="E511" s="140"/>
      <c r="F511" s="140"/>
      <c r="G511" s="140"/>
    </row>
    <row r="512" spans="3:7" ht="15.75">
      <c r="C512" s="140"/>
      <c r="D512" s="140"/>
      <c r="E512" s="140"/>
      <c r="F512" s="140"/>
      <c r="G512" s="140"/>
    </row>
    <row r="513" spans="3:7" ht="15.75">
      <c r="C513" s="140"/>
      <c r="D513" s="140"/>
      <c r="E513" s="140"/>
      <c r="F513" s="140"/>
      <c r="G513" s="140"/>
    </row>
    <row r="514" spans="3:7" ht="15.75">
      <c r="C514" s="140"/>
      <c r="D514" s="140"/>
      <c r="E514" s="140"/>
      <c r="F514" s="140"/>
      <c r="G514" s="140"/>
    </row>
    <row r="515" spans="3:7" ht="15.75">
      <c r="C515" s="140"/>
      <c r="D515" s="140"/>
      <c r="E515" s="140"/>
      <c r="F515" s="140"/>
      <c r="G515" s="140"/>
    </row>
    <row r="516" spans="3:7" ht="15.75">
      <c r="C516" s="140"/>
      <c r="D516" s="140"/>
      <c r="E516" s="140"/>
      <c r="F516" s="140"/>
      <c r="G516" s="140"/>
    </row>
    <row r="517" spans="3:7" ht="15.75">
      <c r="C517" s="140"/>
      <c r="D517" s="140"/>
      <c r="E517" s="140"/>
      <c r="F517" s="140"/>
      <c r="G517" s="140"/>
    </row>
    <row r="518" spans="3:7" ht="15.75">
      <c r="C518" s="140"/>
      <c r="D518" s="140"/>
      <c r="E518" s="140"/>
      <c r="F518" s="140"/>
      <c r="G518" s="140"/>
    </row>
    <row r="519" spans="3:7" ht="15.75">
      <c r="C519" s="140"/>
      <c r="D519" s="140"/>
      <c r="E519" s="140"/>
      <c r="F519" s="140"/>
      <c r="G519" s="140"/>
    </row>
    <row r="520" spans="3:7" ht="15.75">
      <c r="C520" s="140"/>
      <c r="D520" s="140"/>
      <c r="E520" s="140"/>
      <c r="F520" s="140"/>
      <c r="G520" s="140"/>
    </row>
    <row r="521" spans="3:7" ht="15.75">
      <c r="C521" s="140"/>
      <c r="D521" s="140"/>
      <c r="E521" s="140"/>
      <c r="F521" s="140"/>
      <c r="G521" s="140"/>
    </row>
    <row r="522" spans="3:7" ht="15.75">
      <c r="C522" s="140"/>
      <c r="D522" s="140"/>
      <c r="E522" s="140"/>
      <c r="F522" s="140"/>
      <c r="G522" s="140"/>
    </row>
    <row r="523" spans="3:7" ht="15.75">
      <c r="C523" s="140"/>
      <c r="D523" s="140"/>
      <c r="E523" s="140"/>
      <c r="F523" s="140"/>
      <c r="G523" s="140"/>
    </row>
    <row r="524" spans="3:7" ht="15.75">
      <c r="C524" s="140"/>
      <c r="D524" s="140"/>
      <c r="E524" s="140"/>
      <c r="F524" s="140"/>
      <c r="G524" s="140"/>
    </row>
    <row r="525" spans="3:7" ht="15.75">
      <c r="C525" s="140"/>
      <c r="D525" s="140"/>
      <c r="E525" s="140"/>
      <c r="F525" s="140"/>
      <c r="G525" s="140"/>
    </row>
    <row r="526" spans="3:7" ht="15.75">
      <c r="C526" s="140"/>
      <c r="D526" s="140"/>
      <c r="E526" s="140"/>
      <c r="F526" s="140"/>
      <c r="G526" s="140"/>
    </row>
    <row r="527" spans="3:7" ht="15.75">
      <c r="C527" s="140"/>
      <c r="D527" s="140"/>
      <c r="E527" s="140"/>
      <c r="F527" s="140"/>
      <c r="G527" s="140"/>
    </row>
    <row r="528" spans="3:7" ht="15.75">
      <c r="C528" s="140"/>
      <c r="D528" s="140"/>
      <c r="E528" s="140"/>
      <c r="F528" s="140"/>
      <c r="G528" s="140"/>
    </row>
    <row r="529" spans="3:7" ht="15.75">
      <c r="C529" s="140"/>
      <c r="D529" s="140"/>
      <c r="E529" s="140"/>
      <c r="F529" s="140"/>
      <c r="G529" s="140"/>
    </row>
    <row r="530" spans="3:7" ht="15.75">
      <c r="C530" s="140"/>
      <c r="D530" s="140"/>
      <c r="E530" s="140"/>
      <c r="F530" s="140"/>
      <c r="G530" s="140"/>
    </row>
    <row r="531" spans="3:7" ht="15.75">
      <c r="C531" s="140"/>
      <c r="D531" s="140"/>
      <c r="E531" s="140"/>
      <c r="F531" s="140"/>
      <c r="G531" s="140"/>
    </row>
    <row r="532" spans="3:7" ht="15.75">
      <c r="C532" s="140"/>
      <c r="D532" s="140"/>
      <c r="E532" s="140"/>
      <c r="F532" s="140"/>
      <c r="G532" s="140"/>
    </row>
    <row r="533" spans="3:7" ht="15.75">
      <c r="C533" s="140"/>
      <c r="D533" s="140"/>
      <c r="E533" s="140"/>
      <c r="F533" s="140"/>
      <c r="G533" s="140"/>
    </row>
    <row r="534" spans="3:7" ht="15.75">
      <c r="C534" s="140"/>
      <c r="D534" s="140"/>
      <c r="E534" s="140"/>
      <c r="F534" s="140"/>
      <c r="G534" s="140"/>
    </row>
    <row r="535" spans="3:7" ht="15.75">
      <c r="C535" s="140"/>
      <c r="D535" s="140"/>
      <c r="E535" s="140"/>
      <c r="F535" s="140"/>
      <c r="G535" s="140"/>
    </row>
    <row r="536" spans="3:7" ht="15.75">
      <c r="C536" s="140"/>
      <c r="D536" s="140"/>
      <c r="E536" s="140"/>
      <c r="F536" s="140"/>
      <c r="G536" s="140"/>
    </row>
    <row r="537" spans="3:7" ht="15.75">
      <c r="C537" s="140"/>
      <c r="D537" s="140"/>
      <c r="E537" s="140"/>
      <c r="F537" s="140"/>
      <c r="G537" s="140"/>
    </row>
    <row r="538" spans="3:7" ht="15.75">
      <c r="C538" s="140"/>
      <c r="D538" s="140"/>
      <c r="E538" s="140"/>
      <c r="F538" s="140"/>
      <c r="G538" s="140"/>
    </row>
    <row r="539" spans="3:7" ht="15.75">
      <c r="C539" s="140"/>
      <c r="D539" s="140"/>
      <c r="E539" s="140"/>
      <c r="F539" s="140"/>
      <c r="G539" s="140"/>
    </row>
    <row r="540" spans="3:7" ht="15.75">
      <c r="C540" s="140"/>
      <c r="D540" s="140"/>
      <c r="E540" s="140"/>
      <c r="F540" s="140"/>
      <c r="G540" s="140"/>
    </row>
    <row r="541" spans="3:7" ht="15.75">
      <c r="C541" s="140"/>
      <c r="D541" s="140"/>
      <c r="E541" s="140"/>
      <c r="F541" s="140"/>
      <c r="G541" s="140"/>
    </row>
    <row r="542" spans="3:7" ht="15.75">
      <c r="C542" s="140"/>
      <c r="D542" s="140"/>
      <c r="E542" s="140"/>
      <c r="F542" s="140"/>
      <c r="G542" s="140"/>
    </row>
    <row r="543" spans="3:7" ht="15.75">
      <c r="C543" s="140"/>
      <c r="D543" s="140"/>
      <c r="E543" s="140"/>
      <c r="F543" s="140"/>
      <c r="G543" s="140"/>
    </row>
    <row r="544" spans="3:7" ht="15.75">
      <c r="C544" s="140"/>
      <c r="D544" s="140"/>
      <c r="E544" s="140"/>
      <c r="F544" s="140"/>
      <c r="G544" s="140"/>
    </row>
    <row r="545" spans="3:7" ht="15.75">
      <c r="C545" s="140"/>
      <c r="D545" s="140"/>
      <c r="E545" s="140"/>
      <c r="F545" s="140"/>
      <c r="G545" s="140"/>
    </row>
    <row r="546" spans="3:7" ht="15.75">
      <c r="C546" s="140"/>
      <c r="D546" s="140"/>
      <c r="E546" s="140"/>
      <c r="F546" s="140"/>
      <c r="G546" s="140"/>
    </row>
    <row r="547" spans="3:7" ht="15.75">
      <c r="C547" s="140"/>
      <c r="D547" s="140"/>
      <c r="E547" s="140"/>
      <c r="F547" s="140"/>
      <c r="G547" s="140"/>
    </row>
    <row r="548" spans="3:7" ht="15.75">
      <c r="C548" s="140"/>
      <c r="D548" s="140"/>
      <c r="E548" s="140"/>
      <c r="F548" s="140"/>
      <c r="G548" s="140"/>
    </row>
    <row r="549" spans="3:7" ht="15.75">
      <c r="C549" s="140"/>
      <c r="D549" s="140"/>
      <c r="E549" s="140"/>
      <c r="F549" s="140"/>
      <c r="G549" s="140"/>
    </row>
    <row r="550" spans="3:7" ht="15.75">
      <c r="C550" s="140"/>
      <c r="D550" s="140"/>
      <c r="E550" s="140"/>
      <c r="F550" s="140"/>
      <c r="G550" s="140"/>
    </row>
    <row r="551" spans="3:7" ht="15.75">
      <c r="C551" s="140"/>
      <c r="D551" s="140"/>
      <c r="E551" s="140"/>
      <c r="F551" s="140"/>
      <c r="G551" s="140"/>
    </row>
    <row r="552" spans="3:7" ht="15.75">
      <c r="C552" s="140"/>
      <c r="D552" s="140"/>
      <c r="E552" s="140"/>
      <c r="F552" s="140"/>
      <c r="G552" s="140"/>
    </row>
    <row r="553" spans="3:7" ht="15.75">
      <c r="C553" s="140"/>
      <c r="D553" s="140"/>
      <c r="E553" s="140"/>
      <c r="F553" s="140"/>
      <c r="G553" s="140"/>
    </row>
    <row r="554" spans="3:7" ht="15.75">
      <c r="C554" s="140"/>
      <c r="D554" s="140"/>
      <c r="E554" s="140"/>
      <c r="F554" s="140"/>
      <c r="G554" s="140"/>
    </row>
    <row r="555" spans="3:7" ht="15.75">
      <c r="C555" s="140"/>
      <c r="D555" s="140"/>
      <c r="E555" s="140"/>
      <c r="F555" s="140"/>
      <c r="G555" s="140"/>
    </row>
    <row r="556" spans="3:7" ht="15.75">
      <c r="C556" s="140"/>
      <c r="D556" s="140"/>
      <c r="E556" s="140"/>
      <c r="F556" s="140"/>
      <c r="G556" s="140"/>
    </row>
    <row r="557" spans="3:7" ht="15.75">
      <c r="C557" s="140"/>
      <c r="D557" s="140"/>
      <c r="E557" s="140"/>
      <c r="F557" s="140"/>
      <c r="G557" s="140"/>
    </row>
    <row r="558" spans="3:7" ht="15.75">
      <c r="C558" s="140"/>
      <c r="D558" s="140"/>
      <c r="E558" s="140"/>
      <c r="F558" s="140"/>
      <c r="G558" s="140"/>
    </row>
    <row r="559" spans="3:7" ht="15.75">
      <c r="C559" s="140"/>
      <c r="D559" s="140"/>
      <c r="E559" s="140"/>
      <c r="F559" s="140"/>
      <c r="G559" s="140"/>
    </row>
    <row r="560" spans="3:7" ht="15.75">
      <c r="C560" s="140"/>
      <c r="D560" s="140"/>
      <c r="E560" s="140"/>
      <c r="F560" s="140"/>
      <c r="G560" s="140"/>
    </row>
    <row r="561" spans="3:7" ht="15.75">
      <c r="C561" s="140"/>
      <c r="D561" s="140"/>
      <c r="E561" s="140"/>
      <c r="F561" s="140"/>
      <c r="G561" s="140"/>
    </row>
    <row r="562" spans="3:7" ht="15.75">
      <c r="C562" s="140"/>
      <c r="D562" s="140"/>
      <c r="E562" s="140"/>
      <c r="F562" s="140"/>
      <c r="G562" s="140"/>
    </row>
    <row r="563" spans="3:7" ht="15.75">
      <c r="C563" s="140"/>
      <c r="D563" s="140"/>
      <c r="E563" s="140"/>
      <c r="F563" s="140"/>
      <c r="G563" s="140"/>
    </row>
    <row r="564" spans="3:7" ht="15.75">
      <c r="C564" s="140"/>
      <c r="D564" s="140"/>
      <c r="E564" s="140"/>
      <c r="F564" s="140"/>
      <c r="G564" s="140"/>
    </row>
    <row r="565" spans="3:7" ht="15.75">
      <c r="C565" s="140"/>
      <c r="D565" s="140"/>
      <c r="E565" s="140"/>
      <c r="F565" s="140"/>
      <c r="G565" s="140"/>
    </row>
    <row r="566" spans="3:7" ht="15.75">
      <c r="C566" s="140"/>
      <c r="D566" s="140"/>
      <c r="E566" s="140"/>
      <c r="F566" s="140"/>
      <c r="G566" s="140"/>
    </row>
    <row r="567" spans="3:7" ht="15.75">
      <c r="C567" s="140"/>
      <c r="D567" s="140"/>
      <c r="E567" s="140"/>
      <c r="F567" s="140"/>
      <c r="G567" s="140"/>
    </row>
    <row r="568" spans="3:7" ht="15.75">
      <c r="C568" s="140"/>
      <c r="D568" s="140"/>
      <c r="E568" s="140"/>
      <c r="F568" s="140"/>
      <c r="G568" s="140"/>
    </row>
    <row r="569" spans="3:7" ht="15.75">
      <c r="C569" s="140"/>
      <c r="D569" s="140"/>
      <c r="E569" s="140"/>
      <c r="F569" s="140"/>
      <c r="G569" s="140"/>
    </row>
    <row r="570" spans="3:7" ht="15.75">
      <c r="C570" s="140"/>
      <c r="D570" s="140"/>
      <c r="E570" s="140"/>
      <c r="F570" s="140"/>
      <c r="G570" s="140"/>
    </row>
    <row r="571" spans="3:7" ht="15.75">
      <c r="C571" s="140"/>
      <c r="D571" s="140"/>
      <c r="E571" s="140"/>
      <c r="F571" s="140"/>
      <c r="G571" s="140"/>
    </row>
    <row r="572" spans="3:7" ht="15.75">
      <c r="C572" s="140"/>
      <c r="D572" s="140"/>
      <c r="E572" s="140"/>
      <c r="F572" s="140"/>
      <c r="G572" s="140"/>
    </row>
    <row r="573" spans="3:7" ht="15.75">
      <c r="C573" s="140"/>
      <c r="D573" s="140"/>
      <c r="E573" s="140"/>
      <c r="F573" s="140"/>
      <c r="G573" s="140"/>
    </row>
    <row r="574" spans="3:7" ht="15.75">
      <c r="C574" s="140"/>
      <c r="D574" s="140"/>
      <c r="E574" s="140"/>
      <c r="F574" s="140"/>
      <c r="G574" s="140"/>
    </row>
    <row r="575" spans="3:7" ht="15.75">
      <c r="C575" s="140"/>
      <c r="D575" s="140"/>
      <c r="E575" s="140"/>
      <c r="F575" s="140"/>
      <c r="G575" s="140"/>
    </row>
    <row r="576" spans="3:7" ht="15.75">
      <c r="C576" s="140"/>
      <c r="D576" s="140"/>
      <c r="E576" s="140"/>
      <c r="F576" s="140"/>
      <c r="G576" s="140"/>
    </row>
    <row r="577" spans="3:7" ht="15.75">
      <c r="C577" s="140"/>
      <c r="D577" s="140"/>
      <c r="E577" s="140"/>
      <c r="F577" s="140"/>
      <c r="G577" s="140"/>
    </row>
    <row r="578" spans="3:7" ht="15.75">
      <c r="C578" s="140"/>
      <c r="D578" s="140"/>
      <c r="E578" s="140"/>
      <c r="F578" s="140"/>
      <c r="G578" s="140"/>
    </row>
    <row r="579" spans="3:7" ht="15.75">
      <c r="C579" s="140"/>
      <c r="D579" s="140"/>
      <c r="E579" s="140"/>
      <c r="F579" s="140"/>
      <c r="G579" s="140"/>
    </row>
    <row r="580" spans="3:7" ht="15.75">
      <c r="C580" s="140"/>
      <c r="D580" s="140"/>
      <c r="E580" s="140"/>
      <c r="F580" s="140"/>
      <c r="G580" s="140"/>
    </row>
    <row r="581" spans="3:7" ht="15.75">
      <c r="C581" s="140"/>
      <c r="D581" s="140"/>
      <c r="E581" s="140"/>
      <c r="F581" s="140"/>
      <c r="G581" s="140"/>
    </row>
    <row r="582" spans="3:7" ht="15.75">
      <c r="C582" s="140"/>
      <c r="D582" s="140"/>
      <c r="E582" s="140"/>
      <c r="F582" s="140"/>
      <c r="G582" s="140"/>
    </row>
    <row r="583" spans="3:7" ht="15.75">
      <c r="C583" s="140"/>
      <c r="D583" s="140"/>
      <c r="E583" s="140"/>
      <c r="F583" s="140"/>
      <c r="G583" s="140"/>
    </row>
    <row r="584" spans="3:7" ht="15.75">
      <c r="C584" s="140"/>
      <c r="D584" s="140"/>
      <c r="E584" s="140"/>
      <c r="F584" s="140"/>
      <c r="G584" s="140"/>
    </row>
    <row r="585" spans="3:7" ht="15.75">
      <c r="C585" s="140"/>
      <c r="D585" s="140"/>
      <c r="E585" s="140"/>
      <c r="F585" s="140"/>
      <c r="G585" s="140"/>
    </row>
    <row r="586" spans="3:7" ht="15.75">
      <c r="C586" s="140"/>
      <c r="D586" s="140"/>
      <c r="E586" s="140"/>
      <c r="F586" s="140"/>
      <c r="G586" s="140"/>
    </row>
    <row r="587" spans="3:7" ht="15.75">
      <c r="C587" s="140"/>
      <c r="D587" s="140"/>
      <c r="E587" s="140"/>
      <c r="F587" s="140"/>
      <c r="G587" s="140"/>
    </row>
    <row r="588" spans="3:7" ht="15.75">
      <c r="C588" s="140"/>
      <c r="D588" s="140"/>
      <c r="E588" s="140"/>
      <c r="F588" s="140"/>
      <c r="G588" s="140"/>
    </row>
    <row r="589" spans="3:7" ht="15.75">
      <c r="C589" s="140"/>
      <c r="D589" s="140"/>
      <c r="E589" s="140"/>
      <c r="F589" s="140"/>
      <c r="G589" s="140"/>
    </row>
    <row r="590" spans="3:7" ht="15.75">
      <c r="C590" s="140"/>
      <c r="D590" s="140"/>
      <c r="E590" s="140"/>
      <c r="F590" s="140"/>
      <c r="G590" s="140"/>
    </row>
    <row r="591" spans="3:7" ht="15.75">
      <c r="C591" s="140"/>
      <c r="D591" s="140"/>
      <c r="E591" s="140"/>
      <c r="F591" s="140"/>
      <c r="G591" s="140"/>
    </row>
    <row r="592" spans="3:7" ht="15.75">
      <c r="C592" s="140"/>
      <c r="D592" s="140"/>
      <c r="E592" s="140"/>
      <c r="F592" s="140"/>
      <c r="G592" s="140"/>
    </row>
    <row r="593" spans="3:7" ht="15.75">
      <c r="C593" s="140"/>
      <c r="D593" s="140"/>
      <c r="E593" s="140"/>
      <c r="F593" s="140"/>
      <c r="G593" s="140"/>
    </row>
    <row r="594" spans="3:7" ht="15.75">
      <c r="C594" s="140"/>
      <c r="D594" s="140"/>
      <c r="E594" s="140"/>
      <c r="F594" s="140"/>
      <c r="G594" s="140"/>
    </row>
    <row r="595" spans="3:7" ht="15.75">
      <c r="C595" s="140"/>
      <c r="D595" s="140"/>
      <c r="E595" s="140"/>
      <c r="F595" s="140"/>
      <c r="G595" s="140"/>
    </row>
    <row r="596" spans="3:7" ht="15.75">
      <c r="C596" s="140"/>
      <c r="D596" s="140"/>
      <c r="E596" s="140"/>
      <c r="F596" s="140"/>
      <c r="G596" s="140"/>
    </row>
    <row r="597" spans="3:7" ht="15.75">
      <c r="C597" s="140"/>
      <c r="D597" s="140"/>
      <c r="E597" s="140"/>
      <c r="F597" s="140"/>
      <c r="G597" s="140"/>
    </row>
    <row r="598" spans="3:7" ht="15.75">
      <c r="C598" s="140"/>
      <c r="D598" s="140"/>
      <c r="E598" s="140"/>
      <c r="F598" s="140"/>
      <c r="G598" s="140"/>
    </row>
    <row r="599" spans="3:7" ht="15.75">
      <c r="C599" s="140"/>
      <c r="D599" s="140"/>
      <c r="E599" s="140"/>
      <c r="F599" s="140"/>
      <c r="G599" s="140"/>
    </row>
    <row r="600" spans="3:7" ht="15.75">
      <c r="C600" s="140"/>
      <c r="D600" s="140"/>
      <c r="E600" s="140"/>
      <c r="F600" s="140"/>
      <c r="G600" s="140"/>
    </row>
    <row r="601" spans="3:7" ht="15.75">
      <c r="C601" s="140"/>
      <c r="D601" s="140"/>
      <c r="E601" s="140"/>
      <c r="F601" s="140"/>
      <c r="G601" s="140"/>
    </row>
    <row r="602" spans="3:7" ht="15.75">
      <c r="C602" s="140"/>
      <c r="D602" s="140"/>
      <c r="E602" s="140"/>
      <c r="F602" s="140"/>
      <c r="G602" s="140"/>
    </row>
    <row r="603" spans="3:7" ht="15.75">
      <c r="C603" s="140"/>
      <c r="D603" s="140"/>
      <c r="E603" s="140"/>
      <c r="F603" s="140"/>
      <c r="G603" s="140"/>
    </row>
    <row r="604" spans="3:7" ht="15.75">
      <c r="C604" s="140"/>
      <c r="D604" s="140"/>
      <c r="E604" s="140"/>
      <c r="F604" s="140"/>
      <c r="G604" s="140"/>
    </row>
    <row r="605" spans="3:7" ht="15.75">
      <c r="C605" s="140"/>
      <c r="D605" s="140"/>
      <c r="E605" s="140"/>
      <c r="F605" s="140"/>
      <c r="G605" s="140"/>
    </row>
    <row r="606" spans="3:7" ht="15.75">
      <c r="C606" s="140"/>
      <c r="D606" s="140"/>
      <c r="E606" s="140"/>
      <c r="F606" s="140"/>
      <c r="G606" s="140"/>
    </row>
    <row r="607" spans="3:7" ht="15.75">
      <c r="C607" s="140"/>
      <c r="D607" s="140"/>
      <c r="E607" s="140"/>
      <c r="F607" s="140"/>
      <c r="G607" s="140"/>
    </row>
    <row r="608" spans="3:7" ht="15.75">
      <c r="C608" s="140"/>
      <c r="D608" s="140"/>
      <c r="E608" s="140"/>
      <c r="F608" s="140"/>
      <c r="G608" s="140"/>
    </row>
    <row r="609" spans="3:7" ht="15.75">
      <c r="C609" s="140"/>
      <c r="D609" s="140"/>
      <c r="E609" s="140"/>
      <c r="F609" s="140"/>
      <c r="G609" s="140"/>
    </row>
    <row r="610" spans="3:7" ht="15.75">
      <c r="C610" s="140"/>
      <c r="D610" s="140"/>
      <c r="E610" s="140"/>
      <c r="F610" s="140"/>
      <c r="G610" s="140"/>
    </row>
    <row r="611" spans="3:7" ht="15.75">
      <c r="C611" s="140"/>
      <c r="D611" s="140"/>
      <c r="E611" s="140"/>
      <c r="F611" s="140"/>
      <c r="G611" s="140"/>
    </row>
    <row r="612" spans="3:7" ht="15.75">
      <c r="C612" s="140"/>
      <c r="D612" s="140"/>
      <c r="E612" s="140"/>
      <c r="F612" s="140"/>
      <c r="G612" s="140"/>
    </row>
    <row r="613" spans="3:7" ht="15.75">
      <c r="C613" s="140"/>
      <c r="D613" s="140"/>
      <c r="E613" s="140"/>
      <c r="F613" s="140"/>
      <c r="G613" s="140"/>
    </row>
    <row r="614" spans="3:7" ht="15.75">
      <c r="C614" s="140"/>
      <c r="D614" s="140"/>
      <c r="E614" s="140"/>
      <c r="F614" s="140"/>
      <c r="G614" s="140"/>
    </row>
    <row r="615" spans="3:7" ht="15.75">
      <c r="C615" s="140"/>
      <c r="D615" s="140"/>
      <c r="E615" s="140"/>
      <c r="F615" s="140"/>
      <c r="G615" s="140"/>
    </row>
    <row r="616" spans="3:7" ht="15.75">
      <c r="C616" s="140"/>
      <c r="D616" s="140"/>
      <c r="E616" s="140"/>
      <c r="F616" s="140"/>
      <c r="G616" s="140"/>
    </row>
    <row r="617" spans="3:7" ht="15.75">
      <c r="C617" s="140"/>
      <c r="D617" s="140"/>
      <c r="E617" s="140"/>
      <c r="F617" s="140"/>
      <c r="G617" s="140"/>
    </row>
    <row r="618" spans="3:7" ht="15.75">
      <c r="C618" s="140"/>
      <c r="D618" s="140"/>
      <c r="E618" s="140"/>
      <c r="F618" s="140"/>
      <c r="G618" s="140"/>
    </row>
    <row r="619" spans="3:7" ht="15.75">
      <c r="C619" s="140"/>
      <c r="D619" s="140"/>
      <c r="E619" s="140"/>
      <c r="F619" s="140"/>
      <c r="G619" s="140"/>
    </row>
    <row r="620" spans="3:7" ht="15.75">
      <c r="C620" s="140"/>
      <c r="D620" s="140"/>
      <c r="E620" s="140"/>
      <c r="F620" s="140"/>
      <c r="G620" s="140"/>
    </row>
    <row r="621" spans="3:7" ht="15.75">
      <c r="C621" s="140"/>
      <c r="D621" s="140"/>
      <c r="E621" s="140"/>
      <c r="F621" s="140"/>
      <c r="G621" s="140"/>
    </row>
    <row r="622" spans="3:7" ht="15.75">
      <c r="C622" s="140"/>
      <c r="D622" s="140"/>
      <c r="E622" s="140"/>
      <c r="F622" s="140"/>
      <c r="G622" s="140"/>
    </row>
    <row r="623" spans="3:7" ht="15.75">
      <c r="C623" s="140"/>
      <c r="D623" s="140"/>
      <c r="E623" s="140"/>
      <c r="F623" s="140"/>
      <c r="G623" s="140"/>
    </row>
    <row r="624" spans="3:7" ht="15.75">
      <c r="C624" s="140"/>
      <c r="D624" s="140"/>
      <c r="E624" s="140"/>
      <c r="F624" s="140"/>
      <c r="G624" s="140"/>
    </row>
    <row r="625" spans="3:7" ht="15.75">
      <c r="C625" s="140"/>
      <c r="D625" s="140"/>
      <c r="E625" s="140"/>
      <c r="F625" s="140"/>
      <c r="G625" s="140"/>
    </row>
    <row r="626" spans="3:7" ht="15.75">
      <c r="C626" s="140"/>
      <c r="D626" s="140"/>
      <c r="E626" s="140"/>
      <c r="F626" s="140"/>
      <c r="G626" s="140"/>
    </row>
    <row r="627" spans="3:7" ht="15.75">
      <c r="C627" s="140"/>
      <c r="D627" s="140"/>
      <c r="E627" s="140"/>
      <c r="F627" s="140"/>
      <c r="G627" s="140"/>
    </row>
    <row r="628" spans="3:7" ht="15.75">
      <c r="C628" s="140"/>
      <c r="D628" s="140"/>
      <c r="E628" s="140"/>
      <c r="F628" s="140"/>
      <c r="G628" s="140"/>
    </row>
    <row r="629" spans="3:7" ht="15.75">
      <c r="C629" s="140"/>
      <c r="D629" s="140"/>
      <c r="E629" s="140"/>
      <c r="F629" s="140"/>
      <c r="G629" s="140"/>
    </row>
    <row r="630" spans="3:7" ht="15.75">
      <c r="C630" s="140"/>
      <c r="D630" s="140"/>
      <c r="E630" s="140"/>
      <c r="F630" s="140"/>
      <c r="G630" s="140"/>
    </row>
    <row r="631" spans="3:7" ht="15.75">
      <c r="C631" s="140"/>
      <c r="D631" s="140"/>
      <c r="E631" s="140"/>
      <c r="F631" s="140"/>
      <c r="G631" s="140"/>
    </row>
    <row r="632" spans="3:7" ht="15.75">
      <c r="C632" s="140"/>
      <c r="D632" s="140"/>
      <c r="E632" s="140"/>
      <c r="F632" s="140"/>
      <c r="G632" s="140"/>
    </row>
    <row r="633" spans="3:7" ht="15.75">
      <c r="C633" s="140"/>
      <c r="D633" s="140"/>
      <c r="E633" s="140"/>
      <c r="F633" s="140"/>
      <c r="G633" s="140"/>
    </row>
    <row r="634" spans="3:7" ht="15.75">
      <c r="C634" s="140"/>
      <c r="D634" s="140"/>
      <c r="E634" s="140"/>
      <c r="F634" s="140"/>
      <c r="G634" s="140"/>
    </row>
    <row r="635" spans="3:7" ht="15.75">
      <c r="C635" s="140"/>
      <c r="D635" s="140"/>
      <c r="E635" s="140"/>
      <c r="F635" s="140"/>
      <c r="G635" s="140"/>
    </row>
    <row r="636" spans="3:7" ht="15.75">
      <c r="C636" s="140"/>
      <c r="D636" s="140"/>
      <c r="E636" s="140"/>
      <c r="F636" s="140"/>
      <c r="G636" s="140"/>
    </row>
    <row r="637" spans="3:7" ht="15.75">
      <c r="C637" s="140"/>
      <c r="D637" s="140"/>
      <c r="E637" s="140"/>
      <c r="F637" s="140"/>
      <c r="G637" s="140"/>
    </row>
    <row r="638" spans="3:7" ht="15.75">
      <c r="C638" s="140"/>
      <c r="D638" s="140"/>
      <c r="E638" s="140"/>
      <c r="F638" s="140"/>
      <c r="G638" s="140"/>
    </row>
    <row r="639" spans="3:7" ht="15.75">
      <c r="C639" s="140"/>
      <c r="D639" s="140"/>
      <c r="E639" s="140"/>
      <c r="F639" s="140"/>
      <c r="G639" s="140"/>
    </row>
    <row r="640" spans="3:7" ht="15.75">
      <c r="C640" s="140"/>
      <c r="D640" s="140"/>
      <c r="E640" s="140"/>
      <c r="F640" s="140"/>
      <c r="G640" s="140"/>
    </row>
    <row r="641" spans="3:7" ht="15.75">
      <c r="C641" s="140"/>
      <c r="D641" s="140"/>
      <c r="E641" s="140"/>
      <c r="F641" s="140"/>
      <c r="G641" s="140"/>
    </row>
    <row r="642" spans="3:7" ht="15.75">
      <c r="C642" s="140"/>
      <c r="D642" s="140"/>
      <c r="E642" s="140"/>
      <c r="F642" s="140"/>
      <c r="G642" s="140"/>
    </row>
    <row r="643" spans="3:7" ht="15.75">
      <c r="C643" s="140"/>
      <c r="D643" s="140"/>
      <c r="E643" s="140"/>
      <c r="F643" s="140"/>
      <c r="G643" s="140"/>
    </row>
    <row r="644" spans="3:7" ht="15.75">
      <c r="C644" s="140"/>
      <c r="D644" s="140"/>
      <c r="E644" s="140"/>
      <c r="F644" s="140"/>
      <c r="G644" s="140"/>
    </row>
    <row r="645" spans="3:7" ht="15.75">
      <c r="C645" s="140"/>
      <c r="D645" s="140"/>
      <c r="E645" s="140"/>
      <c r="F645" s="140"/>
      <c r="G645" s="140"/>
    </row>
    <row r="646" spans="3:7" ht="15.75">
      <c r="C646" s="140"/>
      <c r="D646" s="140"/>
      <c r="E646" s="140"/>
      <c r="F646" s="140"/>
      <c r="G646" s="140"/>
    </row>
    <row r="647" spans="3:7" ht="15.75">
      <c r="C647" s="140"/>
      <c r="D647" s="140"/>
      <c r="E647" s="140"/>
      <c r="F647" s="140"/>
      <c r="G647" s="140"/>
    </row>
    <row r="648" spans="3:7" ht="15.75">
      <c r="C648" s="140"/>
      <c r="D648" s="140"/>
      <c r="E648" s="140"/>
      <c r="F648" s="140"/>
      <c r="G648" s="140"/>
    </row>
    <row r="649" spans="3:7" ht="15.75">
      <c r="C649" s="140"/>
      <c r="D649" s="140"/>
      <c r="E649" s="140"/>
      <c r="F649" s="140"/>
      <c r="G649" s="140"/>
    </row>
    <row r="650" spans="3:7" ht="15.75">
      <c r="C650" s="140"/>
      <c r="D650" s="140"/>
      <c r="E650" s="140"/>
      <c r="F650" s="140"/>
      <c r="G650" s="140"/>
    </row>
    <row r="651" spans="3:7" ht="15.75">
      <c r="C651" s="140"/>
      <c r="D651" s="140"/>
      <c r="E651" s="140"/>
      <c r="F651" s="140"/>
      <c r="G651" s="140"/>
    </row>
    <row r="652" spans="3:7" ht="15.75">
      <c r="C652" s="140"/>
      <c r="D652" s="140"/>
      <c r="E652" s="140"/>
      <c r="F652" s="140"/>
      <c r="G652" s="140"/>
    </row>
    <row r="653" spans="3:7" ht="15.75">
      <c r="C653" s="140"/>
      <c r="D653" s="140"/>
      <c r="E653" s="140"/>
      <c r="F653" s="140"/>
      <c r="G653" s="140"/>
    </row>
    <row r="654" spans="3:7" ht="15.75">
      <c r="C654" s="140"/>
      <c r="D654" s="140"/>
      <c r="E654" s="140"/>
      <c r="F654" s="140"/>
      <c r="G654" s="140"/>
    </row>
    <row r="655" spans="3:7" ht="15.75">
      <c r="C655" s="140"/>
      <c r="D655" s="140"/>
      <c r="E655" s="140"/>
      <c r="F655" s="140"/>
      <c r="G655" s="140"/>
    </row>
    <row r="656" spans="3:7" ht="15.75">
      <c r="C656" s="140"/>
      <c r="D656" s="140"/>
      <c r="E656" s="140"/>
      <c r="F656" s="140"/>
      <c r="G656" s="140"/>
    </row>
    <row r="657" spans="3:7" ht="15.75">
      <c r="C657" s="140"/>
      <c r="D657" s="140"/>
      <c r="E657" s="140"/>
      <c r="F657" s="140"/>
      <c r="G657" s="140"/>
    </row>
    <row r="658" spans="3:7" ht="15.75">
      <c r="C658" s="140"/>
      <c r="D658" s="140"/>
      <c r="E658" s="140"/>
      <c r="F658" s="140"/>
      <c r="G658" s="140"/>
    </row>
    <row r="659" spans="3:7" ht="15.75">
      <c r="C659" s="140"/>
      <c r="D659" s="140"/>
      <c r="E659" s="140"/>
      <c r="F659" s="140"/>
      <c r="G659" s="140"/>
    </row>
    <row r="660" spans="3:7" ht="15.75">
      <c r="C660" s="140"/>
      <c r="D660" s="140"/>
      <c r="E660" s="140"/>
      <c r="F660" s="140"/>
      <c r="G660" s="140"/>
    </row>
    <row r="661" spans="3:7" ht="15.75">
      <c r="C661" s="140"/>
      <c r="D661" s="140"/>
      <c r="E661" s="140"/>
      <c r="F661" s="140"/>
      <c r="G661" s="140"/>
    </row>
    <row r="662" spans="3:7" ht="15.75">
      <c r="C662" s="140"/>
      <c r="D662" s="140"/>
      <c r="E662" s="140"/>
      <c r="F662" s="140"/>
      <c r="G662" s="140"/>
    </row>
    <row r="663" spans="3:7" ht="15.75">
      <c r="C663" s="140"/>
      <c r="D663" s="140"/>
      <c r="E663" s="140"/>
      <c r="F663" s="140"/>
      <c r="G663" s="140"/>
    </row>
    <row r="664" spans="3:7" ht="15.75">
      <c r="C664" s="140"/>
      <c r="D664" s="140"/>
      <c r="E664" s="140"/>
      <c r="F664" s="140"/>
      <c r="G664" s="140"/>
    </row>
    <row r="665" spans="3:7" ht="15.75">
      <c r="C665" s="140"/>
      <c r="D665" s="140"/>
      <c r="E665" s="140"/>
      <c r="F665" s="140"/>
      <c r="G665" s="140"/>
    </row>
    <row r="666" spans="3:7" ht="15.75">
      <c r="C666" s="140"/>
      <c r="D666" s="140"/>
      <c r="E666" s="140"/>
      <c r="F666" s="140"/>
      <c r="G666" s="140"/>
    </row>
    <row r="667" spans="3:7" ht="15.75">
      <c r="C667" s="140"/>
      <c r="D667" s="140"/>
      <c r="E667" s="140"/>
      <c r="F667" s="140"/>
      <c r="G667" s="140"/>
    </row>
    <row r="668" spans="3:7" ht="15.75">
      <c r="C668" s="140"/>
      <c r="D668" s="140"/>
      <c r="E668" s="140"/>
      <c r="F668" s="140"/>
      <c r="G668" s="140"/>
    </row>
    <row r="669" spans="3:7" ht="15.75">
      <c r="C669" s="140"/>
      <c r="D669" s="140"/>
      <c r="E669" s="140"/>
      <c r="F669" s="140"/>
      <c r="G669" s="140"/>
    </row>
    <row r="670" spans="3:7" ht="15.75">
      <c r="C670" s="140"/>
      <c r="D670" s="140"/>
      <c r="E670" s="140"/>
      <c r="F670" s="140"/>
      <c r="G670" s="140"/>
    </row>
    <row r="671" spans="3:7" ht="15.75">
      <c r="C671" s="140"/>
      <c r="D671" s="140"/>
      <c r="E671" s="140"/>
      <c r="F671" s="140"/>
      <c r="G671" s="140"/>
    </row>
    <row r="672" spans="3:7" ht="15.75">
      <c r="C672" s="140"/>
      <c r="D672" s="140"/>
      <c r="E672" s="140"/>
      <c r="F672" s="140"/>
      <c r="G672" s="140"/>
    </row>
    <row r="673" spans="3:7" ht="15.75">
      <c r="C673" s="140"/>
      <c r="D673" s="140"/>
      <c r="E673" s="140"/>
      <c r="F673" s="140"/>
      <c r="G673" s="140"/>
    </row>
    <row r="674" spans="3:7" ht="15.75">
      <c r="C674" s="140"/>
      <c r="D674" s="140"/>
      <c r="E674" s="140"/>
      <c r="F674" s="140"/>
      <c r="G674" s="140"/>
    </row>
    <row r="675" spans="3:7" ht="15.75">
      <c r="C675" s="140"/>
      <c r="D675" s="140"/>
      <c r="E675" s="140"/>
      <c r="F675" s="140"/>
      <c r="G675" s="140"/>
    </row>
    <row r="676" spans="3:7" ht="15.75">
      <c r="C676" s="140"/>
      <c r="D676" s="140"/>
      <c r="E676" s="140"/>
      <c r="F676" s="140"/>
      <c r="G676" s="140"/>
    </row>
    <row r="677" spans="3:7" ht="15.75">
      <c r="C677" s="140"/>
      <c r="D677" s="140"/>
      <c r="E677" s="140"/>
      <c r="F677" s="140"/>
      <c r="G677" s="140"/>
    </row>
    <row r="678" spans="3:7" ht="15.75">
      <c r="C678" s="140"/>
      <c r="D678" s="140"/>
      <c r="E678" s="140"/>
      <c r="F678" s="140"/>
      <c r="G678" s="140"/>
    </row>
    <row r="679" spans="3:7" ht="15.75">
      <c r="C679" s="140"/>
      <c r="D679" s="140"/>
      <c r="E679" s="140"/>
      <c r="F679" s="140"/>
      <c r="G679" s="140"/>
    </row>
    <row r="680" spans="3:7" ht="15.75">
      <c r="C680" s="140"/>
      <c r="D680" s="140"/>
      <c r="E680" s="140"/>
      <c r="F680" s="140"/>
      <c r="G680" s="140"/>
    </row>
    <row r="681" spans="3:7" ht="15.75">
      <c r="C681" s="140"/>
      <c r="D681" s="140"/>
      <c r="E681" s="140"/>
      <c r="F681" s="140"/>
      <c r="G681" s="140"/>
    </row>
    <row r="682" spans="3:7" ht="15.75">
      <c r="C682" s="140"/>
      <c r="D682" s="140"/>
      <c r="E682" s="140"/>
      <c r="F682" s="140"/>
      <c r="G682" s="140"/>
    </row>
    <row r="683" spans="3:7" ht="15.75">
      <c r="C683" s="140"/>
      <c r="D683" s="140"/>
      <c r="E683" s="140"/>
      <c r="F683" s="140"/>
      <c r="G683" s="140"/>
    </row>
    <row r="684" spans="3:7" ht="15.75">
      <c r="C684" s="140"/>
      <c r="D684" s="140"/>
      <c r="E684" s="140"/>
      <c r="F684" s="140"/>
      <c r="G684" s="140"/>
    </row>
    <row r="685" spans="3:7" ht="15.75">
      <c r="C685" s="140"/>
      <c r="D685" s="140"/>
      <c r="E685" s="140"/>
      <c r="F685" s="140"/>
      <c r="G685" s="140"/>
    </row>
    <row r="686" spans="3:7" ht="15.75">
      <c r="C686" s="140"/>
      <c r="D686" s="140"/>
      <c r="E686" s="140"/>
      <c r="F686" s="140"/>
      <c r="G686" s="140"/>
    </row>
    <row r="687" spans="3:7" ht="15.75">
      <c r="C687" s="140"/>
      <c r="D687" s="140"/>
      <c r="E687" s="140"/>
      <c r="F687" s="140"/>
      <c r="G687" s="140"/>
    </row>
    <row r="688" spans="3:7" ht="15.75">
      <c r="C688" s="140"/>
      <c r="D688" s="140"/>
      <c r="E688" s="140"/>
      <c r="F688" s="140"/>
      <c r="G688" s="140"/>
    </row>
    <row r="689" spans="3:7" ht="15.75">
      <c r="C689" s="140"/>
      <c r="D689" s="140"/>
      <c r="E689" s="140"/>
      <c r="F689" s="140"/>
      <c r="G689" s="140"/>
    </row>
    <row r="690" spans="3:7" ht="15.75">
      <c r="C690" s="140"/>
      <c r="D690" s="140"/>
      <c r="E690" s="140"/>
      <c r="F690" s="140"/>
      <c r="G690" s="140"/>
    </row>
    <row r="691" spans="3:7" ht="15.75">
      <c r="C691" s="140"/>
      <c r="D691" s="140"/>
      <c r="E691" s="140"/>
      <c r="F691" s="140"/>
      <c r="G691" s="140"/>
    </row>
    <row r="692" spans="3:7" ht="15.75">
      <c r="C692" s="140"/>
      <c r="D692" s="140"/>
      <c r="E692" s="140"/>
      <c r="F692" s="140"/>
      <c r="G692" s="140"/>
    </row>
    <row r="693" spans="3:7" ht="15.75">
      <c r="C693" s="140"/>
      <c r="D693" s="140"/>
      <c r="E693" s="140"/>
      <c r="F693" s="140"/>
      <c r="G693" s="140"/>
    </row>
    <row r="694" spans="3:7" ht="15.75">
      <c r="C694" s="140"/>
      <c r="D694" s="140"/>
      <c r="E694" s="140"/>
      <c r="F694" s="140"/>
      <c r="G694" s="140"/>
    </row>
    <row r="695" spans="3:7" ht="15.75">
      <c r="C695" s="140"/>
      <c r="D695" s="140"/>
      <c r="E695" s="140"/>
      <c r="F695" s="140"/>
      <c r="G695" s="140"/>
    </row>
    <row r="696" spans="3:7" ht="15.75">
      <c r="C696" s="140"/>
      <c r="D696" s="140"/>
      <c r="E696" s="140"/>
      <c r="F696" s="140"/>
      <c r="G696" s="140"/>
    </row>
    <row r="697" spans="3:7" ht="15.75">
      <c r="C697" s="140"/>
      <c r="D697" s="140"/>
      <c r="E697" s="140"/>
      <c r="F697" s="140"/>
      <c r="G697" s="140"/>
    </row>
    <row r="698" spans="3:7" ht="15.75">
      <c r="C698" s="140"/>
      <c r="D698" s="140"/>
      <c r="E698" s="140"/>
      <c r="F698" s="140"/>
      <c r="G698" s="140"/>
    </row>
    <row r="699" spans="3:7" ht="15.75">
      <c r="C699" s="140"/>
      <c r="D699" s="140"/>
      <c r="E699" s="140"/>
      <c r="F699" s="140"/>
      <c r="G699" s="140"/>
    </row>
    <row r="700" spans="3:7" ht="15.75">
      <c r="C700" s="140"/>
      <c r="D700" s="140"/>
      <c r="E700" s="140"/>
      <c r="F700" s="140"/>
      <c r="G700" s="140"/>
    </row>
    <row r="701" spans="3:7" ht="15.75">
      <c r="C701" s="140"/>
      <c r="D701" s="140"/>
      <c r="E701" s="140"/>
      <c r="F701" s="140"/>
      <c r="G701" s="140"/>
    </row>
    <row r="702" spans="3:7" ht="15.75">
      <c r="C702" s="140"/>
      <c r="D702" s="140"/>
      <c r="E702" s="140"/>
      <c r="F702" s="140"/>
      <c r="G702" s="140"/>
    </row>
    <row r="703" spans="3:7" ht="15.75">
      <c r="C703" s="140"/>
      <c r="D703" s="140"/>
      <c r="E703" s="140"/>
      <c r="F703" s="140"/>
      <c r="G703" s="140"/>
    </row>
    <row r="704" spans="3:7" ht="15.75">
      <c r="C704" s="140"/>
      <c r="D704" s="140"/>
      <c r="E704" s="140"/>
      <c r="F704" s="140"/>
      <c r="G704" s="140"/>
    </row>
    <row r="705" spans="3:7" ht="15.75">
      <c r="C705" s="140"/>
      <c r="D705" s="140"/>
      <c r="E705" s="140"/>
      <c r="F705" s="140"/>
      <c r="G705" s="140"/>
    </row>
    <row r="706" spans="3:7" ht="15.75">
      <c r="C706" s="140"/>
      <c r="D706" s="140"/>
      <c r="E706" s="140"/>
      <c r="F706" s="140"/>
      <c r="G706" s="140"/>
    </row>
    <row r="707" spans="3:7" ht="15.75">
      <c r="C707" s="140"/>
      <c r="D707" s="140"/>
      <c r="E707" s="140"/>
      <c r="F707" s="140"/>
      <c r="G707" s="140"/>
    </row>
    <row r="708" spans="3:7" ht="15.75">
      <c r="C708" s="140"/>
      <c r="D708" s="140"/>
      <c r="E708" s="140"/>
      <c r="F708" s="140"/>
      <c r="G708" s="140"/>
    </row>
    <row r="709" spans="3:7" ht="15.75">
      <c r="C709" s="140"/>
      <c r="D709" s="140"/>
      <c r="E709" s="140"/>
      <c r="F709" s="140"/>
      <c r="G709" s="140"/>
    </row>
    <row r="710" spans="3:7" ht="15.75">
      <c r="C710" s="140"/>
      <c r="D710" s="140"/>
      <c r="E710" s="140"/>
      <c r="F710" s="140"/>
      <c r="G710" s="140"/>
    </row>
    <row r="711" spans="3:7" ht="15.75">
      <c r="C711" s="140"/>
      <c r="D711" s="140"/>
      <c r="E711" s="140"/>
      <c r="F711" s="140"/>
      <c r="G711" s="140"/>
    </row>
    <row r="712" spans="3:7" ht="15.75">
      <c r="C712" s="140"/>
      <c r="D712" s="140"/>
      <c r="E712" s="140"/>
      <c r="F712" s="140"/>
      <c r="G712" s="140"/>
    </row>
    <row r="713" spans="3:7" ht="15.75">
      <c r="C713" s="140"/>
      <c r="D713" s="140"/>
      <c r="E713" s="140"/>
      <c r="F713" s="140"/>
      <c r="G713" s="140"/>
    </row>
    <row r="714" spans="3:7" ht="15.75">
      <c r="C714" s="140"/>
      <c r="D714" s="140"/>
      <c r="E714" s="140"/>
      <c r="F714" s="140"/>
      <c r="G714" s="140"/>
    </row>
    <row r="715" spans="3:7" ht="15.75">
      <c r="C715" s="140"/>
      <c r="D715" s="140"/>
      <c r="E715" s="140"/>
      <c r="F715" s="140"/>
      <c r="G715" s="140"/>
    </row>
    <row r="716" spans="3:7" ht="15.75">
      <c r="C716" s="140"/>
      <c r="D716" s="140"/>
      <c r="E716" s="140"/>
      <c r="F716" s="140"/>
      <c r="G716" s="140"/>
    </row>
    <row r="717" spans="3:7" ht="15.75">
      <c r="C717" s="140"/>
      <c r="D717" s="140"/>
      <c r="E717" s="140"/>
      <c r="F717" s="140"/>
      <c r="G717" s="140"/>
    </row>
    <row r="718" spans="3:7" ht="15.75">
      <c r="C718" s="140"/>
      <c r="D718" s="140"/>
      <c r="E718" s="140"/>
      <c r="F718" s="140"/>
      <c r="G718" s="140"/>
    </row>
    <row r="719" spans="3:7" ht="15.75">
      <c r="C719" s="140"/>
      <c r="D719" s="140"/>
      <c r="E719" s="140"/>
      <c r="F719" s="140"/>
      <c r="G719" s="140"/>
    </row>
    <row r="720" spans="3:7" ht="15.75">
      <c r="C720" s="140"/>
      <c r="D720" s="140"/>
      <c r="E720" s="140"/>
      <c r="F720" s="140"/>
      <c r="G720" s="140"/>
    </row>
    <row r="721" spans="3:7" ht="15.75">
      <c r="C721" s="140"/>
      <c r="D721" s="140"/>
      <c r="E721" s="140"/>
      <c r="F721" s="140"/>
      <c r="G721" s="140"/>
    </row>
    <row r="722" spans="3:7" ht="15.75">
      <c r="C722" s="140"/>
      <c r="D722" s="140"/>
      <c r="E722" s="140"/>
      <c r="F722" s="140"/>
      <c r="G722" s="140"/>
    </row>
    <row r="723" spans="3:7" ht="15.75">
      <c r="C723" s="140"/>
      <c r="D723" s="140"/>
      <c r="E723" s="140"/>
      <c r="F723" s="140"/>
      <c r="G723" s="140"/>
    </row>
    <row r="724" spans="3:7" ht="15.75">
      <c r="C724" s="140"/>
      <c r="D724" s="140"/>
      <c r="E724" s="140"/>
      <c r="F724" s="140"/>
      <c r="G724" s="140"/>
    </row>
    <row r="725" spans="3:7" ht="15.75">
      <c r="C725" s="140"/>
      <c r="D725" s="140"/>
      <c r="E725" s="140"/>
      <c r="F725" s="140"/>
      <c r="G725" s="140"/>
    </row>
    <row r="726" spans="3:7" ht="15.75">
      <c r="C726" s="140"/>
      <c r="D726" s="140"/>
      <c r="E726" s="140"/>
      <c r="F726" s="140"/>
      <c r="G726" s="140"/>
    </row>
    <row r="727" spans="3:7" ht="15.75">
      <c r="C727" s="140"/>
      <c r="D727" s="140"/>
      <c r="E727" s="140"/>
      <c r="F727" s="140"/>
      <c r="G727" s="140"/>
    </row>
    <row r="728" spans="3:7" ht="15.75">
      <c r="C728" s="140"/>
      <c r="D728" s="140"/>
      <c r="E728" s="140"/>
      <c r="F728" s="140"/>
      <c r="G728" s="140"/>
    </row>
    <row r="729" spans="3:7" ht="15.75">
      <c r="C729" s="140"/>
      <c r="D729" s="140"/>
      <c r="E729" s="140"/>
      <c r="F729" s="140"/>
      <c r="G729" s="140"/>
    </row>
    <row r="730" spans="3:7" ht="15.75">
      <c r="C730" s="140"/>
      <c r="D730" s="140"/>
      <c r="E730" s="140"/>
      <c r="F730" s="140"/>
      <c r="G730" s="140"/>
    </row>
    <row r="731" spans="3:7" ht="15.75">
      <c r="C731" s="140"/>
      <c r="D731" s="140"/>
      <c r="E731" s="140"/>
      <c r="F731" s="140"/>
      <c r="G731" s="140"/>
    </row>
    <row r="732" spans="3:7" ht="15.75">
      <c r="C732" s="140"/>
      <c r="D732" s="140"/>
      <c r="E732" s="140"/>
      <c r="F732" s="140"/>
      <c r="G732" s="140"/>
    </row>
    <row r="733" spans="3:7" ht="15.75">
      <c r="C733" s="140"/>
      <c r="D733" s="140"/>
      <c r="E733" s="140"/>
      <c r="F733" s="140"/>
      <c r="G733" s="140"/>
    </row>
    <row r="734" spans="3:7" ht="15.75">
      <c r="C734" s="140"/>
      <c r="D734" s="140"/>
      <c r="E734" s="140"/>
      <c r="F734" s="140"/>
      <c r="G734" s="140"/>
    </row>
    <row r="735" spans="3:7" ht="15.75">
      <c r="C735" s="140"/>
      <c r="D735" s="140"/>
      <c r="E735" s="140"/>
      <c r="F735" s="140"/>
      <c r="G735" s="140"/>
    </row>
    <row r="736" spans="3:7" ht="15.75">
      <c r="C736" s="140"/>
      <c r="D736" s="140"/>
      <c r="E736" s="140"/>
      <c r="F736" s="140"/>
      <c r="G736" s="140"/>
    </row>
    <row r="737" spans="3:7" ht="15.75">
      <c r="C737" s="140"/>
      <c r="D737" s="140"/>
      <c r="E737" s="140"/>
      <c r="F737" s="140"/>
      <c r="G737" s="140"/>
    </row>
    <row r="738" spans="3:7" ht="15.75">
      <c r="C738" s="140"/>
      <c r="D738" s="140"/>
      <c r="E738" s="140"/>
      <c r="F738" s="140"/>
      <c r="G738" s="140"/>
    </row>
    <row r="739" spans="3:7" ht="15.75">
      <c r="C739" s="140"/>
      <c r="D739" s="140"/>
      <c r="E739" s="140"/>
      <c r="F739" s="140"/>
      <c r="G739" s="140"/>
    </row>
    <row r="740" spans="3:7" ht="15.75">
      <c r="C740" s="140"/>
      <c r="D740" s="140"/>
      <c r="E740" s="140"/>
      <c r="F740" s="140"/>
      <c r="G740" s="140"/>
    </row>
    <row r="741" spans="3:7" ht="15.75">
      <c r="C741" s="140"/>
      <c r="D741" s="140"/>
      <c r="E741" s="140"/>
      <c r="F741" s="140"/>
      <c r="G741" s="140"/>
    </row>
    <row r="742" spans="3:7" ht="15.75">
      <c r="C742" s="140"/>
      <c r="D742" s="140"/>
      <c r="E742" s="140"/>
      <c r="F742" s="140"/>
      <c r="G742" s="140"/>
    </row>
    <row r="743" spans="3:7" ht="15.75">
      <c r="C743" s="140"/>
      <c r="D743" s="140"/>
      <c r="E743" s="140"/>
      <c r="F743" s="140"/>
      <c r="G743" s="140"/>
    </row>
    <row r="744" spans="3:7" ht="15.75">
      <c r="C744" s="140"/>
      <c r="D744" s="140"/>
      <c r="E744" s="140"/>
      <c r="F744" s="140"/>
      <c r="G744" s="140"/>
    </row>
    <row r="745" spans="3:7" ht="15.75">
      <c r="C745" s="140"/>
      <c r="D745" s="140"/>
      <c r="E745" s="140"/>
      <c r="F745" s="140"/>
      <c r="G745" s="140"/>
    </row>
    <row r="746" spans="3:7" ht="15.75">
      <c r="C746" s="140"/>
      <c r="D746" s="140"/>
      <c r="E746" s="140"/>
      <c r="F746" s="140"/>
      <c r="G746" s="140"/>
    </row>
    <row r="747" spans="3:7" ht="15.75">
      <c r="C747" s="140"/>
      <c r="D747" s="140"/>
      <c r="E747" s="140"/>
      <c r="F747" s="140"/>
      <c r="G747" s="140"/>
    </row>
    <row r="748" spans="3:7" ht="15.75">
      <c r="C748" s="140"/>
      <c r="D748" s="140"/>
      <c r="E748" s="140"/>
      <c r="F748" s="140"/>
      <c r="G748" s="140"/>
    </row>
    <row r="749" spans="3:7" ht="15.75">
      <c r="C749" s="140"/>
      <c r="D749" s="140"/>
      <c r="E749" s="140"/>
      <c r="F749" s="140"/>
      <c r="G749" s="140"/>
    </row>
    <row r="750" spans="3:7" ht="15.75">
      <c r="C750" s="140"/>
      <c r="D750" s="140"/>
      <c r="E750" s="140"/>
      <c r="F750" s="140"/>
      <c r="G750" s="140"/>
    </row>
    <row r="751" spans="3:7" ht="15.75">
      <c r="C751" s="140"/>
      <c r="D751" s="140"/>
      <c r="E751" s="140"/>
      <c r="F751" s="140"/>
      <c r="G751" s="140"/>
    </row>
    <row r="752" spans="3:7" ht="15.75">
      <c r="C752" s="140"/>
      <c r="D752" s="140"/>
      <c r="E752" s="140"/>
      <c r="F752" s="140"/>
      <c r="G752" s="140"/>
    </row>
    <row r="753" spans="3:7" ht="15.75">
      <c r="C753" s="140"/>
      <c r="D753" s="140"/>
      <c r="E753" s="140"/>
      <c r="F753" s="140"/>
      <c r="G753" s="140"/>
    </row>
    <row r="754" spans="3:7" ht="15.75">
      <c r="C754" s="140"/>
      <c r="D754" s="140"/>
      <c r="E754" s="140"/>
      <c r="F754" s="140"/>
      <c r="G754" s="140"/>
    </row>
    <row r="755" spans="3:7" ht="15.75">
      <c r="C755" s="140"/>
      <c r="D755" s="140"/>
      <c r="E755" s="140"/>
      <c r="F755" s="140"/>
      <c r="G755" s="140"/>
    </row>
    <row r="756" spans="3:7" ht="15.75">
      <c r="C756" s="140"/>
      <c r="D756" s="140"/>
      <c r="E756" s="140"/>
      <c r="F756" s="140"/>
      <c r="G756" s="140"/>
    </row>
    <row r="757" spans="3:7" ht="15.75">
      <c r="C757" s="140"/>
      <c r="D757" s="140"/>
      <c r="E757" s="140"/>
      <c r="F757" s="140"/>
      <c r="G757" s="140"/>
    </row>
    <row r="758" spans="3:7" ht="15.75">
      <c r="C758" s="140"/>
      <c r="D758" s="140"/>
      <c r="E758" s="140"/>
      <c r="F758" s="140"/>
      <c r="G758" s="140"/>
    </row>
    <row r="759" spans="3:7" ht="15.75">
      <c r="C759" s="140"/>
      <c r="D759" s="140"/>
      <c r="E759" s="140"/>
      <c r="F759" s="140"/>
      <c r="G759" s="140"/>
    </row>
    <row r="760" spans="3:7" ht="15.75">
      <c r="C760" s="140"/>
      <c r="D760" s="140"/>
      <c r="E760" s="140"/>
      <c r="F760" s="140"/>
      <c r="G760" s="140"/>
    </row>
    <row r="761" spans="3:7" ht="15.75">
      <c r="C761" s="140"/>
      <c r="D761" s="140"/>
      <c r="E761" s="140"/>
      <c r="F761" s="140"/>
      <c r="G761" s="140"/>
    </row>
    <row r="762" spans="3:7" ht="15.75">
      <c r="C762" s="140"/>
      <c r="D762" s="140"/>
      <c r="E762" s="140"/>
      <c r="F762" s="140"/>
      <c r="G762" s="140"/>
    </row>
    <row r="763" spans="3:7" ht="15.75">
      <c r="C763" s="140"/>
      <c r="D763" s="140"/>
      <c r="E763" s="140"/>
      <c r="F763" s="140"/>
      <c r="G763" s="140"/>
    </row>
    <row r="764" spans="3:7" ht="15.75">
      <c r="C764" s="140"/>
      <c r="D764" s="140"/>
      <c r="E764" s="140"/>
      <c r="F764" s="140"/>
      <c r="G764" s="140"/>
    </row>
    <row r="765" spans="3:7" ht="15.75">
      <c r="C765" s="140"/>
      <c r="D765" s="140"/>
      <c r="E765" s="140"/>
      <c r="F765" s="140"/>
      <c r="G765" s="140"/>
    </row>
    <row r="766" spans="3:7" ht="15.75">
      <c r="C766" s="140"/>
      <c r="D766" s="140"/>
      <c r="E766" s="140"/>
      <c r="F766" s="140"/>
      <c r="G766" s="140"/>
    </row>
    <row r="767" spans="3:7" ht="15.75">
      <c r="C767" s="140"/>
      <c r="D767" s="140"/>
      <c r="E767" s="140"/>
      <c r="F767" s="140"/>
      <c r="G767" s="140"/>
    </row>
    <row r="768" spans="3:7" ht="15.75">
      <c r="C768" s="140"/>
      <c r="D768" s="140"/>
      <c r="E768" s="140"/>
      <c r="F768" s="140"/>
      <c r="G768" s="140"/>
    </row>
    <row r="769" spans="3:7" ht="15.75">
      <c r="C769" s="140"/>
      <c r="D769" s="140"/>
      <c r="E769" s="140"/>
      <c r="F769" s="140"/>
      <c r="G769" s="140"/>
    </row>
    <row r="770" spans="3:7" ht="15.75">
      <c r="C770" s="140"/>
      <c r="D770" s="140"/>
      <c r="E770" s="140"/>
      <c r="F770" s="140"/>
      <c r="G770" s="140"/>
    </row>
    <row r="771" spans="3:7" ht="15.75">
      <c r="C771" s="140"/>
      <c r="D771" s="140"/>
      <c r="E771" s="140"/>
      <c r="F771" s="140"/>
      <c r="G771" s="140"/>
    </row>
    <row r="772" spans="3:7" ht="15.75">
      <c r="C772" s="140"/>
      <c r="D772" s="140"/>
      <c r="E772" s="140"/>
      <c r="F772" s="140"/>
      <c r="G772" s="140"/>
    </row>
    <row r="773" spans="3:7" ht="15.75">
      <c r="C773" s="140"/>
      <c r="D773" s="140"/>
      <c r="E773" s="140"/>
      <c r="F773" s="140"/>
      <c r="G773" s="140"/>
    </row>
    <row r="774" spans="3:7" ht="15.75">
      <c r="C774" s="140"/>
      <c r="D774" s="140"/>
      <c r="E774" s="140"/>
      <c r="F774" s="140"/>
      <c r="G774" s="140"/>
    </row>
    <row r="775" spans="3:7" ht="15.75">
      <c r="C775" s="140"/>
      <c r="D775" s="140"/>
      <c r="E775" s="140"/>
      <c r="F775" s="140"/>
      <c r="G775" s="140"/>
    </row>
    <row r="776" spans="3:7" ht="15.75">
      <c r="C776" s="140"/>
      <c r="D776" s="140"/>
      <c r="E776" s="140"/>
      <c r="F776" s="140"/>
      <c r="G776" s="140"/>
    </row>
    <row r="777" spans="3:7" ht="15.75">
      <c r="C777" s="140"/>
      <c r="D777" s="140"/>
      <c r="E777" s="140"/>
      <c r="F777" s="140"/>
      <c r="G777" s="140"/>
    </row>
    <row r="778" spans="3:7" ht="15.75">
      <c r="C778" s="140"/>
      <c r="D778" s="140"/>
      <c r="E778" s="140"/>
      <c r="F778" s="140"/>
      <c r="G778" s="140"/>
    </row>
    <row r="779" spans="3:7" ht="15.75">
      <c r="C779" s="140"/>
      <c r="D779" s="140"/>
      <c r="E779" s="140"/>
      <c r="F779" s="140"/>
      <c r="G779" s="140"/>
    </row>
    <row r="780" spans="3:7" ht="15.75">
      <c r="C780" s="140"/>
      <c r="D780" s="140"/>
      <c r="E780" s="140"/>
      <c r="F780" s="140"/>
      <c r="G780" s="140"/>
    </row>
    <row r="781" spans="3:7" ht="15.75">
      <c r="C781" s="140"/>
      <c r="D781" s="140"/>
      <c r="E781" s="140"/>
      <c r="F781" s="140"/>
      <c r="G781" s="140"/>
    </row>
    <row r="782" spans="3:7" ht="15.75">
      <c r="C782" s="140"/>
      <c r="D782" s="140"/>
      <c r="E782" s="140"/>
      <c r="F782" s="140"/>
      <c r="G782" s="140"/>
    </row>
    <row r="783" spans="3:7" ht="15.75">
      <c r="C783" s="140"/>
      <c r="D783" s="140"/>
      <c r="E783" s="140"/>
      <c r="F783" s="140"/>
      <c r="G783" s="140"/>
    </row>
    <row r="784" spans="3:7" ht="15.75">
      <c r="C784" s="140"/>
      <c r="D784" s="140"/>
      <c r="E784" s="140"/>
      <c r="F784" s="140"/>
      <c r="G784" s="140"/>
    </row>
    <row r="785" spans="3:7" ht="15.75">
      <c r="C785" s="140"/>
      <c r="D785" s="140"/>
      <c r="E785" s="140"/>
      <c r="F785" s="140"/>
      <c r="G785" s="140"/>
    </row>
    <row r="786" spans="3:7" ht="15.75">
      <c r="C786" s="140"/>
      <c r="D786" s="140"/>
      <c r="E786" s="140"/>
      <c r="F786" s="140"/>
      <c r="G786" s="140"/>
    </row>
    <row r="787" spans="3:7" ht="15.75">
      <c r="C787" s="140"/>
      <c r="D787" s="140"/>
      <c r="E787" s="140"/>
      <c r="F787" s="140"/>
      <c r="G787" s="140"/>
    </row>
    <row r="788" spans="3:7" ht="15.75">
      <c r="C788" s="140"/>
      <c r="D788" s="140"/>
      <c r="E788" s="140"/>
      <c r="F788" s="140"/>
      <c r="G788" s="140"/>
    </row>
    <row r="789" spans="3:7" ht="15.75">
      <c r="C789" s="140"/>
      <c r="D789" s="140"/>
      <c r="E789" s="140"/>
      <c r="F789" s="140"/>
      <c r="G789" s="140"/>
    </row>
    <row r="790" spans="3:7" ht="15.75">
      <c r="C790" s="140"/>
      <c r="D790" s="140"/>
      <c r="E790" s="140"/>
      <c r="F790" s="140"/>
      <c r="G790" s="140"/>
    </row>
    <row r="791" spans="3:7" ht="15.75">
      <c r="C791" s="140"/>
      <c r="D791" s="140"/>
      <c r="E791" s="140"/>
      <c r="F791" s="140"/>
      <c r="G791" s="140"/>
    </row>
    <row r="792" spans="3:7" ht="15.75">
      <c r="C792" s="140"/>
      <c r="D792" s="140"/>
      <c r="E792" s="140"/>
      <c r="F792" s="140"/>
      <c r="G792" s="140"/>
    </row>
    <row r="793" spans="3:7" ht="15.75">
      <c r="C793" s="140"/>
      <c r="D793" s="140"/>
      <c r="E793" s="140"/>
      <c r="F793" s="140"/>
      <c r="G793" s="140"/>
    </row>
    <row r="794" spans="3:7" ht="15.75">
      <c r="C794" s="140"/>
      <c r="D794" s="140"/>
      <c r="E794" s="140"/>
      <c r="F794" s="140"/>
      <c r="G794" s="140"/>
    </row>
    <row r="795" spans="3:7" ht="15.75">
      <c r="C795" s="140"/>
      <c r="D795" s="140"/>
      <c r="E795" s="140"/>
      <c r="F795" s="140"/>
      <c r="G795" s="140"/>
    </row>
    <row r="796" spans="3:7" ht="15.75">
      <c r="C796" s="140"/>
      <c r="D796" s="140"/>
      <c r="E796" s="140"/>
      <c r="F796" s="140"/>
      <c r="G796" s="140"/>
    </row>
    <row r="797" spans="3:7" ht="15.75">
      <c r="C797" s="140"/>
      <c r="D797" s="140"/>
      <c r="E797" s="140"/>
      <c r="F797" s="140"/>
      <c r="G797" s="140"/>
    </row>
    <row r="798" spans="3:7" ht="15.75">
      <c r="C798" s="140"/>
      <c r="D798" s="140"/>
      <c r="E798" s="140"/>
      <c r="F798" s="140"/>
      <c r="G798" s="140"/>
    </row>
    <row r="799" spans="3:7" ht="15.75">
      <c r="C799" s="140"/>
      <c r="D799" s="140"/>
      <c r="E799" s="140"/>
      <c r="F799" s="140"/>
      <c r="G799" s="140"/>
    </row>
    <row r="800" spans="3:7" ht="15.75">
      <c r="C800" s="140"/>
      <c r="D800" s="140"/>
      <c r="E800" s="140"/>
      <c r="F800" s="140"/>
      <c r="G800" s="140"/>
    </row>
    <row r="801" spans="3:7" ht="15.75">
      <c r="C801" s="140"/>
      <c r="D801" s="140"/>
      <c r="E801" s="140"/>
      <c r="F801" s="140"/>
      <c r="G801" s="140"/>
    </row>
    <row r="802" spans="3:7" ht="15.75">
      <c r="C802" s="140"/>
      <c r="D802" s="140"/>
      <c r="E802" s="140"/>
      <c r="F802" s="140"/>
      <c r="G802" s="140"/>
    </row>
    <row r="803" spans="3:7" ht="15.75">
      <c r="C803" s="140"/>
      <c r="D803" s="140"/>
      <c r="E803" s="140"/>
      <c r="F803" s="140"/>
      <c r="G803" s="140"/>
    </row>
    <row r="804" spans="3:7" ht="15.75">
      <c r="C804" s="140"/>
      <c r="D804" s="140"/>
      <c r="E804" s="140"/>
      <c r="F804" s="140"/>
      <c r="G804" s="140"/>
    </row>
    <row r="805" spans="3:7" ht="15.75">
      <c r="C805" s="140"/>
      <c r="D805" s="140"/>
      <c r="E805" s="140"/>
      <c r="F805" s="140"/>
      <c r="G805" s="140"/>
    </row>
    <row r="806" spans="3:7" ht="15.75">
      <c r="C806" s="140"/>
      <c r="D806" s="140"/>
      <c r="E806" s="140"/>
      <c r="F806" s="140"/>
      <c r="G806" s="140"/>
    </row>
    <row r="807" spans="3:7" ht="15.75">
      <c r="C807" s="140"/>
      <c r="D807" s="140"/>
      <c r="E807" s="140"/>
      <c r="F807" s="140"/>
      <c r="G807" s="140"/>
    </row>
    <row r="808" spans="3:7" ht="15.75">
      <c r="C808" s="140"/>
      <c r="D808" s="140"/>
      <c r="E808" s="140"/>
      <c r="F808" s="140"/>
      <c r="G808" s="140"/>
    </row>
    <row r="809" spans="3:7" ht="15.75">
      <c r="C809" s="140"/>
      <c r="D809" s="140"/>
      <c r="E809" s="140"/>
      <c r="F809" s="140"/>
      <c r="G809" s="140"/>
    </row>
    <row r="810" spans="3:7" ht="15.75">
      <c r="C810" s="140"/>
      <c r="D810" s="140"/>
      <c r="E810" s="140"/>
      <c r="F810" s="140"/>
      <c r="G810" s="140"/>
    </row>
    <row r="811" spans="3:7" ht="15.75">
      <c r="C811" s="140"/>
      <c r="D811" s="140"/>
      <c r="E811" s="140"/>
      <c r="F811" s="140"/>
      <c r="G811" s="140"/>
    </row>
    <row r="812" spans="3:7" ht="15.75">
      <c r="C812" s="140"/>
      <c r="D812" s="140"/>
      <c r="E812" s="140"/>
      <c r="F812" s="140"/>
      <c r="G812" s="140"/>
    </row>
    <row r="813" spans="3:7" ht="15.75">
      <c r="C813" s="140"/>
      <c r="D813" s="140"/>
      <c r="E813" s="140"/>
      <c r="F813" s="140"/>
      <c r="G813" s="140"/>
    </row>
    <row r="814" spans="3:7" ht="15.75">
      <c r="C814" s="140"/>
      <c r="D814" s="140"/>
      <c r="E814" s="140"/>
      <c r="F814" s="140"/>
      <c r="G814" s="140"/>
    </row>
    <row r="815" spans="3:7" ht="15.75">
      <c r="C815" s="140"/>
      <c r="D815" s="140"/>
      <c r="E815" s="140"/>
      <c r="F815" s="140"/>
      <c r="G815" s="140"/>
    </row>
    <row r="816" spans="3:7" ht="15.75">
      <c r="C816" s="140"/>
      <c r="D816" s="140"/>
      <c r="E816" s="140"/>
      <c r="F816" s="140"/>
      <c r="G816" s="140"/>
    </row>
    <row r="817" spans="3:7" ht="15.75">
      <c r="C817" s="140"/>
      <c r="D817" s="140"/>
      <c r="E817" s="140"/>
      <c r="F817" s="140"/>
      <c r="G817" s="140"/>
    </row>
    <row r="818" spans="3:7" ht="15.75">
      <c r="C818" s="140"/>
      <c r="D818" s="140"/>
      <c r="E818" s="140"/>
      <c r="F818" s="140"/>
      <c r="G818" s="140"/>
    </row>
    <row r="819" spans="3:7" ht="15.75">
      <c r="C819" s="140"/>
      <c r="D819" s="140"/>
      <c r="E819" s="140"/>
      <c r="F819" s="140"/>
      <c r="G819" s="140"/>
    </row>
    <row r="820" spans="3:7" ht="15.75">
      <c r="C820" s="140"/>
      <c r="D820" s="140"/>
      <c r="E820" s="140"/>
      <c r="F820" s="140"/>
      <c r="G820" s="140"/>
    </row>
    <row r="821" spans="3:7" ht="15.75">
      <c r="C821" s="140"/>
      <c r="D821" s="140"/>
      <c r="E821" s="140"/>
      <c r="F821" s="140"/>
      <c r="G821" s="140"/>
    </row>
    <row r="822" spans="3:7" ht="15.75">
      <c r="C822" s="140"/>
      <c r="D822" s="140"/>
      <c r="E822" s="140"/>
      <c r="F822" s="140"/>
      <c r="G822" s="140"/>
    </row>
    <row r="823" spans="3:7" ht="15.75">
      <c r="C823" s="140"/>
      <c r="D823" s="140"/>
      <c r="E823" s="140"/>
      <c r="F823" s="140"/>
      <c r="G823" s="140"/>
    </row>
    <row r="824" spans="3:7" ht="15.75">
      <c r="C824" s="140"/>
      <c r="D824" s="140"/>
      <c r="E824" s="140"/>
      <c r="F824" s="140"/>
      <c r="G824" s="140"/>
    </row>
    <row r="825" spans="3:7" ht="15.75">
      <c r="C825" s="140"/>
      <c r="D825" s="140"/>
      <c r="E825" s="140"/>
      <c r="F825" s="140"/>
      <c r="G825" s="140"/>
    </row>
    <row r="826" spans="3:7" ht="15.75">
      <c r="C826" s="140"/>
      <c r="D826" s="140"/>
      <c r="E826" s="140"/>
      <c r="F826" s="140"/>
      <c r="G826" s="140"/>
    </row>
    <row r="827" spans="3:7" ht="15.75">
      <c r="C827" s="140"/>
      <c r="D827" s="140"/>
      <c r="E827" s="140"/>
      <c r="F827" s="140"/>
      <c r="G827" s="140"/>
    </row>
    <row r="828" spans="3:7" ht="15.75">
      <c r="C828" s="140"/>
      <c r="D828" s="140"/>
      <c r="E828" s="140"/>
      <c r="F828" s="140"/>
      <c r="G828" s="140"/>
    </row>
    <row r="829" spans="3:7" ht="15.75">
      <c r="C829" s="140"/>
      <c r="D829" s="140"/>
      <c r="E829" s="140"/>
      <c r="F829" s="140"/>
      <c r="G829" s="140"/>
    </row>
    <row r="830" spans="3:7" ht="15.75">
      <c r="C830" s="140"/>
      <c r="D830" s="140"/>
      <c r="E830" s="140"/>
      <c r="F830" s="140"/>
      <c r="G830" s="140"/>
    </row>
    <row r="831" spans="3:7" ht="15.75">
      <c r="C831" s="140"/>
      <c r="D831" s="140"/>
      <c r="E831" s="140"/>
      <c r="F831" s="140"/>
      <c r="G831" s="140"/>
    </row>
    <row r="832" spans="3:7" ht="15.75">
      <c r="C832" s="140"/>
      <c r="D832" s="140"/>
      <c r="E832" s="140"/>
      <c r="F832" s="140"/>
      <c r="G832" s="140"/>
    </row>
    <row r="833" spans="3:7" ht="15.75">
      <c r="C833" s="140"/>
      <c r="D833" s="140"/>
      <c r="E833" s="140"/>
      <c r="F833" s="140"/>
      <c r="G833" s="140"/>
    </row>
    <row r="834" spans="3:7" ht="15.75">
      <c r="C834" s="140"/>
      <c r="D834" s="140"/>
      <c r="E834" s="140"/>
      <c r="F834" s="140"/>
      <c r="G834" s="140"/>
    </row>
    <row r="835" spans="3:7" ht="15.75">
      <c r="C835" s="140"/>
      <c r="D835" s="140"/>
      <c r="E835" s="140"/>
      <c r="F835" s="140"/>
      <c r="G835" s="140"/>
    </row>
    <row r="836" spans="3:7" ht="15.75">
      <c r="C836" s="140"/>
      <c r="D836" s="140"/>
      <c r="E836" s="140"/>
      <c r="F836" s="140"/>
      <c r="G836" s="140"/>
    </row>
    <row r="837" spans="3:7" ht="15.75">
      <c r="C837" s="140"/>
      <c r="D837" s="140"/>
      <c r="E837" s="140"/>
      <c r="F837" s="140"/>
      <c r="G837" s="140"/>
    </row>
    <row r="838" spans="3:7" ht="15.75">
      <c r="C838" s="140"/>
      <c r="D838" s="140"/>
      <c r="E838" s="140"/>
      <c r="F838" s="140"/>
      <c r="G838" s="140"/>
    </row>
    <row r="839" spans="3:7" ht="15.75">
      <c r="C839" s="140"/>
      <c r="D839" s="140"/>
      <c r="E839" s="140"/>
      <c r="F839" s="140"/>
      <c r="G839" s="140"/>
    </row>
    <row r="840" spans="3:7" ht="15.75">
      <c r="C840" s="140"/>
      <c r="D840" s="140"/>
      <c r="E840" s="140"/>
      <c r="F840" s="140"/>
      <c r="G840" s="140"/>
    </row>
    <row r="841" spans="3:7" ht="15.75">
      <c r="C841" s="140"/>
      <c r="D841" s="140"/>
      <c r="E841" s="140"/>
      <c r="F841" s="140"/>
      <c r="G841" s="140"/>
    </row>
    <row r="842" spans="3:7" ht="15.75">
      <c r="C842" s="140"/>
      <c r="D842" s="140"/>
      <c r="E842" s="140"/>
      <c r="F842" s="140"/>
      <c r="G842" s="140"/>
    </row>
    <row r="843" spans="3:7" ht="15.75">
      <c r="C843" s="140"/>
      <c r="D843" s="140"/>
      <c r="E843" s="140"/>
      <c r="F843" s="140"/>
      <c r="G843" s="140"/>
    </row>
    <row r="844" spans="3:7" ht="15.75">
      <c r="C844" s="140"/>
      <c r="D844" s="140"/>
      <c r="E844" s="140"/>
      <c r="F844" s="140"/>
      <c r="G844" s="140"/>
    </row>
    <row r="845" spans="3:7" ht="15.75">
      <c r="C845" s="140"/>
      <c r="D845" s="140"/>
      <c r="E845" s="140"/>
      <c r="F845" s="140"/>
      <c r="G845" s="140"/>
    </row>
    <row r="846" spans="3:7" ht="15.75">
      <c r="C846" s="140"/>
      <c r="D846" s="140"/>
      <c r="E846" s="140"/>
      <c r="F846" s="140"/>
      <c r="G846" s="140"/>
    </row>
    <row r="847" spans="3:7" ht="15.75">
      <c r="C847" s="140"/>
      <c r="D847" s="140"/>
      <c r="E847" s="140"/>
      <c r="F847" s="140"/>
      <c r="G847" s="140"/>
    </row>
    <row r="848" spans="3:7" ht="15.75">
      <c r="C848" s="140"/>
      <c r="D848" s="140"/>
      <c r="E848" s="140"/>
      <c r="F848" s="140"/>
      <c r="G848" s="140"/>
    </row>
    <row r="849" spans="3:7" ht="15.75">
      <c r="C849" s="140"/>
      <c r="D849" s="140"/>
      <c r="E849" s="140"/>
      <c r="F849" s="140"/>
      <c r="G849" s="140"/>
    </row>
    <row r="850" spans="3:7" ht="15.75">
      <c r="C850" s="140"/>
      <c r="D850" s="140"/>
      <c r="E850" s="140"/>
      <c r="F850" s="140"/>
      <c r="G850" s="140"/>
    </row>
    <row r="851" spans="3:7" ht="15.75">
      <c r="C851" s="140"/>
      <c r="D851" s="140"/>
      <c r="E851" s="140"/>
      <c r="F851" s="140"/>
      <c r="G851" s="140"/>
    </row>
    <row r="852" spans="3:7" ht="15.75">
      <c r="C852" s="140"/>
      <c r="D852" s="140"/>
      <c r="E852" s="140"/>
      <c r="F852" s="140"/>
      <c r="G852" s="140"/>
    </row>
    <row r="853" spans="3:7" ht="15.75">
      <c r="C853" s="140"/>
      <c r="D853" s="140"/>
      <c r="E853" s="140"/>
      <c r="F853" s="140"/>
      <c r="G853" s="140"/>
    </row>
    <row r="854" spans="3:7" ht="15.75">
      <c r="C854" s="140"/>
      <c r="D854" s="140"/>
      <c r="E854" s="140"/>
      <c r="F854" s="140"/>
      <c r="G854" s="140"/>
    </row>
    <row r="855" spans="3:7" ht="15.75">
      <c r="C855" s="140"/>
      <c r="D855" s="140"/>
      <c r="E855" s="140"/>
      <c r="F855" s="140"/>
      <c r="G855" s="140"/>
    </row>
    <row r="856" spans="3:7" ht="15.75">
      <c r="C856" s="140"/>
      <c r="D856" s="140"/>
      <c r="E856" s="140"/>
      <c r="F856" s="140"/>
      <c r="G856" s="140"/>
    </row>
    <row r="857" spans="3:7" ht="15.75">
      <c r="C857" s="140"/>
      <c r="D857" s="140"/>
      <c r="E857" s="140"/>
      <c r="F857" s="140"/>
      <c r="G857" s="140"/>
    </row>
    <row r="858" spans="3:7" ht="15.75">
      <c r="C858" s="140"/>
      <c r="D858" s="140"/>
      <c r="E858" s="140"/>
      <c r="F858" s="140"/>
      <c r="G858" s="140"/>
    </row>
    <row r="859" spans="3:7" ht="15.75">
      <c r="C859" s="140"/>
      <c r="D859" s="140"/>
      <c r="E859" s="140"/>
      <c r="F859" s="140"/>
      <c r="G859" s="140"/>
    </row>
    <row r="860" spans="3:7" ht="15.75">
      <c r="C860" s="140"/>
      <c r="D860" s="140"/>
      <c r="E860" s="140"/>
      <c r="F860" s="140"/>
      <c r="G860" s="140"/>
    </row>
    <row r="861" spans="3:7" ht="15.75">
      <c r="C861" s="140"/>
      <c r="D861" s="140"/>
      <c r="E861" s="140"/>
      <c r="F861" s="140"/>
      <c r="G861" s="140"/>
    </row>
    <row r="862" spans="3:7" ht="15.75">
      <c r="C862" s="140"/>
      <c r="D862" s="140"/>
      <c r="E862" s="140"/>
      <c r="F862" s="140"/>
      <c r="G862" s="140"/>
    </row>
    <row r="863" spans="3:7" ht="15.75">
      <c r="C863" s="140"/>
      <c r="D863" s="140"/>
      <c r="E863" s="140"/>
      <c r="F863" s="140"/>
      <c r="G863" s="140"/>
    </row>
    <row r="864" spans="3:7" ht="15.75">
      <c r="C864" s="140"/>
      <c r="D864" s="140"/>
      <c r="E864" s="140"/>
      <c r="F864" s="140"/>
      <c r="G864" s="140"/>
    </row>
    <row r="865" spans="3:7" ht="15.75">
      <c r="C865" s="140"/>
      <c r="D865" s="140"/>
      <c r="E865" s="140"/>
      <c r="F865" s="140"/>
      <c r="G865" s="140"/>
    </row>
    <row r="866" spans="3:7" ht="15.75">
      <c r="C866" s="140"/>
      <c r="D866" s="140"/>
      <c r="E866" s="140"/>
      <c r="F866" s="140"/>
      <c r="G866" s="140"/>
    </row>
    <row r="867" spans="3:7" ht="15.75">
      <c r="C867" s="140"/>
      <c r="D867" s="140"/>
      <c r="E867" s="140"/>
      <c r="F867" s="140"/>
      <c r="G867" s="140"/>
    </row>
    <row r="868" spans="3:7" ht="15.75">
      <c r="C868" s="140"/>
      <c r="D868" s="140"/>
      <c r="E868" s="140"/>
      <c r="F868" s="140"/>
      <c r="G868" s="140"/>
    </row>
    <row r="869" spans="3:7" ht="15.75">
      <c r="C869" s="140"/>
      <c r="D869" s="140"/>
      <c r="E869" s="140"/>
      <c r="F869" s="140"/>
      <c r="G869" s="140"/>
    </row>
    <row r="870" spans="3:7" ht="15.75">
      <c r="C870" s="140"/>
      <c r="D870" s="140"/>
      <c r="E870" s="140"/>
      <c r="F870" s="140"/>
      <c r="G870" s="140"/>
    </row>
    <row r="871" spans="3:7" ht="15.75">
      <c r="C871" s="140"/>
      <c r="D871" s="140"/>
      <c r="E871" s="140"/>
      <c r="F871" s="140"/>
      <c r="G871" s="140"/>
    </row>
    <row r="872" spans="3:7" ht="15.75">
      <c r="C872" s="140"/>
      <c r="D872" s="140"/>
      <c r="E872" s="140"/>
      <c r="F872" s="140"/>
      <c r="G872" s="140"/>
    </row>
    <row r="873" spans="3:7" ht="15.75">
      <c r="C873" s="140"/>
      <c r="D873" s="140"/>
      <c r="E873" s="140"/>
      <c r="F873" s="140"/>
      <c r="G873" s="140"/>
    </row>
    <row r="874" spans="3:7" ht="15.75">
      <c r="C874" s="140"/>
      <c r="D874" s="140"/>
      <c r="E874" s="140"/>
      <c r="F874" s="140"/>
      <c r="G874" s="140"/>
    </row>
    <row r="875" spans="3:7" ht="15.75">
      <c r="C875" s="140"/>
      <c r="D875" s="140"/>
      <c r="E875" s="140"/>
      <c r="F875" s="140"/>
      <c r="G875" s="140"/>
    </row>
    <row r="876" spans="3:7" ht="15.75">
      <c r="C876" s="140"/>
      <c r="D876" s="140"/>
      <c r="E876" s="140"/>
      <c r="F876" s="140"/>
      <c r="G876" s="140"/>
    </row>
    <row r="877" spans="3:7" ht="15.75">
      <c r="C877" s="140"/>
      <c r="D877" s="140"/>
      <c r="E877" s="140"/>
      <c r="F877" s="140"/>
      <c r="G877" s="140"/>
    </row>
    <row r="878" spans="3:7" ht="15.75">
      <c r="C878" s="140"/>
      <c r="D878" s="140"/>
      <c r="E878" s="140"/>
      <c r="F878" s="140"/>
      <c r="G878" s="140"/>
    </row>
    <row r="879" spans="3:7" ht="15.75">
      <c r="C879" s="140"/>
      <c r="D879" s="140"/>
      <c r="E879" s="140"/>
      <c r="F879" s="140"/>
      <c r="G879" s="140"/>
    </row>
    <row r="880" spans="3:7" ht="15.75">
      <c r="C880" s="140"/>
      <c r="D880" s="140"/>
      <c r="E880" s="140"/>
      <c r="F880" s="140"/>
      <c r="G880" s="140"/>
    </row>
    <row r="881" spans="3:7" ht="15.75">
      <c r="C881" s="140"/>
      <c r="D881" s="140"/>
      <c r="E881" s="140"/>
      <c r="F881" s="140"/>
      <c r="G881" s="140"/>
    </row>
    <row r="882" spans="3:7" ht="15.75">
      <c r="C882" s="140"/>
      <c r="D882" s="140"/>
      <c r="E882" s="140"/>
      <c r="F882" s="140"/>
      <c r="G882" s="140"/>
    </row>
    <row r="883" spans="3:7" ht="15.75">
      <c r="C883" s="140"/>
      <c r="D883" s="140"/>
      <c r="E883" s="140"/>
      <c r="F883" s="140"/>
      <c r="G883" s="140"/>
    </row>
    <row r="884" spans="3:7" ht="15.75">
      <c r="C884" s="140"/>
      <c r="D884" s="140"/>
      <c r="E884" s="140"/>
      <c r="F884" s="140"/>
      <c r="G884" s="140"/>
    </row>
    <row r="885" spans="3:7" ht="15.75">
      <c r="C885" s="140"/>
      <c r="D885" s="140"/>
      <c r="E885" s="140"/>
      <c r="F885" s="140"/>
      <c r="G885" s="140"/>
    </row>
    <row r="886" spans="3:7" ht="15.75">
      <c r="C886" s="140"/>
      <c r="D886" s="140"/>
      <c r="E886" s="140"/>
      <c r="F886" s="140"/>
      <c r="G886" s="140"/>
    </row>
    <row r="887" spans="3:7" ht="15.75">
      <c r="C887" s="140"/>
      <c r="D887" s="140"/>
      <c r="E887" s="140"/>
      <c r="F887" s="140"/>
      <c r="G887" s="140"/>
    </row>
    <row r="888" spans="3:7" ht="15.75">
      <c r="C888" s="140"/>
      <c r="D888" s="140"/>
      <c r="E888" s="140"/>
      <c r="F888" s="140"/>
      <c r="G888" s="140"/>
    </row>
    <row r="889" spans="3:7" ht="15.75">
      <c r="C889" s="140"/>
      <c r="D889" s="140"/>
      <c r="E889" s="140"/>
      <c r="F889" s="140"/>
      <c r="G889" s="140"/>
    </row>
    <row r="890" spans="3:7" ht="15.75">
      <c r="C890" s="140"/>
      <c r="D890" s="140"/>
      <c r="E890" s="140"/>
      <c r="F890" s="140"/>
      <c r="G890" s="140"/>
    </row>
    <row r="891" spans="3:7" ht="15.75">
      <c r="C891" s="140"/>
      <c r="D891" s="140"/>
      <c r="E891" s="140"/>
      <c r="F891" s="140"/>
      <c r="G891" s="140"/>
    </row>
    <row r="892" spans="3:7" ht="15.75">
      <c r="C892" s="140"/>
      <c r="D892" s="140"/>
      <c r="E892" s="140"/>
      <c r="F892" s="140"/>
      <c r="G892" s="140"/>
    </row>
    <row r="893" spans="3:7" ht="15.75">
      <c r="C893" s="140"/>
      <c r="D893" s="140"/>
      <c r="E893" s="140"/>
      <c r="F893" s="140"/>
      <c r="G893" s="140"/>
    </row>
    <row r="894" spans="3:7" ht="15.75">
      <c r="C894" s="140"/>
      <c r="D894" s="140"/>
      <c r="E894" s="140"/>
      <c r="F894" s="140"/>
      <c r="G894" s="140"/>
    </row>
    <row r="895" spans="3:7" ht="15.75">
      <c r="C895" s="140"/>
      <c r="D895" s="140"/>
      <c r="E895" s="140"/>
      <c r="F895" s="140"/>
      <c r="G895" s="140"/>
    </row>
    <row r="896" spans="3:7" ht="15.75">
      <c r="C896" s="140"/>
      <c r="D896" s="140"/>
      <c r="E896" s="140"/>
      <c r="F896" s="140"/>
      <c r="G896" s="140"/>
    </row>
    <row r="897" spans="3:7" ht="15.75">
      <c r="C897" s="140"/>
      <c r="D897" s="140"/>
      <c r="E897" s="140"/>
      <c r="F897" s="140"/>
      <c r="G897" s="140"/>
    </row>
    <row r="898" spans="3:7" ht="15.75">
      <c r="C898" s="140"/>
      <c r="D898" s="140"/>
      <c r="E898" s="140"/>
      <c r="F898" s="140"/>
      <c r="G898" s="140"/>
    </row>
    <row r="899" spans="3:7" ht="15.75">
      <c r="C899" s="140"/>
      <c r="D899" s="140"/>
      <c r="E899" s="140"/>
      <c r="F899" s="140"/>
      <c r="G899" s="140"/>
    </row>
    <row r="900" spans="3:7" ht="15.75">
      <c r="C900" s="140"/>
      <c r="D900" s="140"/>
      <c r="E900" s="140"/>
      <c r="F900" s="140"/>
      <c r="G900" s="140"/>
    </row>
    <row r="901" spans="3:7" ht="15.75">
      <c r="C901" s="140"/>
      <c r="D901" s="140"/>
      <c r="E901" s="140"/>
      <c r="F901" s="140"/>
      <c r="G901" s="140"/>
    </row>
    <row r="902" spans="3:7" ht="15.75">
      <c r="C902" s="140"/>
      <c r="D902" s="140"/>
      <c r="E902" s="140"/>
      <c r="F902" s="140"/>
      <c r="G902" s="140"/>
    </row>
    <row r="903" spans="3:7" ht="15.75">
      <c r="C903" s="140"/>
      <c r="D903" s="140"/>
      <c r="E903" s="140"/>
      <c r="F903" s="140"/>
      <c r="G903" s="140"/>
    </row>
    <row r="904" spans="3:7" ht="15.75">
      <c r="C904" s="140"/>
      <c r="D904" s="140"/>
      <c r="E904" s="140"/>
      <c r="F904" s="140"/>
      <c r="G904" s="140"/>
    </row>
    <row r="905" spans="3:7" ht="15.75">
      <c r="C905" s="140"/>
      <c r="D905" s="140"/>
      <c r="E905" s="140"/>
      <c r="F905" s="140"/>
      <c r="G905" s="140"/>
    </row>
    <row r="906" spans="3:7" ht="15.75">
      <c r="C906" s="140"/>
      <c r="D906" s="140"/>
      <c r="E906" s="140"/>
      <c r="F906" s="140"/>
      <c r="G906" s="140"/>
    </row>
    <row r="907" spans="3:7" ht="15.75">
      <c r="C907" s="140"/>
      <c r="D907" s="140"/>
      <c r="E907" s="140"/>
      <c r="F907" s="140"/>
      <c r="G907" s="140"/>
    </row>
    <row r="908" spans="3:7" ht="15.75">
      <c r="C908" s="140"/>
      <c r="D908" s="140"/>
      <c r="E908" s="140"/>
      <c r="F908" s="140"/>
      <c r="G908" s="140"/>
    </row>
    <row r="909" spans="3:7" ht="15.75">
      <c r="C909" s="140"/>
      <c r="D909" s="140"/>
      <c r="E909" s="140"/>
      <c r="F909" s="140"/>
      <c r="G909" s="140"/>
    </row>
    <row r="910" spans="3:7" ht="15.75">
      <c r="C910" s="140"/>
      <c r="D910" s="140"/>
      <c r="E910" s="140"/>
      <c r="F910" s="140"/>
      <c r="G910" s="140"/>
    </row>
    <row r="911" spans="3:7" ht="15.75">
      <c r="C911" s="140"/>
      <c r="D911" s="140"/>
      <c r="E911" s="140"/>
      <c r="F911" s="140"/>
      <c r="G911" s="140"/>
    </row>
    <row r="912" spans="3:7" ht="15.75">
      <c r="C912" s="140"/>
      <c r="D912" s="140"/>
      <c r="E912" s="140"/>
      <c r="F912" s="140"/>
      <c r="G912" s="140"/>
    </row>
    <row r="913" spans="3:7" ht="15.75">
      <c r="C913" s="140"/>
      <c r="D913" s="140"/>
      <c r="E913" s="140"/>
      <c r="F913" s="140"/>
      <c r="G913" s="140"/>
    </row>
    <row r="914" spans="3:7" ht="15.75">
      <c r="C914" s="140"/>
      <c r="D914" s="140"/>
      <c r="E914" s="140"/>
      <c r="F914" s="140"/>
      <c r="G914" s="140"/>
    </row>
    <row r="915" spans="3:7" ht="15.75">
      <c r="C915" s="140"/>
      <c r="D915" s="140"/>
      <c r="E915" s="140"/>
      <c r="F915" s="140"/>
      <c r="G915" s="140"/>
    </row>
    <row r="916" spans="3:7" ht="15.75">
      <c r="C916" s="140"/>
      <c r="D916" s="140"/>
      <c r="E916" s="140"/>
      <c r="F916" s="140"/>
      <c r="G916" s="140"/>
    </row>
    <row r="917" spans="3:7" ht="15.75">
      <c r="C917" s="140"/>
      <c r="D917" s="140"/>
      <c r="E917" s="140"/>
      <c r="F917" s="140"/>
      <c r="G917" s="140"/>
    </row>
    <row r="918" spans="3:7" ht="15.75">
      <c r="C918" s="140"/>
      <c r="D918" s="140"/>
      <c r="E918" s="140"/>
      <c r="F918" s="140"/>
      <c r="G918" s="140"/>
    </row>
    <row r="919" spans="3:7" ht="15.75">
      <c r="C919" s="140"/>
      <c r="D919" s="140"/>
      <c r="E919" s="140"/>
      <c r="F919" s="140"/>
      <c r="G919" s="140"/>
    </row>
    <row r="920" spans="3:7" ht="15.75">
      <c r="C920" s="140"/>
      <c r="D920" s="140"/>
      <c r="E920" s="140"/>
      <c r="F920" s="140"/>
      <c r="G920" s="140"/>
    </row>
    <row r="921" spans="3:7" ht="15.75">
      <c r="C921" s="140"/>
      <c r="D921" s="140"/>
      <c r="E921" s="140"/>
      <c r="F921" s="140"/>
      <c r="G921" s="140"/>
    </row>
    <row r="922" spans="3:7" ht="15.75">
      <c r="C922" s="140"/>
      <c r="D922" s="140"/>
      <c r="E922" s="140"/>
      <c r="F922" s="140"/>
      <c r="G922" s="140"/>
    </row>
    <row r="923" spans="3:7" ht="15.75">
      <c r="C923" s="140"/>
      <c r="D923" s="140"/>
      <c r="E923" s="140"/>
      <c r="F923" s="140"/>
      <c r="G923" s="140"/>
    </row>
    <row r="924" spans="3:7" ht="15.75">
      <c r="C924" s="140"/>
      <c r="D924" s="140"/>
      <c r="E924" s="140"/>
      <c r="F924" s="140"/>
      <c r="G924" s="140"/>
    </row>
    <row r="925" spans="3:7" ht="15.75">
      <c r="C925" s="140"/>
      <c r="D925" s="140"/>
      <c r="E925" s="140"/>
      <c r="F925" s="140"/>
      <c r="G925" s="140"/>
    </row>
    <row r="926" spans="3:7" ht="15.75">
      <c r="C926" s="140"/>
      <c r="D926" s="140"/>
      <c r="E926" s="140"/>
      <c r="F926" s="140"/>
      <c r="G926" s="140"/>
    </row>
    <row r="927" spans="3:7" ht="15.75">
      <c r="C927" s="140"/>
      <c r="D927" s="140"/>
      <c r="E927" s="140"/>
      <c r="F927" s="140"/>
      <c r="G927" s="140"/>
    </row>
    <row r="928" spans="3:7" ht="15.75">
      <c r="C928" s="140"/>
      <c r="D928" s="140"/>
      <c r="E928" s="140"/>
      <c r="F928" s="140"/>
      <c r="G928" s="140"/>
    </row>
    <row r="929" spans="3:7" ht="15.75">
      <c r="C929" s="140"/>
      <c r="D929" s="140"/>
      <c r="E929" s="140"/>
      <c r="F929" s="140"/>
      <c r="G929" s="140"/>
    </row>
    <row r="930" spans="3:7" ht="15.75">
      <c r="C930" s="140"/>
      <c r="D930" s="140"/>
      <c r="E930" s="140"/>
      <c r="F930" s="140"/>
      <c r="G930" s="140"/>
    </row>
    <row r="931" spans="3:7" ht="15.75">
      <c r="C931" s="140"/>
      <c r="D931" s="140"/>
      <c r="E931" s="140"/>
      <c r="F931" s="140"/>
      <c r="G931" s="140"/>
    </row>
    <row r="932" spans="3:7" ht="15.75">
      <c r="C932" s="140"/>
      <c r="D932" s="140"/>
      <c r="E932" s="140"/>
      <c r="F932" s="140"/>
      <c r="G932" s="140"/>
    </row>
    <row r="933" spans="3:7" ht="15.75">
      <c r="C933" s="140"/>
      <c r="D933" s="140"/>
      <c r="E933" s="140"/>
      <c r="F933" s="140"/>
      <c r="G933" s="140"/>
    </row>
    <row r="934" spans="3:7" ht="15.75">
      <c r="C934" s="140"/>
      <c r="D934" s="140"/>
      <c r="E934" s="140"/>
      <c r="F934" s="140"/>
      <c r="G934" s="140"/>
    </row>
    <row r="935" spans="3:7" ht="15.75">
      <c r="C935" s="140"/>
      <c r="D935" s="140"/>
      <c r="E935" s="140"/>
      <c r="F935" s="140"/>
      <c r="G935" s="140"/>
    </row>
    <row r="936" spans="3:7" ht="15.75">
      <c r="C936" s="140"/>
      <c r="D936" s="140"/>
      <c r="E936" s="140"/>
      <c r="F936" s="140"/>
      <c r="G936" s="140"/>
    </row>
    <row r="937" spans="3:7" ht="15.75">
      <c r="C937" s="140"/>
      <c r="D937" s="140"/>
      <c r="E937" s="140"/>
      <c r="F937" s="140"/>
      <c r="G937" s="140"/>
    </row>
    <row r="938" spans="3:7" ht="15.75">
      <c r="C938" s="140"/>
      <c r="D938" s="140"/>
      <c r="E938" s="140"/>
      <c r="F938" s="140"/>
      <c r="G938" s="140"/>
    </row>
    <row r="939" spans="3:7" ht="15.75">
      <c r="C939" s="140"/>
      <c r="D939" s="140"/>
      <c r="E939" s="140"/>
      <c r="F939" s="140"/>
      <c r="G939" s="140"/>
    </row>
    <row r="940" spans="3:7" ht="15.75">
      <c r="C940" s="140"/>
      <c r="D940" s="140"/>
      <c r="E940" s="140"/>
      <c r="F940" s="140"/>
      <c r="G940" s="140"/>
    </row>
    <row r="941" spans="3:7" ht="15.75">
      <c r="C941" s="140"/>
      <c r="D941" s="140"/>
      <c r="E941" s="140"/>
      <c r="F941" s="140"/>
      <c r="G941" s="140"/>
    </row>
    <row r="942" spans="3:7" ht="15.75">
      <c r="C942" s="140"/>
      <c r="D942" s="140"/>
      <c r="E942" s="140"/>
      <c r="F942" s="140"/>
      <c r="G942" s="140"/>
    </row>
    <row r="943" spans="3:7" ht="15.75">
      <c r="C943" s="140"/>
      <c r="D943" s="140"/>
      <c r="E943" s="140"/>
      <c r="F943" s="140"/>
      <c r="G943" s="140"/>
    </row>
    <row r="944" spans="3:7" ht="15.75">
      <c r="C944" s="140"/>
      <c r="D944" s="140"/>
      <c r="E944" s="140"/>
      <c r="F944" s="140"/>
      <c r="G944" s="140"/>
    </row>
    <row r="945" spans="3:7" ht="15.75">
      <c r="C945" s="140"/>
      <c r="D945" s="140"/>
      <c r="E945" s="140"/>
      <c r="F945" s="140"/>
      <c r="G945" s="140"/>
    </row>
    <row r="946" spans="3:7" ht="15.75">
      <c r="C946" s="140"/>
      <c r="D946" s="140"/>
      <c r="E946" s="140"/>
      <c r="F946" s="140"/>
      <c r="G946" s="140"/>
    </row>
    <row r="947" spans="3:7" ht="15.75">
      <c r="C947" s="140"/>
      <c r="D947" s="140"/>
      <c r="E947" s="140"/>
      <c r="F947" s="140"/>
      <c r="G947" s="140"/>
    </row>
    <row r="948" spans="3:7" ht="15.75">
      <c r="C948" s="140"/>
      <c r="D948" s="140"/>
      <c r="E948" s="140"/>
      <c r="F948" s="140"/>
      <c r="G948" s="140"/>
    </row>
    <row r="949" spans="3:7" ht="15.75">
      <c r="C949" s="140"/>
      <c r="D949" s="140"/>
      <c r="E949" s="140"/>
      <c r="F949" s="140"/>
      <c r="G949" s="140"/>
    </row>
    <row r="950" spans="3:7" ht="15.75">
      <c r="C950" s="140"/>
      <c r="D950" s="140"/>
      <c r="E950" s="140"/>
      <c r="F950" s="140"/>
      <c r="G950" s="140"/>
    </row>
    <row r="951" spans="3:7" ht="15.75">
      <c r="C951" s="140"/>
      <c r="D951" s="140"/>
      <c r="E951" s="140"/>
      <c r="F951" s="140"/>
      <c r="G951" s="140"/>
    </row>
    <row r="952" spans="3:7" ht="15.75">
      <c r="C952" s="140"/>
      <c r="D952" s="140"/>
      <c r="E952" s="140"/>
      <c r="F952" s="140"/>
      <c r="G952" s="140"/>
    </row>
    <row r="953" spans="3:7" ht="15.75">
      <c r="C953" s="140"/>
      <c r="D953" s="140"/>
      <c r="E953" s="140"/>
      <c r="F953" s="140"/>
      <c r="G953" s="140"/>
    </row>
    <row r="954" spans="3:7" ht="15.75">
      <c r="C954" s="140"/>
      <c r="D954" s="140"/>
      <c r="E954" s="140"/>
      <c r="F954" s="140"/>
      <c r="G954" s="140"/>
    </row>
    <row r="955" spans="3:7" ht="15.75">
      <c r="C955" s="140"/>
      <c r="D955" s="140"/>
      <c r="E955" s="140"/>
      <c r="F955" s="140"/>
      <c r="G955" s="140"/>
    </row>
    <row r="956" spans="3:7" ht="15.75">
      <c r="C956" s="140"/>
      <c r="D956" s="140"/>
      <c r="E956" s="140"/>
      <c r="F956" s="140"/>
      <c r="G956" s="140"/>
    </row>
    <row r="957" spans="3:7" ht="15.75">
      <c r="C957" s="140"/>
      <c r="D957" s="140"/>
      <c r="E957" s="140"/>
      <c r="F957" s="140"/>
      <c r="G957" s="140"/>
    </row>
    <row r="958" spans="3:7" ht="15.75">
      <c r="C958" s="140"/>
      <c r="D958" s="140"/>
      <c r="E958" s="140"/>
      <c r="F958" s="140"/>
      <c r="G958" s="140"/>
    </row>
    <row r="959" spans="3:7" ht="15.75">
      <c r="C959" s="140"/>
      <c r="D959" s="140"/>
      <c r="E959" s="140"/>
      <c r="F959" s="140"/>
      <c r="G959" s="140"/>
    </row>
    <row r="960" spans="3:7" ht="15.75">
      <c r="C960" s="140"/>
      <c r="D960" s="140"/>
      <c r="E960" s="140"/>
      <c r="F960" s="140"/>
      <c r="G960" s="140"/>
    </row>
    <row r="961" spans="3:7" ht="15.75">
      <c r="C961" s="140"/>
      <c r="D961" s="140"/>
      <c r="E961" s="140"/>
      <c r="F961" s="140"/>
      <c r="G961" s="140"/>
    </row>
    <row r="962" spans="3:7" ht="15.75">
      <c r="C962" s="140"/>
      <c r="D962" s="140"/>
      <c r="E962" s="140"/>
      <c r="F962" s="140"/>
      <c r="G962" s="140"/>
    </row>
    <row r="963" spans="3:7" ht="15.75">
      <c r="C963" s="140"/>
      <c r="D963" s="140"/>
      <c r="E963" s="140"/>
      <c r="F963" s="140"/>
      <c r="G963" s="140"/>
    </row>
    <row r="964" spans="3:7" ht="15.75">
      <c r="C964" s="140"/>
      <c r="D964" s="140"/>
      <c r="E964" s="140"/>
      <c r="F964" s="140"/>
      <c r="G964" s="140"/>
    </row>
    <row r="965" spans="3:7" ht="15.75">
      <c r="C965" s="140"/>
      <c r="D965" s="140"/>
      <c r="E965" s="140"/>
      <c r="F965" s="140"/>
      <c r="G965" s="140"/>
    </row>
    <row r="966" spans="3:7" ht="15.75">
      <c r="C966" s="140"/>
      <c r="D966" s="140"/>
      <c r="E966" s="140"/>
      <c r="F966" s="140"/>
      <c r="G966" s="140"/>
    </row>
    <row r="967" spans="3:7" ht="15.75">
      <c r="C967" s="140"/>
      <c r="D967" s="140"/>
      <c r="E967" s="140"/>
      <c r="F967" s="140"/>
      <c r="G967" s="140"/>
    </row>
    <row r="968" spans="3:7" ht="15.75">
      <c r="C968" s="140"/>
      <c r="D968" s="140"/>
      <c r="E968" s="140"/>
      <c r="F968" s="140"/>
      <c r="G968" s="140"/>
    </row>
    <row r="969" spans="3:7" ht="15.75">
      <c r="C969" s="140"/>
      <c r="D969" s="140"/>
      <c r="E969" s="140"/>
      <c r="F969" s="140"/>
      <c r="G969" s="140"/>
    </row>
    <row r="970" spans="3:7" ht="15.75">
      <c r="C970" s="140"/>
      <c r="D970" s="140"/>
      <c r="E970" s="140"/>
      <c r="F970" s="140"/>
      <c r="G970" s="140"/>
    </row>
    <row r="971" spans="3:7" ht="15.75">
      <c r="C971" s="140"/>
      <c r="D971" s="140"/>
      <c r="E971" s="140"/>
      <c r="F971" s="140"/>
      <c r="G971" s="140"/>
    </row>
  </sheetData>
  <mergeCells count="36">
    <mergeCell ref="M56:Q56"/>
    <mergeCell ref="D62:G62"/>
    <mergeCell ref="I62:T62"/>
    <mergeCell ref="D63:G63"/>
    <mergeCell ref="D64:G64"/>
    <mergeCell ref="D65:G65"/>
    <mergeCell ref="D66:G66"/>
    <mergeCell ref="D67:G67"/>
    <mergeCell ref="D68:G68"/>
    <mergeCell ref="C30:G30"/>
    <mergeCell ref="E56:H56"/>
    <mergeCell ref="A56:B56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14:G14"/>
    <mergeCell ref="C15:G15"/>
    <mergeCell ref="A21:A22"/>
    <mergeCell ref="A23:A24"/>
    <mergeCell ref="A25:A28"/>
    <mergeCell ref="C4:G4"/>
    <mergeCell ref="C5:G5"/>
    <mergeCell ref="C6:G6"/>
    <mergeCell ref="C7:G7"/>
    <mergeCell ref="C13:G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[1]Hoja3!#REF!</xm:f>
          </x14:formula1>
          <xm:sqref>C21</xm:sqref>
        </x14:dataValidation>
        <x14:dataValidation type="list" allowBlank="1" showErrorMessage="1">
          <x14:formula1>
            <xm:f>[1]Hoja3!#REF!</xm:f>
          </x14:formula1>
          <xm:sqref>C23</xm:sqref>
        </x14:dataValidation>
        <x14:dataValidation type="list" allowBlank="1" showErrorMessage="1">
          <x14:formula1>
            <xm:f>[1]Hoja3!#REF!</xm:f>
          </x14:formula1>
          <xm:sqref>C26</xm:sqref>
        </x14:dataValidation>
        <x14:dataValidation type="list" allowBlank="1" showErrorMessage="1">
          <x14:formula1>
            <xm:f>[1]Hoja3!#REF!</xm:f>
          </x14:formula1>
          <xm:sqref>C20</xm:sqref>
        </x14:dataValidation>
        <x14:dataValidation type="list" allowBlank="1" showErrorMessage="1">
          <x14:formula1>
            <xm:f>[1]Hoja3!#REF!</xm:f>
          </x14:formula1>
          <xm:sqref>C15</xm:sqref>
        </x14:dataValidation>
        <x14:dataValidation type="list" allowBlank="1" showErrorMessage="1">
          <x14:formula1>
            <xm:f>[1]Hoja3!#REF!</xm:f>
          </x14:formula1>
          <xm:sqref>C14</xm:sqref>
        </x14:dataValidation>
        <x14:dataValidation type="list" allowBlank="1" showErrorMessage="1">
          <x14:formula1>
            <xm:f>[1]Hoja3!#REF!</xm:f>
          </x14:formula1>
          <xm:sqref>A41:A42</xm:sqref>
        </x14:dataValidation>
        <x14:dataValidation type="list" allowBlank="1" showErrorMessage="1">
          <x14:formula1>
            <xm:f>[1]Hoja3!#REF!</xm:f>
          </x14:formula1>
          <xm:sqref>C27</xm:sqref>
        </x14:dataValidation>
        <x14:dataValidation type="list" allowBlank="1" showErrorMessage="1">
          <x14:formula1>
            <xm:f>[1]Hoja3!#REF!</xm:f>
          </x14:formula1>
          <xm:sqref>C22</xm:sqref>
        </x14:dataValidation>
        <x14:dataValidation type="list" allowBlank="1" showErrorMessage="1">
          <x14:formula1>
            <xm:f>[1]Hoja3!#REF!</xm:f>
          </x14:formula1>
          <xm:sqref>D66</xm:sqref>
        </x14:dataValidation>
        <x14:dataValidation type="list" allowBlank="1" showErrorMessage="1">
          <x14:formula1>
            <xm:f>[1]Hoja3!#REF!</xm:f>
          </x14:formula1>
          <xm:sqref>D63</xm:sqref>
        </x14:dataValidation>
        <x14:dataValidation type="list" allowBlank="1" showErrorMessage="1">
          <x14:formula1>
            <xm:f>[1]Hoja3!#REF!</xm:f>
          </x14:formula1>
          <xm:sqref>A35 D64</xm:sqref>
        </x14:dataValidation>
        <x14:dataValidation type="list" allowBlank="1" showErrorMessage="1">
          <x14:formula1>
            <xm:f>[1]Hoja3!#REF!</xm:f>
          </x14:formula1>
          <xm:sqref>C18</xm:sqref>
        </x14:dataValidation>
        <x14:dataValidation type="list" allowBlank="1" showErrorMessage="1">
          <x14:formula1>
            <xm:f>[1]Hoja3!#REF!</xm:f>
          </x14:formula1>
          <xm:sqref>D62</xm:sqref>
        </x14:dataValidation>
        <x14:dataValidation type="list" allowBlank="1" showErrorMessage="1">
          <x14:formula1>
            <xm:f>[1]Hoja3!#REF!</xm:f>
          </x14:formula1>
          <xm:sqref>C17</xm:sqref>
        </x14:dataValidation>
        <x14:dataValidation type="list" allowBlank="1" showErrorMessage="1">
          <x14:formula1>
            <xm:f>[1]Hoja3!#REF!</xm:f>
          </x14:formula1>
          <xm:sqref>C16</xm:sqref>
        </x14:dataValidation>
        <x14:dataValidation type="list" allowBlank="1" showErrorMessage="1">
          <x14:formula1>
            <xm:f>[1]Hoja3!#REF!</xm:f>
          </x14:formula1>
          <xm:sqref>C24</xm:sqref>
        </x14:dataValidation>
        <x14:dataValidation type="list" allowBlank="1" showErrorMessage="1">
          <x14:formula1>
            <xm:f>[1]Hoja3!#REF!</xm:f>
          </x14:formula1>
          <xm:sqref>C25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MIR TRANSPARENCIA</vt:lpstr>
      <vt:lpstr>suma PROPÓSITO</vt:lpstr>
      <vt:lpstr>Estático</vt:lpstr>
      <vt:lpstr>MIR_TRANSPARENCIA</vt:lpstr>
      <vt:lpstr>Hoja 2</vt:lpstr>
      <vt:lpstr>Hoja 3</vt:lpstr>
      <vt:lpstr>MIR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2024-01-15T16:47:15Z</dcterms:created>
  <dcterms:modified xsi:type="dcterms:W3CDTF">2024-01-15T16:47:15Z</dcterms:modified>
</cp:coreProperties>
</file>