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escalante\Downloads\"/>
    </mc:Choice>
  </mc:AlternateContent>
  <xr:revisionPtr revIDLastSave="0" documentId="13_ncr:1_{D5D32E98-FACF-489E-9367-A8E84C0190CE}" xr6:coauthVersionLast="36" xr6:coauthVersionMax="36" xr10:uidLastSave="{00000000-0000-0000-0000-000000000000}"/>
  <bookViews>
    <workbookView xWindow="0" yWindow="0" windowWidth="23040" windowHeight="8196" activeTab="5" xr2:uid="{00000000-000D-0000-FFFF-FFFF00000000}"/>
  </bookViews>
  <sheets>
    <sheet name="SIM-GUARDERÍAS" sheetId="1" r:id="rId1"/>
    <sheet name="SIM-PREESCOLAR" sheetId="14" r:id="rId2"/>
    <sheet name="SIM-VILLAS" sheetId="2" r:id="rId3"/>
    <sheet name="SIM-PI" sheetId="3" r:id="rId4"/>
    <sheet name="SIM-PREVERP" sheetId="4" r:id="rId5"/>
    <sheet name="SIM-PAIDEA" sheetId="5" r:id="rId6"/>
    <sheet name="SIM-ESCI" sheetId="6" r:id="rId7"/>
    <sheet name="SIM-MIG.INFANTIL" sheetId="7" r:id="rId8"/>
    <sheet name="SIM-PROPADETIUM" sheetId="8" r:id="rId9"/>
    <sheet name="SIM-UEAACL" sheetId="9" r:id="rId10"/>
    <sheet name="SIM-CENI " sheetId="15" r:id="rId11"/>
    <sheet name="SIM-NUTRICIÓN" sheetId="10" r:id="rId12"/>
    <sheet name="Hoja1" sheetId="16" r:id="rId13"/>
    <sheet name="Hoja2" sheetId="17" r:id="rId14"/>
  </sheets>
  <definedNames>
    <definedName name="_xlnm.Print_Area" localSheetId="10">'SIM-CENI '!$A$1:$AX$29</definedName>
    <definedName name="_xlnm.Print_Area" localSheetId="6">'SIM-ESCI'!$A$1:$CH$23</definedName>
    <definedName name="_xlnm.Print_Area" localSheetId="0">'SIM-GUARDERÍAS'!$A$1:$AL$26</definedName>
    <definedName name="_xlnm.Print_Area" localSheetId="7">'SIM-MIG.INFANTIL'!$A$1:$CH$23</definedName>
    <definedName name="_xlnm.Print_Area" localSheetId="11">'SIM-NUTRICIÓN'!$A$1:$CH$32</definedName>
    <definedName name="_xlnm.Print_Area" localSheetId="5">'SIM-PAIDEA'!$A$1:$CH$25</definedName>
    <definedName name="_xlnm.Print_Area" localSheetId="3">'SIM-PI'!$A$1:$CH$22</definedName>
    <definedName name="_xlnm.Print_Area" localSheetId="1">'SIM-PREESCOLAR'!$A$1:$AL$24</definedName>
    <definedName name="_xlnm.Print_Area" localSheetId="4">'SIM-PREVERP'!$A$1:$CH$21</definedName>
    <definedName name="_xlnm.Print_Area" localSheetId="8">'SIM-PROPADETIUM'!$A$1:$CH$27</definedName>
    <definedName name="_xlnm.Print_Area" localSheetId="9">'SIM-UEAACL'!$A$1:$CH$23</definedName>
    <definedName name="_xlnm.Print_Area" localSheetId="2">'SIM-VILLAS'!$A$1:$BJ$26</definedName>
    <definedName name="Z_388755BE_A959_4416_B721_FA8402AB4B74_.wvu.Rows" localSheetId="10" hidden="1">'SIM-CENI '!#REF!,'SIM-CENI '!#REF!,'SIM-CENI '!#REF!</definedName>
    <definedName name="Z_6F59A456_3365_4637_B7D9_3CE825F25274_.wvu.Rows" localSheetId="10" hidden="1">'SIM-CENI '!#REF!,'SIM-CENI '!#REF!,'SIM-CENI '!#REF!</definedName>
  </definedNames>
  <calcPr calcId="191029"/>
</workbook>
</file>

<file path=xl/calcChain.xml><?xml version="1.0" encoding="utf-8"?>
<calcChain xmlns="http://schemas.openxmlformats.org/spreadsheetml/2006/main">
  <c r="N32" i="1" l="1"/>
  <c r="N31" i="1"/>
  <c r="C10" i="16" l="1"/>
  <c r="C9" i="16"/>
  <c r="N20" i="15"/>
  <c r="AA27" i="5" l="1"/>
  <c r="H30" i="10" l="1"/>
  <c r="H29" i="10"/>
  <c r="G23" i="15"/>
  <c r="G22" i="15"/>
  <c r="H23" i="15"/>
  <c r="H22" i="15"/>
  <c r="G24" i="4"/>
  <c r="G23" i="4"/>
  <c r="G25" i="3"/>
  <c r="G24" i="3"/>
  <c r="G26" i="2"/>
  <c r="G25" i="2"/>
  <c r="H26" i="2"/>
  <c r="H25" i="2"/>
  <c r="G27" i="14"/>
  <c r="G26" i="14"/>
  <c r="H27" i="14"/>
  <c r="H26" i="14"/>
  <c r="G29" i="1"/>
  <c r="G28" i="1"/>
  <c r="U27" i="5"/>
  <c r="N38" i="10"/>
  <c r="N37" i="10"/>
  <c r="N36" i="10"/>
  <c r="N35" i="10"/>
  <c r="N21" i="15" l="1"/>
  <c r="O22" i="15"/>
  <c r="N35" i="9" l="1"/>
  <c r="C131" i="16" s="1"/>
  <c r="N34" i="9"/>
  <c r="C130" i="16" s="1"/>
  <c r="N33" i="9"/>
  <c r="N32" i="9"/>
  <c r="C128" i="16" s="1"/>
  <c r="N31" i="9"/>
  <c r="C127" i="16" s="1"/>
  <c r="N30" i="9"/>
  <c r="C126" i="16" s="1"/>
  <c r="N39" i="8"/>
  <c r="C118" i="16" s="1"/>
  <c r="N38" i="8"/>
  <c r="C117" i="16" s="1"/>
  <c r="N37" i="8"/>
  <c r="C116" i="16" s="1"/>
  <c r="N36" i="8"/>
  <c r="C115" i="16" s="1"/>
  <c r="N35" i="8"/>
  <c r="C114" i="16" s="1"/>
  <c r="N34" i="8"/>
  <c r="C113" i="16" s="1"/>
  <c r="N34" i="7"/>
  <c r="N33" i="7"/>
  <c r="N32" i="7"/>
  <c r="N31" i="7"/>
  <c r="N30" i="7"/>
  <c r="N29" i="7"/>
  <c r="N33" i="6"/>
  <c r="N32" i="6"/>
  <c r="N31" i="6"/>
  <c r="N30" i="6"/>
  <c r="N29" i="6"/>
  <c r="N28" i="6"/>
  <c r="N31" i="5"/>
  <c r="N30" i="5"/>
  <c r="N32" i="5"/>
  <c r="N35" i="5"/>
  <c r="N34" i="5"/>
  <c r="N33" i="5"/>
  <c r="N32" i="4"/>
  <c r="N31" i="4"/>
  <c r="N30" i="4"/>
  <c r="N29" i="4"/>
  <c r="N28" i="4"/>
  <c r="N27" i="4"/>
  <c r="N36" i="4" l="1"/>
  <c r="C129" i="16"/>
  <c r="N33" i="3"/>
  <c r="N32" i="3"/>
  <c r="N31" i="3"/>
  <c r="N30" i="3"/>
  <c r="N29" i="3"/>
  <c r="N28" i="3"/>
  <c r="N26" i="10"/>
  <c r="N27" i="10"/>
  <c r="N23" i="10"/>
  <c r="BQ31" i="10"/>
  <c r="N33" i="14"/>
  <c r="I30" i="10" l="1"/>
  <c r="BE31" i="10" l="1"/>
  <c r="AP24" i="15"/>
  <c r="AS24" i="15"/>
  <c r="AV24" i="15"/>
  <c r="AG24" i="15"/>
  <c r="AJ24" i="15"/>
  <c r="AM24" i="15"/>
  <c r="BK27" i="5"/>
  <c r="BQ27" i="5"/>
  <c r="BW27" i="5"/>
  <c r="CC27" i="5"/>
  <c r="AG27" i="5"/>
  <c r="AM27" i="5"/>
  <c r="AS27" i="5"/>
  <c r="AY27" i="5"/>
  <c r="BE27" i="5"/>
  <c r="O27" i="5"/>
  <c r="N27" i="5" l="1"/>
  <c r="I23" i="15"/>
  <c r="I22" i="15"/>
  <c r="N23" i="2" l="1"/>
  <c r="W26" i="2"/>
  <c r="AA26" i="2"/>
  <c r="AE26" i="2"/>
  <c r="AI26" i="2"/>
  <c r="AM26" i="2"/>
  <c r="AQ26" i="2"/>
  <c r="AU26" i="2"/>
  <c r="AY26" i="2"/>
  <c r="BC26" i="2"/>
  <c r="BG26" i="2"/>
  <c r="S26" i="2"/>
  <c r="O26" i="2"/>
  <c r="U30" i="10"/>
  <c r="AA30" i="10"/>
  <c r="AG30" i="10"/>
  <c r="AM30" i="10"/>
  <c r="AS30" i="10"/>
  <c r="AY30" i="10"/>
  <c r="BE30" i="10"/>
  <c r="BK30" i="10"/>
  <c r="BQ30" i="10"/>
  <c r="BW30" i="10"/>
  <c r="CC30" i="10"/>
  <c r="O30" i="10"/>
  <c r="P28" i="15" l="1"/>
  <c r="P27" i="15"/>
  <c r="P26" i="15"/>
  <c r="N26" i="15"/>
  <c r="P31" i="2"/>
  <c r="P30" i="2"/>
  <c r="P29" i="2"/>
  <c r="P28" i="2"/>
  <c r="P30" i="14"/>
  <c r="P29" i="14"/>
  <c r="U24" i="4"/>
  <c r="AA24" i="4"/>
  <c r="AG24" i="4"/>
  <c r="AM24" i="4"/>
  <c r="AS24" i="4"/>
  <c r="AY24" i="4"/>
  <c r="BE24" i="4"/>
  <c r="BK24" i="4"/>
  <c r="BQ24" i="4"/>
  <c r="BW24" i="4"/>
  <c r="CC24" i="4"/>
  <c r="O24" i="4"/>
  <c r="U31" i="10" l="1"/>
  <c r="AA31" i="10"/>
  <c r="AG31" i="10"/>
  <c r="AM31" i="10"/>
  <c r="AS31" i="10"/>
  <c r="AY31" i="10"/>
  <c r="BK31" i="10"/>
  <c r="BW31" i="10"/>
  <c r="CC31" i="10"/>
  <c r="O31" i="10"/>
  <c r="I31" i="10"/>
  <c r="I29" i="10"/>
  <c r="U25" i="7" l="1"/>
  <c r="AA25" i="7"/>
  <c r="AG25" i="7"/>
  <c r="AM25" i="7"/>
  <c r="AS25" i="7"/>
  <c r="AY25" i="7"/>
  <c r="BE25" i="7"/>
  <c r="BK25" i="7"/>
  <c r="BQ25" i="7"/>
  <c r="BW25" i="7"/>
  <c r="CC25" i="7"/>
  <c r="N15" i="6"/>
  <c r="N18" i="2"/>
  <c r="I26" i="2"/>
  <c r="I25" i="2"/>
  <c r="I27" i="14"/>
  <c r="I26" i="14"/>
  <c r="I28" i="1"/>
  <c r="I29" i="1"/>
  <c r="N33" i="10"/>
  <c r="U29" i="10"/>
  <c r="AA29" i="10"/>
  <c r="AG29" i="10"/>
  <c r="AM29" i="10"/>
  <c r="AS29" i="10"/>
  <c r="AY29" i="10"/>
  <c r="BE29" i="10"/>
  <c r="BK29" i="10"/>
  <c r="BQ29" i="10"/>
  <c r="BW29" i="10"/>
  <c r="CC29" i="10"/>
  <c r="O29" i="10"/>
  <c r="N25" i="10"/>
  <c r="N34" i="10"/>
  <c r="N22" i="10"/>
  <c r="N21" i="10"/>
  <c r="N20" i="10"/>
  <c r="N19" i="10"/>
  <c r="N18" i="10"/>
  <c r="N17" i="10"/>
  <c r="N16" i="10"/>
  <c r="N15" i="10"/>
  <c r="D154" i="16"/>
  <c r="U25" i="4"/>
  <c r="AA25" i="4"/>
  <c r="AG25" i="4"/>
  <c r="AM25" i="4"/>
  <c r="AS25" i="4"/>
  <c r="AY25" i="4"/>
  <c r="BE25" i="4"/>
  <c r="BK25" i="4"/>
  <c r="BQ25" i="4"/>
  <c r="BW25" i="4"/>
  <c r="CC25" i="4"/>
  <c r="O25" i="4"/>
  <c r="N30" i="10" l="1"/>
  <c r="C161" i="16" s="1"/>
  <c r="N31" i="10"/>
  <c r="N32" i="10"/>
  <c r="N29" i="10"/>
  <c r="D11" i="16"/>
  <c r="D13" i="16"/>
  <c r="D15" i="16"/>
  <c r="D67" i="16"/>
  <c r="D80" i="16"/>
  <c r="D93" i="16"/>
  <c r="D106" i="16"/>
  <c r="D119" i="16"/>
  <c r="D132" i="16"/>
  <c r="D141" i="16"/>
  <c r="D145" i="16"/>
  <c r="D54" i="16"/>
  <c r="D39" i="16"/>
  <c r="D41" i="16"/>
  <c r="D28" i="16"/>
  <c r="D26" i="16"/>
  <c r="D24" i="16"/>
  <c r="D117" i="16" l="1"/>
  <c r="D115" i="16"/>
  <c r="C105" i="16"/>
  <c r="C104" i="16"/>
  <c r="C103" i="16"/>
  <c r="C102" i="16"/>
  <c r="C101" i="16"/>
  <c r="C100" i="16"/>
  <c r="O25" i="7"/>
  <c r="C92" i="16"/>
  <c r="C91" i="16"/>
  <c r="C90" i="16"/>
  <c r="C89" i="16"/>
  <c r="C88" i="16"/>
  <c r="C87" i="16"/>
  <c r="C79" i="16"/>
  <c r="C78" i="16"/>
  <c r="C77" i="16"/>
  <c r="C76" i="16"/>
  <c r="C75" i="16"/>
  <c r="C74" i="16"/>
  <c r="C66" i="16"/>
  <c r="C65" i="16"/>
  <c r="C64" i="16"/>
  <c r="C63" i="16"/>
  <c r="C62" i="16"/>
  <c r="C61" i="16"/>
  <c r="C53" i="16"/>
  <c r="C52" i="16"/>
  <c r="C51" i="16"/>
  <c r="C50" i="16"/>
  <c r="C49" i="16"/>
  <c r="C48" i="16"/>
  <c r="C159" i="16"/>
  <c r="C158" i="16"/>
  <c r="C173" i="16" s="1"/>
  <c r="C157" i="16"/>
  <c r="C156" i="16"/>
  <c r="C153" i="16"/>
  <c r="C152" i="16"/>
  <c r="N28" i="15"/>
  <c r="C143" i="16" s="1"/>
  <c r="D143" i="16" s="1"/>
  <c r="N27" i="15"/>
  <c r="C140" i="16" s="1"/>
  <c r="C139" i="16"/>
  <c r="J24" i="8"/>
  <c r="K24" i="8" s="1"/>
  <c r="J27" i="8"/>
  <c r="J26" i="8"/>
  <c r="K26" i="8" s="1"/>
  <c r="J16" i="8"/>
  <c r="K16" i="8" s="1"/>
  <c r="J17" i="8"/>
  <c r="K17" i="8" s="1"/>
  <c r="J18" i="8"/>
  <c r="K18" i="8" s="1"/>
  <c r="J19" i="8"/>
  <c r="K19" i="8" s="1"/>
  <c r="J20" i="8"/>
  <c r="K20" i="8" s="1"/>
  <c r="J21" i="8"/>
  <c r="K21" i="8" s="1"/>
  <c r="J22" i="8"/>
  <c r="K22" i="8" s="1"/>
  <c r="J23" i="8"/>
  <c r="K23" i="8" s="1"/>
  <c r="K15" i="8"/>
  <c r="J15" i="8"/>
  <c r="J21" i="7"/>
  <c r="K21" i="7" s="1"/>
  <c r="J23" i="7"/>
  <c r="K23" i="7" s="1"/>
  <c r="J16" i="7"/>
  <c r="K16" i="7" s="1"/>
  <c r="J17" i="7"/>
  <c r="K17" i="7" s="1"/>
  <c r="J18" i="7"/>
  <c r="K18" i="7" s="1"/>
  <c r="J19" i="7"/>
  <c r="K19" i="7" s="1"/>
  <c r="J20" i="7"/>
  <c r="K20" i="7" s="1"/>
  <c r="J15" i="7"/>
  <c r="K15" i="7" s="1"/>
  <c r="J20" i="6"/>
  <c r="K20" i="6" s="1"/>
  <c r="J23" i="6"/>
  <c r="K23" i="6" s="1"/>
  <c r="J22" i="6"/>
  <c r="K22" i="6" s="1"/>
  <c r="J19" i="6"/>
  <c r="K19" i="6" s="1"/>
  <c r="J18" i="6"/>
  <c r="K18" i="6" s="1"/>
  <c r="J17" i="6"/>
  <c r="K17" i="6" s="1"/>
  <c r="J16" i="6"/>
  <c r="K16" i="6" s="1"/>
  <c r="J15" i="6"/>
  <c r="K15" i="6" s="1"/>
  <c r="J22" i="5"/>
  <c r="K22" i="5" s="1"/>
  <c r="J25" i="5"/>
  <c r="K25" i="5" s="1"/>
  <c r="J24" i="5"/>
  <c r="K24" i="5" s="1"/>
  <c r="J16" i="5"/>
  <c r="K16" i="5" s="1"/>
  <c r="J17" i="5"/>
  <c r="K17" i="5" s="1"/>
  <c r="J18" i="5"/>
  <c r="K18" i="5"/>
  <c r="J19" i="5"/>
  <c r="K19" i="5" s="1"/>
  <c r="J20" i="5"/>
  <c r="K20" i="5" s="1"/>
  <c r="J21" i="5"/>
  <c r="K21" i="5" s="1"/>
  <c r="J15" i="5"/>
  <c r="K15" i="5" s="1"/>
  <c r="J21" i="4"/>
  <c r="K21" i="4" s="1"/>
  <c r="J19" i="4"/>
  <c r="K19" i="4" s="1"/>
  <c r="J15" i="4"/>
  <c r="K15" i="4" s="1"/>
  <c r="J16" i="4"/>
  <c r="K16" i="4" s="1"/>
  <c r="J17" i="4"/>
  <c r="K17" i="4" s="1"/>
  <c r="J18" i="4"/>
  <c r="K18" i="4" s="1"/>
  <c r="J20" i="3"/>
  <c r="K20" i="3" s="1"/>
  <c r="J22" i="3"/>
  <c r="K22" i="3" s="1"/>
  <c r="J19" i="3"/>
  <c r="K19" i="3" s="1"/>
  <c r="J18" i="3"/>
  <c r="K18" i="3" s="1"/>
  <c r="J17" i="3"/>
  <c r="K17" i="3" s="1"/>
  <c r="J16" i="3"/>
  <c r="K16" i="3" s="1"/>
  <c r="J15" i="3"/>
  <c r="K15" i="3" s="1"/>
  <c r="N31" i="2"/>
  <c r="C38" i="16" s="1"/>
  <c r="N30" i="2"/>
  <c r="C37" i="16" s="1"/>
  <c r="N29" i="2"/>
  <c r="C36" i="16" s="1"/>
  <c r="N28" i="2"/>
  <c r="C35" i="16" s="1"/>
  <c r="N15" i="2"/>
  <c r="N30" i="14"/>
  <c r="C23" i="16" s="1"/>
  <c r="N29" i="14"/>
  <c r="C22" i="16" s="1"/>
  <c r="N24" i="1"/>
  <c r="N23" i="1"/>
  <c r="N21" i="1"/>
  <c r="N28" i="1" s="1"/>
  <c r="N20" i="14"/>
  <c r="N21" i="14"/>
  <c r="N26" i="14" s="1"/>
  <c r="C30" i="16" l="1"/>
  <c r="D22" i="16"/>
  <c r="C17" i="16"/>
  <c r="D9" i="16"/>
  <c r="C170" i="16"/>
  <c r="C147" i="16"/>
  <c r="D139" i="16"/>
  <c r="D130" i="16"/>
  <c r="D128" i="16"/>
  <c r="D104" i="16"/>
  <c r="D102" i="16"/>
  <c r="C108" i="16"/>
  <c r="D100" i="16"/>
  <c r="D91" i="16"/>
  <c r="D89" i="16"/>
  <c r="C95" i="16"/>
  <c r="D87" i="16"/>
  <c r="D78" i="16"/>
  <c r="D76" i="16"/>
  <c r="C82" i="16"/>
  <c r="D74" i="16"/>
  <c r="D65" i="16"/>
  <c r="C171" i="16"/>
  <c r="D63" i="16"/>
  <c r="D61" i="16"/>
  <c r="C69" i="16"/>
  <c r="D52" i="16"/>
  <c r="D50" i="16"/>
  <c r="D48" i="16"/>
  <c r="C56" i="16"/>
  <c r="C169" i="16"/>
  <c r="D37" i="16"/>
  <c r="C168" i="16"/>
  <c r="D35" i="16"/>
  <c r="C43" i="16"/>
  <c r="D158" i="16"/>
  <c r="C174" i="16"/>
  <c r="D173" i="16" s="1"/>
  <c r="D156" i="16"/>
  <c r="C172" i="16"/>
  <c r="D152" i="16"/>
  <c r="C160" i="16"/>
  <c r="N20" i="1"/>
  <c r="O23" i="15"/>
  <c r="R22" i="15"/>
  <c r="U22" i="15"/>
  <c r="X22" i="15"/>
  <c r="AA22" i="15"/>
  <c r="AD22" i="15"/>
  <c r="AG22" i="15"/>
  <c r="AJ22" i="15"/>
  <c r="AM22" i="15"/>
  <c r="AP22" i="15"/>
  <c r="AS22" i="15"/>
  <c r="AV22" i="15"/>
  <c r="R23" i="15"/>
  <c r="U23" i="15"/>
  <c r="X23" i="15"/>
  <c r="AA23" i="15"/>
  <c r="AD23" i="15"/>
  <c r="AG23" i="15"/>
  <c r="AJ23" i="15"/>
  <c r="AM23" i="15"/>
  <c r="AP23" i="15"/>
  <c r="AS23" i="15"/>
  <c r="AV23" i="15"/>
  <c r="AM25" i="9"/>
  <c r="AS25" i="9"/>
  <c r="AY25" i="9"/>
  <c r="BE25" i="9"/>
  <c r="BK25" i="9"/>
  <c r="BQ25" i="9"/>
  <c r="BW25" i="9"/>
  <c r="CC25" i="9"/>
  <c r="AG25" i="9"/>
  <c r="U25" i="9"/>
  <c r="AA25" i="9"/>
  <c r="O25" i="9"/>
  <c r="U26" i="9"/>
  <c r="AA26" i="9"/>
  <c r="AG26" i="9"/>
  <c r="AM26" i="9"/>
  <c r="AS26" i="9"/>
  <c r="AY26" i="9"/>
  <c r="BE26" i="9"/>
  <c r="BK26" i="9"/>
  <c r="BQ26" i="9"/>
  <c r="BW26" i="9"/>
  <c r="CC26" i="9"/>
  <c r="O26" i="9"/>
  <c r="J22" i="9"/>
  <c r="K22" i="9" s="1"/>
  <c r="J20" i="9"/>
  <c r="K20" i="9" s="1"/>
  <c r="N22" i="9"/>
  <c r="N20" i="9"/>
  <c r="U29" i="8"/>
  <c r="AA29" i="8"/>
  <c r="AG29" i="8"/>
  <c r="AM29" i="8"/>
  <c r="AS29" i="8"/>
  <c r="AY29" i="8"/>
  <c r="BE29" i="8"/>
  <c r="BK29" i="8"/>
  <c r="BQ29" i="8"/>
  <c r="BW29" i="8"/>
  <c r="CC29" i="8"/>
  <c r="U30" i="8"/>
  <c r="AA30" i="8"/>
  <c r="AG30" i="8"/>
  <c r="AM30" i="8"/>
  <c r="AS30" i="8"/>
  <c r="AY30" i="8"/>
  <c r="BE30" i="8"/>
  <c r="BK30" i="8"/>
  <c r="BQ30" i="8"/>
  <c r="BW30" i="8"/>
  <c r="CC30" i="8"/>
  <c r="O30" i="8"/>
  <c r="O29" i="8"/>
  <c r="U26" i="7"/>
  <c r="AA26" i="7"/>
  <c r="AG26" i="7"/>
  <c r="AM26" i="7"/>
  <c r="AS26" i="7"/>
  <c r="AY26" i="7"/>
  <c r="BE26" i="7"/>
  <c r="BK26" i="7"/>
  <c r="BQ26" i="7"/>
  <c r="BW26" i="7"/>
  <c r="CC26" i="7"/>
  <c r="O26" i="7"/>
  <c r="N22" i="15" l="1"/>
  <c r="D169" i="16"/>
  <c r="D171" i="16"/>
  <c r="U25" i="6"/>
  <c r="AA25" i="6"/>
  <c r="AG25" i="6"/>
  <c r="AM25" i="6"/>
  <c r="AS25" i="6"/>
  <c r="AY25" i="6"/>
  <c r="BE25" i="6"/>
  <c r="BK25" i="6"/>
  <c r="BQ25" i="6"/>
  <c r="BW25" i="6"/>
  <c r="CC25" i="6"/>
  <c r="U26" i="6"/>
  <c r="AA26" i="6"/>
  <c r="AG26" i="6"/>
  <c r="AM26" i="6"/>
  <c r="AS26" i="6"/>
  <c r="AY26" i="6"/>
  <c r="BE26" i="6"/>
  <c r="BK26" i="6"/>
  <c r="BQ26" i="6"/>
  <c r="BW26" i="6"/>
  <c r="CC26" i="6"/>
  <c r="O26" i="6"/>
  <c r="O25" i="6"/>
  <c r="U28" i="5"/>
  <c r="AA28" i="5"/>
  <c r="AG28" i="5"/>
  <c r="AM28" i="5"/>
  <c r="AS28" i="5"/>
  <c r="AY28" i="5"/>
  <c r="BE28" i="5"/>
  <c r="BK28" i="5"/>
  <c r="BQ28" i="5"/>
  <c r="BW28" i="5"/>
  <c r="CC28" i="5"/>
  <c r="O28" i="5"/>
  <c r="AA25" i="3"/>
  <c r="AG25" i="3"/>
  <c r="AM25" i="3"/>
  <c r="AS25" i="3"/>
  <c r="AY25" i="3"/>
  <c r="BE25" i="3"/>
  <c r="BK25" i="3"/>
  <c r="BQ25" i="3"/>
  <c r="BW25" i="3"/>
  <c r="CC25" i="3"/>
  <c r="AA26" i="3"/>
  <c r="AG26" i="3"/>
  <c r="AM26" i="3"/>
  <c r="AS26" i="3"/>
  <c r="AY26" i="3"/>
  <c r="BE26" i="3"/>
  <c r="BK26" i="3"/>
  <c r="BQ26" i="3"/>
  <c r="BW26" i="3"/>
  <c r="CC26" i="3"/>
  <c r="U25" i="3"/>
  <c r="U26" i="3"/>
  <c r="O26" i="3"/>
  <c r="O25" i="3"/>
  <c r="O25" i="2"/>
  <c r="S25" i="2" s="1"/>
  <c r="W25" i="2" s="1"/>
  <c r="AA25" i="2" s="1"/>
  <c r="AE25" i="2" s="1"/>
  <c r="AI25" i="2" s="1"/>
  <c r="AM25" i="2" s="1"/>
  <c r="AQ25" i="2" s="1"/>
  <c r="AU25" i="2" s="1"/>
  <c r="AY25" i="2" s="1"/>
  <c r="BC25" i="2" s="1"/>
  <c r="BG25" i="2" s="1"/>
  <c r="Q27" i="14"/>
  <c r="S27" i="14"/>
  <c r="U27" i="14"/>
  <c r="W27" i="14"/>
  <c r="Y27" i="14"/>
  <c r="AA27" i="14"/>
  <c r="AC27" i="14"/>
  <c r="AE27" i="14"/>
  <c r="AG27" i="14"/>
  <c r="AI27" i="14"/>
  <c r="AK27" i="14"/>
  <c r="O27" i="14"/>
  <c r="Q26" i="14"/>
  <c r="S26" i="14"/>
  <c r="U26" i="14"/>
  <c r="W26" i="14"/>
  <c r="Y26" i="14"/>
  <c r="AA26" i="14"/>
  <c r="AC26" i="14"/>
  <c r="AE26" i="14"/>
  <c r="AG26" i="14"/>
  <c r="AI26" i="14"/>
  <c r="AK26" i="14"/>
  <c r="O26" i="14"/>
  <c r="Q29" i="1"/>
  <c r="S29" i="1"/>
  <c r="U29" i="1"/>
  <c r="W29" i="1"/>
  <c r="Y29" i="1"/>
  <c r="AA29" i="1"/>
  <c r="AC29" i="1"/>
  <c r="AE29" i="1"/>
  <c r="AG29" i="1"/>
  <c r="AI29" i="1"/>
  <c r="AK29" i="1"/>
  <c r="O29" i="1"/>
  <c r="Q28" i="1"/>
  <c r="S28" i="1"/>
  <c r="U28" i="1"/>
  <c r="W28" i="1"/>
  <c r="Y28" i="1"/>
  <c r="AA28" i="1"/>
  <c r="AC28" i="1"/>
  <c r="AE28" i="1"/>
  <c r="AG28" i="1"/>
  <c r="AI28" i="1"/>
  <c r="AK28" i="1"/>
  <c r="O28" i="1"/>
  <c r="J20" i="15"/>
  <c r="K20" i="15" s="1"/>
  <c r="N18" i="15"/>
  <c r="J18" i="15"/>
  <c r="K18" i="15" s="1"/>
  <c r="N17" i="15"/>
  <c r="J17" i="15"/>
  <c r="K17" i="15" s="1"/>
  <c r="N16" i="15"/>
  <c r="J16" i="15"/>
  <c r="K16" i="15" s="1"/>
  <c r="N15" i="15"/>
  <c r="J15" i="15"/>
  <c r="K15" i="15" s="1"/>
  <c r="N14" i="15"/>
  <c r="J14" i="15"/>
  <c r="K14" i="15" s="1"/>
  <c r="N13" i="15"/>
  <c r="N24" i="15" s="1"/>
  <c r="J13" i="15"/>
  <c r="K13" i="15" s="1"/>
  <c r="N26" i="2" l="1"/>
  <c r="N23" i="15"/>
  <c r="J21" i="14"/>
  <c r="K21" i="14" s="1"/>
  <c r="J24" i="14"/>
  <c r="K24" i="14" s="1"/>
  <c r="J23" i="14"/>
  <c r="K23" i="14" s="1"/>
  <c r="J20" i="14"/>
  <c r="K20" i="14" s="1"/>
  <c r="J19" i="14"/>
  <c r="K19" i="14" s="1"/>
  <c r="J18" i="14"/>
  <c r="K18" i="14" s="1"/>
  <c r="J17" i="14"/>
  <c r="K17" i="14" s="1"/>
  <c r="C148" i="16" l="1"/>
  <c r="N25" i="15"/>
  <c r="N24" i="14"/>
  <c r="N23" i="14"/>
  <c r="N19" i="14"/>
  <c r="N18" i="14"/>
  <c r="N17" i="14"/>
  <c r="N16" i="14"/>
  <c r="N15" i="14"/>
  <c r="N27" i="14" l="1"/>
  <c r="C31" i="16" s="1"/>
  <c r="N23" i="9"/>
  <c r="N25" i="9" s="1"/>
  <c r="J23" i="9"/>
  <c r="K23" i="9" s="1"/>
  <c r="N19" i="9"/>
  <c r="J19" i="9"/>
  <c r="K19" i="9" s="1"/>
  <c r="N18" i="9"/>
  <c r="J18" i="9"/>
  <c r="K18" i="9" s="1"/>
  <c r="N17" i="9"/>
  <c r="J17" i="9"/>
  <c r="K17" i="9" s="1"/>
  <c r="N16" i="9"/>
  <c r="N27" i="9" s="1"/>
  <c r="J16" i="9"/>
  <c r="K16" i="9" s="1"/>
  <c r="N15" i="9"/>
  <c r="J15" i="9"/>
  <c r="K15" i="9" s="1"/>
  <c r="N27" i="8"/>
  <c r="N26" i="8"/>
  <c r="N24" i="8"/>
  <c r="N23" i="8"/>
  <c r="N22" i="8"/>
  <c r="N21" i="8"/>
  <c r="N20" i="8"/>
  <c r="N19" i="8"/>
  <c r="N18" i="8"/>
  <c r="N17" i="8"/>
  <c r="N31" i="8" s="1"/>
  <c r="N16" i="8"/>
  <c r="N15" i="8"/>
  <c r="N23" i="7"/>
  <c r="N21" i="7"/>
  <c r="N20" i="7"/>
  <c r="N19" i="7"/>
  <c r="N18" i="7"/>
  <c r="N17" i="7"/>
  <c r="N16" i="7"/>
  <c r="N15" i="7"/>
  <c r="N27" i="7" s="1"/>
  <c r="N23" i="6"/>
  <c r="N25" i="6" s="1"/>
  <c r="N22" i="6"/>
  <c r="N20" i="6"/>
  <c r="N19" i="6"/>
  <c r="N18" i="6"/>
  <c r="N17" i="6"/>
  <c r="N16" i="6"/>
  <c r="N25" i="5"/>
  <c r="N24" i="5"/>
  <c r="N22" i="5"/>
  <c r="N21" i="5"/>
  <c r="N20" i="5"/>
  <c r="N19" i="5"/>
  <c r="N18" i="5"/>
  <c r="N17" i="5"/>
  <c r="N16" i="5"/>
  <c r="N15" i="5"/>
  <c r="N21" i="4"/>
  <c r="N19" i="4"/>
  <c r="N18" i="4"/>
  <c r="N17" i="4"/>
  <c r="N16" i="4"/>
  <c r="N15" i="4"/>
  <c r="N22" i="3"/>
  <c r="N20" i="3"/>
  <c r="N19" i="3"/>
  <c r="N18" i="3"/>
  <c r="N17" i="3"/>
  <c r="N16" i="3"/>
  <c r="N15" i="3"/>
  <c r="J22" i="2"/>
  <c r="K22" i="2" s="1"/>
  <c r="J23" i="2"/>
  <c r="K23" i="2" s="1"/>
  <c r="J21" i="2"/>
  <c r="K21" i="2" s="1"/>
  <c r="J19" i="2"/>
  <c r="K19" i="2" s="1"/>
  <c r="J16" i="2"/>
  <c r="K16" i="2" s="1"/>
  <c r="J17" i="2"/>
  <c r="K17" i="2" s="1"/>
  <c r="J18" i="2"/>
  <c r="K18" i="2" s="1"/>
  <c r="J15" i="2"/>
  <c r="K15" i="2" s="1"/>
  <c r="N22" i="2"/>
  <c r="N21" i="2"/>
  <c r="N19" i="2"/>
  <c r="N25" i="2" s="1"/>
  <c r="N17" i="2"/>
  <c r="N16" i="2"/>
  <c r="J24" i="1"/>
  <c r="K24" i="1" s="1"/>
  <c r="J25" i="1"/>
  <c r="K25" i="1" s="1"/>
  <c r="J26" i="1"/>
  <c r="K26" i="1" s="1"/>
  <c r="J23" i="1"/>
  <c r="K23" i="1" s="1"/>
  <c r="J21" i="1"/>
  <c r="K21" i="1" s="1"/>
  <c r="J20" i="1"/>
  <c r="K20" i="1" s="1"/>
  <c r="J18" i="1"/>
  <c r="K18" i="1" s="1"/>
  <c r="J19" i="1"/>
  <c r="K19" i="1" s="1"/>
  <c r="J17" i="1"/>
  <c r="K17" i="1" s="1"/>
  <c r="N25" i="1"/>
  <c r="N26" i="1"/>
  <c r="N16" i="1"/>
  <c r="N17" i="1"/>
  <c r="N18" i="1"/>
  <c r="N19" i="1"/>
  <c r="N15" i="1"/>
  <c r="N29" i="1" l="1"/>
  <c r="C18" i="16" s="1"/>
  <c r="N25" i="3"/>
  <c r="N29" i="8"/>
  <c r="N26" i="7"/>
  <c r="C109" i="16" s="1"/>
  <c r="N24" i="4"/>
  <c r="N30" i="8"/>
  <c r="N26" i="9"/>
  <c r="N25" i="7"/>
  <c r="N26" i="6"/>
  <c r="C96" i="16" s="1"/>
  <c r="N28" i="5"/>
  <c r="C83" i="16" s="1"/>
  <c r="N25" i="4"/>
  <c r="C70" i="16" s="1"/>
  <c r="N26" i="3"/>
  <c r="C57" i="16" s="1"/>
  <c r="C44" i="16"/>
  <c r="C135" i="16" l="1"/>
  <c r="N28" i="9"/>
  <c r="C122" i="16"/>
  <c r="N32" i="8"/>
  <c r="D126" i="16" l="1"/>
  <c r="C134" i="16"/>
  <c r="C177" i="16"/>
  <c r="D113" i="16"/>
  <c r="C167" i="16"/>
  <c r="C121" i="16"/>
  <c r="D167" i="16" l="1"/>
  <c r="C17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63 sesiones diaria, multiplicado por los 197 dias al año.</t>
        </r>
      </text>
    </comment>
    <comment ref="I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63 sesiones diaria, multiplicado por los 197 dias al año.</t>
        </r>
      </text>
    </comment>
    <comment ref="G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63 grupos por 4 sesiones al mes por 10 meses= 2520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63 grupos por 4 sesiones al mes por 10 meses= 2520</t>
        </r>
      </text>
    </comment>
    <comment ref="G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2 sesiones al mes, por 63 grupos por los 12 meses, 1512</t>
        </r>
      </text>
    </comment>
    <comment ref="I1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2 sesiones al mes, por 63 grupos por los 12 meses, 1512</t>
        </r>
      </text>
    </comment>
    <comment ref="K3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Solo se está considerando en máximo del primer trimestre, falta el segundo para completar el primer ciclo escolar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B1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INDICADORES</t>
        </r>
      </text>
    </comment>
    <comment ref="B14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impartidas a madres de los niños con desnutrición.</t>
        </r>
      </text>
    </comment>
    <comment ref="B17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T.S.</t>
        </r>
      </text>
    </comment>
    <comment ref="G18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58 niños y 34 madres CAPACIDAD MÁXIMA PERSONAS ATENDIDAS EN PRODIO DURANTE 1AÑO</t>
        </r>
      </text>
    </comment>
    <comment ref="I18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58 niños y 34 madres CAPACIDAD MÁXIMA PERSONAS ATENDIDAS EN PRODIO DURANTE 1AÑO</t>
        </r>
      </text>
    </comment>
    <comment ref="B20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niños con seguimiento en el programa y madres con pláticas</t>
        </r>
      </text>
    </comment>
    <comment ref="N20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MAXIMO ANUAL </t>
        </r>
      </text>
    </comment>
    <comment ref="L23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no se cuantifican los servicios de otros programas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N2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EN LA PARTE OPERATIVA EL CAMBIO DEL PADRÓN ES EN ENERO</t>
        </r>
      </text>
    </comment>
    <comment ref="G25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los niños reportados en este concepto es solo informativo, ya que son cuantificados por CENI, CDI´s, CAIC´s</t>
        </r>
      </text>
    </comment>
    <comment ref="I25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los niños reportados en este concepto es solo informativo, ya que son cuantificados por CENI, CDI´s, CAIC´s</t>
        </r>
      </text>
    </comment>
    <comment ref="N26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EN LA PARTE OPERATIVA EL CAMBIO DEL PADRÓN ES EN ENERO</t>
        </r>
      </text>
    </comment>
    <comment ref="N27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EN LA PARTE OPERATIVA EL CAMBIO DEL PADRÓN ES EN ENERO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C148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SOLO SE CONTEMPLAN PLATICAS, YA QUE LOS DEMAS SERVICIOS SON REPORTADO POR OTROS PROGRAMAS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F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N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80 menores quedaron en diciembre y 31 nuevos ingresos de enero a julio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pilar.luna</author>
    <author>Pc</author>
  </authors>
  <commentList>
    <comment ref="L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G15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716
aquí son por sesiones, ese dato ya esta bien. La diferencia se paso a difusión de los derechos de la niñez (trípticos, volantes)</t>
        </r>
      </text>
    </comment>
    <comment ref="I15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716
aquí son por sesiones, ese dato ya esta bien. La diferencia se paso a difusión de los derechos de la niñez (trípticos, volantes)</t>
        </r>
      </text>
    </comment>
    <comment ref="B16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Este fue el concepto que se modificó. Aquí se encuentran los servicios que quitamos de los talleres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689
aquí es por sesiones, esta bien ese estimado, la diferencia se paso al seguimiento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F1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</text>
    </comment>
    <comment ref="L13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G1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727
la diferencia se paso a seguimiento.</t>
        </r>
      </text>
    </comment>
    <comment ref="I1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727
la diferencia se paso a seguimiento.</t>
        </r>
      </text>
    </comment>
    <comment ref="B2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DE ESTA POBLACIÓN SALEN LAS PERSONAS ATENDIDAS CON SEGUIMIENTO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  <author>Usuario</author>
  </authors>
  <commentList>
    <comment ref="F1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Temporalidad del concepto o indicador (tiempo en la que  atienden a la población)</t>
        </r>
      </text>
    </comment>
    <comment ref="L13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G2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1671</t>
        </r>
      </text>
    </comment>
    <comment ref="I24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EN 2015 TERMINARON CON 1671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N1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pilar.luna:
revisar meta y avances del trimestral. Este dato debe ser el mismo que población atendida (abierta))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pilar.luna</author>
  </authors>
  <commentList>
    <comment ref="L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  <comment ref="B20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este dato es para los menores que se sacaron de la calle.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L1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BITACORA DE SERVICIOS, RECIBOS, HOJA DE RUTA, ETC.</t>
        </r>
      </text>
    </comment>
  </commentList>
</comments>
</file>

<file path=xl/sharedStrings.xml><?xml version="1.0" encoding="utf-8"?>
<sst xmlns="http://schemas.openxmlformats.org/spreadsheetml/2006/main" count="2026" uniqueCount="286">
  <si>
    <t>PROGRAMA OPERATIVO</t>
  </si>
  <si>
    <t xml:space="preserve">  </t>
  </si>
  <si>
    <t>SERVICIOS</t>
  </si>
  <si>
    <t>Concepto</t>
  </si>
  <si>
    <t>Unidad de Medida</t>
  </si>
  <si>
    <t>Fórmula</t>
  </si>
  <si>
    <t>Evidencias de Evaluación</t>
  </si>
  <si>
    <t>Avance Febrero</t>
  </si>
  <si>
    <t>Avance Marzo</t>
  </si>
  <si>
    <t>Avance Agosto</t>
  </si>
  <si>
    <t>Avance Septiembre</t>
  </si>
  <si>
    <t>Avance Octubre</t>
  </si>
  <si>
    <t>Avance Noviembre</t>
  </si>
  <si>
    <t>Avance Diciembre</t>
  </si>
  <si>
    <t>Apoyos</t>
  </si>
  <si>
    <t>Suma mensual</t>
  </si>
  <si>
    <t>Mensual</t>
  </si>
  <si>
    <t>Servicios</t>
  </si>
  <si>
    <t>Personas atendidas y/o beneficiadas</t>
  </si>
  <si>
    <t>Anual</t>
  </si>
  <si>
    <t>NIÑOS</t>
  </si>
  <si>
    <t>NIÑAS</t>
  </si>
  <si>
    <t>Meta 2018</t>
  </si>
  <si>
    <t>SUB-PROGRAMA OPERATIVO</t>
  </si>
  <si>
    <t>COORDINACIÓN:</t>
  </si>
  <si>
    <t>JEFATURA Y ÁREA:</t>
  </si>
  <si>
    <t>OBJETIVO:</t>
  </si>
  <si>
    <t>GUARDERÍAS Y COMEDORES</t>
  </si>
  <si>
    <t>Número de sesiones Educativas</t>
  </si>
  <si>
    <t>Número de sesiones Recreativas</t>
  </si>
  <si>
    <t>Sesiones</t>
  </si>
  <si>
    <t>Familias beneficiadas durante el mes</t>
  </si>
  <si>
    <t>Máximas mensuales</t>
  </si>
  <si>
    <t xml:space="preserve">Número de lactantes durante el mes </t>
  </si>
  <si>
    <t xml:space="preserve">Número de martenales durante el mes </t>
  </si>
  <si>
    <t>Altas durante el mes</t>
  </si>
  <si>
    <t>Bajas durante el mes</t>
  </si>
  <si>
    <t>Número de sesiones en Educación Física</t>
  </si>
  <si>
    <t>Familias</t>
  </si>
  <si>
    <t>Niños</t>
  </si>
  <si>
    <t>Avance     Abril</t>
  </si>
  <si>
    <t>Avance      Junio</t>
  </si>
  <si>
    <t>Avance      Julio</t>
  </si>
  <si>
    <t>Avance    Enero</t>
  </si>
  <si>
    <t>Avance     Mayo</t>
  </si>
  <si>
    <t>Temporalidad</t>
  </si>
  <si>
    <t>GUARDERÍAS</t>
  </si>
  <si>
    <t>Listas de asistencia y Filtro</t>
  </si>
  <si>
    <t>Cronograma mensual</t>
  </si>
  <si>
    <t>Progrma Operativo Anual</t>
  </si>
  <si>
    <t>Informe estadistico</t>
  </si>
  <si>
    <t xml:space="preserve">Promover el desarrollo integral de los niños y niñas de 6 meses a 6 años, hijos de madres y padres trabajadores, a través de los programas oficiales de la Secretaría de Educación así como de un acompañamiento continuo en el proceso de enseñanza aprendizaje y de esta manera fortalecer su desarrollo psicosocial y cognitivo lo cual permitirá ampliar y consolidar su estructura mental.  </t>
  </si>
  <si>
    <t>Número de niños en preescolar en las guarderías y CAIC´s</t>
  </si>
  <si>
    <t>PROGRAMAS</t>
  </si>
  <si>
    <t>PROTECCIÓN Y APOYO LEGAL</t>
  </si>
  <si>
    <t xml:space="preserve">Brindar atención integral y multidisciplinaria con un sentido humanista, ético y profesional a niñas, niños y adolescentes en situación de  abandono, omisión de cuidados, explotación laboral o de otra índole, incapacidad materna o paterna para proporcionar cuidados, ofreciendo un espacio  transitorio de buen trato, resguardo, protección física, formación, recuperación emocional y social y restitución de derechos, favoreciendo los procesos  para lograr la reintegración a la familia y/o sociedad.   </t>
  </si>
  <si>
    <t>Avance Enero</t>
  </si>
  <si>
    <t>Avance Abril</t>
  </si>
  <si>
    <t>Avance Mayo</t>
  </si>
  <si>
    <t>Avance Junio</t>
  </si>
  <si>
    <t>Avance Julio</t>
  </si>
  <si>
    <t>Número de Intervenciones de Trabajo Social</t>
  </si>
  <si>
    <t>Intervención</t>
  </si>
  <si>
    <t>Número de Intervenciones Psicológicas</t>
  </si>
  <si>
    <t>Número de sesiones educativas, deportivas y culturales.</t>
  </si>
  <si>
    <t>Número de Talleres educativos, culturales y deportivos impartidos en el mes</t>
  </si>
  <si>
    <t>Talleres</t>
  </si>
  <si>
    <t>Total de menores de nuevos ingreso en el mes</t>
  </si>
  <si>
    <t>NAS</t>
  </si>
  <si>
    <t>NOS</t>
  </si>
  <si>
    <t>Total de menores egresados en el mes</t>
  </si>
  <si>
    <t>Total de menores reitegrados a su entorno social</t>
  </si>
  <si>
    <t>Total de menores en la casa hogar durante el mes</t>
  </si>
  <si>
    <t>Máximos mensuales</t>
  </si>
  <si>
    <t>Informe cuantitativo</t>
  </si>
  <si>
    <t>Informe cuantitativo y narrativo</t>
  </si>
  <si>
    <t>Cuatitativo</t>
  </si>
  <si>
    <t>Expediente</t>
  </si>
  <si>
    <t>AM</t>
  </si>
  <si>
    <t>AH</t>
  </si>
  <si>
    <t>PROTECCIÓN A LA NIÑEZ Y ADOLESCENCIA</t>
  </si>
  <si>
    <t>PARTICIPACIÓN INFANTIL</t>
  </si>
  <si>
    <t>Contribuir a cimentar una cultura de respeto, tolerancia y protección de los derechos de la niñez tapatía, así mismo generar espacios en los que niñas, niños y adolescentes expresen sus opiniones y realicen propuestas sobre temas que les parezcan de interés.</t>
  </si>
  <si>
    <t>Número de sesiones de Capacitación (Difusores de los derechos)</t>
  </si>
  <si>
    <t>Listado de asistencia</t>
  </si>
  <si>
    <t>Número de difusión de los derechos de la niñez</t>
  </si>
  <si>
    <t>Información</t>
  </si>
  <si>
    <t>Fotografías</t>
  </si>
  <si>
    <t xml:space="preserve">Número de sesiones de "Buen trato" </t>
  </si>
  <si>
    <t>Lista de asistencia</t>
  </si>
  <si>
    <t>Número de seguimientos</t>
  </si>
  <si>
    <t>Seguimientos</t>
  </si>
  <si>
    <t>Bitácora</t>
  </si>
  <si>
    <t xml:space="preserve">Número de canalizaciones y derivaciones "Buen trato" </t>
  </si>
  <si>
    <t>Canalizacion y derivación</t>
  </si>
  <si>
    <t>Oficio</t>
  </si>
  <si>
    <t>Número de personas atendidas en el mes (nuevo registro) Difusores</t>
  </si>
  <si>
    <t>Personas</t>
  </si>
  <si>
    <t>MUJ</t>
  </si>
  <si>
    <t>HOM</t>
  </si>
  <si>
    <t>Total de personas atendidas en los talleres (población abierta) Buen trato</t>
  </si>
  <si>
    <t>ADOLESCENTES MUJERES</t>
  </si>
  <si>
    <t>ADOLESCENTES HOMBRES</t>
  </si>
  <si>
    <t>ADULTOS MUJERES</t>
  </si>
  <si>
    <t>PREVENCIÓN DE RIESGOS PSICOSOCIALES EN ADICCIONES</t>
  </si>
  <si>
    <t>Derivaciones</t>
  </si>
  <si>
    <t>Número de canalizaciones y derivaciones</t>
  </si>
  <si>
    <t>Oficios</t>
  </si>
  <si>
    <t>Número de talleres de prevención</t>
  </si>
  <si>
    <t xml:space="preserve">Número de orientaciones </t>
  </si>
  <si>
    <t>Orientaciones</t>
  </si>
  <si>
    <t>Número de visitas de seguimiento</t>
  </si>
  <si>
    <t>Visitas</t>
  </si>
  <si>
    <t>Número personas atendias con seguimiento (nuevo registro)</t>
  </si>
  <si>
    <t>Fotografía</t>
  </si>
  <si>
    <t>PREVENCIÓN Y ATENCIÓN INTEGRAL DEL EMBARAZO ADOLESCENTE</t>
  </si>
  <si>
    <t>Contribuir en la prevención del embarazo adolescente y reincidencia, brindando atención integral y propiciar la reflexión basada en decisiones fundamentadas en valores, proyecto de vida y estilos saludables a través del acceso de servicios de salud para las madres y sus hijos , brindando educación y orientación especializada, respetando sus derechos a la formación en salud sexual y reproductiva.</t>
  </si>
  <si>
    <t>Numero de apoyos proporcionados</t>
  </si>
  <si>
    <t>Número de becas alimenticias</t>
  </si>
  <si>
    <t>Despensas</t>
  </si>
  <si>
    <t>Listado</t>
  </si>
  <si>
    <t>Número de becas académicas y de capacitación</t>
  </si>
  <si>
    <t>Becas</t>
  </si>
  <si>
    <t>Canalización y derivaciones</t>
  </si>
  <si>
    <t>Gestiones de apoyos</t>
  </si>
  <si>
    <t>Gestiones</t>
  </si>
  <si>
    <t>Número de grupos de autoayuda y preventivos</t>
  </si>
  <si>
    <t>Grupos</t>
  </si>
  <si>
    <t>Número de orientaciones preventivas</t>
  </si>
  <si>
    <t>Orientación</t>
  </si>
  <si>
    <t>Número de Hijos de adolescentes atendidos (nuevo registro)</t>
  </si>
  <si>
    <t>Número de Adolescentes atendidos (nuevo registro)</t>
  </si>
  <si>
    <t>Total de personas atendidas en el mes (población abierta)</t>
  </si>
  <si>
    <t>Promover acciones de prevención y atención de la explotación sexual infantil, mediante acciones y estrategias integrales de intervención para la protección de la niñez y adolescencia, garantizando sus derechos.</t>
  </si>
  <si>
    <t>Padrón</t>
  </si>
  <si>
    <t>Número de gestiones a reincorporaciones escolares</t>
  </si>
  <si>
    <t>Reincorporaciones</t>
  </si>
  <si>
    <t>Canalización</t>
  </si>
  <si>
    <t>Número de victimas de abuso y/o explotación (nuevos casos)</t>
  </si>
  <si>
    <t>Total de personas atendidas en talleres (población abierta)</t>
  </si>
  <si>
    <t>PREVENCIÓN Y ATENCIÓN DE LA MIGRACIÓN INFANTIL NO ACOMPAÑADA</t>
  </si>
  <si>
    <t>Conjuntar esfuerzos y acciones entre las instancias de los tres órdenes de gobierno y la sociedad civil organizada e instancias internacionales con el fin de prevenir y atender las necesidades de niñas, niños y adolescentes migrantes y repatriados que viajan solos, así mismo promover acciones coordinadas de protección y contención familiar y comunitaria.</t>
  </si>
  <si>
    <t>Número de raciones alimenticias otorgadas</t>
  </si>
  <si>
    <t>Raciones</t>
  </si>
  <si>
    <t>Número de talleres educoformativos</t>
  </si>
  <si>
    <t>Número de talleres preventivos en escuelas</t>
  </si>
  <si>
    <t>Canalización y derivacion</t>
  </si>
  <si>
    <t>Impulsar el desarrollo de acciones para prevenir y atender el trabajo infantil con la participación de los tres ordenes de gobierno y de la sociedad civil, por medio de la promoción de redes comunitarias y el fortalecimiento de las capacidades familiares e individuales y la revaloración de la escuela como generadora de capacidades para las niñas, niños y adolescentes en situación de calle.</t>
  </si>
  <si>
    <t>Listados, fotografías</t>
  </si>
  <si>
    <t>Listados</t>
  </si>
  <si>
    <t>Número de reincorporaciones escolares</t>
  </si>
  <si>
    <t>Reincorporación</t>
  </si>
  <si>
    <t>Canalizaciones</t>
  </si>
  <si>
    <t>Número de mercados, plazas y crucesos atendidos.</t>
  </si>
  <si>
    <t>Lugares</t>
  </si>
  <si>
    <t>Total de familias atendidas durante el mes (nuevos registros)</t>
  </si>
  <si>
    <t>Número de personas que se dedican a trabajo en calle (nuevo registro)</t>
  </si>
  <si>
    <t>Número de personas en riesgo a incorporarse al trabajo en calle (nuevo registro)</t>
  </si>
  <si>
    <t>Total de personas indigenas atendidas (nuevo registro)</t>
  </si>
  <si>
    <t>UNIDAD ESPECIALIZADA DE ATENCIÓN A ADOLESCENTES EN CONFLICTO CON LA LEY</t>
  </si>
  <si>
    <t>Retornar sus derechos a niñas, niños y adolescentes en conflicto con la ley, mediante la prestación de servicios de asistencia social, así como coadyuvar para su reinserción laboral y educativa.</t>
  </si>
  <si>
    <t>Numero de apoyos entregados o gestionados</t>
  </si>
  <si>
    <t>Listado, fotografías</t>
  </si>
  <si>
    <t>Número de Intervención psicológica</t>
  </si>
  <si>
    <t>Intervenciones</t>
  </si>
  <si>
    <t>Número de intervenciones de trabajo social</t>
  </si>
  <si>
    <t>Número de Talleres "Por una cultura de la Paz"</t>
  </si>
  <si>
    <t>Número de personas atendidas en el tutelar (nuevo registro)</t>
  </si>
  <si>
    <t>Número de personas atendidas en los grupos de adaptación social (nuevo registro)</t>
  </si>
  <si>
    <t>Total de personas atendicas en talleres, platicas etc. (población abierta)</t>
  </si>
  <si>
    <t>SALUD Y BIENESTAR/NUTRICIÓN</t>
  </si>
  <si>
    <t>NUTRICIÓN</t>
  </si>
  <si>
    <t>RACIONES ALIMENTICIAS Y DESAYUNOS ESCOLARES</t>
  </si>
  <si>
    <t>Número de raciones de desayunos fríos otorgados</t>
  </si>
  <si>
    <t>Desayunos</t>
  </si>
  <si>
    <t>Supervisiones y rutas</t>
  </si>
  <si>
    <t>Número de raciones de desayunos calientes otorgados</t>
  </si>
  <si>
    <t>Supervisiones y pedidos abarrotes</t>
  </si>
  <si>
    <t>Planteles</t>
  </si>
  <si>
    <t>Padrón y rutas</t>
  </si>
  <si>
    <t>Número de niños beneficiados con desayunos escolares</t>
  </si>
  <si>
    <t>Máximo anual</t>
  </si>
  <si>
    <t>Número de niños beneficiados con raciones alimenticias en los centros de DIF</t>
  </si>
  <si>
    <t>Número de despensas entregadas PROALIMNE</t>
  </si>
  <si>
    <t>Litros de leche entregados en el programa PROALIMNE</t>
  </si>
  <si>
    <t>Lts. Leches</t>
  </si>
  <si>
    <t xml:space="preserve">Total de Niños beneficiados PROALIMNE </t>
  </si>
  <si>
    <t>Máximo Anual</t>
  </si>
  <si>
    <t>ADULTOS MAYORES HOMBRES</t>
  </si>
  <si>
    <t>AMH</t>
  </si>
  <si>
    <t>AMM</t>
  </si>
  <si>
    <t>Número de familias beneficiadas con despensas PAAD</t>
  </si>
  <si>
    <t>Pláticas</t>
  </si>
  <si>
    <t>Generar acciones de prevención de riesgos psicosociales en las niñas, niños y adolescentes y sus familias que disminuyan la probabilidad de que se presenten problemas de salud pública en edades tempranas, con la finalidad de incrementar sus factores de protección y promover estilos de vida saludables.</t>
  </si>
  <si>
    <t>HABILIDADES Y PROFESIONALIZACIÓN/EXTRA ESCOLAR</t>
  </si>
  <si>
    <t>PREESCOLARES</t>
  </si>
  <si>
    <t>Promover el desarrollo integral de los niños y niñas de los 3 a los 6 años a través de los programas oficiales de la Secretaría de Educación Jalisco, que le permiten ampliar y consolidar su estructura mental en el proceso de la enseñanza-aprendizaje de la lectoescritura.</t>
  </si>
  <si>
    <t>Avance     Enero</t>
  </si>
  <si>
    <t>Avance    Marzo</t>
  </si>
  <si>
    <t>Avance    Mayo</t>
  </si>
  <si>
    <t>Avance    Junio</t>
  </si>
  <si>
    <t>Avance     Julio</t>
  </si>
  <si>
    <t>Listas de Asistencia</t>
  </si>
  <si>
    <t>Cronograma</t>
  </si>
  <si>
    <t>Número de niños en preescolar en los centros comunitarios</t>
  </si>
  <si>
    <t>mensual</t>
  </si>
  <si>
    <t>COORDINACIÓN</t>
  </si>
  <si>
    <t>JEFATURAS:</t>
  </si>
  <si>
    <t>OBJETIVOS:</t>
  </si>
  <si>
    <t>Avance        Enero</t>
  </si>
  <si>
    <t>Lista de registro</t>
  </si>
  <si>
    <t xml:space="preserve">Servicios </t>
  </si>
  <si>
    <t>Número de pláticas alimentarias</t>
  </si>
  <si>
    <t>Cronograma de actividades</t>
  </si>
  <si>
    <t>Número consultas pediátricas</t>
  </si>
  <si>
    <t>Consultas</t>
  </si>
  <si>
    <t>Número de filtros de revisión médica.</t>
  </si>
  <si>
    <t>Filtros</t>
  </si>
  <si>
    <t>Número de canalizaciones</t>
  </si>
  <si>
    <t>canalizaciones</t>
  </si>
  <si>
    <t>Hoja de canalización</t>
  </si>
  <si>
    <t>Número de personas de nuevo ingreso, integradas al programa  (población semi cautiva)</t>
  </si>
  <si>
    <t xml:space="preserve">Mensual </t>
  </si>
  <si>
    <t>Historial Clínico</t>
  </si>
  <si>
    <t>Total de personas atendidos durante el mes (población semicautiva)</t>
  </si>
  <si>
    <t>de 6 a 12 meses atendidos</t>
  </si>
  <si>
    <t>PERSONAS</t>
  </si>
  <si>
    <t>RACIONES</t>
  </si>
  <si>
    <t>MENORES</t>
  </si>
  <si>
    <t>población semi cautiva</t>
  </si>
  <si>
    <t>Total de población atendida en el mes (nuevo registro)</t>
  </si>
  <si>
    <t>MUJERES</t>
  </si>
  <si>
    <t>CENTRO ESPECIALIZADO DE NUTRICIÓN INFANTIL (CENI)</t>
  </si>
  <si>
    <t>Número personas atendidas (población abierta)</t>
  </si>
  <si>
    <t>El Centro Especializado de Nutrición Infantil otorga el sevicio a niñas y niños desnutridos con primero y segundo grado de desnutrición de 6 meses a 7 años 11 meses de la localidad de Lomas del Paraíso y canalizados de otros Centros de DIF u otras Dependencias.</t>
  </si>
  <si>
    <t>SISTEMA DE INFORMACIÓN POR METAS "SIM"</t>
  </si>
  <si>
    <t>HOMBRES</t>
  </si>
  <si>
    <t>ADULTOS MAYORES MUJERES</t>
  </si>
  <si>
    <t>TOTAL</t>
  </si>
  <si>
    <t>PROTECCIÓN A LA NIÑEZ</t>
  </si>
  <si>
    <t>SERVICIOS Y APOYOS</t>
  </si>
  <si>
    <t>PROGRAMAS OPERATIVOS 2016</t>
  </si>
  <si>
    <t>DIF GUADALAJARA</t>
  </si>
  <si>
    <t xml:space="preserve">TOTAL DE PERSONAS </t>
  </si>
  <si>
    <t xml:space="preserve">SUB-TOTAL DE PERSONAS </t>
  </si>
  <si>
    <t>TOTAL DE SERVICIOS</t>
  </si>
  <si>
    <t>NÚMERO</t>
  </si>
  <si>
    <t>HOGAR DE TRANSICIÓN PARA LA NIÑEZ EN VILLAS MIRAVALLE</t>
  </si>
  <si>
    <t>ADOLESCENTES</t>
  </si>
  <si>
    <t>ADULTOS</t>
  </si>
  <si>
    <t>ADULTOS MAYORES</t>
  </si>
  <si>
    <t>TOTAL DE PERSONAS</t>
  </si>
  <si>
    <t>PREVENCIÓN Y DETENCIÓN DE LA EXPLOTACIÓN SEXUAL INFANTIL</t>
  </si>
  <si>
    <t>AVANCE</t>
  </si>
  <si>
    <t>PROTECCIÓN Y ATENCIÓN DEL TRABAJO INFANTIL URBANO MARGINAL</t>
  </si>
  <si>
    <t xml:space="preserve">Número total de planteles educativos atendidos con la entrega de desayunos </t>
  </si>
  <si>
    <t>Platicas</t>
  </si>
  <si>
    <t>NIÑOS Y ADOLESCENTES</t>
  </si>
  <si>
    <t xml:space="preserve"> PERSONAS</t>
  </si>
  <si>
    <t>Pláticas de Orientación Alimentaria PROALIMNE</t>
  </si>
  <si>
    <t>RACIONES Y DESPENSAS</t>
  </si>
  <si>
    <t>ADOLES. MUJERES</t>
  </si>
  <si>
    <t>ADOLES. HOM</t>
  </si>
  <si>
    <t>Número de raciones alimenticias otorgadas a centros de DIF  (Villas, CDI´S)</t>
  </si>
  <si>
    <t>Número de despensas DIF entregadas PAAD</t>
  </si>
  <si>
    <t>Total de población abierta (platicas de sensibilizacion)</t>
  </si>
  <si>
    <t>ADULTOS MM</t>
  </si>
  <si>
    <t>ADULTOS MH</t>
  </si>
  <si>
    <t>PADRON PAAD</t>
  </si>
  <si>
    <t>en el mes de agosto cambiarion cifras del mes de junio</t>
  </si>
  <si>
    <t>Acumulado 2017</t>
  </si>
  <si>
    <t>Proyección  2016</t>
  </si>
  <si>
    <t>Proyección 2017</t>
  </si>
  <si>
    <t>Proyección 2018</t>
  </si>
  <si>
    <t>% de incremento Anual</t>
  </si>
  <si>
    <t>Acumulado 2018</t>
  </si>
  <si>
    <t>Proyección 2016</t>
  </si>
  <si>
    <t>Aumulado 2017</t>
  </si>
  <si>
    <t>% de incremento anual</t>
  </si>
  <si>
    <t>Proyección  2017</t>
  </si>
  <si>
    <t>Proyección  2018</t>
  </si>
  <si>
    <t>Definir Meta</t>
  </si>
  <si>
    <t>DEFINIR META PARA LOS 7530</t>
  </si>
  <si>
    <t>AJM</t>
  </si>
  <si>
    <t>AJH</t>
  </si>
  <si>
    <t>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</si>
</sst>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6" tint="-0.249977111117893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1"/>
      <color theme="1"/>
      <name val="Calibri"/>
      <family val="2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6" tint="-0.249977111117893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7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rgb="FF31B8B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1B8B5"/>
        <bgColor rgb="FF31B8B5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56">
    <xf numFmtId="0" fontId="0" fillId="0" borderId="0"/>
    <xf numFmtId="9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11" fillId="3" borderId="12" applyNumberFormat="0" applyFont="0" applyAlignment="0" applyProtection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3" fillId="0" borderId="0"/>
    <xf numFmtId="0" fontId="43" fillId="0" borderId="0"/>
    <xf numFmtId="0" fontId="3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5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5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3" fillId="0" borderId="0"/>
    <xf numFmtId="0" fontId="37" fillId="0" borderId="0"/>
    <xf numFmtId="0" fontId="53" fillId="0" borderId="0"/>
    <xf numFmtId="0" fontId="53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</cellStyleXfs>
  <cellXfs count="59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5" fillId="2" borderId="4" xfId="0" applyFont="1" applyFill="1" applyBorder="1" applyAlignment="1" applyProtection="1">
      <alignment horizontal="right" vertical="center" wrapText="1"/>
    </xf>
    <xf numFmtId="0" fontId="0" fillId="0" borderId="0" xfId="0" applyFill="1"/>
    <xf numFmtId="0" fontId="7" fillId="2" borderId="4" xfId="0" applyFont="1" applyFill="1" applyBorder="1" applyAlignment="1" applyProtection="1">
      <alignment horizontal="right" vertical="center" wrapText="1"/>
      <protection locked="0"/>
    </xf>
    <xf numFmtId="1" fontId="9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5" fillId="4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vertical="center" wrapText="1"/>
    </xf>
    <xf numFmtId="0" fontId="0" fillId="0" borderId="0" xfId="0" applyFill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/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Fill="1"/>
    <xf numFmtId="0" fontId="7" fillId="0" borderId="0" xfId="0" applyFont="1" applyProtection="1"/>
    <xf numFmtId="0" fontId="3" fillId="0" borderId="2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5" fillId="4" borderId="4" xfId="0" applyFont="1" applyFill="1" applyBorder="1" applyAlignment="1" applyProtection="1">
      <alignment vertical="center" wrapText="1"/>
      <protection locked="0"/>
    </xf>
    <xf numFmtId="3" fontId="9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</xf>
    <xf numFmtId="3" fontId="7" fillId="2" borderId="8" xfId="0" applyNumberFormat="1" applyFont="1" applyFill="1" applyBorder="1" applyAlignment="1" applyProtection="1">
      <alignment vertical="center" wrapText="1"/>
      <protection locked="0"/>
    </xf>
    <xf numFmtId="3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8" xfId="0" applyNumberFormat="1" applyFont="1" applyFill="1" applyBorder="1" applyAlignment="1" applyProtection="1">
      <alignment horizontal="right" vertical="center" wrapText="1"/>
    </xf>
    <xf numFmtId="9" fontId="5" fillId="0" borderId="4" xfId="1" applyFont="1" applyFill="1" applyBorder="1" applyAlignment="1" applyProtection="1">
      <alignment horizontal="right" vertical="center" wrapText="1"/>
      <protection locked="0"/>
    </xf>
    <xf numFmtId="0" fontId="15" fillId="4" borderId="4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Protection="1"/>
    <xf numFmtId="0" fontId="7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wrapText="1"/>
    </xf>
    <xf numFmtId="0" fontId="7" fillId="0" borderId="4" xfId="0" applyFont="1" applyBorder="1" applyProtection="1"/>
    <xf numFmtId="0" fontId="7" fillId="0" borderId="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17" fillId="0" borderId="0" xfId="0" applyFont="1" applyProtection="1"/>
    <xf numFmtId="0" fontId="7" fillId="0" borderId="4" xfId="0" applyFont="1" applyFill="1" applyBorder="1" applyAlignment="1" applyProtection="1">
      <alignment horizontal="left" wrapText="1"/>
    </xf>
    <xf numFmtId="0" fontId="7" fillId="0" borderId="4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Protection="1"/>
    <xf numFmtId="0" fontId="7" fillId="0" borderId="3" xfId="0" applyFont="1" applyBorder="1" applyProtection="1"/>
    <xf numFmtId="0" fontId="7" fillId="0" borderId="4" xfId="0" applyFont="1" applyBorder="1" applyAlignment="1" applyProtection="1">
      <alignment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right" vertical="center" wrapText="1"/>
    </xf>
    <xf numFmtId="9" fontId="5" fillId="0" borderId="4" xfId="1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3" fontId="9" fillId="2" borderId="4" xfId="0" applyNumberFormat="1" applyFont="1" applyFill="1" applyBorder="1" applyAlignment="1" applyProtection="1">
      <alignment horizontal="right" vertical="center" wrapText="1"/>
    </xf>
    <xf numFmtId="3" fontId="9" fillId="2" borderId="8" xfId="0" applyNumberFormat="1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3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wrapText="1"/>
    </xf>
    <xf numFmtId="9" fontId="5" fillId="0" borderId="4" xfId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3" fillId="0" borderId="2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horizontal="left" vertical="center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Font="1" applyFill="1" applyBorder="1" applyAlignment="1" applyProtection="1">
      <alignment horizontal="right" vertical="center" wrapText="1"/>
    </xf>
    <xf numFmtId="9" fontId="21" fillId="0" borderId="4" xfId="1" applyFont="1" applyBorder="1" applyAlignment="1" applyProtection="1">
      <alignment horizontal="right" vertical="center" wrapText="1"/>
    </xf>
    <xf numFmtId="0" fontId="22" fillId="0" borderId="0" xfId="0" applyFont="1" applyProtection="1"/>
    <xf numFmtId="0" fontId="15" fillId="4" borderId="4" xfId="0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5" fillId="0" borderId="4" xfId="0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4" xfId="0" applyFont="1" applyFill="1" applyBorder="1" applyProtection="1"/>
    <xf numFmtId="164" fontId="5" fillId="0" borderId="0" xfId="0" applyNumberFormat="1" applyFont="1" applyProtection="1"/>
    <xf numFmtId="3" fontId="5" fillId="0" borderId="0" xfId="0" applyNumberFormat="1" applyFont="1" applyProtection="1"/>
    <xf numFmtId="3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protection locked="0"/>
    </xf>
    <xf numFmtId="3" fontId="9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4" xfId="0" applyNumberFormat="1" applyFont="1" applyFill="1" applyBorder="1" applyAlignment="1" applyProtection="1">
      <alignment vertical="center" wrapText="1"/>
      <protection locked="0"/>
    </xf>
    <xf numFmtId="3" fontId="9" fillId="2" borderId="4" xfId="0" applyNumberFormat="1" applyFont="1" applyFill="1" applyBorder="1" applyAlignment="1" applyProtection="1">
      <alignment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</xf>
    <xf numFmtId="0" fontId="0" fillId="0" borderId="4" xfId="0" applyBorder="1"/>
    <xf numFmtId="3" fontId="10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8" xfId="0" applyNumberFormat="1" applyFont="1" applyFill="1" applyBorder="1" applyAlignment="1" applyProtection="1">
      <alignment vertical="center" wrapText="1"/>
      <protection locked="0"/>
    </xf>
    <xf numFmtId="0" fontId="18" fillId="4" borderId="4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/>
    <xf numFmtId="0" fontId="0" fillId="0" borderId="0" xfId="0" applyBorder="1"/>
    <xf numFmtId="0" fontId="0" fillId="6" borderId="0" xfId="0" applyFill="1" applyBorder="1" applyAlignment="1">
      <alignment horizontal="center"/>
    </xf>
    <xf numFmtId="3" fontId="0" fillId="6" borderId="4" xfId="0" applyNumberFormat="1" applyFill="1" applyBorder="1" applyAlignment="1"/>
    <xf numFmtId="3" fontId="0" fillId="0" borderId="0" xfId="0" applyNumberFormat="1"/>
    <xf numFmtId="0" fontId="0" fillId="0" borderId="0" xfId="0" applyFill="1"/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 wrapText="1"/>
    </xf>
    <xf numFmtId="3" fontId="7" fillId="2" borderId="8" xfId="0" applyNumberFormat="1" applyFont="1" applyFill="1" applyBorder="1" applyAlignment="1" applyProtection="1">
      <alignment vertical="center" wrapText="1"/>
    </xf>
    <xf numFmtId="3" fontId="9" fillId="2" borderId="4" xfId="0" applyNumberFormat="1" applyFont="1" applyFill="1" applyBorder="1" applyAlignment="1" applyProtection="1">
      <alignment horizontal="right" vertical="center" wrapText="1"/>
    </xf>
    <xf numFmtId="3" fontId="9" fillId="2" borderId="8" xfId="0" applyNumberFormat="1" applyFont="1" applyFill="1" applyBorder="1" applyAlignment="1" applyProtection="1">
      <alignment vertical="center" wrapText="1"/>
    </xf>
    <xf numFmtId="0" fontId="0" fillId="0" borderId="0" xfId="0" applyFill="1"/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 applyProtection="1">
      <alignment horizontal="right" vertical="center" wrapText="1"/>
    </xf>
    <xf numFmtId="9" fontId="5" fillId="0" borderId="4" xfId="1" applyFont="1" applyFill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 wrapText="1"/>
    </xf>
    <xf numFmtId="3" fontId="9" fillId="2" borderId="4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7" fillId="0" borderId="0" xfId="0" applyFont="1" applyProtection="1"/>
    <xf numFmtId="3" fontId="5" fillId="2" borderId="4" xfId="0" applyNumberFormat="1" applyFont="1" applyFill="1" applyBorder="1" applyAlignment="1" applyProtection="1">
      <alignment horizontal="right" vertical="center" wrapText="1"/>
    </xf>
    <xf numFmtId="9" fontId="5" fillId="0" borderId="8" xfId="1" applyFont="1" applyFill="1" applyBorder="1" applyAlignment="1" applyProtection="1">
      <alignment horizontal="right" vertical="center" wrapText="1"/>
      <protection locked="0"/>
    </xf>
    <xf numFmtId="9" fontId="5" fillId="0" borderId="8" xfId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3" fontId="5" fillId="0" borderId="0" xfId="0" applyNumberFormat="1" applyFont="1" applyAlignment="1" applyProtection="1">
      <alignment horizontal="center"/>
    </xf>
    <xf numFmtId="0" fontId="28" fillId="0" borderId="0" xfId="0" applyFont="1" applyProtection="1"/>
    <xf numFmtId="3" fontId="29" fillId="2" borderId="8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/>
    </xf>
    <xf numFmtId="9" fontId="5" fillId="0" borderId="8" xfId="1" applyFont="1" applyFill="1" applyBorder="1" applyAlignment="1" applyProtection="1">
      <alignment vertical="center" wrapText="1"/>
      <protection locked="0"/>
    </xf>
    <xf numFmtId="3" fontId="29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center"/>
    </xf>
    <xf numFmtId="3" fontId="31" fillId="0" borderId="0" xfId="0" applyNumberFormat="1" applyFont="1" applyProtection="1"/>
    <xf numFmtId="3" fontId="7" fillId="0" borderId="0" xfId="0" applyNumberFormat="1" applyFont="1" applyProtection="1"/>
    <xf numFmtId="3" fontId="10" fillId="2" borderId="8" xfId="0" applyNumberFormat="1" applyFont="1" applyFill="1" applyBorder="1" applyAlignment="1" applyProtection="1">
      <alignment vertical="center" wrapText="1"/>
    </xf>
    <xf numFmtId="3" fontId="18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18" fillId="4" borderId="4" xfId="0" applyNumberFormat="1" applyFont="1" applyFill="1" applyBorder="1" applyAlignment="1" applyProtection="1">
      <alignment horizontal="left" vertical="center" wrapText="1"/>
      <protection locked="0"/>
    </xf>
    <xf numFmtId="3" fontId="29" fillId="2" borderId="8" xfId="0" applyNumberFormat="1" applyFont="1" applyFill="1" applyBorder="1" applyAlignment="1" applyProtection="1">
      <alignment vertical="center" wrapText="1"/>
    </xf>
    <xf numFmtId="3" fontId="5" fillId="0" borderId="0" xfId="0" applyNumberFormat="1" applyFont="1" applyAlignment="1" applyProtection="1">
      <alignment horizontal="right"/>
    </xf>
    <xf numFmtId="0" fontId="29" fillId="0" borderId="0" xfId="0" applyFont="1" applyProtection="1"/>
    <xf numFmtId="3" fontId="28" fillId="0" borderId="0" xfId="0" applyNumberFormat="1" applyFont="1" applyProtection="1"/>
    <xf numFmtId="3" fontId="6" fillId="2" borderId="4" xfId="0" applyNumberFormat="1" applyFont="1" applyFill="1" applyBorder="1" applyAlignment="1" applyProtection="1">
      <alignment horizontal="right" vertical="center" wrapText="1"/>
    </xf>
    <xf numFmtId="3" fontId="32" fillId="0" borderId="0" xfId="0" applyNumberFormat="1" applyFont="1" applyAlignment="1" applyProtection="1">
      <alignment horizontal="right"/>
      <protection locked="0"/>
    </xf>
    <xf numFmtId="0" fontId="32" fillId="0" borderId="0" xfId="0" applyFont="1" applyAlignment="1" applyProtection="1">
      <alignment horizontal="right"/>
      <protection locked="0"/>
    </xf>
    <xf numFmtId="3" fontId="5" fillId="0" borderId="0" xfId="0" applyNumberFormat="1" applyFont="1" applyProtection="1"/>
    <xf numFmtId="0" fontId="32" fillId="0" borderId="0" xfId="0" applyFont="1" applyAlignment="1" applyProtection="1">
      <alignment horizontal="right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Protection="1"/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5" fillId="4" borderId="4" xfId="0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3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7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7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0" fillId="0" borderId="4" xfId="0" applyFill="1" applyBorder="1" applyAlignment="1">
      <alignment horizontal="right" vertical="center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3" fontId="9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8" xfId="0" applyNumberFormat="1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30" fillId="0" borderId="4" xfId="0" applyFont="1" applyFill="1" applyBorder="1" applyAlignment="1" applyProtection="1">
      <alignment horizontal="right" vertical="center" wrapText="1"/>
      <protection locked="0"/>
    </xf>
    <xf numFmtId="0" fontId="3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44" fillId="0" borderId="17" xfId="0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44" fillId="0" borderId="17" xfId="0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36" fillId="0" borderId="4" xfId="0" applyFont="1" applyFill="1" applyBorder="1" applyAlignment="1" applyProtection="1">
      <alignment horizontal="right" vertical="center" wrapText="1"/>
      <protection locked="0"/>
    </xf>
    <xf numFmtId="0" fontId="36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3" fontId="18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18" fillId="4" borderId="4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8" borderId="4" xfId="0" applyFont="1" applyFill="1" applyBorder="1" applyAlignment="1" applyProtection="1">
      <alignment horizontal="right" vertical="center" wrapText="1"/>
      <protection locked="0"/>
    </xf>
    <xf numFmtId="0" fontId="14" fillId="9" borderId="4" xfId="0" applyFont="1" applyFill="1" applyBorder="1" applyAlignment="1" applyProtection="1">
      <alignment horizontal="right" vertical="center" wrapText="1"/>
      <protection locked="0"/>
    </xf>
    <xf numFmtId="0" fontId="7" fillId="2" borderId="4" xfId="0" applyFont="1" applyFill="1" applyBorder="1" applyAlignment="1" applyProtection="1">
      <alignment horizontal="right" vertical="center" wrapText="1"/>
    </xf>
    <xf numFmtId="1" fontId="9" fillId="2" borderId="4" xfId="0" applyNumberFormat="1" applyFont="1" applyFill="1" applyBorder="1" applyAlignment="1" applyProtection="1">
      <alignment horizontal="right" vertical="center" wrapText="1"/>
    </xf>
    <xf numFmtId="164" fontId="9" fillId="2" borderId="8" xfId="19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right" vertical="center" wrapText="1"/>
    </xf>
    <xf numFmtId="164" fontId="5" fillId="2" borderId="4" xfId="19" applyNumberFormat="1" applyFont="1" applyFill="1" applyBorder="1" applyAlignment="1" applyProtection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164" fontId="29" fillId="2" borderId="8" xfId="19" applyNumberFormat="1" applyFont="1" applyFill="1" applyBorder="1" applyAlignment="1" applyProtection="1">
      <alignment horizontal="right" vertical="center" wrapText="1"/>
    </xf>
    <xf numFmtId="164" fontId="10" fillId="2" borderId="8" xfId="19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5" fillId="0" borderId="4" xfId="0" applyFont="1" applyBorder="1" applyProtection="1"/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164" fontId="9" fillId="2" borderId="4" xfId="19" applyNumberFormat="1" applyFont="1" applyFill="1" applyBorder="1" applyAlignment="1" applyProtection="1">
      <alignment horizontal="right" vertical="center" wrapText="1"/>
    </xf>
    <xf numFmtId="164" fontId="7" fillId="0" borderId="4" xfId="19" applyNumberFormat="1" applyFont="1" applyFill="1" applyBorder="1" applyAlignment="1" applyProtection="1">
      <alignment horizontal="right" vertical="center" wrapText="1"/>
    </xf>
    <xf numFmtId="9" fontId="5" fillId="0" borderId="4" xfId="1" applyFont="1" applyFill="1" applyBorder="1" applyAlignment="1" applyProtection="1">
      <alignment horizontal="right" vertical="center" wrapText="1"/>
    </xf>
    <xf numFmtId="164" fontId="10" fillId="2" borderId="4" xfId="19" applyNumberFormat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vertical="center" wrapText="1"/>
    </xf>
    <xf numFmtId="164" fontId="7" fillId="2" borderId="8" xfId="19" applyNumberFormat="1" applyFont="1" applyFill="1" applyBorder="1" applyAlignment="1" applyProtection="1">
      <alignment vertical="center" wrapText="1"/>
    </xf>
    <xf numFmtId="164" fontId="10" fillId="2" borderId="8" xfId="19" applyNumberFormat="1" applyFont="1" applyFill="1" applyBorder="1" applyAlignment="1" applyProtection="1">
      <alignment vertical="center" wrapText="1"/>
    </xf>
    <xf numFmtId="3" fontId="14" fillId="8" borderId="4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7" xfId="673" applyFont="1" applyBorder="1" applyAlignment="1">
      <alignment horizontal="right" vertical="center" wrapText="1"/>
    </xf>
    <xf numFmtId="3" fontId="28" fillId="2" borderId="4" xfId="0" applyNumberFormat="1" applyFont="1" applyFill="1" applyBorder="1" applyAlignment="1" applyProtection="1">
      <alignment horizontal="right" vertical="center" wrapText="1"/>
    </xf>
    <xf numFmtId="3" fontId="45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41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3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46" fillId="0" borderId="17" xfId="0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vertical="center" wrapText="1"/>
    </xf>
    <xf numFmtId="0" fontId="36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3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7" xfId="693" applyFont="1" applyBorder="1" applyAlignment="1">
      <alignment horizontal="right" vertical="center" wrapText="1"/>
    </xf>
    <xf numFmtId="0" fontId="50" fillId="10" borderId="17" xfId="694" applyFont="1" applyFill="1" applyBorder="1" applyAlignment="1">
      <alignment vertical="center" wrapText="1"/>
    </xf>
    <xf numFmtId="0" fontId="40" fillId="0" borderId="17" xfId="694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3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3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7" xfId="715" applyFont="1" applyBorder="1" applyAlignment="1">
      <alignment horizontal="right" vertical="center" wrapText="1"/>
    </xf>
    <xf numFmtId="0" fontId="40" fillId="0" borderId="17" xfId="719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11" borderId="4" xfId="0" applyFont="1" applyFill="1" applyBorder="1" applyAlignment="1" applyProtection="1">
      <alignment horizontal="right" vertical="center" wrapText="1"/>
      <protection locked="0"/>
    </xf>
    <xf numFmtId="3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40" fillId="0" borderId="17" xfId="731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3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40" fillId="0" borderId="17" xfId="0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5" fillId="4" borderId="4" xfId="0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3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7" xfId="780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34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7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3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7" xfId="810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40" fillId="0" borderId="17" xfId="0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55" fillId="0" borderId="17" xfId="0" applyFont="1" applyBorder="1" applyAlignment="1">
      <alignment horizontal="right" vertical="center" wrapText="1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3" fontId="10" fillId="2" borderId="4" xfId="0" applyNumberFormat="1" applyFont="1" applyFill="1" applyBorder="1" applyAlignment="1" applyProtection="1">
      <alignment horizontal="right" vertical="center" wrapText="1"/>
    </xf>
    <xf numFmtId="0" fontId="54" fillId="0" borderId="4" xfId="650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3" fontId="14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34" fillId="0" borderId="4" xfId="0" applyFont="1" applyFill="1" applyBorder="1" applyAlignment="1" applyProtection="1">
      <alignment horizontal="right" vertical="center" wrapText="1"/>
      <protection locked="0"/>
    </xf>
    <xf numFmtId="3" fontId="31" fillId="2" borderId="4" xfId="0" applyNumberFormat="1" applyFont="1" applyFill="1" applyBorder="1" applyAlignment="1" applyProtection="1">
      <alignment horizontal="right"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/>
    </xf>
    <xf numFmtId="0" fontId="0" fillId="0" borderId="11" xfId="0" applyBorder="1" applyProtection="1"/>
    <xf numFmtId="0" fontId="5" fillId="0" borderId="1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9" fontId="5" fillId="0" borderId="5" xfId="1" applyFont="1" applyFill="1" applyBorder="1" applyAlignment="1" applyProtection="1">
      <alignment horizontal="right" vertical="center" wrapText="1"/>
    </xf>
    <xf numFmtId="9" fontId="5" fillId="0" borderId="8" xfId="1" applyFont="1" applyFill="1" applyBorder="1" applyAlignment="1" applyProtection="1">
      <alignment horizontal="right" vertical="center" wrapText="1"/>
    </xf>
    <xf numFmtId="164" fontId="28" fillId="2" borderId="5" xfId="19" applyNumberFormat="1" applyFont="1" applyFill="1" applyBorder="1" applyAlignment="1" applyProtection="1">
      <alignment horizontal="right" vertical="center" wrapText="1"/>
    </xf>
    <xf numFmtId="164" fontId="28" fillId="2" borderId="8" xfId="19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164" fontId="7" fillId="0" borderId="5" xfId="19" applyNumberFormat="1" applyFont="1" applyFill="1" applyBorder="1" applyAlignment="1" applyProtection="1">
      <alignment horizontal="right" vertical="center" wrapText="1"/>
    </xf>
    <xf numFmtId="164" fontId="7" fillId="0" borderId="8" xfId="19" applyNumberFormat="1" applyFont="1" applyFill="1" applyBorder="1" applyAlignment="1" applyProtection="1">
      <alignment horizontal="right" vertical="center" wrapText="1"/>
    </xf>
    <xf numFmtId="164" fontId="9" fillId="2" borderId="5" xfId="19" applyNumberFormat="1" applyFont="1" applyFill="1" applyBorder="1" applyAlignment="1" applyProtection="1">
      <alignment horizontal="right" vertical="center" wrapText="1"/>
    </xf>
    <xf numFmtId="164" fontId="9" fillId="2" borderId="8" xfId="19" applyNumberFormat="1" applyFont="1" applyFill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164" fontId="7" fillId="2" borderId="5" xfId="19" applyNumberFormat="1" applyFont="1" applyFill="1" applyBorder="1" applyAlignment="1" applyProtection="1">
      <alignment horizontal="right" vertical="center" wrapText="1"/>
    </xf>
    <xf numFmtId="164" fontId="7" fillId="2" borderId="8" xfId="19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9" fillId="0" borderId="15" xfId="690" applyFont="1" applyBorder="1" applyAlignment="1">
      <alignment horizontal="right" vertical="center" wrapText="1"/>
    </xf>
    <xf numFmtId="0" fontId="38" fillId="0" borderId="16" xfId="690" applyFont="1" applyBorder="1"/>
    <xf numFmtId="0" fontId="39" fillId="0" borderId="15" xfId="694" applyFont="1" applyBorder="1" applyAlignment="1">
      <alignment horizontal="right" vertical="center" wrapText="1"/>
    </xf>
    <xf numFmtId="0" fontId="38" fillId="0" borderId="16" xfId="694" applyFont="1" applyBorder="1"/>
    <xf numFmtId="0" fontId="39" fillId="0" borderId="15" xfId="669" applyFont="1" applyBorder="1" applyAlignment="1">
      <alignment horizontal="right" vertical="center" wrapText="1"/>
    </xf>
    <xf numFmtId="0" fontId="38" fillId="0" borderId="16" xfId="669" applyFont="1" applyBorder="1"/>
    <xf numFmtId="3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5" xfId="1" applyFont="1" applyFill="1" applyBorder="1" applyAlignment="1" applyProtection="1">
      <alignment horizontal="right" vertical="center" wrapText="1"/>
      <protection locked="0"/>
    </xf>
    <xf numFmtId="9" fontId="5" fillId="0" borderId="8" xfId="1" applyFont="1" applyFill="1" applyBorder="1" applyAlignment="1" applyProtection="1">
      <alignment horizontal="right" vertical="center" wrapText="1"/>
      <protection locked="0"/>
    </xf>
    <xf numFmtId="3" fontId="28" fillId="2" borderId="5" xfId="0" applyNumberFormat="1" applyFont="1" applyFill="1" applyBorder="1" applyAlignment="1" applyProtection="1">
      <alignment horizontal="right" vertical="center" wrapText="1"/>
    </xf>
    <xf numFmtId="3" fontId="28" fillId="2" borderId="8" xfId="0" applyNumberFormat="1" applyFont="1" applyFill="1" applyBorder="1" applyAlignment="1" applyProtection="1">
      <alignment horizontal="right" vertical="center" wrapText="1"/>
    </xf>
    <xf numFmtId="0" fontId="39" fillId="0" borderId="15" xfId="712" applyFont="1" applyBorder="1" applyAlignment="1">
      <alignment horizontal="right" vertical="center" wrapText="1"/>
    </xf>
    <xf numFmtId="0" fontId="38" fillId="0" borderId="16" xfId="712" applyFont="1" applyBorder="1"/>
    <xf numFmtId="0" fontId="39" fillId="0" borderId="15" xfId="716" applyFont="1" applyBorder="1" applyAlignment="1">
      <alignment horizontal="right" vertical="center" wrapText="1"/>
    </xf>
    <xf numFmtId="0" fontId="38" fillId="0" borderId="16" xfId="716" applyFont="1" applyBorder="1"/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3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9" fillId="0" borderId="15" xfId="808" applyFont="1" applyBorder="1" applyAlignment="1">
      <alignment horizontal="right" vertical="center" wrapText="1"/>
    </xf>
    <xf numFmtId="0" fontId="38" fillId="0" borderId="16" xfId="808" applyFont="1" applyBorder="1"/>
    <xf numFmtId="0" fontId="39" fillId="0" borderId="4" xfId="808" applyFont="1" applyBorder="1" applyAlignment="1">
      <alignment horizontal="right" vertical="center" wrapText="1"/>
    </xf>
    <xf numFmtId="0" fontId="38" fillId="0" borderId="4" xfId="808" applyFont="1" applyBorder="1"/>
    <xf numFmtId="0" fontId="39" fillId="0" borderId="15" xfId="739" applyFont="1" applyBorder="1" applyAlignment="1">
      <alignment horizontal="right" vertical="center" wrapText="1"/>
    </xf>
    <xf numFmtId="0" fontId="38" fillId="0" borderId="16" xfId="739" applyFont="1" applyBorder="1"/>
    <xf numFmtId="0" fontId="39" fillId="0" borderId="15" xfId="776" applyFont="1" applyBorder="1" applyAlignment="1">
      <alignment horizontal="right" vertical="center" wrapText="1"/>
    </xf>
    <xf numFmtId="0" fontId="38" fillId="0" borderId="16" xfId="776" applyFont="1" applyBorder="1"/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8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right" vertical="center" wrapText="1"/>
    </xf>
    <xf numFmtId="0" fontId="48" fillId="0" borderId="16" xfId="0" applyFont="1" applyBorder="1" applyAlignment="1">
      <alignment horizontal="right"/>
    </xf>
    <xf numFmtId="0" fontId="48" fillId="0" borderId="18" xfId="0" applyFont="1" applyBorder="1" applyAlignment="1">
      <alignment horizontal="right"/>
    </xf>
    <xf numFmtId="0" fontId="7" fillId="0" borderId="1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7" fillId="8" borderId="1" xfId="0" applyFont="1" applyFill="1" applyBorder="1" applyAlignment="1" applyProtection="1">
      <alignment vertical="center" wrapText="1"/>
    </xf>
    <xf numFmtId="0" fontId="7" fillId="8" borderId="3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48" fillId="0" borderId="16" xfId="0" applyFont="1" applyBorder="1"/>
    <xf numFmtId="0" fontId="48" fillId="0" borderId="18" xfId="0" applyFont="1" applyBorder="1"/>
    <xf numFmtId="0" fontId="39" fillId="0" borderId="15" xfId="0" applyFont="1" applyBorder="1" applyAlignment="1">
      <alignment horizontal="right" vertical="center" wrapText="1"/>
    </xf>
    <xf numFmtId="0" fontId="38" fillId="0" borderId="16" xfId="0" applyFont="1" applyBorder="1"/>
    <xf numFmtId="0" fontId="38" fillId="0" borderId="18" xfId="0" applyFont="1" applyBorder="1"/>
    <xf numFmtId="0" fontId="3" fillId="7" borderId="1" xfId="0" applyFont="1" applyFill="1" applyBorder="1" applyAlignment="1" applyProtection="1">
      <alignment horizontal="right" vertical="center" wrapText="1"/>
      <protection locked="0"/>
    </xf>
    <xf numFmtId="0" fontId="3" fillId="7" borderId="2" xfId="0" applyFont="1" applyFill="1" applyBorder="1" applyAlignment="1" applyProtection="1">
      <alignment horizontal="right" vertical="center" wrapText="1"/>
      <protection locked="0"/>
    </xf>
    <xf numFmtId="0" fontId="3" fillId="7" borderId="3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/>
    <xf numFmtId="0" fontId="4" fillId="0" borderId="18" xfId="0" applyFont="1" applyBorder="1"/>
    <xf numFmtId="0" fontId="5" fillId="7" borderId="1" xfId="0" applyFont="1" applyFill="1" applyBorder="1" applyAlignment="1" applyProtection="1">
      <alignment horizontal="right" vertical="center" wrapText="1"/>
      <protection locked="0"/>
    </xf>
    <xf numFmtId="0" fontId="5" fillId="7" borderId="2" xfId="0" applyFont="1" applyFill="1" applyBorder="1" applyAlignment="1" applyProtection="1">
      <alignment horizontal="right" vertical="center" wrapText="1"/>
      <protection locked="0"/>
    </xf>
    <xf numFmtId="0" fontId="5" fillId="7" borderId="3" xfId="0" applyFont="1" applyFill="1" applyBorder="1" applyAlignment="1" applyProtection="1">
      <alignment horizontal="right" vertical="center" wrapText="1"/>
      <protection locked="0"/>
    </xf>
    <xf numFmtId="0" fontId="6" fillId="7" borderId="1" xfId="0" applyFont="1" applyFill="1" applyBorder="1" applyAlignment="1" applyProtection="1">
      <alignment horizontal="right" vertical="center" wrapText="1"/>
      <protection locked="0"/>
    </xf>
    <xf numFmtId="0" fontId="6" fillId="7" borderId="2" xfId="0" applyFont="1" applyFill="1" applyBorder="1" applyAlignment="1" applyProtection="1">
      <alignment horizontal="right" vertical="center" wrapText="1"/>
      <protection locked="0"/>
    </xf>
    <xf numFmtId="0" fontId="6" fillId="7" borderId="3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6" fillId="0" borderId="15" xfId="0" applyFont="1" applyBorder="1" applyAlignment="1">
      <alignment horizontal="right" vertical="center" wrapText="1"/>
    </xf>
    <xf numFmtId="0" fontId="57" fillId="0" borderId="16" xfId="0" applyFont="1" applyBorder="1"/>
    <xf numFmtId="0" fontId="57" fillId="0" borderId="18" xfId="0" applyFont="1" applyBorder="1"/>
    <xf numFmtId="0" fontId="5" fillId="0" borderId="4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0" fillId="0" borderId="4" xfId="0" applyBorder="1"/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9" borderId="1" xfId="0" applyFont="1" applyFill="1" applyBorder="1" applyAlignment="1" applyProtection="1">
      <alignment vertical="center" wrapText="1"/>
    </xf>
    <xf numFmtId="0" fontId="7" fillId="9" borderId="3" xfId="0" applyFont="1" applyFill="1" applyBorder="1" applyAlignment="1" applyProtection="1">
      <alignment vertical="center" wrapText="1"/>
    </xf>
    <xf numFmtId="0" fontId="7" fillId="9" borderId="1" xfId="0" applyFont="1" applyFill="1" applyBorder="1" applyAlignment="1" applyProtection="1">
      <alignment horizontal="left" vertical="center" wrapText="1"/>
    </xf>
    <xf numFmtId="0" fontId="7" fillId="9" borderId="3" xfId="0" applyFont="1" applyFill="1" applyBorder="1" applyAlignment="1" applyProtection="1">
      <alignment horizontal="left" vertical="center" wrapText="1"/>
    </xf>
    <xf numFmtId="3" fontId="28" fillId="2" borderId="4" xfId="0" applyNumberFormat="1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3" fontId="9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5" fillId="9" borderId="3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4" xfId="1" applyFont="1" applyFill="1" applyBorder="1" applyAlignment="1" applyProtection="1">
      <alignment horizontal="right" vertical="center" wrapText="1"/>
      <protection locked="0"/>
    </xf>
    <xf numFmtId="3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3" fontId="9" fillId="2" borderId="8" xfId="0" applyNumberFormat="1" applyFont="1" applyFill="1" applyBorder="1" applyAlignment="1" applyProtection="1">
      <alignment horizontal="right" vertical="center" wrapText="1"/>
    </xf>
    <xf numFmtId="3" fontId="7" fillId="2" borderId="5" xfId="0" applyNumberFormat="1" applyFont="1" applyFill="1" applyBorder="1" applyAlignment="1" applyProtection="1">
      <alignment horizontal="righ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vertical="center" wrapText="1"/>
    </xf>
    <xf numFmtId="0" fontId="20" fillId="0" borderId="3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9" fontId="5" fillId="0" borderId="5" xfId="1" applyFont="1" applyBorder="1" applyAlignment="1" applyProtection="1">
      <alignment horizontal="right" vertical="center" wrapText="1"/>
    </xf>
    <xf numFmtId="9" fontId="5" fillId="0" borderId="8" xfId="1" applyFont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0" applyNumberFormat="1" applyFont="1" applyAlignment="1" applyProtection="1">
      <alignment horizontal="center"/>
      <protection locked="0"/>
    </xf>
    <xf numFmtId="3" fontId="3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2" fillId="0" borderId="0" xfId="0" applyFont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 horizontal="left"/>
    </xf>
    <xf numFmtId="0" fontId="25" fillId="0" borderId="4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5" borderId="0" xfId="0" applyFont="1" applyFill="1" applyAlignment="1">
      <alignment horizontal="center" vertical="center"/>
    </xf>
  </cellXfs>
  <cellStyles count="856">
    <cellStyle name="Millares" xfId="19" builtinId="3"/>
    <cellStyle name="Millares 2" xfId="2" xr:uid="{00000000-0005-0000-0000-000001000000}"/>
    <cellStyle name="Millares 3" xfId="3" xr:uid="{00000000-0005-0000-0000-000002000000}"/>
    <cellStyle name="Normal" xfId="0" builtinId="0"/>
    <cellStyle name="Normal 10" xfId="655" xr:uid="{00000000-0005-0000-0000-000004000000}"/>
    <cellStyle name="Normal 11" xfId="656" xr:uid="{00000000-0005-0000-0000-000005000000}"/>
    <cellStyle name="Normal 12" xfId="657" xr:uid="{00000000-0005-0000-0000-000006000000}"/>
    <cellStyle name="Normal 12 10" xfId="707" xr:uid="{00000000-0005-0000-0000-000007000000}"/>
    <cellStyle name="Normal 12 11" xfId="696" xr:uid="{00000000-0005-0000-0000-000008000000}"/>
    <cellStyle name="Normal 12 12" xfId="711" xr:uid="{00000000-0005-0000-0000-000009000000}"/>
    <cellStyle name="Normal 12 13" xfId="720" xr:uid="{00000000-0005-0000-0000-00000A000000}"/>
    <cellStyle name="Normal 12 14" xfId="727" xr:uid="{00000000-0005-0000-0000-00000B000000}"/>
    <cellStyle name="Normal 12 15" xfId="728" xr:uid="{00000000-0005-0000-0000-00000C000000}"/>
    <cellStyle name="Normal 12 16" xfId="737" xr:uid="{00000000-0005-0000-0000-00000D000000}"/>
    <cellStyle name="Normal 12 17" xfId="747" xr:uid="{00000000-0005-0000-0000-00000E000000}"/>
    <cellStyle name="Normal 12 18" xfId="764" xr:uid="{00000000-0005-0000-0000-00000F000000}"/>
    <cellStyle name="Normal 12 19" xfId="748" xr:uid="{00000000-0005-0000-0000-000010000000}"/>
    <cellStyle name="Normal 12 2" xfId="665" xr:uid="{00000000-0005-0000-0000-000011000000}"/>
    <cellStyle name="Normal 12 20" xfId="757" xr:uid="{00000000-0005-0000-0000-000012000000}"/>
    <cellStyle name="Normal 12 21" xfId="778" xr:uid="{00000000-0005-0000-0000-000013000000}"/>
    <cellStyle name="Normal 12 22" xfId="787" xr:uid="{00000000-0005-0000-0000-000014000000}"/>
    <cellStyle name="Normal 12 23" xfId="790" xr:uid="{00000000-0005-0000-0000-000015000000}"/>
    <cellStyle name="Normal 12 24" xfId="795" xr:uid="{00000000-0005-0000-0000-000016000000}"/>
    <cellStyle name="Normal 12 25" xfId="812" xr:uid="{00000000-0005-0000-0000-000017000000}"/>
    <cellStyle name="Normal 12 26" xfId="819" xr:uid="{00000000-0005-0000-0000-000018000000}"/>
    <cellStyle name="Normal 12 27" xfId="827" xr:uid="{00000000-0005-0000-0000-000019000000}"/>
    <cellStyle name="Normal 12 28" xfId="845" xr:uid="{00000000-0005-0000-0000-00001A000000}"/>
    <cellStyle name="Normal 12 29" xfId="828" xr:uid="{00000000-0005-0000-0000-00001B000000}"/>
    <cellStyle name="Normal 12 3" xfId="664" xr:uid="{00000000-0005-0000-0000-00001C000000}"/>
    <cellStyle name="Normal 12 30" xfId="846" xr:uid="{00000000-0005-0000-0000-00001D000000}"/>
    <cellStyle name="Normal 12 4" xfId="663" xr:uid="{00000000-0005-0000-0000-00001E000000}"/>
    <cellStyle name="Normal 12 5" xfId="674" xr:uid="{00000000-0005-0000-0000-00001F000000}"/>
    <cellStyle name="Normal 12 6" xfId="685" xr:uid="{00000000-0005-0000-0000-000020000000}"/>
    <cellStyle name="Normal 12 7" xfId="681" xr:uid="{00000000-0005-0000-0000-000021000000}"/>
    <cellStyle name="Normal 12 8" xfId="689" xr:uid="{00000000-0005-0000-0000-000022000000}"/>
    <cellStyle name="Normal 12 9" xfId="698" xr:uid="{00000000-0005-0000-0000-000023000000}"/>
    <cellStyle name="Normal 13" xfId="658" xr:uid="{00000000-0005-0000-0000-000024000000}"/>
    <cellStyle name="Normal 13 10" xfId="706" xr:uid="{00000000-0005-0000-0000-000025000000}"/>
    <cellStyle name="Normal 13 11" xfId="697" xr:uid="{00000000-0005-0000-0000-000026000000}"/>
    <cellStyle name="Normal 13 12" xfId="710" xr:uid="{00000000-0005-0000-0000-000027000000}"/>
    <cellStyle name="Normal 13 13" xfId="722" xr:uid="{00000000-0005-0000-0000-000028000000}"/>
    <cellStyle name="Normal 13 14" xfId="726" xr:uid="{00000000-0005-0000-0000-000029000000}"/>
    <cellStyle name="Normal 13 15" xfId="729" xr:uid="{00000000-0005-0000-0000-00002A000000}"/>
    <cellStyle name="Normal 13 16" xfId="736" xr:uid="{00000000-0005-0000-0000-00002B000000}"/>
    <cellStyle name="Normal 13 17" xfId="740" xr:uid="{00000000-0005-0000-0000-00002C000000}"/>
    <cellStyle name="Normal 13 18" xfId="762" xr:uid="{00000000-0005-0000-0000-00002D000000}"/>
    <cellStyle name="Normal 13 19" xfId="749" xr:uid="{00000000-0005-0000-0000-00002E000000}"/>
    <cellStyle name="Normal 13 2" xfId="666" xr:uid="{00000000-0005-0000-0000-00002F000000}"/>
    <cellStyle name="Normal 13 20" xfId="773" xr:uid="{00000000-0005-0000-0000-000030000000}"/>
    <cellStyle name="Normal 13 21" xfId="783" xr:uid="{00000000-0005-0000-0000-000031000000}"/>
    <cellStyle name="Normal 13 22" xfId="786" xr:uid="{00000000-0005-0000-0000-000032000000}"/>
    <cellStyle name="Normal 13 23" xfId="791" xr:uid="{00000000-0005-0000-0000-000033000000}"/>
    <cellStyle name="Normal 13 24" xfId="805" xr:uid="{00000000-0005-0000-0000-000034000000}"/>
    <cellStyle name="Normal 13 25" xfId="811" xr:uid="{00000000-0005-0000-0000-000035000000}"/>
    <cellStyle name="Normal 13 26" xfId="818" xr:uid="{00000000-0005-0000-0000-000036000000}"/>
    <cellStyle name="Normal 13 27" xfId="820" xr:uid="{00000000-0005-0000-0000-000037000000}"/>
    <cellStyle name="Normal 13 28" xfId="842" xr:uid="{00000000-0005-0000-0000-000038000000}"/>
    <cellStyle name="Normal 13 29" xfId="831" xr:uid="{00000000-0005-0000-0000-000039000000}"/>
    <cellStyle name="Normal 13 3" xfId="661" xr:uid="{00000000-0005-0000-0000-00003A000000}"/>
    <cellStyle name="Normal 13 30" xfId="844" xr:uid="{00000000-0005-0000-0000-00003B000000}"/>
    <cellStyle name="Normal 13 4" xfId="662" xr:uid="{00000000-0005-0000-0000-00003C000000}"/>
    <cellStyle name="Normal 13 5" xfId="675" xr:uid="{00000000-0005-0000-0000-00003D000000}"/>
    <cellStyle name="Normal 13 6" xfId="684" xr:uid="{00000000-0005-0000-0000-00003E000000}"/>
    <cellStyle name="Normal 13 7" xfId="680" xr:uid="{00000000-0005-0000-0000-00003F000000}"/>
    <cellStyle name="Normal 13 8" xfId="688" xr:uid="{00000000-0005-0000-0000-000040000000}"/>
    <cellStyle name="Normal 13 9" xfId="699" xr:uid="{00000000-0005-0000-0000-000041000000}"/>
    <cellStyle name="Normal 14" xfId="659" xr:uid="{00000000-0005-0000-0000-000042000000}"/>
    <cellStyle name="Normal 15" xfId="660" xr:uid="{00000000-0005-0000-0000-000043000000}"/>
    <cellStyle name="Normal 16" xfId="667" xr:uid="{00000000-0005-0000-0000-000044000000}"/>
    <cellStyle name="Normal 16 10" xfId="723" xr:uid="{00000000-0005-0000-0000-000045000000}"/>
    <cellStyle name="Normal 16 11" xfId="725" xr:uid="{00000000-0005-0000-0000-000046000000}"/>
    <cellStyle name="Normal 16 12" xfId="732" xr:uid="{00000000-0005-0000-0000-000047000000}"/>
    <cellStyle name="Normal 16 13" xfId="735" xr:uid="{00000000-0005-0000-0000-000048000000}"/>
    <cellStyle name="Normal 16 14" xfId="741" xr:uid="{00000000-0005-0000-0000-000049000000}"/>
    <cellStyle name="Normal 16 15" xfId="759" xr:uid="{00000000-0005-0000-0000-00004A000000}"/>
    <cellStyle name="Normal 16 16" xfId="755" xr:uid="{00000000-0005-0000-0000-00004B000000}"/>
    <cellStyle name="Normal 16 17" xfId="766" xr:uid="{00000000-0005-0000-0000-00004C000000}"/>
    <cellStyle name="Normal 16 18" xfId="782" xr:uid="{00000000-0005-0000-0000-00004D000000}"/>
    <cellStyle name="Normal 16 19" xfId="785" xr:uid="{00000000-0005-0000-0000-00004E000000}"/>
    <cellStyle name="Normal 16 2" xfId="676" xr:uid="{00000000-0005-0000-0000-00004F000000}"/>
    <cellStyle name="Normal 16 20" xfId="793" xr:uid="{00000000-0005-0000-0000-000050000000}"/>
    <cellStyle name="Normal 16 21" xfId="800" xr:uid="{00000000-0005-0000-0000-000051000000}"/>
    <cellStyle name="Normal 16 22" xfId="815" xr:uid="{00000000-0005-0000-0000-000052000000}"/>
    <cellStyle name="Normal 16 23" xfId="817" xr:uid="{00000000-0005-0000-0000-000053000000}"/>
    <cellStyle name="Normal 16 24" xfId="821" xr:uid="{00000000-0005-0000-0000-000054000000}"/>
    <cellStyle name="Normal 16 25" xfId="838" xr:uid="{00000000-0005-0000-0000-000055000000}"/>
    <cellStyle name="Normal 16 26" xfId="835" xr:uid="{00000000-0005-0000-0000-000056000000}"/>
    <cellStyle name="Normal 16 27" xfId="839" xr:uid="{00000000-0005-0000-0000-000057000000}"/>
    <cellStyle name="Normal 16 3" xfId="683" xr:uid="{00000000-0005-0000-0000-000058000000}"/>
    <cellStyle name="Normal 16 4" xfId="679" xr:uid="{00000000-0005-0000-0000-000059000000}"/>
    <cellStyle name="Normal 16 5" xfId="687" xr:uid="{00000000-0005-0000-0000-00005A000000}"/>
    <cellStyle name="Normal 16 6" xfId="702" xr:uid="{00000000-0005-0000-0000-00005B000000}"/>
    <cellStyle name="Normal 16 7" xfId="705" xr:uid="{00000000-0005-0000-0000-00005C000000}"/>
    <cellStyle name="Normal 16 8" xfId="700" xr:uid="{00000000-0005-0000-0000-00005D000000}"/>
    <cellStyle name="Normal 16 9" xfId="709" xr:uid="{00000000-0005-0000-0000-00005E000000}"/>
    <cellStyle name="Normal 17" xfId="668" xr:uid="{00000000-0005-0000-0000-00005F000000}"/>
    <cellStyle name="Normal 17 10" xfId="721" xr:uid="{00000000-0005-0000-0000-000060000000}"/>
    <cellStyle name="Normal 17 11" xfId="724" xr:uid="{00000000-0005-0000-0000-000061000000}"/>
    <cellStyle name="Normal 17 12" xfId="733" xr:uid="{00000000-0005-0000-0000-000062000000}"/>
    <cellStyle name="Normal 17 13" xfId="734" xr:uid="{00000000-0005-0000-0000-000063000000}"/>
    <cellStyle name="Normal 17 14" xfId="742" xr:uid="{00000000-0005-0000-0000-000064000000}"/>
    <cellStyle name="Normal 17 15" xfId="758" xr:uid="{00000000-0005-0000-0000-000065000000}"/>
    <cellStyle name="Normal 17 16" xfId="756" xr:uid="{00000000-0005-0000-0000-000066000000}"/>
    <cellStyle name="Normal 17 17" xfId="765" xr:uid="{00000000-0005-0000-0000-000067000000}"/>
    <cellStyle name="Normal 17 18" xfId="781" xr:uid="{00000000-0005-0000-0000-000068000000}"/>
    <cellStyle name="Normal 17 19" xfId="784" xr:uid="{00000000-0005-0000-0000-000069000000}"/>
    <cellStyle name="Normal 17 2" xfId="677" xr:uid="{00000000-0005-0000-0000-00006A000000}"/>
    <cellStyle name="Normal 17 20" xfId="794" xr:uid="{00000000-0005-0000-0000-00006B000000}"/>
    <cellStyle name="Normal 17 21" xfId="799" xr:uid="{00000000-0005-0000-0000-00006C000000}"/>
    <cellStyle name="Normal 17 22" xfId="813" xr:uid="{00000000-0005-0000-0000-00006D000000}"/>
    <cellStyle name="Normal 17 23" xfId="816" xr:uid="{00000000-0005-0000-0000-00006E000000}"/>
    <cellStyle name="Normal 17 24" xfId="822" xr:uid="{00000000-0005-0000-0000-00006F000000}"/>
    <cellStyle name="Normal 17 25" xfId="837" xr:uid="{00000000-0005-0000-0000-000070000000}"/>
    <cellStyle name="Normal 17 26" xfId="836" xr:uid="{00000000-0005-0000-0000-000071000000}"/>
    <cellStyle name="Normal 17 27" xfId="840" xr:uid="{00000000-0005-0000-0000-000072000000}"/>
    <cellStyle name="Normal 17 3" xfId="682" xr:uid="{00000000-0005-0000-0000-000073000000}"/>
    <cellStyle name="Normal 17 4" xfId="678" xr:uid="{00000000-0005-0000-0000-000074000000}"/>
    <cellStyle name="Normal 17 5" xfId="686" xr:uid="{00000000-0005-0000-0000-000075000000}"/>
    <cellStyle name="Normal 17 6" xfId="703" xr:uid="{00000000-0005-0000-0000-000076000000}"/>
    <cellStyle name="Normal 17 7" xfId="704" xr:uid="{00000000-0005-0000-0000-000077000000}"/>
    <cellStyle name="Normal 17 8" xfId="701" xr:uid="{00000000-0005-0000-0000-000078000000}"/>
    <cellStyle name="Normal 17 9" xfId="708" xr:uid="{00000000-0005-0000-0000-000079000000}"/>
    <cellStyle name="Normal 18" xfId="669" xr:uid="{00000000-0005-0000-0000-00007A000000}"/>
    <cellStyle name="Normal 19" xfId="673" xr:uid="{00000000-0005-0000-0000-00007B000000}"/>
    <cellStyle name="Normal 2" xfId="4" xr:uid="{00000000-0005-0000-0000-00007C000000}"/>
    <cellStyle name="Normal 20" xfId="690" xr:uid="{00000000-0005-0000-0000-00007D000000}"/>
    <cellStyle name="Normal 20 10" xfId="841" xr:uid="{00000000-0005-0000-0000-00007E000000}"/>
    <cellStyle name="Normal 20 11" xfId="834" xr:uid="{00000000-0005-0000-0000-00007F000000}"/>
    <cellStyle name="Normal 20 2" xfId="743" xr:uid="{00000000-0005-0000-0000-000080000000}"/>
    <cellStyle name="Normal 20 3" xfId="753" xr:uid="{00000000-0005-0000-0000-000081000000}"/>
    <cellStyle name="Normal 20 4" xfId="761" xr:uid="{00000000-0005-0000-0000-000082000000}"/>
    <cellStyle name="Normal 20 5" xfId="760" xr:uid="{00000000-0005-0000-0000-000083000000}"/>
    <cellStyle name="Normal 20 6" xfId="797" xr:uid="{00000000-0005-0000-0000-000084000000}"/>
    <cellStyle name="Normal 20 7" xfId="796" xr:uid="{00000000-0005-0000-0000-000085000000}"/>
    <cellStyle name="Normal 20 8" xfId="823" xr:uid="{00000000-0005-0000-0000-000086000000}"/>
    <cellStyle name="Normal 20 9" xfId="833" xr:uid="{00000000-0005-0000-0000-000087000000}"/>
    <cellStyle name="Normal 21" xfId="693" xr:uid="{00000000-0005-0000-0000-000088000000}"/>
    <cellStyle name="Normal 21 10" xfId="843" xr:uid="{00000000-0005-0000-0000-000089000000}"/>
    <cellStyle name="Normal 21 11" xfId="852" xr:uid="{00000000-0005-0000-0000-00008A000000}"/>
    <cellStyle name="Normal 21 2" xfId="744" xr:uid="{00000000-0005-0000-0000-00008B000000}"/>
    <cellStyle name="Normal 21 3" xfId="752" xr:uid="{00000000-0005-0000-0000-00008C000000}"/>
    <cellStyle name="Normal 21 4" xfId="763" xr:uid="{00000000-0005-0000-0000-00008D000000}"/>
    <cellStyle name="Normal 21 5" xfId="754" xr:uid="{00000000-0005-0000-0000-00008E000000}"/>
    <cellStyle name="Normal 21 6" xfId="798" xr:uid="{00000000-0005-0000-0000-00008F000000}"/>
    <cellStyle name="Normal 21 7" xfId="792" xr:uid="{00000000-0005-0000-0000-000090000000}"/>
    <cellStyle name="Normal 21 8" xfId="824" xr:uid="{00000000-0005-0000-0000-000091000000}"/>
    <cellStyle name="Normal 21 9" xfId="832" xr:uid="{00000000-0005-0000-0000-000092000000}"/>
    <cellStyle name="Normal 22" xfId="694" xr:uid="{00000000-0005-0000-0000-000093000000}"/>
    <cellStyle name="Normal 23" xfId="712" xr:uid="{00000000-0005-0000-0000-000094000000}"/>
    <cellStyle name="Normal 23 10" xfId="848" xr:uid="{00000000-0005-0000-0000-000095000000}"/>
    <cellStyle name="Normal 23 11" xfId="847" xr:uid="{00000000-0005-0000-0000-000096000000}"/>
    <cellStyle name="Normal 23 2" xfId="745" xr:uid="{00000000-0005-0000-0000-000097000000}"/>
    <cellStyle name="Normal 23 3" xfId="751" xr:uid="{00000000-0005-0000-0000-000098000000}"/>
    <cellStyle name="Normal 23 4" xfId="770" xr:uid="{00000000-0005-0000-0000-000099000000}"/>
    <cellStyle name="Normal 23 5" xfId="767" xr:uid="{00000000-0005-0000-0000-00009A000000}"/>
    <cellStyle name="Normal 23 6" xfId="802" xr:uid="{00000000-0005-0000-0000-00009B000000}"/>
    <cellStyle name="Normal 23 7" xfId="801" xr:uid="{00000000-0005-0000-0000-00009C000000}"/>
    <cellStyle name="Normal 23 8" xfId="825" xr:uid="{00000000-0005-0000-0000-00009D000000}"/>
    <cellStyle name="Normal 23 9" xfId="830" xr:uid="{00000000-0005-0000-0000-00009E000000}"/>
    <cellStyle name="Normal 24" xfId="715" xr:uid="{00000000-0005-0000-0000-00009F000000}"/>
    <cellStyle name="Normal 24 10" xfId="849" xr:uid="{00000000-0005-0000-0000-0000A0000000}"/>
    <cellStyle name="Normal 24 11" xfId="853" xr:uid="{00000000-0005-0000-0000-0000A1000000}"/>
    <cellStyle name="Normal 24 2" xfId="746" xr:uid="{00000000-0005-0000-0000-0000A2000000}"/>
    <cellStyle name="Normal 24 3" xfId="750" xr:uid="{00000000-0005-0000-0000-0000A3000000}"/>
    <cellStyle name="Normal 24 4" xfId="771" xr:uid="{00000000-0005-0000-0000-0000A4000000}"/>
    <cellStyle name="Normal 24 5" xfId="769" xr:uid="{00000000-0005-0000-0000-0000A5000000}"/>
    <cellStyle name="Normal 24 6" xfId="803" xr:uid="{00000000-0005-0000-0000-0000A6000000}"/>
    <cellStyle name="Normal 24 7" xfId="788" xr:uid="{00000000-0005-0000-0000-0000A7000000}"/>
    <cellStyle name="Normal 24 8" xfId="826" xr:uid="{00000000-0005-0000-0000-0000A8000000}"/>
    <cellStyle name="Normal 24 9" xfId="829" xr:uid="{00000000-0005-0000-0000-0000A9000000}"/>
    <cellStyle name="Normal 25" xfId="716" xr:uid="{00000000-0005-0000-0000-0000AA000000}"/>
    <cellStyle name="Normal 25 2" xfId="772" xr:uid="{00000000-0005-0000-0000-0000AB000000}"/>
    <cellStyle name="Normal 25 3" xfId="768" xr:uid="{00000000-0005-0000-0000-0000AC000000}"/>
    <cellStyle name="Normal 25 4" xfId="804" xr:uid="{00000000-0005-0000-0000-0000AD000000}"/>
    <cellStyle name="Normal 25 5" xfId="789" xr:uid="{00000000-0005-0000-0000-0000AE000000}"/>
    <cellStyle name="Normal 25 6" xfId="850" xr:uid="{00000000-0005-0000-0000-0000AF000000}"/>
    <cellStyle name="Normal 25 7" xfId="854" xr:uid="{00000000-0005-0000-0000-0000B0000000}"/>
    <cellStyle name="Normal 26" xfId="719" xr:uid="{00000000-0005-0000-0000-0000B1000000}"/>
    <cellStyle name="Normal 26 2" xfId="774" xr:uid="{00000000-0005-0000-0000-0000B2000000}"/>
    <cellStyle name="Normal 26 3" xfId="775" xr:uid="{00000000-0005-0000-0000-0000B3000000}"/>
    <cellStyle name="Normal 26 4" xfId="806" xr:uid="{00000000-0005-0000-0000-0000B4000000}"/>
    <cellStyle name="Normal 26 5" xfId="807" xr:uid="{00000000-0005-0000-0000-0000B5000000}"/>
    <cellStyle name="Normal 26 6" xfId="851" xr:uid="{00000000-0005-0000-0000-0000B6000000}"/>
    <cellStyle name="Normal 26 7" xfId="855" xr:uid="{00000000-0005-0000-0000-0000B7000000}"/>
    <cellStyle name="Normal 27" xfId="739" xr:uid="{00000000-0005-0000-0000-0000B8000000}"/>
    <cellStyle name="Normal 28" xfId="731" xr:uid="{00000000-0005-0000-0000-0000B9000000}"/>
    <cellStyle name="Normal 29" xfId="776" xr:uid="{00000000-0005-0000-0000-0000BA000000}"/>
    <cellStyle name="Normal 3" xfId="5" xr:uid="{00000000-0005-0000-0000-0000BB000000}"/>
    <cellStyle name="Normal 30" xfId="780" xr:uid="{00000000-0005-0000-0000-0000BC000000}"/>
    <cellStyle name="Normal 31" xfId="808" xr:uid="{00000000-0005-0000-0000-0000BD000000}"/>
    <cellStyle name="Normal 32" xfId="810" xr:uid="{00000000-0005-0000-0000-0000BE000000}"/>
    <cellStyle name="Normal 4" xfId="651" xr:uid="{00000000-0005-0000-0000-0000BF000000}"/>
    <cellStyle name="Normal 4 10" xfId="718" xr:uid="{00000000-0005-0000-0000-0000C0000000}"/>
    <cellStyle name="Normal 4 11" xfId="738" xr:uid="{00000000-0005-0000-0000-0000C1000000}"/>
    <cellStyle name="Normal 4 12" xfId="730" xr:uid="{00000000-0005-0000-0000-0000C2000000}"/>
    <cellStyle name="Normal 4 13" xfId="777" xr:uid="{00000000-0005-0000-0000-0000C3000000}"/>
    <cellStyle name="Normal 4 14" xfId="779" xr:uid="{00000000-0005-0000-0000-0000C4000000}"/>
    <cellStyle name="Normal 4 15" xfId="809" xr:uid="{00000000-0005-0000-0000-0000C5000000}"/>
    <cellStyle name="Normal 4 16" xfId="814" xr:uid="{00000000-0005-0000-0000-0000C6000000}"/>
    <cellStyle name="Normal 4 2" xfId="670" xr:uid="{00000000-0005-0000-0000-0000C7000000}"/>
    <cellStyle name="Normal 4 3" xfId="672" xr:uid="{00000000-0005-0000-0000-0000C8000000}"/>
    <cellStyle name="Normal 4 4" xfId="691" xr:uid="{00000000-0005-0000-0000-0000C9000000}"/>
    <cellStyle name="Normal 4 5" xfId="692" xr:uid="{00000000-0005-0000-0000-0000CA000000}"/>
    <cellStyle name="Normal 4 6" xfId="695" xr:uid="{00000000-0005-0000-0000-0000CB000000}"/>
    <cellStyle name="Normal 4 7" xfId="713" xr:uid="{00000000-0005-0000-0000-0000CC000000}"/>
    <cellStyle name="Normal 4 8" xfId="714" xr:uid="{00000000-0005-0000-0000-0000CD000000}"/>
    <cellStyle name="Normal 4 9" xfId="717" xr:uid="{00000000-0005-0000-0000-0000CE000000}"/>
    <cellStyle name="Normal 5" xfId="6" xr:uid="{00000000-0005-0000-0000-0000CF000000}"/>
    <cellStyle name="Normal 6" xfId="7" xr:uid="{00000000-0005-0000-0000-0000D0000000}"/>
    <cellStyle name="Normal 7" xfId="652" xr:uid="{00000000-0005-0000-0000-0000D1000000}"/>
    <cellStyle name="Normal 8" xfId="653" xr:uid="{00000000-0005-0000-0000-0000D2000000}"/>
    <cellStyle name="Normal 9" xfId="654" xr:uid="{00000000-0005-0000-0000-0000D3000000}"/>
    <cellStyle name="Notas 2" xfId="8" xr:uid="{00000000-0005-0000-0000-0000D4000000}"/>
    <cellStyle name="Notas 2 10" xfId="20" xr:uid="{00000000-0005-0000-0000-0000D5000000}"/>
    <cellStyle name="Notas 2 10 2" xfId="21" xr:uid="{00000000-0005-0000-0000-0000D6000000}"/>
    <cellStyle name="Notas 2 10 3" xfId="22" xr:uid="{00000000-0005-0000-0000-0000D7000000}"/>
    <cellStyle name="Notas 2 10 4" xfId="23" xr:uid="{00000000-0005-0000-0000-0000D8000000}"/>
    <cellStyle name="Notas 2 10 5" xfId="24" xr:uid="{00000000-0005-0000-0000-0000D9000000}"/>
    <cellStyle name="Notas 2 11" xfId="25" xr:uid="{00000000-0005-0000-0000-0000DA000000}"/>
    <cellStyle name="Notas 2 11 2" xfId="26" xr:uid="{00000000-0005-0000-0000-0000DB000000}"/>
    <cellStyle name="Notas 2 11 3" xfId="27" xr:uid="{00000000-0005-0000-0000-0000DC000000}"/>
    <cellStyle name="Notas 2 11 4" xfId="28" xr:uid="{00000000-0005-0000-0000-0000DD000000}"/>
    <cellStyle name="Notas 2 11 5" xfId="29" xr:uid="{00000000-0005-0000-0000-0000DE000000}"/>
    <cellStyle name="Notas 2 12" xfId="30" xr:uid="{00000000-0005-0000-0000-0000DF000000}"/>
    <cellStyle name="Notas 2 12 2" xfId="31" xr:uid="{00000000-0005-0000-0000-0000E0000000}"/>
    <cellStyle name="Notas 2 12 3" xfId="32" xr:uid="{00000000-0005-0000-0000-0000E1000000}"/>
    <cellStyle name="Notas 2 12 4" xfId="33" xr:uid="{00000000-0005-0000-0000-0000E2000000}"/>
    <cellStyle name="Notas 2 13" xfId="34" xr:uid="{00000000-0005-0000-0000-0000E3000000}"/>
    <cellStyle name="Notas 2 13 2" xfId="35" xr:uid="{00000000-0005-0000-0000-0000E4000000}"/>
    <cellStyle name="Notas 2 13 3" xfId="36" xr:uid="{00000000-0005-0000-0000-0000E5000000}"/>
    <cellStyle name="Notas 2 13 4" xfId="37" xr:uid="{00000000-0005-0000-0000-0000E6000000}"/>
    <cellStyle name="Notas 2 14" xfId="38" xr:uid="{00000000-0005-0000-0000-0000E7000000}"/>
    <cellStyle name="Notas 2 14 2" xfId="39" xr:uid="{00000000-0005-0000-0000-0000E8000000}"/>
    <cellStyle name="Notas 2 14 3" xfId="40" xr:uid="{00000000-0005-0000-0000-0000E9000000}"/>
    <cellStyle name="Notas 2 14 4" xfId="41" xr:uid="{00000000-0005-0000-0000-0000EA000000}"/>
    <cellStyle name="Notas 2 15" xfId="42" xr:uid="{00000000-0005-0000-0000-0000EB000000}"/>
    <cellStyle name="Notas 2 15 2" xfId="43" xr:uid="{00000000-0005-0000-0000-0000EC000000}"/>
    <cellStyle name="Notas 2 15 3" xfId="44" xr:uid="{00000000-0005-0000-0000-0000ED000000}"/>
    <cellStyle name="Notas 2 15 4" xfId="45" xr:uid="{00000000-0005-0000-0000-0000EE000000}"/>
    <cellStyle name="Notas 2 16" xfId="46" xr:uid="{00000000-0005-0000-0000-0000EF000000}"/>
    <cellStyle name="Notas 2 16 2" xfId="47" xr:uid="{00000000-0005-0000-0000-0000F0000000}"/>
    <cellStyle name="Notas 2 16 3" xfId="48" xr:uid="{00000000-0005-0000-0000-0000F1000000}"/>
    <cellStyle name="Notas 2 16 4" xfId="49" xr:uid="{00000000-0005-0000-0000-0000F2000000}"/>
    <cellStyle name="Notas 2 17" xfId="50" xr:uid="{00000000-0005-0000-0000-0000F3000000}"/>
    <cellStyle name="Notas 2 18" xfId="51" xr:uid="{00000000-0005-0000-0000-0000F4000000}"/>
    <cellStyle name="Notas 2 19" xfId="52" xr:uid="{00000000-0005-0000-0000-0000F5000000}"/>
    <cellStyle name="Notas 2 2" xfId="53" xr:uid="{00000000-0005-0000-0000-0000F6000000}"/>
    <cellStyle name="Notas 2 2 2" xfId="54" xr:uid="{00000000-0005-0000-0000-0000F7000000}"/>
    <cellStyle name="Notas 2 2 3" xfId="55" xr:uid="{00000000-0005-0000-0000-0000F8000000}"/>
    <cellStyle name="Notas 2 2 4" xfId="56" xr:uid="{00000000-0005-0000-0000-0000F9000000}"/>
    <cellStyle name="Notas 2 2 5" xfId="57" xr:uid="{00000000-0005-0000-0000-0000FA000000}"/>
    <cellStyle name="Notas 2 20" xfId="58" xr:uid="{00000000-0005-0000-0000-0000FB000000}"/>
    <cellStyle name="Notas 2 21" xfId="59" xr:uid="{00000000-0005-0000-0000-0000FC000000}"/>
    <cellStyle name="Notas 2 22" xfId="60" xr:uid="{00000000-0005-0000-0000-0000FD000000}"/>
    <cellStyle name="Notas 2 23" xfId="61" xr:uid="{00000000-0005-0000-0000-0000FE000000}"/>
    <cellStyle name="Notas 2 24" xfId="62" xr:uid="{00000000-0005-0000-0000-0000FF000000}"/>
    <cellStyle name="Notas 2 25" xfId="63" xr:uid="{00000000-0005-0000-0000-000000010000}"/>
    <cellStyle name="Notas 2 26" xfId="64" xr:uid="{00000000-0005-0000-0000-000001010000}"/>
    <cellStyle name="Notas 2 27" xfId="65" xr:uid="{00000000-0005-0000-0000-000002010000}"/>
    <cellStyle name="Notas 2 28" xfId="66" xr:uid="{00000000-0005-0000-0000-000003010000}"/>
    <cellStyle name="Notas 2 29" xfId="67" xr:uid="{00000000-0005-0000-0000-000004010000}"/>
    <cellStyle name="Notas 2 3" xfId="68" xr:uid="{00000000-0005-0000-0000-000005010000}"/>
    <cellStyle name="Notas 2 3 2" xfId="69" xr:uid="{00000000-0005-0000-0000-000006010000}"/>
    <cellStyle name="Notas 2 3 3" xfId="70" xr:uid="{00000000-0005-0000-0000-000007010000}"/>
    <cellStyle name="Notas 2 3 4" xfId="71" xr:uid="{00000000-0005-0000-0000-000008010000}"/>
    <cellStyle name="Notas 2 3 5" xfId="72" xr:uid="{00000000-0005-0000-0000-000009010000}"/>
    <cellStyle name="Notas 2 30" xfId="73" xr:uid="{00000000-0005-0000-0000-00000A010000}"/>
    <cellStyle name="Notas 2 31" xfId="74" xr:uid="{00000000-0005-0000-0000-00000B010000}"/>
    <cellStyle name="Notas 2 32" xfId="75" xr:uid="{00000000-0005-0000-0000-00000C010000}"/>
    <cellStyle name="Notas 2 33" xfId="76" xr:uid="{00000000-0005-0000-0000-00000D010000}"/>
    <cellStyle name="Notas 2 34" xfId="77" xr:uid="{00000000-0005-0000-0000-00000E010000}"/>
    <cellStyle name="Notas 2 35" xfId="78" xr:uid="{00000000-0005-0000-0000-00000F010000}"/>
    <cellStyle name="Notas 2 36" xfId="79" xr:uid="{00000000-0005-0000-0000-000010010000}"/>
    <cellStyle name="Notas 2 4" xfId="80" xr:uid="{00000000-0005-0000-0000-000011010000}"/>
    <cellStyle name="Notas 2 4 2" xfId="81" xr:uid="{00000000-0005-0000-0000-000012010000}"/>
    <cellStyle name="Notas 2 4 3" xfId="82" xr:uid="{00000000-0005-0000-0000-000013010000}"/>
    <cellStyle name="Notas 2 4 4" xfId="83" xr:uid="{00000000-0005-0000-0000-000014010000}"/>
    <cellStyle name="Notas 2 4 5" xfId="84" xr:uid="{00000000-0005-0000-0000-000015010000}"/>
    <cellStyle name="Notas 2 5" xfId="85" xr:uid="{00000000-0005-0000-0000-000016010000}"/>
    <cellStyle name="Notas 2 5 2" xfId="86" xr:uid="{00000000-0005-0000-0000-000017010000}"/>
    <cellStyle name="Notas 2 5 3" xfId="87" xr:uid="{00000000-0005-0000-0000-000018010000}"/>
    <cellStyle name="Notas 2 5 4" xfId="88" xr:uid="{00000000-0005-0000-0000-000019010000}"/>
    <cellStyle name="Notas 2 5 5" xfId="89" xr:uid="{00000000-0005-0000-0000-00001A010000}"/>
    <cellStyle name="Notas 2 6" xfId="90" xr:uid="{00000000-0005-0000-0000-00001B010000}"/>
    <cellStyle name="Notas 2 6 2" xfId="91" xr:uid="{00000000-0005-0000-0000-00001C010000}"/>
    <cellStyle name="Notas 2 6 3" xfId="92" xr:uid="{00000000-0005-0000-0000-00001D010000}"/>
    <cellStyle name="Notas 2 6 4" xfId="93" xr:uid="{00000000-0005-0000-0000-00001E010000}"/>
    <cellStyle name="Notas 2 6 5" xfId="94" xr:uid="{00000000-0005-0000-0000-00001F010000}"/>
    <cellStyle name="Notas 2 7" xfId="95" xr:uid="{00000000-0005-0000-0000-000020010000}"/>
    <cellStyle name="Notas 2 7 2" xfId="96" xr:uid="{00000000-0005-0000-0000-000021010000}"/>
    <cellStyle name="Notas 2 7 3" xfId="97" xr:uid="{00000000-0005-0000-0000-000022010000}"/>
    <cellStyle name="Notas 2 7 4" xfId="98" xr:uid="{00000000-0005-0000-0000-000023010000}"/>
    <cellStyle name="Notas 2 7 5" xfId="99" xr:uid="{00000000-0005-0000-0000-000024010000}"/>
    <cellStyle name="Notas 2 8" xfId="100" xr:uid="{00000000-0005-0000-0000-000025010000}"/>
    <cellStyle name="Notas 2 8 2" xfId="101" xr:uid="{00000000-0005-0000-0000-000026010000}"/>
    <cellStyle name="Notas 2 8 3" xfId="102" xr:uid="{00000000-0005-0000-0000-000027010000}"/>
    <cellStyle name="Notas 2 8 4" xfId="103" xr:uid="{00000000-0005-0000-0000-000028010000}"/>
    <cellStyle name="Notas 2 8 5" xfId="104" xr:uid="{00000000-0005-0000-0000-000029010000}"/>
    <cellStyle name="Notas 2 9" xfId="105" xr:uid="{00000000-0005-0000-0000-00002A010000}"/>
    <cellStyle name="Notas 2 9 2" xfId="106" xr:uid="{00000000-0005-0000-0000-00002B010000}"/>
    <cellStyle name="Notas 2 9 3" xfId="107" xr:uid="{00000000-0005-0000-0000-00002C010000}"/>
    <cellStyle name="Notas 2 9 4" xfId="108" xr:uid="{00000000-0005-0000-0000-00002D010000}"/>
    <cellStyle name="Notas 2 9 5" xfId="109" xr:uid="{00000000-0005-0000-0000-00002E010000}"/>
    <cellStyle name="Notas 3" xfId="9" xr:uid="{00000000-0005-0000-0000-00002F010000}"/>
    <cellStyle name="Notas 3 10" xfId="110" xr:uid="{00000000-0005-0000-0000-000030010000}"/>
    <cellStyle name="Notas 3 10 2" xfId="111" xr:uid="{00000000-0005-0000-0000-000031010000}"/>
    <cellStyle name="Notas 3 10 3" xfId="112" xr:uid="{00000000-0005-0000-0000-000032010000}"/>
    <cellStyle name="Notas 3 10 4" xfId="113" xr:uid="{00000000-0005-0000-0000-000033010000}"/>
    <cellStyle name="Notas 3 10 5" xfId="114" xr:uid="{00000000-0005-0000-0000-000034010000}"/>
    <cellStyle name="Notas 3 11" xfId="115" xr:uid="{00000000-0005-0000-0000-000035010000}"/>
    <cellStyle name="Notas 3 11 2" xfId="116" xr:uid="{00000000-0005-0000-0000-000036010000}"/>
    <cellStyle name="Notas 3 11 3" xfId="117" xr:uid="{00000000-0005-0000-0000-000037010000}"/>
    <cellStyle name="Notas 3 11 4" xfId="118" xr:uid="{00000000-0005-0000-0000-000038010000}"/>
    <cellStyle name="Notas 3 11 5" xfId="119" xr:uid="{00000000-0005-0000-0000-000039010000}"/>
    <cellStyle name="Notas 3 12" xfId="120" xr:uid="{00000000-0005-0000-0000-00003A010000}"/>
    <cellStyle name="Notas 3 12 2" xfId="121" xr:uid="{00000000-0005-0000-0000-00003B010000}"/>
    <cellStyle name="Notas 3 12 3" xfId="122" xr:uid="{00000000-0005-0000-0000-00003C010000}"/>
    <cellStyle name="Notas 3 12 4" xfId="123" xr:uid="{00000000-0005-0000-0000-00003D010000}"/>
    <cellStyle name="Notas 3 13" xfId="124" xr:uid="{00000000-0005-0000-0000-00003E010000}"/>
    <cellStyle name="Notas 3 13 2" xfId="125" xr:uid="{00000000-0005-0000-0000-00003F010000}"/>
    <cellStyle name="Notas 3 13 3" xfId="126" xr:uid="{00000000-0005-0000-0000-000040010000}"/>
    <cellStyle name="Notas 3 13 4" xfId="127" xr:uid="{00000000-0005-0000-0000-000041010000}"/>
    <cellStyle name="Notas 3 14" xfId="128" xr:uid="{00000000-0005-0000-0000-000042010000}"/>
    <cellStyle name="Notas 3 14 2" xfId="129" xr:uid="{00000000-0005-0000-0000-000043010000}"/>
    <cellStyle name="Notas 3 14 3" xfId="130" xr:uid="{00000000-0005-0000-0000-000044010000}"/>
    <cellStyle name="Notas 3 14 4" xfId="131" xr:uid="{00000000-0005-0000-0000-000045010000}"/>
    <cellStyle name="Notas 3 15" xfId="132" xr:uid="{00000000-0005-0000-0000-000046010000}"/>
    <cellStyle name="Notas 3 15 2" xfId="133" xr:uid="{00000000-0005-0000-0000-000047010000}"/>
    <cellStyle name="Notas 3 15 3" xfId="134" xr:uid="{00000000-0005-0000-0000-000048010000}"/>
    <cellStyle name="Notas 3 15 4" xfId="135" xr:uid="{00000000-0005-0000-0000-000049010000}"/>
    <cellStyle name="Notas 3 16" xfId="136" xr:uid="{00000000-0005-0000-0000-00004A010000}"/>
    <cellStyle name="Notas 3 16 2" xfId="137" xr:uid="{00000000-0005-0000-0000-00004B010000}"/>
    <cellStyle name="Notas 3 16 3" xfId="138" xr:uid="{00000000-0005-0000-0000-00004C010000}"/>
    <cellStyle name="Notas 3 16 4" xfId="139" xr:uid="{00000000-0005-0000-0000-00004D010000}"/>
    <cellStyle name="Notas 3 17" xfId="140" xr:uid="{00000000-0005-0000-0000-00004E010000}"/>
    <cellStyle name="Notas 3 18" xfId="141" xr:uid="{00000000-0005-0000-0000-00004F010000}"/>
    <cellStyle name="Notas 3 19" xfId="142" xr:uid="{00000000-0005-0000-0000-000050010000}"/>
    <cellStyle name="Notas 3 2" xfId="143" xr:uid="{00000000-0005-0000-0000-000051010000}"/>
    <cellStyle name="Notas 3 2 2" xfId="144" xr:uid="{00000000-0005-0000-0000-000052010000}"/>
    <cellStyle name="Notas 3 2 3" xfId="145" xr:uid="{00000000-0005-0000-0000-000053010000}"/>
    <cellStyle name="Notas 3 2 4" xfId="146" xr:uid="{00000000-0005-0000-0000-000054010000}"/>
    <cellStyle name="Notas 3 2 5" xfId="147" xr:uid="{00000000-0005-0000-0000-000055010000}"/>
    <cellStyle name="Notas 3 20" xfId="148" xr:uid="{00000000-0005-0000-0000-000056010000}"/>
    <cellStyle name="Notas 3 21" xfId="149" xr:uid="{00000000-0005-0000-0000-000057010000}"/>
    <cellStyle name="Notas 3 22" xfId="150" xr:uid="{00000000-0005-0000-0000-000058010000}"/>
    <cellStyle name="Notas 3 23" xfId="151" xr:uid="{00000000-0005-0000-0000-000059010000}"/>
    <cellStyle name="Notas 3 24" xfId="152" xr:uid="{00000000-0005-0000-0000-00005A010000}"/>
    <cellStyle name="Notas 3 25" xfId="153" xr:uid="{00000000-0005-0000-0000-00005B010000}"/>
    <cellStyle name="Notas 3 26" xfId="154" xr:uid="{00000000-0005-0000-0000-00005C010000}"/>
    <cellStyle name="Notas 3 27" xfId="155" xr:uid="{00000000-0005-0000-0000-00005D010000}"/>
    <cellStyle name="Notas 3 28" xfId="156" xr:uid="{00000000-0005-0000-0000-00005E010000}"/>
    <cellStyle name="Notas 3 29" xfId="157" xr:uid="{00000000-0005-0000-0000-00005F010000}"/>
    <cellStyle name="Notas 3 3" xfId="158" xr:uid="{00000000-0005-0000-0000-000060010000}"/>
    <cellStyle name="Notas 3 3 2" xfId="159" xr:uid="{00000000-0005-0000-0000-000061010000}"/>
    <cellStyle name="Notas 3 3 3" xfId="160" xr:uid="{00000000-0005-0000-0000-000062010000}"/>
    <cellStyle name="Notas 3 3 4" xfId="161" xr:uid="{00000000-0005-0000-0000-000063010000}"/>
    <cellStyle name="Notas 3 3 5" xfId="162" xr:uid="{00000000-0005-0000-0000-000064010000}"/>
    <cellStyle name="Notas 3 30" xfId="163" xr:uid="{00000000-0005-0000-0000-000065010000}"/>
    <cellStyle name="Notas 3 31" xfId="164" xr:uid="{00000000-0005-0000-0000-000066010000}"/>
    <cellStyle name="Notas 3 32" xfId="165" xr:uid="{00000000-0005-0000-0000-000067010000}"/>
    <cellStyle name="Notas 3 33" xfId="166" xr:uid="{00000000-0005-0000-0000-000068010000}"/>
    <cellStyle name="Notas 3 34" xfId="167" xr:uid="{00000000-0005-0000-0000-000069010000}"/>
    <cellStyle name="Notas 3 35" xfId="168" xr:uid="{00000000-0005-0000-0000-00006A010000}"/>
    <cellStyle name="Notas 3 36" xfId="169" xr:uid="{00000000-0005-0000-0000-00006B010000}"/>
    <cellStyle name="Notas 3 4" xfId="170" xr:uid="{00000000-0005-0000-0000-00006C010000}"/>
    <cellStyle name="Notas 3 4 2" xfId="171" xr:uid="{00000000-0005-0000-0000-00006D010000}"/>
    <cellStyle name="Notas 3 4 3" xfId="172" xr:uid="{00000000-0005-0000-0000-00006E010000}"/>
    <cellStyle name="Notas 3 4 4" xfId="173" xr:uid="{00000000-0005-0000-0000-00006F010000}"/>
    <cellStyle name="Notas 3 4 5" xfId="174" xr:uid="{00000000-0005-0000-0000-000070010000}"/>
    <cellStyle name="Notas 3 5" xfId="175" xr:uid="{00000000-0005-0000-0000-000071010000}"/>
    <cellStyle name="Notas 3 5 2" xfId="176" xr:uid="{00000000-0005-0000-0000-000072010000}"/>
    <cellStyle name="Notas 3 5 3" xfId="177" xr:uid="{00000000-0005-0000-0000-000073010000}"/>
    <cellStyle name="Notas 3 5 4" xfId="178" xr:uid="{00000000-0005-0000-0000-000074010000}"/>
    <cellStyle name="Notas 3 5 5" xfId="179" xr:uid="{00000000-0005-0000-0000-000075010000}"/>
    <cellStyle name="Notas 3 6" xfId="180" xr:uid="{00000000-0005-0000-0000-000076010000}"/>
    <cellStyle name="Notas 3 6 2" xfId="181" xr:uid="{00000000-0005-0000-0000-000077010000}"/>
    <cellStyle name="Notas 3 6 3" xfId="182" xr:uid="{00000000-0005-0000-0000-000078010000}"/>
    <cellStyle name="Notas 3 6 4" xfId="183" xr:uid="{00000000-0005-0000-0000-000079010000}"/>
    <cellStyle name="Notas 3 6 5" xfId="184" xr:uid="{00000000-0005-0000-0000-00007A010000}"/>
    <cellStyle name="Notas 3 7" xfId="185" xr:uid="{00000000-0005-0000-0000-00007B010000}"/>
    <cellStyle name="Notas 3 7 2" xfId="186" xr:uid="{00000000-0005-0000-0000-00007C010000}"/>
    <cellStyle name="Notas 3 7 3" xfId="187" xr:uid="{00000000-0005-0000-0000-00007D010000}"/>
    <cellStyle name="Notas 3 7 4" xfId="188" xr:uid="{00000000-0005-0000-0000-00007E010000}"/>
    <cellStyle name="Notas 3 7 5" xfId="189" xr:uid="{00000000-0005-0000-0000-00007F010000}"/>
    <cellStyle name="Notas 3 8" xfId="190" xr:uid="{00000000-0005-0000-0000-000080010000}"/>
    <cellStyle name="Notas 3 8 2" xfId="191" xr:uid="{00000000-0005-0000-0000-000081010000}"/>
    <cellStyle name="Notas 3 8 3" xfId="192" xr:uid="{00000000-0005-0000-0000-000082010000}"/>
    <cellStyle name="Notas 3 8 4" xfId="193" xr:uid="{00000000-0005-0000-0000-000083010000}"/>
    <cellStyle name="Notas 3 8 5" xfId="194" xr:uid="{00000000-0005-0000-0000-000084010000}"/>
    <cellStyle name="Notas 3 9" xfId="195" xr:uid="{00000000-0005-0000-0000-000085010000}"/>
    <cellStyle name="Notas 3 9 2" xfId="196" xr:uid="{00000000-0005-0000-0000-000086010000}"/>
    <cellStyle name="Notas 3 9 3" xfId="197" xr:uid="{00000000-0005-0000-0000-000087010000}"/>
    <cellStyle name="Notas 3 9 4" xfId="198" xr:uid="{00000000-0005-0000-0000-000088010000}"/>
    <cellStyle name="Notas 3 9 5" xfId="199" xr:uid="{00000000-0005-0000-0000-000089010000}"/>
    <cellStyle name="Notas 4" xfId="10" xr:uid="{00000000-0005-0000-0000-00008A010000}"/>
    <cellStyle name="Notas 4 10" xfId="200" xr:uid="{00000000-0005-0000-0000-00008B010000}"/>
    <cellStyle name="Notas 4 10 2" xfId="201" xr:uid="{00000000-0005-0000-0000-00008C010000}"/>
    <cellStyle name="Notas 4 10 3" xfId="202" xr:uid="{00000000-0005-0000-0000-00008D010000}"/>
    <cellStyle name="Notas 4 10 4" xfId="203" xr:uid="{00000000-0005-0000-0000-00008E010000}"/>
    <cellStyle name="Notas 4 10 5" xfId="204" xr:uid="{00000000-0005-0000-0000-00008F010000}"/>
    <cellStyle name="Notas 4 11" xfId="205" xr:uid="{00000000-0005-0000-0000-000090010000}"/>
    <cellStyle name="Notas 4 11 2" xfId="206" xr:uid="{00000000-0005-0000-0000-000091010000}"/>
    <cellStyle name="Notas 4 11 3" xfId="207" xr:uid="{00000000-0005-0000-0000-000092010000}"/>
    <cellStyle name="Notas 4 11 4" xfId="208" xr:uid="{00000000-0005-0000-0000-000093010000}"/>
    <cellStyle name="Notas 4 11 5" xfId="209" xr:uid="{00000000-0005-0000-0000-000094010000}"/>
    <cellStyle name="Notas 4 12" xfId="210" xr:uid="{00000000-0005-0000-0000-000095010000}"/>
    <cellStyle name="Notas 4 12 2" xfId="211" xr:uid="{00000000-0005-0000-0000-000096010000}"/>
    <cellStyle name="Notas 4 12 3" xfId="212" xr:uid="{00000000-0005-0000-0000-000097010000}"/>
    <cellStyle name="Notas 4 12 4" xfId="213" xr:uid="{00000000-0005-0000-0000-000098010000}"/>
    <cellStyle name="Notas 4 13" xfId="214" xr:uid="{00000000-0005-0000-0000-000099010000}"/>
    <cellStyle name="Notas 4 13 2" xfId="215" xr:uid="{00000000-0005-0000-0000-00009A010000}"/>
    <cellStyle name="Notas 4 13 3" xfId="216" xr:uid="{00000000-0005-0000-0000-00009B010000}"/>
    <cellStyle name="Notas 4 13 4" xfId="217" xr:uid="{00000000-0005-0000-0000-00009C010000}"/>
    <cellStyle name="Notas 4 14" xfId="218" xr:uid="{00000000-0005-0000-0000-00009D010000}"/>
    <cellStyle name="Notas 4 14 2" xfId="219" xr:uid="{00000000-0005-0000-0000-00009E010000}"/>
    <cellStyle name="Notas 4 14 3" xfId="220" xr:uid="{00000000-0005-0000-0000-00009F010000}"/>
    <cellStyle name="Notas 4 14 4" xfId="221" xr:uid="{00000000-0005-0000-0000-0000A0010000}"/>
    <cellStyle name="Notas 4 15" xfId="222" xr:uid="{00000000-0005-0000-0000-0000A1010000}"/>
    <cellStyle name="Notas 4 15 2" xfId="223" xr:uid="{00000000-0005-0000-0000-0000A2010000}"/>
    <cellStyle name="Notas 4 15 3" xfId="224" xr:uid="{00000000-0005-0000-0000-0000A3010000}"/>
    <cellStyle name="Notas 4 15 4" xfId="225" xr:uid="{00000000-0005-0000-0000-0000A4010000}"/>
    <cellStyle name="Notas 4 16" xfId="226" xr:uid="{00000000-0005-0000-0000-0000A5010000}"/>
    <cellStyle name="Notas 4 16 2" xfId="227" xr:uid="{00000000-0005-0000-0000-0000A6010000}"/>
    <cellStyle name="Notas 4 16 3" xfId="228" xr:uid="{00000000-0005-0000-0000-0000A7010000}"/>
    <cellStyle name="Notas 4 16 4" xfId="229" xr:uid="{00000000-0005-0000-0000-0000A8010000}"/>
    <cellStyle name="Notas 4 17" xfId="230" xr:uid="{00000000-0005-0000-0000-0000A9010000}"/>
    <cellStyle name="Notas 4 18" xfId="231" xr:uid="{00000000-0005-0000-0000-0000AA010000}"/>
    <cellStyle name="Notas 4 19" xfId="232" xr:uid="{00000000-0005-0000-0000-0000AB010000}"/>
    <cellStyle name="Notas 4 2" xfId="233" xr:uid="{00000000-0005-0000-0000-0000AC010000}"/>
    <cellStyle name="Notas 4 2 2" xfId="234" xr:uid="{00000000-0005-0000-0000-0000AD010000}"/>
    <cellStyle name="Notas 4 2 3" xfId="235" xr:uid="{00000000-0005-0000-0000-0000AE010000}"/>
    <cellStyle name="Notas 4 2 4" xfId="236" xr:uid="{00000000-0005-0000-0000-0000AF010000}"/>
    <cellStyle name="Notas 4 2 5" xfId="237" xr:uid="{00000000-0005-0000-0000-0000B0010000}"/>
    <cellStyle name="Notas 4 20" xfId="238" xr:uid="{00000000-0005-0000-0000-0000B1010000}"/>
    <cellStyle name="Notas 4 21" xfId="239" xr:uid="{00000000-0005-0000-0000-0000B2010000}"/>
    <cellStyle name="Notas 4 22" xfId="240" xr:uid="{00000000-0005-0000-0000-0000B3010000}"/>
    <cellStyle name="Notas 4 23" xfId="241" xr:uid="{00000000-0005-0000-0000-0000B4010000}"/>
    <cellStyle name="Notas 4 24" xfId="242" xr:uid="{00000000-0005-0000-0000-0000B5010000}"/>
    <cellStyle name="Notas 4 25" xfId="243" xr:uid="{00000000-0005-0000-0000-0000B6010000}"/>
    <cellStyle name="Notas 4 26" xfId="244" xr:uid="{00000000-0005-0000-0000-0000B7010000}"/>
    <cellStyle name="Notas 4 27" xfId="245" xr:uid="{00000000-0005-0000-0000-0000B8010000}"/>
    <cellStyle name="Notas 4 28" xfId="246" xr:uid="{00000000-0005-0000-0000-0000B9010000}"/>
    <cellStyle name="Notas 4 29" xfId="247" xr:uid="{00000000-0005-0000-0000-0000BA010000}"/>
    <cellStyle name="Notas 4 3" xfId="248" xr:uid="{00000000-0005-0000-0000-0000BB010000}"/>
    <cellStyle name="Notas 4 3 2" xfId="249" xr:uid="{00000000-0005-0000-0000-0000BC010000}"/>
    <cellStyle name="Notas 4 3 3" xfId="250" xr:uid="{00000000-0005-0000-0000-0000BD010000}"/>
    <cellStyle name="Notas 4 3 4" xfId="251" xr:uid="{00000000-0005-0000-0000-0000BE010000}"/>
    <cellStyle name="Notas 4 3 5" xfId="252" xr:uid="{00000000-0005-0000-0000-0000BF010000}"/>
    <cellStyle name="Notas 4 30" xfId="253" xr:uid="{00000000-0005-0000-0000-0000C0010000}"/>
    <cellStyle name="Notas 4 31" xfId="254" xr:uid="{00000000-0005-0000-0000-0000C1010000}"/>
    <cellStyle name="Notas 4 32" xfId="255" xr:uid="{00000000-0005-0000-0000-0000C2010000}"/>
    <cellStyle name="Notas 4 33" xfId="256" xr:uid="{00000000-0005-0000-0000-0000C3010000}"/>
    <cellStyle name="Notas 4 34" xfId="257" xr:uid="{00000000-0005-0000-0000-0000C4010000}"/>
    <cellStyle name="Notas 4 35" xfId="258" xr:uid="{00000000-0005-0000-0000-0000C5010000}"/>
    <cellStyle name="Notas 4 36" xfId="259" xr:uid="{00000000-0005-0000-0000-0000C6010000}"/>
    <cellStyle name="Notas 4 4" xfId="260" xr:uid="{00000000-0005-0000-0000-0000C7010000}"/>
    <cellStyle name="Notas 4 4 2" xfId="261" xr:uid="{00000000-0005-0000-0000-0000C8010000}"/>
    <cellStyle name="Notas 4 4 3" xfId="262" xr:uid="{00000000-0005-0000-0000-0000C9010000}"/>
    <cellStyle name="Notas 4 4 4" xfId="263" xr:uid="{00000000-0005-0000-0000-0000CA010000}"/>
    <cellStyle name="Notas 4 4 5" xfId="264" xr:uid="{00000000-0005-0000-0000-0000CB010000}"/>
    <cellStyle name="Notas 4 5" xfId="265" xr:uid="{00000000-0005-0000-0000-0000CC010000}"/>
    <cellStyle name="Notas 4 5 2" xfId="266" xr:uid="{00000000-0005-0000-0000-0000CD010000}"/>
    <cellStyle name="Notas 4 5 3" xfId="267" xr:uid="{00000000-0005-0000-0000-0000CE010000}"/>
    <cellStyle name="Notas 4 5 4" xfId="268" xr:uid="{00000000-0005-0000-0000-0000CF010000}"/>
    <cellStyle name="Notas 4 5 5" xfId="269" xr:uid="{00000000-0005-0000-0000-0000D0010000}"/>
    <cellStyle name="Notas 4 6" xfId="270" xr:uid="{00000000-0005-0000-0000-0000D1010000}"/>
    <cellStyle name="Notas 4 6 2" xfId="271" xr:uid="{00000000-0005-0000-0000-0000D2010000}"/>
    <cellStyle name="Notas 4 6 3" xfId="272" xr:uid="{00000000-0005-0000-0000-0000D3010000}"/>
    <cellStyle name="Notas 4 6 4" xfId="273" xr:uid="{00000000-0005-0000-0000-0000D4010000}"/>
    <cellStyle name="Notas 4 6 5" xfId="274" xr:uid="{00000000-0005-0000-0000-0000D5010000}"/>
    <cellStyle name="Notas 4 7" xfId="275" xr:uid="{00000000-0005-0000-0000-0000D6010000}"/>
    <cellStyle name="Notas 4 7 2" xfId="276" xr:uid="{00000000-0005-0000-0000-0000D7010000}"/>
    <cellStyle name="Notas 4 7 3" xfId="277" xr:uid="{00000000-0005-0000-0000-0000D8010000}"/>
    <cellStyle name="Notas 4 7 4" xfId="278" xr:uid="{00000000-0005-0000-0000-0000D9010000}"/>
    <cellStyle name="Notas 4 7 5" xfId="279" xr:uid="{00000000-0005-0000-0000-0000DA010000}"/>
    <cellStyle name="Notas 4 8" xfId="280" xr:uid="{00000000-0005-0000-0000-0000DB010000}"/>
    <cellStyle name="Notas 4 8 2" xfId="281" xr:uid="{00000000-0005-0000-0000-0000DC010000}"/>
    <cellStyle name="Notas 4 8 3" xfId="282" xr:uid="{00000000-0005-0000-0000-0000DD010000}"/>
    <cellStyle name="Notas 4 8 4" xfId="283" xr:uid="{00000000-0005-0000-0000-0000DE010000}"/>
    <cellStyle name="Notas 4 8 5" xfId="284" xr:uid="{00000000-0005-0000-0000-0000DF010000}"/>
    <cellStyle name="Notas 4 9" xfId="285" xr:uid="{00000000-0005-0000-0000-0000E0010000}"/>
    <cellStyle name="Notas 4 9 2" xfId="286" xr:uid="{00000000-0005-0000-0000-0000E1010000}"/>
    <cellStyle name="Notas 4 9 3" xfId="287" xr:uid="{00000000-0005-0000-0000-0000E2010000}"/>
    <cellStyle name="Notas 4 9 4" xfId="288" xr:uid="{00000000-0005-0000-0000-0000E3010000}"/>
    <cellStyle name="Notas 4 9 5" xfId="289" xr:uid="{00000000-0005-0000-0000-0000E4010000}"/>
    <cellStyle name="Notas 5" xfId="11" xr:uid="{00000000-0005-0000-0000-0000E5010000}"/>
    <cellStyle name="Notas 5 10" xfId="290" xr:uid="{00000000-0005-0000-0000-0000E6010000}"/>
    <cellStyle name="Notas 5 10 2" xfId="291" xr:uid="{00000000-0005-0000-0000-0000E7010000}"/>
    <cellStyle name="Notas 5 10 3" xfId="292" xr:uid="{00000000-0005-0000-0000-0000E8010000}"/>
    <cellStyle name="Notas 5 10 4" xfId="293" xr:uid="{00000000-0005-0000-0000-0000E9010000}"/>
    <cellStyle name="Notas 5 10 5" xfId="294" xr:uid="{00000000-0005-0000-0000-0000EA010000}"/>
    <cellStyle name="Notas 5 11" xfId="295" xr:uid="{00000000-0005-0000-0000-0000EB010000}"/>
    <cellStyle name="Notas 5 11 2" xfId="296" xr:uid="{00000000-0005-0000-0000-0000EC010000}"/>
    <cellStyle name="Notas 5 11 3" xfId="297" xr:uid="{00000000-0005-0000-0000-0000ED010000}"/>
    <cellStyle name="Notas 5 11 4" xfId="298" xr:uid="{00000000-0005-0000-0000-0000EE010000}"/>
    <cellStyle name="Notas 5 11 5" xfId="299" xr:uid="{00000000-0005-0000-0000-0000EF010000}"/>
    <cellStyle name="Notas 5 12" xfId="300" xr:uid="{00000000-0005-0000-0000-0000F0010000}"/>
    <cellStyle name="Notas 5 12 2" xfId="301" xr:uid="{00000000-0005-0000-0000-0000F1010000}"/>
    <cellStyle name="Notas 5 12 3" xfId="302" xr:uid="{00000000-0005-0000-0000-0000F2010000}"/>
    <cellStyle name="Notas 5 12 4" xfId="303" xr:uid="{00000000-0005-0000-0000-0000F3010000}"/>
    <cellStyle name="Notas 5 13" xfId="304" xr:uid="{00000000-0005-0000-0000-0000F4010000}"/>
    <cellStyle name="Notas 5 13 2" xfId="305" xr:uid="{00000000-0005-0000-0000-0000F5010000}"/>
    <cellStyle name="Notas 5 13 3" xfId="306" xr:uid="{00000000-0005-0000-0000-0000F6010000}"/>
    <cellStyle name="Notas 5 13 4" xfId="307" xr:uid="{00000000-0005-0000-0000-0000F7010000}"/>
    <cellStyle name="Notas 5 14" xfId="308" xr:uid="{00000000-0005-0000-0000-0000F8010000}"/>
    <cellStyle name="Notas 5 14 2" xfId="309" xr:uid="{00000000-0005-0000-0000-0000F9010000}"/>
    <cellStyle name="Notas 5 14 3" xfId="310" xr:uid="{00000000-0005-0000-0000-0000FA010000}"/>
    <cellStyle name="Notas 5 14 4" xfId="311" xr:uid="{00000000-0005-0000-0000-0000FB010000}"/>
    <cellStyle name="Notas 5 15" xfId="312" xr:uid="{00000000-0005-0000-0000-0000FC010000}"/>
    <cellStyle name="Notas 5 15 2" xfId="313" xr:uid="{00000000-0005-0000-0000-0000FD010000}"/>
    <cellStyle name="Notas 5 15 3" xfId="314" xr:uid="{00000000-0005-0000-0000-0000FE010000}"/>
    <cellStyle name="Notas 5 15 4" xfId="315" xr:uid="{00000000-0005-0000-0000-0000FF010000}"/>
    <cellStyle name="Notas 5 16" xfId="316" xr:uid="{00000000-0005-0000-0000-000000020000}"/>
    <cellStyle name="Notas 5 16 2" xfId="317" xr:uid="{00000000-0005-0000-0000-000001020000}"/>
    <cellStyle name="Notas 5 16 3" xfId="318" xr:uid="{00000000-0005-0000-0000-000002020000}"/>
    <cellStyle name="Notas 5 16 4" xfId="319" xr:uid="{00000000-0005-0000-0000-000003020000}"/>
    <cellStyle name="Notas 5 17" xfId="320" xr:uid="{00000000-0005-0000-0000-000004020000}"/>
    <cellStyle name="Notas 5 18" xfId="321" xr:uid="{00000000-0005-0000-0000-000005020000}"/>
    <cellStyle name="Notas 5 19" xfId="322" xr:uid="{00000000-0005-0000-0000-000006020000}"/>
    <cellStyle name="Notas 5 2" xfId="323" xr:uid="{00000000-0005-0000-0000-000007020000}"/>
    <cellStyle name="Notas 5 2 2" xfId="324" xr:uid="{00000000-0005-0000-0000-000008020000}"/>
    <cellStyle name="Notas 5 2 3" xfId="325" xr:uid="{00000000-0005-0000-0000-000009020000}"/>
    <cellStyle name="Notas 5 2 4" xfId="326" xr:uid="{00000000-0005-0000-0000-00000A020000}"/>
    <cellStyle name="Notas 5 2 5" xfId="327" xr:uid="{00000000-0005-0000-0000-00000B020000}"/>
    <cellStyle name="Notas 5 20" xfId="328" xr:uid="{00000000-0005-0000-0000-00000C020000}"/>
    <cellStyle name="Notas 5 21" xfId="329" xr:uid="{00000000-0005-0000-0000-00000D020000}"/>
    <cellStyle name="Notas 5 22" xfId="330" xr:uid="{00000000-0005-0000-0000-00000E020000}"/>
    <cellStyle name="Notas 5 23" xfId="331" xr:uid="{00000000-0005-0000-0000-00000F020000}"/>
    <cellStyle name="Notas 5 24" xfId="332" xr:uid="{00000000-0005-0000-0000-000010020000}"/>
    <cellStyle name="Notas 5 25" xfId="333" xr:uid="{00000000-0005-0000-0000-000011020000}"/>
    <cellStyle name="Notas 5 26" xfId="334" xr:uid="{00000000-0005-0000-0000-000012020000}"/>
    <cellStyle name="Notas 5 27" xfId="335" xr:uid="{00000000-0005-0000-0000-000013020000}"/>
    <cellStyle name="Notas 5 28" xfId="336" xr:uid="{00000000-0005-0000-0000-000014020000}"/>
    <cellStyle name="Notas 5 29" xfId="337" xr:uid="{00000000-0005-0000-0000-000015020000}"/>
    <cellStyle name="Notas 5 3" xfId="338" xr:uid="{00000000-0005-0000-0000-000016020000}"/>
    <cellStyle name="Notas 5 3 2" xfId="339" xr:uid="{00000000-0005-0000-0000-000017020000}"/>
    <cellStyle name="Notas 5 3 3" xfId="340" xr:uid="{00000000-0005-0000-0000-000018020000}"/>
    <cellStyle name="Notas 5 3 4" xfId="341" xr:uid="{00000000-0005-0000-0000-000019020000}"/>
    <cellStyle name="Notas 5 3 5" xfId="342" xr:uid="{00000000-0005-0000-0000-00001A020000}"/>
    <cellStyle name="Notas 5 30" xfId="343" xr:uid="{00000000-0005-0000-0000-00001B020000}"/>
    <cellStyle name="Notas 5 31" xfId="344" xr:uid="{00000000-0005-0000-0000-00001C020000}"/>
    <cellStyle name="Notas 5 32" xfId="345" xr:uid="{00000000-0005-0000-0000-00001D020000}"/>
    <cellStyle name="Notas 5 33" xfId="346" xr:uid="{00000000-0005-0000-0000-00001E020000}"/>
    <cellStyle name="Notas 5 34" xfId="347" xr:uid="{00000000-0005-0000-0000-00001F020000}"/>
    <cellStyle name="Notas 5 35" xfId="348" xr:uid="{00000000-0005-0000-0000-000020020000}"/>
    <cellStyle name="Notas 5 36" xfId="349" xr:uid="{00000000-0005-0000-0000-000021020000}"/>
    <cellStyle name="Notas 5 4" xfId="350" xr:uid="{00000000-0005-0000-0000-000022020000}"/>
    <cellStyle name="Notas 5 4 2" xfId="351" xr:uid="{00000000-0005-0000-0000-000023020000}"/>
    <cellStyle name="Notas 5 4 3" xfId="352" xr:uid="{00000000-0005-0000-0000-000024020000}"/>
    <cellStyle name="Notas 5 4 4" xfId="353" xr:uid="{00000000-0005-0000-0000-000025020000}"/>
    <cellStyle name="Notas 5 4 5" xfId="354" xr:uid="{00000000-0005-0000-0000-000026020000}"/>
    <cellStyle name="Notas 5 5" xfId="355" xr:uid="{00000000-0005-0000-0000-000027020000}"/>
    <cellStyle name="Notas 5 5 2" xfId="356" xr:uid="{00000000-0005-0000-0000-000028020000}"/>
    <cellStyle name="Notas 5 5 3" xfId="357" xr:uid="{00000000-0005-0000-0000-000029020000}"/>
    <cellStyle name="Notas 5 5 4" xfId="358" xr:uid="{00000000-0005-0000-0000-00002A020000}"/>
    <cellStyle name="Notas 5 5 5" xfId="359" xr:uid="{00000000-0005-0000-0000-00002B020000}"/>
    <cellStyle name="Notas 5 6" xfId="360" xr:uid="{00000000-0005-0000-0000-00002C020000}"/>
    <cellStyle name="Notas 5 6 2" xfId="361" xr:uid="{00000000-0005-0000-0000-00002D020000}"/>
    <cellStyle name="Notas 5 6 3" xfId="362" xr:uid="{00000000-0005-0000-0000-00002E020000}"/>
    <cellStyle name="Notas 5 6 4" xfId="363" xr:uid="{00000000-0005-0000-0000-00002F020000}"/>
    <cellStyle name="Notas 5 6 5" xfId="364" xr:uid="{00000000-0005-0000-0000-000030020000}"/>
    <cellStyle name="Notas 5 7" xfId="365" xr:uid="{00000000-0005-0000-0000-000031020000}"/>
    <cellStyle name="Notas 5 7 2" xfId="366" xr:uid="{00000000-0005-0000-0000-000032020000}"/>
    <cellStyle name="Notas 5 7 3" xfId="367" xr:uid="{00000000-0005-0000-0000-000033020000}"/>
    <cellStyle name="Notas 5 7 4" xfId="368" xr:uid="{00000000-0005-0000-0000-000034020000}"/>
    <cellStyle name="Notas 5 7 5" xfId="369" xr:uid="{00000000-0005-0000-0000-000035020000}"/>
    <cellStyle name="Notas 5 8" xfId="370" xr:uid="{00000000-0005-0000-0000-000036020000}"/>
    <cellStyle name="Notas 5 8 2" xfId="371" xr:uid="{00000000-0005-0000-0000-000037020000}"/>
    <cellStyle name="Notas 5 8 3" xfId="372" xr:uid="{00000000-0005-0000-0000-000038020000}"/>
    <cellStyle name="Notas 5 8 4" xfId="373" xr:uid="{00000000-0005-0000-0000-000039020000}"/>
    <cellStyle name="Notas 5 8 5" xfId="374" xr:uid="{00000000-0005-0000-0000-00003A020000}"/>
    <cellStyle name="Notas 5 9" xfId="375" xr:uid="{00000000-0005-0000-0000-00003B020000}"/>
    <cellStyle name="Notas 5 9 2" xfId="376" xr:uid="{00000000-0005-0000-0000-00003C020000}"/>
    <cellStyle name="Notas 5 9 3" xfId="377" xr:uid="{00000000-0005-0000-0000-00003D020000}"/>
    <cellStyle name="Notas 5 9 4" xfId="378" xr:uid="{00000000-0005-0000-0000-00003E020000}"/>
    <cellStyle name="Notas 5 9 5" xfId="379" xr:uid="{00000000-0005-0000-0000-00003F020000}"/>
    <cellStyle name="Notas 6" xfId="12" xr:uid="{00000000-0005-0000-0000-000040020000}"/>
    <cellStyle name="Notas 6 10" xfId="380" xr:uid="{00000000-0005-0000-0000-000041020000}"/>
    <cellStyle name="Notas 6 10 2" xfId="381" xr:uid="{00000000-0005-0000-0000-000042020000}"/>
    <cellStyle name="Notas 6 10 3" xfId="382" xr:uid="{00000000-0005-0000-0000-000043020000}"/>
    <cellStyle name="Notas 6 10 4" xfId="383" xr:uid="{00000000-0005-0000-0000-000044020000}"/>
    <cellStyle name="Notas 6 10 5" xfId="384" xr:uid="{00000000-0005-0000-0000-000045020000}"/>
    <cellStyle name="Notas 6 11" xfId="385" xr:uid="{00000000-0005-0000-0000-000046020000}"/>
    <cellStyle name="Notas 6 11 2" xfId="386" xr:uid="{00000000-0005-0000-0000-000047020000}"/>
    <cellStyle name="Notas 6 11 3" xfId="387" xr:uid="{00000000-0005-0000-0000-000048020000}"/>
    <cellStyle name="Notas 6 11 4" xfId="388" xr:uid="{00000000-0005-0000-0000-000049020000}"/>
    <cellStyle name="Notas 6 11 5" xfId="389" xr:uid="{00000000-0005-0000-0000-00004A020000}"/>
    <cellStyle name="Notas 6 12" xfId="390" xr:uid="{00000000-0005-0000-0000-00004B020000}"/>
    <cellStyle name="Notas 6 12 2" xfId="391" xr:uid="{00000000-0005-0000-0000-00004C020000}"/>
    <cellStyle name="Notas 6 12 3" xfId="392" xr:uid="{00000000-0005-0000-0000-00004D020000}"/>
    <cellStyle name="Notas 6 12 4" xfId="393" xr:uid="{00000000-0005-0000-0000-00004E020000}"/>
    <cellStyle name="Notas 6 13" xfId="394" xr:uid="{00000000-0005-0000-0000-00004F020000}"/>
    <cellStyle name="Notas 6 13 2" xfId="395" xr:uid="{00000000-0005-0000-0000-000050020000}"/>
    <cellStyle name="Notas 6 13 3" xfId="396" xr:uid="{00000000-0005-0000-0000-000051020000}"/>
    <cellStyle name="Notas 6 13 4" xfId="397" xr:uid="{00000000-0005-0000-0000-000052020000}"/>
    <cellStyle name="Notas 6 14" xfId="398" xr:uid="{00000000-0005-0000-0000-000053020000}"/>
    <cellStyle name="Notas 6 14 2" xfId="399" xr:uid="{00000000-0005-0000-0000-000054020000}"/>
    <cellStyle name="Notas 6 14 3" xfId="400" xr:uid="{00000000-0005-0000-0000-000055020000}"/>
    <cellStyle name="Notas 6 14 4" xfId="401" xr:uid="{00000000-0005-0000-0000-000056020000}"/>
    <cellStyle name="Notas 6 15" xfId="402" xr:uid="{00000000-0005-0000-0000-000057020000}"/>
    <cellStyle name="Notas 6 15 2" xfId="403" xr:uid="{00000000-0005-0000-0000-000058020000}"/>
    <cellStyle name="Notas 6 15 3" xfId="404" xr:uid="{00000000-0005-0000-0000-000059020000}"/>
    <cellStyle name="Notas 6 15 4" xfId="405" xr:uid="{00000000-0005-0000-0000-00005A020000}"/>
    <cellStyle name="Notas 6 16" xfId="406" xr:uid="{00000000-0005-0000-0000-00005B020000}"/>
    <cellStyle name="Notas 6 16 2" xfId="407" xr:uid="{00000000-0005-0000-0000-00005C020000}"/>
    <cellStyle name="Notas 6 16 3" xfId="408" xr:uid="{00000000-0005-0000-0000-00005D020000}"/>
    <cellStyle name="Notas 6 16 4" xfId="409" xr:uid="{00000000-0005-0000-0000-00005E020000}"/>
    <cellStyle name="Notas 6 17" xfId="410" xr:uid="{00000000-0005-0000-0000-00005F020000}"/>
    <cellStyle name="Notas 6 18" xfId="411" xr:uid="{00000000-0005-0000-0000-000060020000}"/>
    <cellStyle name="Notas 6 19" xfId="412" xr:uid="{00000000-0005-0000-0000-000061020000}"/>
    <cellStyle name="Notas 6 2" xfId="413" xr:uid="{00000000-0005-0000-0000-000062020000}"/>
    <cellStyle name="Notas 6 2 2" xfId="414" xr:uid="{00000000-0005-0000-0000-000063020000}"/>
    <cellStyle name="Notas 6 2 3" xfId="415" xr:uid="{00000000-0005-0000-0000-000064020000}"/>
    <cellStyle name="Notas 6 2 4" xfId="416" xr:uid="{00000000-0005-0000-0000-000065020000}"/>
    <cellStyle name="Notas 6 2 5" xfId="417" xr:uid="{00000000-0005-0000-0000-000066020000}"/>
    <cellStyle name="Notas 6 20" xfId="418" xr:uid="{00000000-0005-0000-0000-000067020000}"/>
    <cellStyle name="Notas 6 21" xfId="419" xr:uid="{00000000-0005-0000-0000-000068020000}"/>
    <cellStyle name="Notas 6 22" xfId="420" xr:uid="{00000000-0005-0000-0000-000069020000}"/>
    <cellStyle name="Notas 6 23" xfId="421" xr:uid="{00000000-0005-0000-0000-00006A020000}"/>
    <cellStyle name="Notas 6 24" xfId="422" xr:uid="{00000000-0005-0000-0000-00006B020000}"/>
    <cellStyle name="Notas 6 25" xfId="423" xr:uid="{00000000-0005-0000-0000-00006C020000}"/>
    <cellStyle name="Notas 6 26" xfId="424" xr:uid="{00000000-0005-0000-0000-00006D020000}"/>
    <cellStyle name="Notas 6 27" xfId="425" xr:uid="{00000000-0005-0000-0000-00006E020000}"/>
    <cellStyle name="Notas 6 28" xfId="426" xr:uid="{00000000-0005-0000-0000-00006F020000}"/>
    <cellStyle name="Notas 6 29" xfId="427" xr:uid="{00000000-0005-0000-0000-000070020000}"/>
    <cellStyle name="Notas 6 3" xfId="428" xr:uid="{00000000-0005-0000-0000-000071020000}"/>
    <cellStyle name="Notas 6 3 2" xfId="429" xr:uid="{00000000-0005-0000-0000-000072020000}"/>
    <cellStyle name="Notas 6 3 3" xfId="430" xr:uid="{00000000-0005-0000-0000-000073020000}"/>
    <cellStyle name="Notas 6 3 4" xfId="431" xr:uid="{00000000-0005-0000-0000-000074020000}"/>
    <cellStyle name="Notas 6 3 5" xfId="432" xr:uid="{00000000-0005-0000-0000-000075020000}"/>
    <cellStyle name="Notas 6 30" xfId="433" xr:uid="{00000000-0005-0000-0000-000076020000}"/>
    <cellStyle name="Notas 6 31" xfId="434" xr:uid="{00000000-0005-0000-0000-000077020000}"/>
    <cellStyle name="Notas 6 32" xfId="435" xr:uid="{00000000-0005-0000-0000-000078020000}"/>
    <cellStyle name="Notas 6 33" xfId="436" xr:uid="{00000000-0005-0000-0000-000079020000}"/>
    <cellStyle name="Notas 6 34" xfId="437" xr:uid="{00000000-0005-0000-0000-00007A020000}"/>
    <cellStyle name="Notas 6 35" xfId="438" xr:uid="{00000000-0005-0000-0000-00007B020000}"/>
    <cellStyle name="Notas 6 36" xfId="439" xr:uid="{00000000-0005-0000-0000-00007C020000}"/>
    <cellStyle name="Notas 6 4" xfId="440" xr:uid="{00000000-0005-0000-0000-00007D020000}"/>
    <cellStyle name="Notas 6 4 2" xfId="441" xr:uid="{00000000-0005-0000-0000-00007E020000}"/>
    <cellStyle name="Notas 6 4 3" xfId="442" xr:uid="{00000000-0005-0000-0000-00007F020000}"/>
    <cellStyle name="Notas 6 4 4" xfId="443" xr:uid="{00000000-0005-0000-0000-000080020000}"/>
    <cellStyle name="Notas 6 4 5" xfId="444" xr:uid="{00000000-0005-0000-0000-000081020000}"/>
    <cellStyle name="Notas 6 5" xfId="445" xr:uid="{00000000-0005-0000-0000-000082020000}"/>
    <cellStyle name="Notas 6 5 2" xfId="446" xr:uid="{00000000-0005-0000-0000-000083020000}"/>
    <cellStyle name="Notas 6 5 3" xfId="447" xr:uid="{00000000-0005-0000-0000-000084020000}"/>
    <cellStyle name="Notas 6 5 4" xfId="448" xr:uid="{00000000-0005-0000-0000-000085020000}"/>
    <cellStyle name="Notas 6 5 5" xfId="449" xr:uid="{00000000-0005-0000-0000-000086020000}"/>
    <cellStyle name="Notas 6 6" xfId="450" xr:uid="{00000000-0005-0000-0000-000087020000}"/>
    <cellStyle name="Notas 6 6 2" xfId="451" xr:uid="{00000000-0005-0000-0000-000088020000}"/>
    <cellStyle name="Notas 6 6 3" xfId="452" xr:uid="{00000000-0005-0000-0000-000089020000}"/>
    <cellStyle name="Notas 6 6 4" xfId="453" xr:uid="{00000000-0005-0000-0000-00008A020000}"/>
    <cellStyle name="Notas 6 6 5" xfId="454" xr:uid="{00000000-0005-0000-0000-00008B020000}"/>
    <cellStyle name="Notas 6 7" xfId="455" xr:uid="{00000000-0005-0000-0000-00008C020000}"/>
    <cellStyle name="Notas 6 7 2" xfId="456" xr:uid="{00000000-0005-0000-0000-00008D020000}"/>
    <cellStyle name="Notas 6 7 3" xfId="457" xr:uid="{00000000-0005-0000-0000-00008E020000}"/>
    <cellStyle name="Notas 6 7 4" xfId="458" xr:uid="{00000000-0005-0000-0000-00008F020000}"/>
    <cellStyle name="Notas 6 7 5" xfId="459" xr:uid="{00000000-0005-0000-0000-000090020000}"/>
    <cellStyle name="Notas 6 8" xfId="460" xr:uid="{00000000-0005-0000-0000-000091020000}"/>
    <cellStyle name="Notas 6 8 2" xfId="461" xr:uid="{00000000-0005-0000-0000-000092020000}"/>
    <cellStyle name="Notas 6 8 3" xfId="462" xr:uid="{00000000-0005-0000-0000-000093020000}"/>
    <cellStyle name="Notas 6 8 4" xfId="463" xr:uid="{00000000-0005-0000-0000-000094020000}"/>
    <cellStyle name="Notas 6 8 5" xfId="464" xr:uid="{00000000-0005-0000-0000-000095020000}"/>
    <cellStyle name="Notas 6 9" xfId="465" xr:uid="{00000000-0005-0000-0000-000096020000}"/>
    <cellStyle name="Notas 6 9 2" xfId="466" xr:uid="{00000000-0005-0000-0000-000097020000}"/>
    <cellStyle name="Notas 6 9 3" xfId="467" xr:uid="{00000000-0005-0000-0000-000098020000}"/>
    <cellStyle name="Notas 6 9 4" xfId="468" xr:uid="{00000000-0005-0000-0000-000099020000}"/>
    <cellStyle name="Notas 6 9 5" xfId="469" xr:uid="{00000000-0005-0000-0000-00009A020000}"/>
    <cellStyle name="Notas 7" xfId="13" xr:uid="{00000000-0005-0000-0000-00009B020000}"/>
    <cellStyle name="Notas 7 10" xfId="470" xr:uid="{00000000-0005-0000-0000-00009C020000}"/>
    <cellStyle name="Notas 7 10 2" xfId="471" xr:uid="{00000000-0005-0000-0000-00009D020000}"/>
    <cellStyle name="Notas 7 10 3" xfId="472" xr:uid="{00000000-0005-0000-0000-00009E020000}"/>
    <cellStyle name="Notas 7 10 4" xfId="473" xr:uid="{00000000-0005-0000-0000-00009F020000}"/>
    <cellStyle name="Notas 7 10 5" xfId="474" xr:uid="{00000000-0005-0000-0000-0000A0020000}"/>
    <cellStyle name="Notas 7 11" xfId="475" xr:uid="{00000000-0005-0000-0000-0000A1020000}"/>
    <cellStyle name="Notas 7 11 2" xfId="476" xr:uid="{00000000-0005-0000-0000-0000A2020000}"/>
    <cellStyle name="Notas 7 11 3" xfId="477" xr:uid="{00000000-0005-0000-0000-0000A3020000}"/>
    <cellStyle name="Notas 7 11 4" xfId="478" xr:uid="{00000000-0005-0000-0000-0000A4020000}"/>
    <cellStyle name="Notas 7 11 5" xfId="479" xr:uid="{00000000-0005-0000-0000-0000A5020000}"/>
    <cellStyle name="Notas 7 12" xfId="480" xr:uid="{00000000-0005-0000-0000-0000A6020000}"/>
    <cellStyle name="Notas 7 12 2" xfId="481" xr:uid="{00000000-0005-0000-0000-0000A7020000}"/>
    <cellStyle name="Notas 7 12 3" xfId="482" xr:uid="{00000000-0005-0000-0000-0000A8020000}"/>
    <cellStyle name="Notas 7 12 4" xfId="483" xr:uid="{00000000-0005-0000-0000-0000A9020000}"/>
    <cellStyle name="Notas 7 13" xfId="484" xr:uid="{00000000-0005-0000-0000-0000AA020000}"/>
    <cellStyle name="Notas 7 13 2" xfId="485" xr:uid="{00000000-0005-0000-0000-0000AB020000}"/>
    <cellStyle name="Notas 7 13 3" xfId="486" xr:uid="{00000000-0005-0000-0000-0000AC020000}"/>
    <cellStyle name="Notas 7 13 4" xfId="487" xr:uid="{00000000-0005-0000-0000-0000AD020000}"/>
    <cellStyle name="Notas 7 14" xfId="488" xr:uid="{00000000-0005-0000-0000-0000AE020000}"/>
    <cellStyle name="Notas 7 14 2" xfId="489" xr:uid="{00000000-0005-0000-0000-0000AF020000}"/>
    <cellStyle name="Notas 7 14 3" xfId="490" xr:uid="{00000000-0005-0000-0000-0000B0020000}"/>
    <cellStyle name="Notas 7 14 4" xfId="491" xr:uid="{00000000-0005-0000-0000-0000B1020000}"/>
    <cellStyle name="Notas 7 15" xfId="492" xr:uid="{00000000-0005-0000-0000-0000B2020000}"/>
    <cellStyle name="Notas 7 15 2" xfId="493" xr:uid="{00000000-0005-0000-0000-0000B3020000}"/>
    <cellStyle name="Notas 7 15 3" xfId="494" xr:uid="{00000000-0005-0000-0000-0000B4020000}"/>
    <cellStyle name="Notas 7 15 4" xfId="495" xr:uid="{00000000-0005-0000-0000-0000B5020000}"/>
    <cellStyle name="Notas 7 16" xfId="496" xr:uid="{00000000-0005-0000-0000-0000B6020000}"/>
    <cellStyle name="Notas 7 16 2" xfId="497" xr:uid="{00000000-0005-0000-0000-0000B7020000}"/>
    <cellStyle name="Notas 7 16 3" xfId="498" xr:uid="{00000000-0005-0000-0000-0000B8020000}"/>
    <cellStyle name="Notas 7 16 4" xfId="499" xr:uid="{00000000-0005-0000-0000-0000B9020000}"/>
    <cellStyle name="Notas 7 17" xfId="500" xr:uid="{00000000-0005-0000-0000-0000BA020000}"/>
    <cellStyle name="Notas 7 18" xfId="501" xr:uid="{00000000-0005-0000-0000-0000BB020000}"/>
    <cellStyle name="Notas 7 19" xfId="502" xr:uid="{00000000-0005-0000-0000-0000BC020000}"/>
    <cellStyle name="Notas 7 2" xfId="503" xr:uid="{00000000-0005-0000-0000-0000BD020000}"/>
    <cellStyle name="Notas 7 2 2" xfId="504" xr:uid="{00000000-0005-0000-0000-0000BE020000}"/>
    <cellStyle name="Notas 7 2 3" xfId="505" xr:uid="{00000000-0005-0000-0000-0000BF020000}"/>
    <cellStyle name="Notas 7 2 4" xfId="506" xr:uid="{00000000-0005-0000-0000-0000C0020000}"/>
    <cellStyle name="Notas 7 2 5" xfId="507" xr:uid="{00000000-0005-0000-0000-0000C1020000}"/>
    <cellStyle name="Notas 7 20" xfId="508" xr:uid="{00000000-0005-0000-0000-0000C2020000}"/>
    <cellStyle name="Notas 7 21" xfId="509" xr:uid="{00000000-0005-0000-0000-0000C3020000}"/>
    <cellStyle name="Notas 7 22" xfId="510" xr:uid="{00000000-0005-0000-0000-0000C4020000}"/>
    <cellStyle name="Notas 7 23" xfId="511" xr:uid="{00000000-0005-0000-0000-0000C5020000}"/>
    <cellStyle name="Notas 7 24" xfId="512" xr:uid="{00000000-0005-0000-0000-0000C6020000}"/>
    <cellStyle name="Notas 7 25" xfId="513" xr:uid="{00000000-0005-0000-0000-0000C7020000}"/>
    <cellStyle name="Notas 7 26" xfId="514" xr:uid="{00000000-0005-0000-0000-0000C8020000}"/>
    <cellStyle name="Notas 7 27" xfId="515" xr:uid="{00000000-0005-0000-0000-0000C9020000}"/>
    <cellStyle name="Notas 7 28" xfId="516" xr:uid="{00000000-0005-0000-0000-0000CA020000}"/>
    <cellStyle name="Notas 7 29" xfId="517" xr:uid="{00000000-0005-0000-0000-0000CB020000}"/>
    <cellStyle name="Notas 7 3" xfId="518" xr:uid="{00000000-0005-0000-0000-0000CC020000}"/>
    <cellStyle name="Notas 7 3 2" xfId="519" xr:uid="{00000000-0005-0000-0000-0000CD020000}"/>
    <cellStyle name="Notas 7 3 3" xfId="520" xr:uid="{00000000-0005-0000-0000-0000CE020000}"/>
    <cellStyle name="Notas 7 3 4" xfId="521" xr:uid="{00000000-0005-0000-0000-0000CF020000}"/>
    <cellStyle name="Notas 7 3 5" xfId="522" xr:uid="{00000000-0005-0000-0000-0000D0020000}"/>
    <cellStyle name="Notas 7 30" xfId="523" xr:uid="{00000000-0005-0000-0000-0000D1020000}"/>
    <cellStyle name="Notas 7 31" xfId="524" xr:uid="{00000000-0005-0000-0000-0000D2020000}"/>
    <cellStyle name="Notas 7 32" xfId="525" xr:uid="{00000000-0005-0000-0000-0000D3020000}"/>
    <cellStyle name="Notas 7 33" xfId="526" xr:uid="{00000000-0005-0000-0000-0000D4020000}"/>
    <cellStyle name="Notas 7 34" xfId="527" xr:uid="{00000000-0005-0000-0000-0000D5020000}"/>
    <cellStyle name="Notas 7 35" xfId="528" xr:uid="{00000000-0005-0000-0000-0000D6020000}"/>
    <cellStyle name="Notas 7 36" xfId="529" xr:uid="{00000000-0005-0000-0000-0000D7020000}"/>
    <cellStyle name="Notas 7 4" xfId="530" xr:uid="{00000000-0005-0000-0000-0000D8020000}"/>
    <cellStyle name="Notas 7 4 2" xfId="531" xr:uid="{00000000-0005-0000-0000-0000D9020000}"/>
    <cellStyle name="Notas 7 4 3" xfId="532" xr:uid="{00000000-0005-0000-0000-0000DA020000}"/>
    <cellStyle name="Notas 7 4 4" xfId="533" xr:uid="{00000000-0005-0000-0000-0000DB020000}"/>
    <cellStyle name="Notas 7 4 5" xfId="534" xr:uid="{00000000-0005-0000-0000-0000DC020000}"/>
    <cellStyle name="Notas 7 5" xfId="535" xr:uid="{00000000-0005-0000-0000-0000DD020000}"/>
    <cellStyle name="Notas 7 5 2" xfId="536" xr:uid="{00000000-0005-0000-0000-0000DE020000}"/>
    <cellStyle name="Notas 7 5 3" xfId="537" xr:uid="{00000000-0005-0000-0000-0000DF020000}"/>
    <cellStyle name="Notas 7 5 4" xfId="538" xr:uid="{00000000-0005-0000-0000-0000E0020000}"/>
    <cellStyle name="Notas 7 5 5" xfId="539" xr:uid="{00000000-0005-0000-0000-0000E1020000}"/>
    <cellStyle name="Notas 7 6" xfId="540" xr:uid="{00000000-0005-0000-0000-0000E2020000}"/>
    <cellStyle name="Notas 7 6 2" xfId="541" xr:uid="{00000000-0005-0000-0000-0000E3020000}"/>
    <cellStyle name="Notas 7 6 3" xfId="542" xr:uid="{00000000-0005-0000-0000-0000E4020000}"/>
    <cellStyle name="Notas 7 6 4" xfId="543" xr:uid="{00000000-0005-0000-0000-0000E5020000}"/>
    <cellStyle name="Notas 7 6 5" xfId="544" xr:uid="{00000000-0005-0000-0000-0000E6020000}"/>
    <cellStyle name="Notas 7 7" xfId="545" xr:uid="{00000000-0005-0000-0000-0000E7020000}"/>
    <cellStyle name="Notas 7 7 2" xfId="546" xr:uid="{00000000-0005-0000-0000-0000E8020000}"/>
    <cellStyle name="Notas 7 7 3" xfId="547" xr:uid="{00000000-0005-0000-0000-0000E9020000}"/>
    <cellStyle name="Notas 7 7 4" xfId="548" xr:uid="{00000000-0005-0000-0000-0000EA020000}"/>
    <cellStyle name="Notas 7 7 5" xfId="549" xr:uid="{00000000-0005-0000-0000-0000EB020000}"/>
    <cellStyle name="Notas 7 8" xfId="550" xr:uid="{00000000-0005-0000-0000-0000EC020000}"/>
    <cellStyle name="Notas 7 8 2" xfId="551" xr:uid="{00000000-0005-0000-0000-0000ED020000}"/>
    <cellStyle name="Notas 7 8 3" xfId="552" xr:uid="{00000000-0005-0000-0000-0000EE020000}"/>
    <cellStyle name="Notas 7 8 4" xfId="553" xr:uid="{00000000-0005-0000-0000-0000EF020000}"/>
    <cellStyle name="Notas 7 8 5" xfId="554" xr:uid="{00000000-0005-0000-0000-0000F0020000}"/>
    <cellStyle name="Notas 7 9" xfId="555" xr:uid="{00000000-0005-0000-0000-0000F1020000}"/>
    <cellStyle name="Notas 7 9 2" xfId="556" xr:uid="{00000000-0005-0000-0000-0000F2020000}"/>
    <cellStyle name="Notas 7 9 3" xfId="557" xr:uid="{00000000-0005-0000-0000-0000F3020000}"/>
    <cellStyle name="Notas 7 9 4" xfId="558" xr:uid="{00000000-0005-0000-0000-0000F4020000}"/>
    <cellStyle name="Notas 7 9 5" xfId="559" xr:uid="{00000000-0005-0000-0000-0000F5020000}"/>
    <cellStyle name="Notas 8" xfId="14" xr:uid="{00000000-0005-0000-0000-0000F6020000}"/>
    <cellStyle name="Notas 8 10" xfId="560" xr:uid="{00000000-0005-0000-0000-0000F7020000}"/>
    <cellStyle name="Notas 8 10 2" xfId="561" xr:uid="{00000000-0005-0000-0000-0000F8020000}"/>
    <cellStyle name="Notas 8 10 3" xfId="562" xr:uid="{00000000-0005-0000-0000-0000F9020000}"/>
    <cellStyle name="Notas 8 10 4" xfId="563" xr:uid="{00000000-0005-0000-0000-0000FA020000}"/>
    <cellStyle name="Notas 8 10 5" xfId="564" xr:uid="{00000000-0005-0000-0000-0000FB020000}"/>
    <cellStyle name="Notas 8 11" xfId="565" xr:uid="{00000000-0005-0000-0000-0000FC020000}"/>
    <cellStyle name="Notas 8 11 2" xfId="566" xr:uid="{00000000-0005-0000-0000-0000FD020000}"/>
    <cellStyle name="Notas 8 11 3" xfId="567" xr:uid="{00000000-0005-0000-0000-0000FE020000}"/>
    <cellStyle name="Notas 8 11 4" xfId="568" xr:uid="{00000000-0005-0000-0000-0000FF020000}"/>
    <cellStyle name="Notas 8 11 5" xfId="569" xr:uid="{00000000-0005-0000-0000-000000030000}"/>
    <cellStyle name="Notas 8 12" xfId="570" xr:uid="{00000000-0005-0000-0000-000001030000}"/>
    <cellStyle name="Notas 8 12 2" xfId="571" xr:uid="{00000000-0005-0000-0000-000002030000}"/>
    <cellStyle name="Notas 8 12 3" xfId="572" xr:uid="{00000000-0005-0000-0000-000003030000}"/>
    <cellStyle name="Notas 8 12 4" xfId="573" xr:uid="{00000000-0005-0000-0000-000004030000}"/>
    <cellStyle name="Notas 8 13" xfId="574" xr:uid="{00000000-0005-0000-0000-000005030000}"/>
    <cellStyle name="Notas 8 13 2" xfId="575" xr:uid="{00000000-0005-0000-0000-000006030000}"/>
    <cellStyle name="Notas 8 13 3" xfId="576" xr:uid="{00000000-0005-0000-0000-000007030000}"/>
    <cellStyle name="Notas 8 13 4" xfId="577" xr:uid="{00000000-0005-0000-0000-000008030000}"/>
    <cellStyle name="Notas 8 14" xfId="578" xr:uid="{00000000-0005-0000-0000-000009030000}"/>
    <cellStyle name="Notas 8 14 2" xfId="579" xr:uid="{00000000-0005-0000-0000-00000A030000}"/>
    <cellStyle name="Notas 8 14 3" xfId="580" xr:uid="{00000000-0005-0000-0000-00000B030000}"/>
    <cellStyle name="Notas 8 14 4" xfId="581" xr:uid="{00000000-0005-0000-0000-00000C030000}"/>
    <cellStyle name="Notas 8 15" xfId="582" xr:uid="{00000000-0005-0000-0000-00000D030000}"/>
    <cellStyle name="Notas 8 15 2" xfId="583" xr:uid="{00000000-0005-0000-0000-00000E030000}"/>
    <cellStyle name="Notas 8 15 3" xfId="584" xr:uid="{00000000-0005-0000-0000-00000F030000}"/>
    <cellStyle name="Notas 8 15 4" xfId="585" xr:uid="{00000000-0005-0000-0000-000010030000}"/>
    <cellStyle name="Notas 8 16" xfId="586" xr:uid="{00000000-0005-0000-0000-000011030000}"/>
    <cellStyle name="Notas 8 16 2" xfId="587" xr:uid="{00000000-0005-0000-0000-000012030000}"/>
    <cellStyle name="Notas 8 16 3" xfId="588" xr:uid="{00000000-0005-0000-0000-000013030000}"/>
    <cellStyle name="Notas 8 16 4" xfId="589" xr:uid="{00000000-0005-0000-0000-000014030000}"/>
    <cellStyle name="Notas 8 17" xfId="590" xr:uid="{00000000-0005-0000-0000-000015030000}"/>
    <cellStyle name="Notas 8 18" xfId="591" xr:uid="{00000000-0005-0000-0000-000016030000}"/>
    <cellStyle name="Notas 8 19" xfId="592" xr:uid="{00000000-0005-0000-0000-000017030000}"/>
    <cellStyle name="Notas 8 2" xfId="593" xr:uid="{00000000-0005-0000-0000-000018030000}"/>
    <cellStyle name="Notas 8 2 2" xfId="594" xr:uid="{00000000-0005-0000-0000-000019030000}"/>
    <cellStyle name="Notas 8 2 3" xfId="595" xr:uid="{00000000-0005-0000-0000-00001A030000}"/>
    <cellStyle name="Notas 8 2 4" xfId="596" xr:uid="{00000000-0005-0000-0000-00001B030000}"/>
    <cellStyle name="Notas 8 2 5" xfId="597" xr:uid="{00000000-0005-0000-0000-00001C030000}"/>
    <cellStyle name="Notas 8 20" xfId="598" xr:uid="{00000000-0005-0000-0000-00001D030000}"/>
    <cellStyle name="Notas 8 21" xfId="599" xr:uid="{00000000-0005-0000-0000-00001E030000}"/>
    <cellStyle name="Notas 8 22" xfId="600" xr:uid="{00000000-0005-0000-0000-00001F030000}"/>
    <cellStyle name="Notas 8 23" xfId="601" xr:uid="{00000000-0005-0000-0000-000020030000}"/>
    <cellStyle name="Notas 8 24" xfId="602" xr:uid="{00000000-0005-0000-0000-000021030000}"/>
    <cellStyle name="Notas 8 25" xfId="603" xr:uid="{00000000-0005-0000-0000-000022030000}"/>
    <cellStyle name="Notas 8 26" xfId="604" xr:uid="{00000000-0005-0000-0000-000023030000}"/>
    <cellStyle name="Notas 8 27" xfId="605" xr:uid="{00000000-0005-0000-0000-000024030000}"/>
    <cellStyle name="Notas 8 28" xfId="606" xr:uid="{00000000-0005-0000-0000-000025030000}"/>
    <cellStyle name="Notas 8 29" xfId="607" xr:uid="{00000000-0005-0000-0000-000026030000}"/>
    <cellStyle name="Notas 8 3" xfId="608" xr:uid="{00000000-0005-0000-0000-000027030000}"/>
    <cellStyle name="Notas 8 3 2" xfId="609" xr:uid="{00000000-0005-0000-0000-000028030000}"/>
    <cellStyle name="Notas 8 3 3" xfId="610" xr:uid="{00000000-0005-0000-0000-000029030000}"/>
    <cellStyle name="Notas 8 3 4" xfId="611" xr:uid="{00000000-0005-0000-0000-00002A030000}"/>
    <cellStyle name="Notas 8 3 5" xfId="612" xr:uid="{00000000-0005-0000-0000-00002B030000}"/>
    <cellStyle name="Notas 8 30" xfId="613" xr:uid="{00000000-0005-0000-0000-00002C030000}"/>
    <cellStyle name="Notas 8 31" xfId="614" xr:uid="{00000000-0005-0000-0000-00002D030000}"/>
    <cellStyle name="Notas 8 32" xfId="615" xr:uid="{00000000-0005-0000-0000-00002E030000}"/>
    <cellStyle name="Notas 8 33" xfId="616" xr:uid="{00000000-0005-0000-0000-00002F030000}"/>
    <cellStyle name="Notas 8 34" xfId="617" xr:uid="{00000000-0005-0000-0000-000030030000}"/>
    <cellStyle name="Notas 8 35" xfId="618" xr:uid="{00000000-0005-0000-0000-000031030000}"/>
    <cellStyle name="Notas 8 36" xfId="619" xr:uid="{00000000-0005-0000-0000-000032030000}"/>
    <cellStyle name="Notas 8 4" xfId="620" xr:uid="{00000000-0005-0000-0000-000033030000}"/>
    <cellStyle name="Notas 8 4 2" xfId="621" xr:uid="{00000000-0005-0000-0000-000034030000}"/>
    <cellStyle name="Notas 8 4 3" xfId="622" xr:uid="{00000000-0005-0000-0000-000035030000}"/>
    <cellStyle name="Notas 8 4 4" xfId="623" xr:uid="{00000000-0005-0000-0000-000036030000}"/>
    <cellStyle name="Notas 8 4 5" xfId="624" xr:uid="{00000000-0005-0000-0000-000037030000}"/>
    <cellStyle name="Notas 8 5" xfId="625" xr:uid="{00000000-0005-0000-0000-000038030000}"/>
    <cellStyle name="Notas 8 5 2" xfId="626" xr:uid="{00000000-0005-0000-0000-000039030000}"/>
    <cellStyle name="Notas 8 5 3" xfId="627" xr:uid="{00000000-0005-0000-0000-00003A030000}"/>
    <cellStyle name="Notas 8 5 4" xfId="628" xr:uid="{00000000-0005-0000-0000-00003B030000}"/>
    <cellStyle name="Notas 8 5 5" xfId="629" xr:uid="{00000000-0005-0000-0000-00003C030000}"/>
    <cellStyle name="Notas 8 6" xfId="630" xr:uid="{00000000-0005-0000-0000-00003D030000}"/>
    <cellStyle name="Notas 8 6 2" xfId="631" xr:uid="{00000000-0005-0000-0000-00003E030000}"/>
    <cellStyle name="Notas 8 6 3" xfId="632" xr:uid="{00000000-0005-0000-0000-00003F030000}"/>
    <cellStyle name="Notas 8 6 4" xfId="633" xr:uid="{00000000-0005-0000-0000-000040030000}"/>
    <cellStyle name="Notas 8 6 5" xfId="634" xr:uid="{00000000-0005-0000-0000-000041030000}"/>
    <cellStyle name="Notas 8 7" xfId="635" xr:uid="{00000000-0005-0000-0000-000042030000}"/>
    <cellStyle name="Notas 8 7 2" xfId="636" xr:uid="{00000000-0005-0000-0000-000043030000}"/>
    <cellStyle name="Notas 8 7 3" xfId="637" xr:uid="{00000000-0005-0000-0000-000044030000}"/>
    <cellStyle name="Notas 8 7 4" xfId="638" xr:uid="{00000000-0005-0000-0000-000045030000}"/>
    <cellStyle name="Notas 8 7 5" xfId="639" xr:uid="{00000000-0005-0000-0000-000046030000}"/>
    <cellStyle name="Notas 8 8" xfId="640" xr:uid="{00000000-0005-0000-0000-000047030000}"/>
    <cellStyle name="Notas 8 8 2" xfId="641" xr:uid="{00000000-0005-0000-0000-000048030000}"/>
    <cellStyle name="Notas 8 8 3" xfId="642" xr:uid="{00000000-0005-0000-0000-000049030000}"/>
    <cellStyle name="Notas 8 8 4" xfId="643" xr:uid="{00000000-0005-0000-0000-00004A030000}"/>
    <cellStyle name="Notas 8 8 5" xfId="644" xr:uid="{00000000-0005-0000-0000-00004B030000}"/>
    <cellStyle name="Notas 8 9" xfId="645" xr:uid="{00000000-0005-0000-0000-00004C030000}"/>
    <cellStyle name="Notas 8 9 2" xfId="646" xr:uid="{00000000-0005-0000-0000-00004D030000}"/>
    <cellStyle name="Notas 8 9 3" xfId="647" xr:uid="{00000000-0005-0000-0000-00004E030000}"/>
    <cellStyle name="Notas 8 9 4" xfId="648" xr:uid="{00000000-0005-0000-0000-00004F030000}"/>
    <cellStyle name="Notas 8 9 5" xfId="649" xr:uid="{00000000-0005-0000-0000-000050030000}"/>
    <cellStyle name="Porcentaje" xfId="1" builtinId="5"/>
    <cellStyle name="Porcentaje 2" xfId="671" xr:uid="{00000000-0005-0000-0000-000052030000}"/>
    <cellStyle name="Porcentual 2" xfId="15" xr:uid="{00000000-0005-0000-0000-000053030000}"/>
    <cellStyle name="Porcentual 3" xfId="16" xr:uid="{00000000-0005-0000-0000-000054030000}"/>
    <cellStyle name="Porcentual 3 2" xfId="17" xr:uid="{00000000-0005-0000-0000-000055030000}"/>
    <cellStyle name="Porcentual 9" xfId="18" xr:uid="{00000000-0005-0000-0000-000056030000}"/>
    <cellStyle name="Text" xfId="650" xr:uid="{00000000-0005-0000-0000-000057030000}"/>
  </cellStyles>
  <dxfs count="0"/>
  <tableStyles count="0" defaultTableStyle="TableStyleMedium9" defaultPivotStyle="PivotStyleLight16"/>
  <colors>
    <mruColors>
      <color rgb="FF31B8B5"/>
      <color rgb="FF3ACACA"/>
      <color rgb="FF41A7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3"/>
  <sheetViews>
    <sheetView view="pageBreakPreview" zoomScaleSheetLayoutView="100" workbookViewId="0">
      <selection activeCell="A13" sqref="A13"/>
    </sheetView>
  </sheetViews>
  <sheetFormatPr baseColWidth="10" defaultRowHeight="14.4" x14ac:dyDescent="0.3"/>
  <cols>
    <col min="1" max="1" width="12.5546875" style="244" customWidth="1"/>
    <col min="2" max="3" width="13.44140625" style="244" customWidth="1"/>
    <col min="4" max="5" width="11.109375" style="244" customWidth="1"/>
    <col min="6" max="6" width="11.88671875" style="244" customWidth="1"/>
    <col min="7" max="8" width="12.109375" style="244" customWidth="1"/>
    <col min="9" max="9" width="12.109375" style="244" hidden="1" customWidth="1"/>
    <col min="10" max="10" width="12.109375" style="266" hidden="1" customWidth="1"/>
    <col min="11" max="11" width="12.109375" style="266" customWidth="1"/>
    <col min="12" max="12" width="12.109375" style="266" hidden="1" customWidth="1"/>
    <col min="13" max="13" width="12.109375" style="244" hidden="1" customWidth="1"/>
    <col min="14" max="14" width="12.109375" style="244" customWidth="1"/>
    <col min="15" max="16" width="5.44140625" style="8" customWidth="1"/>
    <col min="17" max="24" width="5.44140625" style="1" customWidth="1"/>
    <col min="25" max="26" width="5.44140625" style="8" customWidth="1"/>
    <col min="27" max="38" width="5.44140625" style="1" customWidth="1"/>
    <col min="262" max="262" width="12.5546875" customWidth="1"/>
    <col min="263" max="263" width="5.109375" customWidth="1"/>
    <col min="264" max="264" width="13.44140625" customWidth="1"/>
    <col min="265" max="266" width="21.44140625" customWidth="1"/>
    <col min="267" max="267" width="17.6640625" customWidth="1"/>
    <col min="268" max="269" width="14.6640625" customWidth="1"/>
    <col min="270" max="271" width="15.88671875" customWidth="1"/>
    <col min="272" max="283" width="12.88671875" customWidth="1"/>
    <col min="518" max="518" width="12.5546875" customWidth="1"/>
    <col min="519" max="519" width="5.109375" customWidth="1"/>
    <col min="520" max="520" width="13.44140625" customWidth="1"/>
    <col min="521" max="522" width="21.44140625" customWidth="1"/>
    <col min="523" max="523" width="17.6640625" customWidth="1"/>
    <col min="524" max="525" width="14.6640625" customWidth="1"/>
    <col min="526" max="527" width="15.88671875" customWidth="1"/>
    <col min="528" max="539" width="12.88671875" customWidth="1"/>
    <col min="774" max="774" width="12.5546875" customWidth="1"/>
    <col min="775" max="775" width="5.109375" customWidth="1"/>
    <col min="776" max="776" width="13.44140625" customWidth="1"/>
    <col min="777" max="778" width="21.44140625" customWidth="1"/>
    <col min="779" max="779" width="17.6640625" customWidth="1"/>
    <col min="780" max="781" width="14.6640625" customWidth="1"/>
    <col min="782" max="783" width="15.88671875" customWidth="1"/>
    <col min="784" max="795" width="12.88671875" customWidth="1"/>
    <col min="1030" max="1030" width="12.5546875" customWidth="1"/>
    <col min="1031" max="1031" width="5.109375" customWidth="1"/>
    <col min="1032" max="1032" width="13.44140625" customWidth="1"/>
    <col min="1033" max="1034" width="21.44140625" customWidth="1"/>
    <col min="1035" max="1035" width="17.6640625" customWidth="1"/>
    <col min="1036" max="1037" width="14.6640625" customWidth="1"/>
    <col min="1038" max="1039" width="15.88671875" customWidth="1"/>
    <col min="1040" max="1051" width="12.88671875" customWidth="1"/>
    <col min="1286" max="1286" width="12.5546875" customWidth="1"/>
    <col min="1287" max="1287" width="5.109375" customWidth="1"/>
    <col min="1288" max="1288" width="13.44140625" customWidth="1"/>
    <col min="1289" max="1290" width="21.44140625" customWidth="1"/>
    <col min="1291" max="1291" width="17.6640625" customWidth="1"/>
    <col min="1292" max="1293" width="14.6640625" customWidth="1"/>
    <col min="1294" max="1295" width="15.88671875" customWidth="1"/>
    <col min="1296" max="1307" width="12.88671875" customWidth="1"/>
    <col min="1542" max="1542" width="12.5546875" customWidth="1"/>
    <col min="1543" max="1543" width="5.109375" customWidth="1"/>
    <col min="1544" max="1544" width="13.44140625" customWidth="1"/>
    <col min="1545" max="1546" width="21.44140625" customWidth="1"/>
    <col min="1547" max="1547" width="17.6640625" customWidth="1"/>
    <col min="1548" max="1549" width="14.6640625" customWidth="1"/>
    <col min="1550" max="1551" width="15.88671875" customWidth="1"/>
    <col min="1552" max="1563" width="12.88671875" customWidth="1"/>
    <col min="1798" max="1798" width="12.5546875" customWidth="1"/>
    <col min="1799" max="1799" width="5.109375" customWidth="1"/>
    <col min="1800" max="1800" width="13.44140625" customWidth="1"/>
    <col min="1801" max="1802" width="21.44140625" customWidth="1"/>
    <col min="1803" max="1803" width="17.6640625" customWidth="1"/>
    <col min="1804" max="1805" width="14.6640625" customWidth="1"/>
    <col min="1806" max="1807" width="15.88671875" customWidth="1"/>
    <col min="1808" max="1819" width="12.88671875" customWidth="1"/>
    <col min="2054" max="2054" width="12.5546875" customWidth="1"/>
    <col min="2055" max="2055" width="5.109375" customWidth="1"/>
    <col min="2056" max="2056" width="13.44140625" customWidth="1"/>
    <col min="2057" max="2058" width="21.44140625" customWidth="1"/>
    <col min="2059" max="2059" width="17.6640625" customWidth="1"/>
    <col min="2060" max="2061" width="14.6640625" customWidth="1"/>
    <col min="2062" max="2063" width="15.88671875" customWidth="1"/>
    <col min="2064" max="2075" width="12.88671875" customWidth="1"/>
    <col min="2310" max="2310" width="12.5546875" customWidth="1"/>
    <col min="2311" max="2311" width="5.109375" customWidth="1"/>
    <col min="2312" max="2312" width="13.44140625" customWidth="1"/>
    <col min="2313" max="2314" width="21.44140625" customWidth="1"/>
    <col min="2315" max="2315" width="17.6640625" customWidth="1"/>
    <col min="2316" max="2317" width="14.6640625" customWidth="1"/>
    <col min="2318" max="2319" width="15.88671875" customWidth="1"/>
    <col min="2320" max="2331" width="12.88671875" customWidth="1"/>
    <col min="2566" max="2566" width="12.5546875" customWidth="1"/>
    <col min="2567" max="2567" width="5.109375" customWidth="1"/>
    <col min="2568" max="2568" width="13.44140625" customWidth="1"/>
    <col min="2569" max="2570" width="21.44140625" customWidth="1"/>
    <col min="2571" max="2571" width="17.6640625" customWidth="1"/>
    <col min="2572" max="2573" width="14.6640625" customWidth="1"/>
    <col min="2574" max="2575" width="15.88671875" customWidth="1"/>
    <col min="2576" max="2587" width="12.88671875" customWidth="1"/>
    <col min="2822" max="2822" width="12.5546875" customWidth="1"/>
    <col min="2823" max="2823" width="5.109375" customWidth="1"/>
    <col min="2824" max="2824" width="13.44140625" customWidth="1"/>
    <col min="2825" max="2826" width="21.44140625" customWidth="1"/>
    <col min="2827" max="2827" width="17.6640625" customWidth="1"/>
    <col min="2828" max="2829" width="14.6640625" customWidth="1"/>
    <col min="2830" max="2831" width="15.88671875" customWidth="1"/>
    <col min="2832" max="2843" width="12.88671875" customWidth="1"/>
    <col min="3078" max="3078" width="12.5546875" customWidth="1"/>
    <col min="3079" max="3079" width="5.109375" customWidth="1"/>
    <col min="3080" max="3080" width="13.44140625" customWidth="1"/>
    <col min="3081" max="3082" width="21.44140625" customWidth="1"/>
    <col min="3083" max="3083" width="17.6640625" customWidth="1"/>
    <col min="3084" max="3085" width="14.6640625" customWidth="1"/>
    <col min="3086" max="3087" width="15.88671875" customWidth="1"/>
    <col min="3088" max="3099" width="12.88671875" customWidth="1"/>
    <col min="3334" max="3334" width="12.5546875" customWidth="1"/>
    <col min="3335" max="3335" width="5.109375" customWidth="1"/>
    <col min="3336" max="3336" width="13.44140625" customWidth="1"/>
    <col min="3337" max="3338" width="21.44140625" customWidth="1"/>
    <col min="3339" max="3339" width="17.6640625" customWidth="1"/>
    <col min="3340" max="3341" width="14.6640625" customWidth="1"/>
    <col min="3342" max="3343" width="15.88671875" customWidth="1"/>
    <col min="3344" max="3355" width="12.88671875" customWidth="1"/>
    <col min="3590" max="3590" width="12.5546875" customWidth="1"/>
    <col min="3591" max="3591" width="5.109375" customWidth="1"/>
    <col min="3592" max="3592" width="13.44140625" customWidth="1"/>
    <col min="3593" max="3594" width="21.44140625" customWidth="1"/>
    <col min="3595" max="3595" width="17.6640625" customWidth="1"/>
    <col min="3596" max="3597" width="14.6640625" customWidth="1"/>
    <col min="3598" max="3599" width="15.88671875" customWidth="1"/>
    <col min="3600" max="3611" width="12.88671875" customWidth="1"/>
    <col min="3846" max="3846" width="12.5546875" customWidth="1"/>
    <col min="3847" max="3847" width="5.109375" customWidth="1"/>
    <col min="3848" max="3848" width="13.44140625" customWidth="1"/>
    <col min="3849" max="3850" width="21.44140625" customWidth="1"/>
    <col min="3851" max="3851" width="17.6640625" customWidth="1"/>
    <col min="3852" max="3853" width="14.6640625" customWidth="1"/>
    <col min="3854" max="3855" width="15.88671875" customWidth="1"/>
    <col min="3856" max="3867" width="12.88671875" customWidth="1"/>
    <col min="4102" max="4102" width="12.5546875" customWidth="1"/>
    <col min="4103" max="4103" width="5.109375" customWidth="1"/>
    <col min="4104" max="4104" width="13.44140625" customWidth="1"/>
    <col min="4105" max="4106" width="21.44140625" customWidth="1"/>
    <col min="4107" max="4107" width="17.6640625" customWidth="1"/>
    <col min="4108" max="4109" width="14.6640625" customWidth="1"/>
    <col min="4110" max="4111" width="15.88671875" customWidth="1"/>
    <col min="4112" max="4123" width="12.88671875" customWidth="1"/>
    <col min="4358" max="4358" width="12.5546875" customWidth="1"/>
    <col min="4359" max="4359" width="5.109375" customWidth="1"/>
    <col min="4360" max="4360" width="13.44140625" customWidth="1"/>
    <col min="4361" max="4362" width="21.44140625" customWidth="1"/>
    <col min="4363" max="4363" width="17.6640625" customWidth="1"/>
    <col min="4364" max="4365" width="14.6640625" customWidth="1"/>
    <col min="4366" max="4367" width="15.88671875" customWidth="1"/>
    <col min="4368" max="4379" width="12.88671875" customWidth="1"/>
    <col min="4614" max="4614" width="12.5546875" customWidth="1"/>
    <col min="4615" max="4615" width="5.109375" customWidth="1"/>
    <col min="4616" max="4616" width="13.44140625" customWidth="1"/>
    <col min="4617" max="4618" width="21.44140625" customWidth="1"/>
    <col min="4619" max="4619" width="17.6640625" customWidth="1"/>
    <col min="4620" max="4621" width="14.6640625" customWidth="1"/>
    <col min="4622" max="4623" width="15.88671875" customWidth="1"/>
    <col min="4624" max="4635" width="12.88671875" customWidth="1"/>
    <col min="4870" max="4870" width="12.5546875" customWidth="1"/>
    <col min="4871" max="4871" width="5.109375" customWidth="1"/>
    <col min="4872" max="4872" width="13.44140625" customWidth="1"/>
    <col min="4873" max="4874" width="21.44140625" customWidth="1"/>
    <col min="4875" max="4875" width="17.6640625" customWidth="1"/>
    <col min="4876" max="4877" width="14.6640625" customWidth="1"/>
    <col min="4878" max="4879" width="15.88671875" customWidth="1"/>
    <col min="4880" max="4891" width="12.88671875" customWidth="1"/>
    <col min="5126" max="5126" width="12.5546875" customWidth="1"/>
    <col min="5127" max="5127" width="5.109375" customWidth="1"/>
    <col min="5128" max="5128" width="13.44140625" customWidth="1"/>
    <col min="5129" max="5130" width="21.44140625" customWidth="1"/>
    <col min="5131" max="5131" width="17.6640625" customWidth="1"/>
    <col min="5132" max="5133" width="14.6640625" customWidth="1"/>
    <col min="5134" max="5135" width="15.88671875" customWidth="1"/>
    <col min="5136" max="5147" width="12.88671875" customWidth="1"/>
    <col min="5382" max="5382" width="12.5546875" customWidth="1"/>
    <col min="5383" max="5383" width="5.109375" customWidth="1"/>
    <col min="5384" max="5384" width="13.44140625" customWidth="1"/>
    <col min="5385" max="5386" width="21.44140625" customWidth="1"/>
    <col min="5387" max="5387" width="17.6640625" customWidth="1"/>
    <col min="5388" max="5389" width="14.6640625" customWidth="1"/>
    <col min="5390" max="5391" width="15.88671875" customWidth="1"/>
    <col min="5392" max="5403" width="12.88671875" customWidth="1"/>
    <col min="5638" max="5638" width="12.5546875" customWidth="1"/>
    <col min="5639" max="5639" width="5.109375" customWidth="1"/>
    <col min="5640" max="5640" width="13.44140625" customWidth="1"/>
    <col min="5641" max="5642" width="21.44140625" customWidth="1"/>
    <col min="5643" max="5643" width="17.6640625" customWidth="1"/>
    <col min="5644" max="5645" width="14.6640625" customWidth="1"/>
    <col min="5646" max="5647" width="15.88671875" customWidth="1"/>
    <col min="5648" max="5659" width="12.88671875" customWidth="1"/>
    <col min="5894" max="5894" width="12.5546875" customWidth="1"/>
    <col min="5895" max="5895" width="5.109375" customWidth="1"/>
    <col min="5896" max="5896" width="13.44140625" customWidth="1"/>
    <col min="5897" max="5898" width="21.44140625" customWidth="1"/>
    <col min="5899" max="5899" width="17.6640625" customWidth="1"/>
    <col min="5900" max="5901" width="14.6640625" customWidth="1"/>
    <col min="5902" max="5903" width="15.88671875" customWidth="1"/>
    <col min="5904" max="5915" width="12.88671875" customWidth="1"/>
    <col min="6150" max="6150" width="12.5546875" customWidth="1"/>
    <col min="6151" max="6151" width="5.109375" customWidth="1"/>
    <col min="6152" max="6152" width="13.44140625" customWidth="1"/>
    <col min="6153" max="6154" width="21.44140625" customWidth="1"/>
    <col min="6155" max="6155" width="17.6640625" customWidth="1"/>
    <col min="6156" max="6157" width="14.6640625" customWidth="1"/>
    <col min="6158" max="6159" width="15.88671875" customWidth="1"/>
    <col min="6160" max="6171" width="12.88671875" customWidth="1"/>
    <col min="6406" max="6406" width="12.5546875" customWidth="1"/>
    <col min="6407" max="6407" width="5.109375" customWidth="1"/>
    <col min="6408" max="6408" width="13.44140625" customWidth="1"/>
    <col min="6409" max="6410" width="21.44140625" customWidth="1"/>
    <col min="6411" max="6411" width="17.6640625" customWidth="1"/>
    <col min="6412" max="6413" width="14.6640625" customWidth="1"/>
    <col min="6414" max="6415" width="15.88671875" customWidth="1"/>
    <col min="6416" max="6427" width="12.88671875" customWidth="1"/>
    <col min="6662" max="6662" width="12.5546875" customWidth="1"/>
    <col min="6663" max="6663" width="5.109375" customWidth="1"/>
    <col min="6664" max="6664" width="13.44140625" customWidth="1"/>
    <col min="6665" max="6666" width="21.44140625" customWidth="1"/>
    <col min="6667" max="6667" width="17.6640625" customWidth="1"/>
    <col min="6668" max="6669" width="14.6640625" customWidth="1"/>
    <col min="6670" max="6671" width="15.88671875" customWidth="1"/>
    <col min="6672" max="6683" width="12.88671875" customWidth="1"/>
    <col min="6918" max="6918" width="12.5546875" customWidth="1"/>
    <col min="6919" max="6919" width="5.109375" customWidth="1"/>
    <col min="6920" max="6920" width="13.44140625" customWidth="1"/>
    <col min="6921" max="6922" width="21.44140625" customWidth="1"/>
    <col min="6923" max="6923" width="17.6640625" customWidth="1"/>
    <col min="6924" max="6925" width="14.6640625" customWidth="1"/>
    <col min="6926" max="6927" width="15.88671875" customWidth="1"/>
    <col min="6928" max="6939" width="12.88671875" customWidth="1"/>
    <col min="7174" max="7174" width="12.5546875" customWidth="1"/>
    <col min="7175" max="7175" width="5.109375" customWidth="1"/>
    <col min="7176" max="7176" width="13.44140625" customWidth="1"/>
    <col min="7177" max="7178" width="21.44140625" customWidth="1"/>
    <col min="7179" max="7179" width="17.6640625" customWidth="1"/>
    <col min="7180" max="7181" width="14.6640625" customWidth="1"/>
    <col min="7182" max="7183" width="15.88671875" customWidth="1"/>
    <col min="7184" max="7195" width="12.88671875" customWidth="1"/>
    <col min="7430" max="7430" width="12.5546875" customWidth="1"/>
    <col min="7431" max="7431" width="5.109375" customWidth="1"/>
    <col min="7432" max="7432" width="13.44140625" customWidth="1"/>
    <col min="7433" max="7434" width="21.44140625" customWidth="1"/>
    <col min="7435" max="7435" width="17.6640625" customWidth="1"/>
    <col min="7436" max="7437" width="14.6640625" customWidth="1"/>
    <col min="7438" max="7439" width="15.88671875" customWidth="1"/>
    <col min="7440" max="7451" width="12.88671875" customWidth="1"/>
    <col min="7686" max="7686" width="12.5546875" customWidth="1"/>
    <col min="7687" max="7687" width="5.109375" customWidth="1"/>
    <col min="7688" max="7688" width="13.44140625" customWidth="1"/>
    <col min="7689" max="7690" width="21.44140625" customWidth="1"/>
    <col min="7691" max="7691" width="17.6640625" customWidth="1"/>
    <col min="7692" max="7693" width="14.6640625" customWidth="1"/>
    <col min="7694" max="7695" width="15.88671875" customWidth="1"/>
    <col min="7696" max="7707" width="12.88671875" customWidth="1"/>
    <col min="7942" max="7942" width="12.5546875" customWidth="1"/>
    <col min="7943" max="7943" width="5.109375" customWidth="1"/>
    <col min="7944" max="7944" width="13.44140625" customWidth="1"/>
    <col min="7945" max="7946" width="21.44140625" customWidth="1"/>
    <col min="7947" max="7947" width="17.6640625" customWidth="1"/>
    <col min="7948" max="7949" width="14.6640625" customWidth="1"/>
    <col min="7950" max="7951" width="15.88671875" customWidth="1"/>
    <col min="7952" max="7963" width="12.88671875" customWidth="1"/>
    <col min="8198" max="8198" width="12.5546875" customWidth="1"/>
    <col min="8199" max="8199" width="5.109375" customWidth="1"/>
    <col min="8200" max="8200" width="13.44140625" customWidth="1"/>
    <col min="8201" max="8202" width="21.44140625" customWidth="1"/>
    <col min="8203" max="8203" width="17.6640625" customWidth="1"/>
    <col min="8204" max="8205" width="14.6640625" customWidth="1"/>
    <col min="8206" max="8207" width="15.88671875" customWidth="1"/>
    <col min="8208" max="8219" width="12.88671875" customWidth="1"/>
    <col min="8454" max="8454" width="12.5546875" customWidth="1"/>
    <col min="8455" max="8455" width="5.109375" customWidth="1"/>
    <col min="8456" max="8456" width="13.44140625" customWidth="1"/>
    <col min="8457" max="8458" width="21.44140625" customWidth="1"/>
    <col min="8459" max="8459" width="17.6640625" customWidth="1"/>
    <col min="8460" max="8461" width="14.6640625" customWidth="1"/>
    <col min="8462" max="8463" width="15.88671875" customWidth="1"/>
    <col min="8464" max="8475" width="12.88671875" customWidth="1"/>
    <col min="8710" max="8710" width="12.5546875" customWidth="1"/>
    <col min="8711" max="8711" width="5.109375" customWidth="1"/>
    <col min="8712" max="8712" width="13.44140625" customWidth="1"/>
    <col min="8713" max="8714" width="21.44140625" customWidth="1"/>
    <col min="8715" max="8715" width="17.6640625" customWidth="1"/>
    <col min="8716" max="8717" width="14.6640625" customWidth="1"/>
    <col min="8718" max="8719" width="15.88671875" customWidth="1"/>
    <col min="8720" max="8731" width="12.88671875" customWidth="1"/>
    <col min="8966" max="8966" width="12.5546875" customWidth="1"/>
    <col min="8967" max="8967" width="5.109375" customWidth="1"/>
    <col min="8968" max="8968" width="13.44140625" customWidth="1"/>
    <col min="8969" max="8970" width="21.44140625" customWidth="1"/>
    <col min="8971" max="8971" width="17.6640625" customWidth="1"/>
    <col min="8972" max="8973" width="14.6640625" customWidth="1"/>
    <col min="8974" max="8975" width="15.88671875" customWidth="1"/>
    <col min="8976" max="8987" width="12.88671875" customWidth="1"/>
    <col min="9222" max="9222" width="12.5546875" customWidth="1"/>
    <col min="9223" max="9223" width="5.109375" customWidth="1"/>
    <col min="9224" max="9224" width="13.44140625" customWidth="1"/>
    <col min="9225" max="9226" width="21.44140625" customWidth="1"/>
    <col min="9227" max="9227" width="17.6640625" customWidth="1"/>
    <col min="9228" max="9229" width="14.6640625" customWidth="1"/>
    <col min="9230" max="9231" width="15.88671875" customWidth="1"/>
    <col min="9232" max="9243" width="12.88671875" customWidth="1"/>
    <col min="9478" max="9478" width="12.5546875" customWidth="1"/>
    <col min="9479" max="9479" width="5.109375" customWidth="1"/>
    <col min="9480" max="9480" width="13.44140625" customWidth="1"/>
    <col min="9481" max="9482" width="21.44140625" customWidth="1"/>
    <col min="9483" max="9483" width="17.6640625" customWidth="1"/>
    <col min="9484" max="9485" width="14.6640625" customWidth="1"/>
    <col min="9486" max="9487" width="15.88671875" customWidth="1"/>
    <col min="9488" max="9499" width="12.88671875" customWidth="1"/>
    <col min="9734" max="9734" width="12.5546875" customWidth="1"/>
    <col min="9735" max="9735" width="5.109375" customWidth="1"/>
    <col min="9736" max="9736" width="13.44140625" customWidth="1"/>
    <col min="9737" max="9738" width="21.44140625" customWidth="1"/>
    <col min="9739" max="9739" width="17.6640625" customWidth="1"/>
    <col min="9740" max="9741" width="14.6640625" customWidth="1"/>
    <col min="9742" max="9743" width="15.88671875" customWidth="1"/>
    <col min="9744" max="9755" width="12.88671875" customWidth="1"/>
    <col min="9990" max="9990" width="12.5546875" customWidth="1"/>
    <col min="9991" max="9991" width="5.109375" customWidth="1"/>
    <col min="9992" max="9992" width="13.44140625" customWidth="1"/>
    <col min="9993" max="9994" width="21.44140625" customWidth="1"/>
    <col min="9995" max="9995" width="17.6640625" customWidth="1"/>
    <col min="9996" max="9997" width="14.6640625" customWidth="1"/>
    <col min="9998" max="9999" width="15.88671875" customWidth="1"/>
    <col min="10000" max="10011" width="12.88671875" customWidth="1"/>
    <col min="10246" max="10246" width="12.5546875" customWidth="1"/>
    <col min="10247" max="10247" width="5.109375" customWidth="1"/>
    <col min="10248" max="10248" width="13.44140625" customWidth="1"/>
    <col min="10249" max="10250" width="21.44140625" customWidth="1"/>
    <col min="10251" max="10251" width="17.6640625" customWidth="1"/>
    <col min="10252" max="10253" width="14.6640625" customWidth="1"/>
    <col min="10254" max="10255" width="15.88671875" customWidth="1"/>
    <col min="10256" max="10267" width="12.88671875" customWidth="1"/>
    <col min="10502" max="10502" width="12.5546875" customWidth="1"/>
    <col min="10503" max="10503" width="5.109375" customWidth="1"/>
    <col min="10504" max="10504" width="13.44140625" customWidth="1"/>
    <col min="10505" max="10506" width="21.44140625" customWidth="1"/>
    <col min="10507" max="10507" width="17.6640625" customWidth="1"/>
    <col min="10508" max="10509" width="14.6640625" customWidth="1"/>
    <col min="10510" max="10511" width="15.88671875" customWidth="1"/>
    <col min="10512" max="10523" width="12.88671875" customWidth="1"/>
    <col min="10758" max="10758" width="12.5546875" customWidth="1"/>
    <col min="10759" max="10759" width="5.109375" customWidth="1"/>
    <col min="10760" max="10760" width="13.44140625" customWidth="1"/>
    <col min="10761" max="10762" width="21.44140625" customWidth="1"/>
    <col min="10763" max="10763" width="17.6640625" customWidth="1"/>
    <col min="10764" max="10765" width="14.6640625" customWidth="1"/>
    <col min="10766" max="10767" width="15.88671875" customWidth="1"/>
    <col min="10768" max="10779" width="12.88671875" customWidth="1"/>
    <col min="11014" max="11014" width="12.5546875" customWidth="1"/>
    <col min="11015" max="11015" width="5.109375" customWidth="1"/>
    <col min="11016" max="11016" width="13.44140625" customWidth="1"/>
    <col min="11017" max="11018" width="21.44140625" customWidth="1"/>
    <col min="11019" max="11019" width="17.6640625" customWidth="1"/>
    <col min="11020" max="11021" width="14.6640625" customWidth="1"/>
    <col min="11022" max="11023" width="15.88671875" customWidth="1"/>
    <col min="11024" max="11035" width="12.88671875" customWidth="1"/>
    <col min="11270" max="11270" width="12.5546875" customWidth="1"/>
    <col min="11271" max="11271" width="5.109375" customWidth="1"/>
    <col min="11272" max="11272" width="13.44140625" customWidth="1"/>
    <col min="11273" max="11274" width="21.44140625" customWidth="1"/>
    <col min="11275" max="11275" width="17.6640625" customWidth="1"/>
    <col min="11276" max="11277" width="14.6640625" customWidth="1"/>
    <col min="11278" max="11279" width="15.88671875" customWidth="1"/>
    <col min="11280" max="11291" width="12.88671875" customWidth="1"/>
    <col min="11526" max="11526" width="12.5546875" customWidth="1"/>
    <col min="11527" max="11527" width="5.109375" customWidth="1"/>
    <col min="11528" max="11528" width="13.44140625" customWidth="1"/>
    <col min="11529" max="11530" width="21.44140625" customWidth="1"/>
    <col min="11531" max="11531" width="17.6640625" customWidth="1"/>
    <col min="11532" max="11533" width="14.6640625" customWidth="1"/>
    <col min="11534" max="11535" width="15.88671875" customWidth="1"/>
    <col min="11536" max="11547" width="12.88671875" customWidth="1"/>
    <col min="11782" max="11782" width="12.5546875" customWidth="1"/>
    <col min="11783" max="11783" width="5.109375" customWidth="1"/>
    <col min="11784" max="11784" width="13.44140625" customWidth="1"/>
    <col min="11785" max="11786" width="21.44140625" customWidth="1"/>
    <col min="11787" max="11787" width="17.6640625" customWidth="1"/>
    <col min="11788" max="11789" width="14.6640625" customWidth="1"/>
    <col min="11790" max="11791" width="15.88671875" customWidth="1"/>
    <col min="11792" max="11803" width="12.88671875" customWidth="1"/>
    <col min="12038" max="12038" width="12.5546875" customWidth="1"/>
    <col min="12039" max="12039" width="5.109375" customWidth="1"/>
    <col min="12040" max="12040" width="13.44140625" customWidth="1"/>
    <col min="12041" max="12042" width="21.44140625" customWidth="1"/>
    <col min="12043" max="12043" width="17.6640625" customWidth="1"/>
    <col min="12044" max="12045" width="14.6640625" customWidth="1"/>
    <col min="12046" max="12047" width="15.88671875" customWidth="1"/>
    <col min="12048" max="12059" width="12.88671875" customWidth="1"/>
    <col min="12294" max="12294" width="12.5546875" customWidth="1"/>
    <col min="12295" max="12295" width="5.109375" customWidth="1"/>
    <col min="12296" max="12296" width="13.44140625" customWidth="1"/>
    <col min="12297" max="12298" width="21.44140625" customWidth="1"/>
    <col min="12299" max="12299" width="17.6640625" customWidth="1"/>
    <col min="12300" max="12301" width="14.6640625" customWidth="1"/>
    <col min="12302" max="12303" width="15.88671875" customWidth="1"/>
    <col min="12304" max="12315" width="12.88671875" customWidth="1"/>
    <col min="12550" max="12550" width="12.5546875" customWidth="1"/>
    <col min="12551" max="12551" width="5.109375" customWidth="1"/>
    <col min="12552" max="12552" width="13.44140625" customWidth="1"/>
    <col min="12553" max="12554" width="21.44140625" customWidth="1"/>
    <col min="12555" max="12555" width="17.6640625" customWidth="1"/>
    <col min="12556" max="12557" width="14.6640625" customWidth="1"/>
    <col min="12558" max="12559" width="15.88671875" customWidth="1"/>
    <col min="12560" max="12571" width="12.88671875" customWidth="1"/>
    <col min="12806" max="12806" width="12.5546875" customWidth="1"/>
    <col min="12807" max="12807" width="5.109375" customWidth="1"/>
    <col min="12808" max="12808" width="13.44140625" customWidth="1"/>
    <col min="12809" max="12810" width="21.44140625" customWidth="1"/>
    <col min="12811" max="12811" width="17.6640625" customWidth="1"/>
    <col min="12812" max="12813" width="14.6640625" customWidth="1"/>
    <col min="12814" max="12815" width="15.88671875" customWidth="1"/>
    <col min="12816" max="12827" width="12.88671875" customWidth="1"/>
    <col min="13062" max="13062" width="12.5546875" customWidth="1"/>
    <col min="13063" max="13063" width="5.109375" customWidth="1"/>
    <col min="13064" max="13064" width="13.44140625" customWidth="1"/>
    <col min="13065" max="13066" width="21.44140625" customWidth="1"/>
    <col min="13067" max="13067" width="17.6640625" customWidth="1"/>
    <col min="13068" max="13069" width="14.6640625" customWidth="1"/>
    <col min="13070" max="13071" width="15.88671875" customWidth="1"/>
    <col min="13072" max="13083" width="12.88671875" customWidth="1"/>
    <col min="13318" max="13318" width="12.5546875" customWidth="1"/>
    <col min="13319" max="13319" width="5.109375" customWidth="1"/>
    <col min="13320" max="13320" width="13.44140625" customWidth="1"/>
    <col min="13321" max="13322" width="21.44140625" customWidth="1"/>
    <col min="13323" max="13323" width="17.6640625" customWidth="1"/>
    <col min="13324" max="13325" width="14.6640625" customWidth="1"/>
    <col min="13326" max="13327" width="15.88671875" customWidth="1"/>
    <col min="13328" max="13339" width="12.88671875" customWidth="1"/>
    <col min="13574" max="13574" width="12.5546875" customWidth="1"/>
    <col min="13575" max="13575" width="5.109375" customWidth="1"/>
    <col min="13576" max="13576" width="13.44140625" customWidth="1"/>
    <col min="13577" max="13578" width="21.44140625" customWidth="1"/>
    <col min="13579" max="13579" width="17.6640625" customWidth="1"/>
    <col min="13580" max="13581" width="14.6640625" customWidth="1"/>
    <col min="13582" max="13583" width="15.88671875" customWidth="1"/>
    <col min="13584" max="13595" width="12.88671875" customWidth="1"/>
    <col min="13830" max="13830" width="12.5546875" customWidth="1"/>
    <col min="13831" max="13831" width="5.109375" customWidth="1"/>
    <col min="13832" max="13832" width="13.44140625" customWidth="1"/>
    <col min="13833" max="13834" width="21.44140625" customWidth="1"/>
    <col min="13835" max="13835" width="17.6640625" customWidth="1"/>
    <col min="13836" max="13837" width="14.6640625" customWidth="1"/>
    <col min="13838" max="13839" width="15.88671875" customWidth="1"/>
    <col min="13840" max="13851" width="12.88671875" customWidth="1"/>
    <col min="14086" max="14086" width="12.5546875" customWidth="1"/>
    <col min="14087" max="14087" width="5.109375" customWidth="1"/>
    <col min="14088" max="14088" width="13.44140625" customWidth="1"/>
    <col min="14089" max="14090" width="21.44140625" customWidth="1"/>
    <col min="14091" max="14091" width="17.6640625" customWidth="1"/>
    <col min="14092" max="14093" width="14.6640625" customWidth="1"/>
    <col min="14094" max="14095" width="15.88671875" customWidth="1"/>
    <col min="14096" max="14107" width="12.88671875" customWidth="1"/>
    <col min="14342" max="14342" width="12.5546875" customWidth="1"/>
    <col min="14343" max="14343" width="5.109375" customWidth="1"/>
    <col min="14344" max="14344" width="13.44140625" customWidth="1"/>
    <col min="14345" max="14346" width="21.44140625" customWidth="1"/>
    <col min="14347" max="14347" width="17.6640625" customWidth="1"/>
    <col min="14348" max="14349" width="14.6640625" customWidth="1"/>
    <col min="14350" max="14351" width="15.88671875" customWidth="1"/>
    <col min="14352" max="14363" width="12.88671875" customWidth="1"/>
    <col min="14598" max="14598" width="12.5546875" customWidth="1"/>
    <col min="14599" max="14599" width="5.109375" customWidth="1"/>
    <col min="14600" max="14600" width="13.44140625" customWidth="1"/>
    <col min="14601" max="14602" width="21.44140625" customWidth="1"/>
    <col min="14603" max="14603" width="17.6640625" customWidth="1"/>
    <col min="14604" max="14605" width="14.6640625" customWidth="1"/>
    <col min="14606" max="14607" width="15.88671875" customWidth="1"/>
    <col min="14608" max="14619" width="12.88671875" customWidth="1"/>
    <col min="14854" max="14854" width="12.5546875" customWidth="1"/>
    <col min="14855" max="14855" width="5.109375" customWidth="1"/>
    <col min="14856" max="14856" width="13.44140625" customWidth="1"/>
    <col min="14857" max="14858" width="21.44140625" customWidth="1"/>
    <col min="14859" max="14859" width="17.6640625" customWidth="1"/>
    <col min="14860" max="14861" width="14.6640625" customWidth="1"/>
    <col min="14862" max="14863" width="15.88671875" customWidth="1"/>
    <col min="14864" max="14875" width="12.88671875" customWidth="1"/>
    <col min="15110" max="15110" width="12.5546875" customWidth="1"/>
    <col min="15111" max="15111" width="5.109375" customWidth="1"/>
    <col min="15112" max="15112" width="13.44140625" customWidth="1"/>
    <col min="15113" max="15114" width="21.44140625" customWidth="1"/>
    <col min="15115" max="15115" width="17.6640625" customWidth="1"/>
    <col min="15116" max="15117" width="14.6640625" customWidth="1"/>
    <col min="15118" max="15119" width="15.88671875" customWidth="1"/>
    <col min="15120" max="15131" width="12.88671875" customWidth="1"/>
    <col min="15366" max="15366" width="12.5546875" customWidth="1"/>
    <col min="15367" max="15367" width="5.109375" customWidth="1"/>
    <col min="15368" max="15368" width="13.44140625" customWidth="1"/>
    <col min="15369" max="15370" width="21.44140625" customWidth="1"/>
    <col min="15371" max="15371" width="17.6640625" customWidth="1"/>
    <col min="15372" max="15373" width="14.6640625" customWidth="1"/>
    <col min="15374" max="15375" width="15.88671875" customWidth="1"/>
    <col min="15376" max="15387" width="12.88671875" customWidth="1"/>
    <col min="15622" max="15622" width="12.5546875" customWidth="1"/>
    <col min="15623" max="15623" width="5.109375" customWidth="1"/>
    <col min="15624" max="15624" width="13.44140625" customWidth="1"/>
    <col min="15625" max="15626" width="21.44140625" customWidth="1"/>
    <col min="15627" max="15627" width="17.6640625" customWidth="1"/>
    <col min="15628" max="15629" width="14.6640625" customWidth="1"/>
    <col min="15630" max="15631" width="15.88671875" customWidth="1"/>
    <col min="15632" max="15643" width="12.88671875" customWidth="1"/>
    <col min="15878" max="15878" width="12.5546875" customWidth="1"/>
    <col min="15879" max="15879" width="5.109375" customWidth="1"/>
    <col min="15880" max="15880" width="13.44140625" customWidth="1"/>
    <col min="15881" max="15882" width="21.44140625" customWidth="1"/>
    <col min="15883" max="15883" width="17.6640625" customWidth="1"/>
    <col min="15884" max="15885" width="14.6640625" customWidth="1"/>
    <col min="15886" max="15887" width="15.88671875" customWidth="1"/>
    <col min="15888" max="15899" width="12.88671875" customWidth="1"/>
    <col min="16134" max="16134" width="12.5546875" customWidth="1"/>
    <col min="16135" max="16135" width="5.109375" customWidth="1"/>
    <col min="16136" max="16136" width="13.44140625" customWidth="1"/>
    <col min="16137" max="16138" width="21.44140625" customWidth="1"/>
    <col min="16139" max="16139" width="17.6640625" customWidth="1"/>
    <col min="16140" max="16141" width="14.6640625" customWidth="1"/>
    <col min="16142" max="16143" width="15.88671875" customWidth="1"/>
    <col min="16144" max="16155" width="12.88671875" customWidth="1"/>
  </cols>
  <sheetData>
    <row r="1" spans="1:38" ht="20.25" customHeight="1" x14ac:dyDescent="0.3">
      <c r="A1" s="370" t="s">
        <v>24</v>
      </c>
      <c r="B1" s="370"/>
      <c r="C1" s="371" t="s">
        <v>2</v>
      </c>
      <c r="D1" s="371"/>
      <c r="E1" s="371"/>
      <c r="F1" s="371"/>
      <c r="G1" s="243"/>
      <c r="H1" s="243"/>
      <c r="I1" s="243"/>
      <c r="J1" s="245"/>
      <c r="K1" s="245"/>
      <c r="L1" s="245"/>
      <c r="M1" s="246"/>
    </row>
    <row r="2" spans="1:38" x14ac:dyDescent="0.3">
      <c r="C2" s="247"/>
      <c r="D2" s="243"/>
      <c r="E2" s="243"/>
      <c r="F2" s="243"/>
      <c r="G2" s="243"/>
      <c r="H2" s="243"/>
      <c r="I2" s="243"/>
      <c r="J2" s="245"/>
      <c r="K2" s="245"/>
      <c r="L2" s="245"/>
      <c r="M2" s="246"/>
      <c r="N2" s="248"/>
    </row>
    <row r="3" spans="1:38" ht="24" customHeight="1" x14ac:dyDescent="0.3">
      <c r="A3" s="370" t="s">
        <v>25</v>
      </c>
      <c r="B3" s="370"/>
      <c r="C3" s="371" t="s">
        <v>27</v>
      </c>
      <c r="D3" s="371"/>
      <c r="E3" s="371"/>
      <c r="F3" s="371"/>
      <c r="G3" s="243"/>
      <c r="H3" s="243"/>
      <c r="I3" s="243"/>
      <c r="J3" s="245"/>
      <c r="K3" s="245"/>
      <c r="L3" s="245"/>
      <c r="M3" s="245"/>
      <c r="N3" s="249"/>
    </row>
    <row r="4" spans="1:38" x14ac:dyDescent="0.3">
      <c r="C4" s="243"/>
      <c r="D4" s="243"/>
      <c r="E4" s="243"/>
      <c r="F4" s="250"/>
      <c r="G4" s="250"/>
      <c r="H4" s="250"/>
      <c r="I4" s="250"/>
      <c r="J4" s="251"/>
      <c r="K4" s="251"/>
      <c r="L4" s="251"/>
    </row>
    <row r="5" spans="1:38" ht="27" customHeight="1" x14ac:dyDescent="0.3">
      <c r="A5" s="370" t="s">
        <v>0</v>
      </c>
      <c r="B5" s="370"/>
      <c r="C5" s="371" t="s">
        <v>46</v>
      </c>
      <c r="D5" s="371"/>
      <c r="E5" s="371"/>
      <c r="F5" s="371"/>
      <c r="G5" s="243"/>
      <c r="H5" s="243"/>
      <c r="I5" s="243"/>
      <c r="J5" s="252"/>
      <c r="K5" s="252"/>
      <c r="L5" s="252"/>
      <c r="M5" s="252"/>
      <c r="N5" s="252"/>
    </row>
    <row r="6" spans="1:38" x14ac:dyDescent="0.3">
      <c r="C6" s="243"/>
      <c r="D6" s="243"/>
      <c r="E6" s="243"/>
      <c r="F6" s="250"/>
      <c r="G6" s="250"/>
      <c r="H6" s="250"/>
      <c r="I6" s="250"/>
      <c r="J6" s="251"/>
      <c r="K6" s="251"/>
      <c r="L6" s="251"/>
    </row>
    <row r="7" spans="1:38" ht="27" hidden="1" customHeight="1" x14ac:dyDescent="0.3">
      <c r="A7" s="370" t="s">
        <v>23</v>
      </c>
      <c r="B7" s="370"/>
      <c r="C7" s="371"/>
      <c r="D7" s="371"/>
      <c r="E7" s="371"/>
      <c r="F7" s="371"/>
      <c r="G7" s="243"/>
      <c r="H7" s="243"/>
      <c r="I7" s="243"/>
      <c r="J7" s="252"/>
      <c r="K7" s="252"/>
      <c r="L7" s="252"/>
      <c r="M7" s="252"/>
      <c r="N7" s="252"/>
    </row>
    <row r="8" spans="1:38" hidden="1" x14ac:dyDescent="0.3">
      <c r="C8" s="250"/>
      <c r="D8" s="250"/>
      <c r="E8" s="250"/>
      <c r="F8" s="250"/>
      <c r="G8" s="250"/>
      <c r="H8" s="250"/>
      <c r="I8" s="250"/>
      <c r="J8" s="251"/>
      <c r="K8" s="251"/>
      <c r="L8" s="251"/>
    </row>
    <row r="9" spans="1:38" ht="92.25" customHeight="1" x14ac:dyDescent="0.3">
      <c r="A9" s="370" t="s">
        <v>26</v>
      </c>
      <c r="B9" s="370"/>
      <c r="C9" s="374" t="s">
        <v>51</v>
      </c>
      <c r="D9" s="375"/>
      <c r="E9" s="375"/>
      <c r="F9" s="376"/>
      <c r="G9" s="253"/>
      <c r="H9" s="253"/>
      <c r="I9" s="253"/>
      <c r="J9" s="254"/>
      <c r="K9" s="254"/>
      <c r="L9" s="254"/>
      <c r="M9" s="244" t="s">
        <v>1</v>
      </c>
    </row>
    <row r="10" spans="1:38" s="3" customFormat="1" ht="14.25" customHeight="1" x14ac:dyDescent="0.3">
      <c r="A10" s="246"/>
      <c r="B10" s="246"/>
      <c r="C10" s="255"/>
      <c r="D10" s="255"/>
      <c r="E10" s="255"/>
      <c r="F10" s="255"/>
      <c r="G10" s="256"/>
      <c r="H10" s="256"/>
      <c r="I10" s="256"/>
      <c r="J10" s="257"/>
      <c r="K10" s="257"/>
      <c r="L10" s="257"/>
      <c r="M10" s="246"/>
      <c r="N10" s="246"/>
      <c r="O10" s="9"/>
      <c r="P10" s="9"/>
      <c r="Q10" s="2"/>
      <c r="R10" s="2"/>
      <c r="S10" s="2"/>
      <c r="T10" s="2"/>
      <c r="U10" s="2"/>
      <c r="V10" s="2"/>
      <c r="W10" s="2"/>
      <c r="X10" s="2"/>
      <c r="Y10" s="9"/>
      <c r="Z10" s="9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3" customFormat="1" ht="30" customHeight="1" x14ac:dyDescent="0.3">
      <c r="A11" s="258"/>
      <c r="B11" s="258"/>
      <c r="C11" s="256"/>
      <c r="D11" s="256"/>
      <c r="E11" s="256"/>
      <c r="F11" s="256"/>
      <c r="G11" s="256"/>
      <c r="H11" s="256"/>
      <c r="I11" s="256"/>
      <c r="J11" s="257"/>
      <c r="K11" s="257"/>
      <c r="L11" s="257"/>
      <c r="M11" s="246"/>
      <c r="N11" s="246"/>
      <c r="O11" s="9"/>
      <c r="P11" s="9"/>
      <c r="Q11" s="2"/>
      <c r="R11" s="2"/>
      <c r="S11" s="2"/>
      <c r="T11" s="2"/>
      <c r="U11" s="2"/>
      <c r="V11" s="2"/>
      <c r="W11" s="2"/>
      <c r="X11" s="2"/>
      <c r="Y11" s="9"/>
      <c r="Z11" s="9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3">
      <c r="A12" s="259"/>
      <c r="B12" s="259"/>
      <c r="C12" s="259"/>
      <c r="D12" s="259"/>
      <c r="E12" s="259"/>
      <c r="F12" s="259"/>
      <c r="G12" s="259"/>
      <c r="H12" s="259"/>
      <c r="I12" s="259"/>
      <c r="J12" s="260"/>
      <c r="K12" s="260"/>
      <c r="L12" s="260"/>
    </row>
    <row r="13" spans="1:38" ht="22.5" customHeight="1" x14ac:dyDescent="0.3">
      <c r="A13" s="259"/>
      <c r="B13" s="377" t="s">
        <v>3</v>
      </c>
      <c r="C13" s="377"/>
      <c r="D13" s="372" t="s">
        <v>4</v>
      </c>
      <c r="E13" s="378" t="s">
        <v>5</v>
      </c>
      <c r="F13" s="372" t="s">
        <v>45</v>
      </c>
      <c r="G13" s="368" t="s">
        <v>270</v>
      </c>
      <c r="H13" s="368" t="s">
        <v>22</v>
      </c>
      <c r="I13" s="368" t="s">
        <v>271</v>
      </c>
      <c r="J13" s="368" t="s">
        <v>272</v>
      </c>
      <c r="K13" s="368" t="s">
        <v>273</v>
      </c>
      <c r="L13" s="368" t="s">
        <v>6</v>
      </c>
      <c r="M13" s="372" t="s">
        <v>274</v>
      </c>
      <c r="N13" s="372" t="s">
        <v>275</v>
      </c>
      <c r="O13" s="358" t="s">
        <v>43</v>
      </c>
      <c r="P13" s="359"/>
      <c r="Q13" s="358" t="s">
        <v>7</v>
      </c>
      <c r="R13" s="359"/>
      <c r="S13" s="358" t="s">
        <v>8</v>
      </c>
      <c r="T13" s="359"/>
      <c r="U13" s="358" t="s">
        <v>40</v>
      </c>
      <c r="V13" s="359"/>
      <c r="W13" s="358" t="s">
        <v>44</v>
      </c>
      <c r="X13" s="359"/>
      <c r="Y13" s="358" t="s">
        <v>41</v>
      </c>
      <c r="Z13" s="359"/>
      <c r="AA13" s="358" t="s">
        <v>42</v>
      </c>
      <c r="AB13" s="359"/>
      <c r="AC13" s="358" t="s">
        <v>9</v>
      </c>
      <c r="AD13" s="359"/>
      <c r="AE13" s="358" t="s">
        <v>10</v>
      </c>
      <c r="AF13" s="359"/>
      <c r="AG13" s="358" t="s">
        <v>11</v>
      </c>
      <c r="AH13" s="359"/>
      <c r="AI13" s="358" t="s">
        <v>12</v>
      </c>
      <c r="AJ13" s="359"/>
      <c r="AK13" s="358" t="s">
        <v>13</v>
      </c>
      <c r="AL13" s="359"/>
    </row>
    <row r="14" spans="1:38" ht="16.5" customHeight="1" x14ac:dyDescent="0.3">
      <c r="A14" s="259"/>
      <c r="B14" s="377"/>
      <c r="C14" s="377"/>
      <c r="D14" s="373"/>
      <c r="E14" s="378"/>
      <c r="F14" s="373"/>
      <c r="G14" s="369"/>
      <c r="H14" s="369"/>
      <c r="I14" s="369"/>
      <c r="J14" s="369"/>
      <c r="K14" s="369"/>
      <c r="L14" s="369"/>
      <c r="M14" s="373"/>
      <c r="N14" s="373"/>
      <c r="O14" s="360"/>
      <c r="P14" s="361"/>
      <c r="Q14" s="360"/>
      <c r="R14" s="361"/>
      <c r="S14" s="360"/>
      <c r="T14" s="361"/>
      <c r="U14" s="360"/>
      <c r="V14" s="361"/>
      <c r="W14" s="360"/>
      <c r="X14" s="361"/>
      <c r="Y14" s="360"/>
      <c r="Z14" s="361"/>
      <c r="AA14" s="360"/>
      <c r="AB14" s="361"/>
      <c r="AC14" s="360"/>
      <c r="AD14" s="361"/>
      <c r="AE14" s="360"/>
      <c r="AF14" s="361"/>
      <c r="AG14" s="360"/>
      <c r="AH14" s="361"/>
      <c r="AI14" s="360"/>
      <c r="AJ14" s="361"/>
      <c r="AK14" s="360"/>
      <c r="AL14" s="361"/>
    </row>
    <row r="15" spans="1:38" ht="24.75" hidden="1" customHeight="1" x14ac:dyDescent="0.3">
      <c r="A15" s="364" t="s">
        <v>14</v>
      </c>
      <c r="B15" s="366"/>
      <c r="C15" s="367"/>
      <c r="D15" s="269"/>
      <c r="E15" s="268"/>
      <c r="F15" s="269"/>
      <c r="G15" s="240"/>
      <c r="H15" s="240"/>
      <c r="I15" s="240"/>
      <c r="J15" s="241"/>
      <c r="K15" s="241"/>
      <c r="L15" s="154"/>
      <c r="M15" s="273"/>
      <c r="N15" s="261">
        <f t="shared" ref="N15:N19" si="0">SUM(O15:AL15)</f>
        <v>0</v>
      </c>
      <c r="O15" s="362"/>
      <c r="P15" s="363"/>
      <c r="Q15" s="362"/>
      <c r="R15" s="363"/>
      <c r="S15" s="362"/>
      <c r="T15" s="363"/>
      <c r="U15" s="362"/>
      <c r="V15" s="363"/>
      <c r="W15" s="362"/>
      <c r="X15" s="363"/>
      <c r="Y15" s="362"/>
      <c r="Z15" s="363"/>
      <c r="AA15" s="362"/>
      <c r="AB15" s="363"/>
      <c r="AC15" s="362"/>
      <c r="AD15" s="363"/>
      <c r="AE15" s="362"/>
      <c r="AF15" s="363"/>
      <c r="AG15" s="362"/>
      <c r="AH15" s="363"/>
      <c r="AI15" s="362"/>
      <c r="AJ15" s="363"/>
      <c r="AK15" s="362"/>
      <c r="AL15" s="363"/>
    </row>
    <row r="16" spans="1:38" ht="27" hidden="1" customHeight="1" x14ac:dyDescent="0.3">
      <c r="A16" s="365"/>
      <c r="B16" s="366"/>
      <c r="C16" s="367"/>
      <c r="D16" s="158"/>
      <c r="E16" s="268"/>
      <c r="F16" s="269"/>
      <c r="G16" s="240"/>
      <c r="H16" s="240"/>
      <c r="I16" s="240"/>
      <c r="J16" s="241"/>
      <c r="K16" s="241"/>
      <c r="L16" s="154"/>
      <c r="M16" s="273"/>
      <c r="N16" s="261">
        <f t="shared" si="0"/>
        <v>0</v>
      </c>
      <c r="O16" s="362"/>
      <c r="P16" s="363"/>
      <c r="Q16" s="362"/>
      <c r="R16" s="363"/>
      <c r="S16" s="362"/>
      <c r="T16" s="363"/>
      <c r="U16" s="362"/>
      <c r="V16" s="363"/>
      <c r="W16" s="362"/>
      <c r="X16" s="363"/>
      <c r="Y16" s="362"/>
      <c r="Z16" s="363"/>
      <c r="AA16" s="362"/>
      <c r="AB16" s="363"/>
      <c r="AC16" s="362"/>
      <c r="AD16" s="363"/>
      <c r="AE16" s="362"/>
      <c r="AF16" s="363"/>
      <c r="AG16" s="362"/>
      <c r="AH16" s="363"/>
      <c r="AI16" s="362"/>
      <c r="AJ16" s="363"/>
      <c r="AK16" s="362"/>
      <c r="AL16" s="363"/>
    </row>
    <row r="17" spans="1:38" s="5" customFormat="1" ht="24" customHeight="1" x14ac:dyDescent="0.3">
      <c r="A17" s="398" t="s">
        <v>17</v>
      </c>
      <c r="B17" s="366" t="s">
        <v>28</v>
      </c>
      <c r="C17" s="367"/>
      <c r="D17" s="267" t="s">
        <v>30</v>
      </c>
      <c r="E17" s="268" t="s">
        <v>15</v>
      </c>
      <c r="F17" s="269" t="s">
        <v>16</v>
      </c>
      <c r="G17" s="270">
        <v>12782</v>
      </c>
      <c r="H17" s="270">
        <v>13000</v>
      </c>
      <c r="I17" s="160">
        <v>12400</v>
      </c>
      <c r="J17" s="271">
        <f>I17*1.05</f>
        <v>13020</v>
      </c>
      <c r="K17" s="271">
        <f>J17*1.05</f>
        <v>13671</v>
      </c>
      <c r="L17" s="272" t="s">
        <v>47</v>
      </c>
      <c r="M17" s="273">
        <v>0.05</v>
      </c>
      <c r="N17" s="262">
        <f t="shared" si="0"/>
        <v>12579</v>
      </c>
      <c r="O17" s="362">
        <v>1134</v>
      </c>
      <c r="P17" s="363"/>
      <c r="Q17" s="362">
        <v>1134</v>
      </c>
      <c r="R17" s="363"/>
      <c r="S17" s="362">
        <v>1008</v>
      </c>
      <c r="T17" s="363"/>
      <c r="U17" s="362">
        <v>945</v>
      </c>
      <c r="V17" s="363"/>
      <c r="W17" s="362">
        <v>1260</v>
      </c>
      <c r="X17" s="363"/>
      <c r="Y17" s="362">
        <v>1260</v>
      </c>
      <c r="Z17" s="363"/>
      <c r="AA17" s="362">
        <v>735</v>
      </c>
      <c r="AB17" s="363"/>
      <c r="AC17" s="362">
        <v>630</v>
      </c>
      <c r="AD17" s="363"/>
      <c r="AE17" s="362">
        <v>1197</v>
      </c>
      <c r="AF17" s="363"/>
      <c r="AG17" s="362">
        <v>1323</v>
      </c>
      <c r="AH17" s="363"/>
      <c r="AI17" s="362">
        <v>1197</v>
      </c>
      <c r="AJ17" s="363"/>
      <c r="AK17" s="362">
        <v>756</v>
      </c>
      <c r="AL17" s="363"/>
    </row>
    <row r="18" spans="1:38" s="5" customFormat="1" ht="24" customHeight="1" x14ac:dyDescent="0.3">
      <c r="A18" s="399"/>
      <c r="B18" s="366" t="s">
        <v>37</v>
      </c>
      <c r="C18" s="367"/>
      <c r="D18" s="267" t="s">
        <v>30</v>
      </c>
      <c r="E18" s="268" t="s">
        <v>15</v>
      </c>
      <c r="F18" s="269" t="s">
        <v>16</v>
      </c>
      <c r="G18" s="270">
        <v>2757</v>
      </c>
      <c r="H18" s="270">
        <v>2800</v>
      </c>
      <c r="I18" s="160">
        <v>2520</v>
      </c>
      <c r="J18" s="271">
        <f t="shared" ref="J18:K18" si="1">I18*1.05</f>
        <v>2646</v>
      </c>
      <c r="K18" s="271">
        <f t="shared" si="1"/>
        <v>2778.3</v>
      </c>
      <c r="L18" s="272" t="s">
        <v>48</v>
      </c>
      <c r="M18" s="273">
        <v>0.05</v>
      </c>
      <c r="N18" s="262">
        <f t="shared" si="0"/>
        <v>2268</v>
      </c>
      <c r="O18" s="362">
        <v>252</v>
      </c>
      <c r="P18" s="363"/>
      <c r="Q18" s="362">
        <v>252</v>
      </c>
      <c r="R18" s="363"/>
      <c r="S18" s="362">
        <v>126</v>
      </c>
      <c r="T18" s="363"/>
      <c r="U18" s="362">
        <v>126</v>
      </c>
      <c r="V18" s="363"/>
      <c r="W18" s="362">
        <v>252</v>
      </c>
      <c r="X18" s="363"/>
      <c r="Y18" s="362">
        <v>252</v>
      </c>
      <c r="Z18" s="363"/>
      <c r="AA18" s="362">
        <v>0</v>
      </c>
      <c r="AB18" s="363"/>
      <c r="AC18" s="362">
        <v>126</v>
      </c>
      <c r="AD18" s="363"/>
      <c r="AE18" s="362">
        <v>252</v>
      </c>
      <c r="AF18" s="363"/>
      <c r="AG18" s="362">
        <v>252</v>
      </c>
      <c r="AH18" s="363"/>
      <c r="AI18" s="362">
        <v>252</v>
      </c>
      <c r="AJ18" s="363"/>
      <c r="AK18" s="362">
        <v>126</v>
      </c>
      <c r="AL18" s="363"/>
    </row>
    <row r="19" spans="1:38" s="5" customFormat="1" ht="24" customHeight="1" x14ac:dyDescent="0.3">
      <c r="A19" s="399"/>
      <c r="B19" s="366" t="s">
        <v>29</v>
      </c>
      <c r="C19" s="367"/>
      <c r="D19" s="267" t="s">
        <v>30</v>
      </c>
      <c r="E19" s="268" t="s">
        <v>15</v>
      </c>
      <c r="F19" s="269" t="s">
        <v>16</v>
      </c>
      <c r="G19" s="270">
        <v>1449</v>
      </c>
      <c r="H19" s="270">
        <v>1500</v>
      </c>
      <c r="I19" s="160">
        <v>1512</v>
      </c>
      <c r="J19" s="271">
        <f t="shared" ref="J19:K19" si="2">I19*1.05</f>
        <v>1587.6000000000001</v>
      </c>
      <c r="K19" s="271">
        <f t="shared" si="2"/>
        <v>1666.9800000000002</v>
      </c>
      <c r="L19" s="272" t="s">
        <v>49</v>
      </c>
      <c r="M19" s="273">
        <v>0.05</v>
      </c>
      <c r="N19" s="262">
        <f t="shared" si="0"/>
        <v>1320</v>
      </c>
      <c r="O19" s="362">
        <v>126</v>
      </c>
      <c r="P19" s="363"/>
      <c r="Q19" s="362">
        <v>126</v>
      </c>
      <c r="R19" s="363"/>
      <c r="S19" s="362">
        <v>63</v>
      </c>
      <c r="T19" s="363"/>
      <c r="U19" s="362">
        <v>126</v>
      </c>
      <c r="V19" s="363"/>
      <c r="W19" s="362">
        <v>126</v>
      </c>
      <c r="X19" s="363"/>
      <c r="Y19" s="362">
        <v>126</v>
      </c>
      <c r="Z19" s="363"/>
      <c r="AA19" s="362">
        <v>60</v>
      </c>
      <c r="AB19" s="363"/>
      <c r="AC19" s="362">
        <v>63</v>
      </c>
      <c r="AD19" s="363"/>
      <c r="AE19" s="362">
        <v>126</v>
      </c>
      <c r="AF19" s="363"/>
      <c r="AG19" s="362">
        <v>126</v>
      </c>
      <c r="AH19" s="363"/>
      <c r="AI19" s="362">
        <v>126</v>
      </c>
      <c r="AJ19" s="363"/>
      <c r="AK19" s="362">
        <v>126</v>
      </c>
      <c r="AL19" s="363"/>
    </row>
    <row r="20" spans="1:38" s="5" customFormat="1" ht="24" customHeight="1" x14ac:dyDescent="0.3">
      <c r="A20" s="400"/>
      <c r="B20" s="366" t="s">
        <v>31</v>
      </c>
      <c r="C20" s="367"/>
      <c r="D20" s="267" t="s">
        <v>38</v>
      </c>
      <c r="E20" s="268" t="s">
        <v>32</v>
      </c>
      <c r="F20" s="269" t="s">
        <v>16</v>
      </c>
      <c r="G20" s="274">
        <v>1471</v>
      </c>
      <c r="H20" s="274">
        <v>1500</v>
      </c>
      <c r="I20" s="271">
        <v>1567</v>
      </c>
      <c r="J20" s="271">
        <f>I20*1.05</f>
        <v>1645.3500000000001</v>
      </c>
      <c r="K20" s="271">
        <f>J20*1.05</f>
        <v>1727.6175000000003</v>
      </c>
      <c r="L20" s="272" t="s">
        <v>50</v>
      </c>
      <c r="M20" s="273">
        <v>0.05</v>
      </c>
      <c r="N20" s="262">
        <f>MAX(O20:AL20)</f>
        <v>1386</v>
      </c>
      <c r="O20" s="362">
        <v>1306</v>
      </c>
      <c r="P20" s="363"/>
      <c r="Q20" s="362">
        <v>1331</v>
      </c>
      <c r="R20" s="363"/>
      <c r="S20" s="362">
        <v>1333</v>
      </c>
      <c r="T20" s="363"/>
      <c r="U20" s="362">
        <v>1363</v>
      </c>
      <c r="V20" s="363"/>
      <c r="W20" s="362">
        <v>1372</v>
      </c>
      <c r="X20" s="363"/>
      <c r="Y20" s="362">
        <v>1386</v>
      </c>
      <c r="Z20" s="363"/>
      <c r="AA20" s="362">
        <v>1011</v>
      </c>
      <c r="AB20" s="363"/>
      <c r="AC20" s="362">
        <v>119</v>
      </c>
      <c r="AD20" s="363"/>
      <c r="AE20" s="362">
        <v>1152</v>
      </c>
      <c r="AF20" s="363"/>
      <c r="AG20" s="362">
        <v>1209</v>
      </c>
      <c r="AH20" s="363"/>
      <c r="AI20" s="362">
        <v>1248</v>
      </c>
      <c r="AJ20" s="363"/>
      <c r="AK20" s="362">
        <v>1259</v>
      </c>
      <c r="AL20" s="363"/>
    </row>
    <row r="21" spans="1:38" s="5" customFormat="1" ht="12.75" customHeight="1" x14ac:dyDescent="0.3">
      <c r="A21" s="379" t="s">
        <v>18</v>
      </c>
      <c r="B21" s="382" t="s">
        <v>33</v>
      </c>
      <c r="C21" s="383"/>
      <c r="D21" s="379" t="s">
        <v>39</v>
      </c>
      <c r="E21" s="379" t="s">
        <v>32</v>
      </c>
      <c r="F21" s="379" t="s">
        <v>19</v>
      </c>
      <c r="G21" s="401">
        <v>67</v>
      </c>
      <c r="H21" s="401">
        <v>80</v>
      </c>
      <c r="I21" s="396">
        <v>86</v>
      </c>
      <c r="J21" s="396">
        <f>I21*1.05</f>
        <v>90.3</v>
      </c>
      <c r="K21" s="396">
        <f>J21*1.05</f>
        <v>94.814999999999998</v>
      </c>
      <c r="L21" s="394" t="s">
        <v>50</v>
      </c>
      <c r="M21" s="386">
        <v>0.05</v>
      </c>
      <c r="N21" s="388">
        <f>MAX(SUM(O22:P22),SUM(Q22:R22),SUM(S22:T22),SUM(U22:V22),SUM(W22:X22),SUM(Y22:Z22))</f>
        <v>61</v>
      </c>
      <c r="O21" s="10" t="s">
        <v>21</v>
      </c>
      <c r="P21" s="10" t="s">
        <v>20</v>
      </c>
      <c r="Q21" s="10" t="s">
        <v>21</v>
      </c>
      <c r="R21" s="10" t="s">
        <v>20</v>
      </c>
      <c r="S21" s="10" t="s">
        <v>21</v>
      </c>
      <c r="T21" s="10" t="s">
        <v>20</v>
      </c>
      <c r="U21" s="10" t="s">
        <v>21</v>
      </c>
      <c r="V21" s="10" t="s">
        <v>20</v>
      </c>
      <c r="W21" s="10" t="s">
        <v>21</v>
      </c>
      <c r="X21" s="10" t="s">
        <v>20</v>
      </c>
      <c r="Y21" s="10" t="s">
        <v>21</v>
      </c>
      <c r="Z21" s="10" t="s">
        <v>20</v>
      </c>
      <c r="AA21" s="194" t="s">
        <v>21</v>
      </c>
      <c r="AB21" s="194" t="s">
        <v>20</v>
      </c>
      <c r="AC21" s="10" t="s">
        <v>21</v>
      </c>
      <c r="AD21" s="10" t="s">
        <v>20</v>
      </c>
      <c r="AE21" s="10" t="s">
        <v>21</v>
      </c>
      <c r="AF21" s="10" t="s">
        <v>20</v>
      </c>
      <c r="AG21" s="10" t="s">
        <v>21</v>
      </c>
      <c r="AH21" s="10" t="s">
        <v>20</v>
      </c>
      <c r="AI21" s="10" t="s">
        <v>21</v>
      </c>
      <c r="AJ21" s="10" t="s">
        <v>20</v>
      </c>
      <c r="AK21" s="10" t="s">
        <v>21</v>
      </c>
      <c r="AL21" s="10" t="s">
        <v>20</v>
      </c>
    </row>
    <row r="22" spans="1:38" s="5" customFormat="1" ht="23.25" customHeight="1" x14ac:dyDescent="0.3">
      <c r="A22" s="380"/>
      <c r="B22" s="384"/>
      <c r="C22" s="385"/>
      <c r="D22" s="381"/>
      <c r="E22" s="381"/>
      <c r="F22" s="381"/>
      <c r="G22" s="402"/>
      <c r="H22" s="402"/>
      <c r="I22" s="397"/>
      <c r="J22" s="397"/>
      <c r="K22" s="397"/>
      <c r="L22" s="395"/>
      <c r="M22" s="387"/>
      <c r="N22" s="389"/>
      <c r="O22" s="263">
        <v>30</v>
      </c>
      <c r="P22" s="263">
        <v>24</v>
      </c>
      <c r="Q22" s="263">
        <v>31</v>
      </c>
      <c r="R22" s="263">
        <v>26</v>
      </c>
      <c r="S22" s="263">
        <v>35</v>
      </c>
      <c r="T22" s="263">
        <v>26</v>
      </c>
      <c r="U22" s="283">
        <v>32</v>
      </c>
      <c r="V22" s="283">
        <v>26</v>
      </c>
      <c r="W22" s="283">
        <v>31</v>
      </c>
      <c r="X22" s="283">
        <v>25</v>
      </c>
      <c r="Y22" s="284">
        <v>32</v>
      </c>
      <c r="Z22" s="284">
        <v>26</v>
      </c>
      <c r="AA22" s="303">
        <v>31</v>
      </c>
      <c r="AB22" s="303">
        <v>23</v>
      </c>
      <c r="AC22" s="195">
        <v>23</v>
      </c>
      <c r="AD22" s="195">
        <v>23</v>
      </c>
      <c r="AE22" s="318">
        <v>22</v>
      </c>
      <c r="AF22" s="318">
        <v>22</v>
      </c>
      <c r="AG22" s="330">
        <v>14</v>
      </c>
      <c r="AH22" s="330">
        <v>27</v>
      </c>
      <c r="AI22" s="343">
        <v>20</v>
      </c>
      <c r="AJ22" s="343">
        <v>32</v>
      </c>
      <c r="AK22" s="343">
        <v>21</v>
      </c>
      <c r="AL22" s="343">
        <v>33</v>
      </c>
    </row>
    <row r="23" spans="1:38" s="12" customFormat="1" ht="26.4" customHeight="1" x14ac:dyDescent="0.3">
      <c r="A23" s="380"/>
      <c r="B23" s="390" t="s">
        <v>34</v>
      </c>
      <c r="C23" s="391"/>
      <c r="D23" s="275" t="s">
        <v>39</v>
      </c>
      <c r="E23" s="268" t="s">
        <v>32</v>
      </c>
      <c r="F23" s="275" t="s">
        <v>19</v>
      </c>
      <c r="G23" s="276">
        <v>266</v>
      </c>
      <c r="H23" s="276">
        <v>280</v>
      </c>
      <c r="I23" s="242">
        <v>279</v>
      </c>
      <c r="J23" s="271">
        <f>I23*1.05</f>
        <v>292.95</v>
      </c>
      <c r="K23" s="271">
        <f>J23*1.05</f>
        <v>307.59750000000003</v>
      </c>
      <c r="L23" s="272" t="s">
        <v>50</v>
      </c>
      <c r="M23" s="273">
        <v>0.05</v>
      </c>
      <c r="N23" s="264">
        <f>MAX(SUM(O23:P23),SUM(Q23:R23),SUM(S23:T23),SUM(U23:V23),SUM(W23:X23),SUM(Y23:Z23))</f>
        <v>254</v>
      </c>
      <c r="O23" s="263">
        <v>96</v>
      </c>
      <c r="P23" s="263">
        <v>99</v>
      </c>
      <c r="Q23" s="263">
        <v>100</v>
      </c>
      <c r="R23" s="263">
        <v>108</v>
      </c>
      <c r="S23" s="263">
        <v>103</v>
      </c>
      <c r="T23" s="263">
        <v>110</v>
      </c>
      <c r="U23" s="283">
        <v>110</v>
      </c>
      <c r="V23" s="283">
        <v>123</v>
      </c>
      <c r="W23" s="283">
        <v>120</v>
      </c>
      <c r="X23" s="283">
        <v>120</v>
      </c>
      <c r="Y23" s="284">
        <v>129</v>
      </c>
      <c r="Z23" s="284">
        <v>125</v>
      </c>
      <c r="AA23" s="303">
        <v>130</v>
      </c>
      <c r="AB23" s="303">
        <v>131</v>
      </c>
      <c r="AC23" s="195">
        <v>65</v>
      </c>
      <c r="AD23" s="195">
        <v>52</v>
      </c>
      <c r="AE23" s="318">
        <v>74</v>
      </c>
      <c r="AF23" s="318">
        <v>60</v>
      </c>
      <c r="AG23" s="330">
        <v>82</v>
      </c>
      <c r="AH23" s="330">
        <v>69</v>
      </c>
      <c r="AI23" s="343">
        <v>94</v>
      </c>
      <c r="AJ23" s="343">
        <v>75</v>
      </c>
      <c r="AK23" s="343">
        <v>98</v>
      </c>
      <c r="AL23" s="343">
        <v>75</v>
      </c>
    </row>
    <row r="24" spans="1:38" s="13" customFormat="1" ht="33.75" customHeight="1" x14ac:dyDescent="0.3">
      <c r="A24" s="380"/>
      <c r="B24" s="390" t="s">
        <v>52</v>
      </c>
      <c r="C24" s="391"/>
      <c r="D24" s="275" t="s">
        <v>39</v>
      </c>
      <c r="E24" s="268" t="s">
        <v>32</v>
      </c>
      <c r="F24" s="275" t="s">
        <v>19</v>
      </c>
      <c r="G24" s="276">
        <v>1276</v>
      </c>
      <c r="H24" s="276">
        <v>1350</v>
      </c>
      <c r="I24" s="242">
        <v>1356</v>
      </c>
      <c r="J24" s="271">
        <f t="shared" ref="J24:K24" si="3">I24*1.05</f>
        <v>1423.8</v>
      </c>
      <c r="K24" s="271">
        <f t="shared" si="3"/>
        <v>1494.99</v>
      </c>
      <c r="L24" s="272" t="s">
        <v>50</v>
      </c>
      <c r="M24" s="273">
        <v>0.05</v>
      </c>
      <c r="N24" s="264">
        <f>MAX(SUM(O24:P24),SUM(Q24:R24),SUM(S24:T24),SUM(U24:V24),SUM(W24:X24),SUM(Y24:Z24))</f>
        <v>1197</v>
      </c>
      <c r="O24" s="263">
        <v>569</v>
      </c>
      <c r="P24" s="263">
        <v>607</v>
      </c>
      <c r="Q24" s="263">
        <v>569</v>
      </c>
      <c r="R24" s="263">
        <v>611</v>
      </c>
      <c r="S24" s="263">
        <v>574</v>
      </c>
      <c r="T24" s="263">
        <v>611</v>
      </c>
      <c r="U24" s="283">
        <v>578</v>
      </c>
      <c r="V24" s="283">
        <v>610</v>
      </c>
      <c r="W24" s="283">
        <v>583</v>
      </c>
      <c r="X24" s="283">
        <v>606</v>
      </c>
      <c r="Y24" s="284">
        <v>582</v>
      </c>
      <c r="Z24" s="284">
        <v>615</v>
      </c>
      <c r="AA24" s="303">
        <v>312</v>
      </c>
      <c r="AB24" s="303">
        <v>355</v>
      </c>
      <c r="AC24" s="195">
        <v>489</v>
      </c>
      <c r="AD24" s="195">
        <v>543</v>
      </c>
      <c r="AE24" s="318">
        <v>511</v>
      </c>
      <c r="AF24" s="318">
        <v>561</v>
      </c>
      <c r="AG24" s="330">
        <v>541</v>
      </c>
      <c r="AH24" s="330">
        <v>570</v>
      </c>
      <c r="AI24" s="343">
        <v>576</v>
      </c>
      <c r="AJ24" s="343">
        <v>550</v>
      </c>
      <c r="AK24" s="343">
        <v>572</v>
      </c>
      <c r="AL24" s="343">
        <v>556</v>
      </c>
    </row>
    <row r="25" spans="1:38" s="12" customFormat="1" ht="24.75" customHeight="1" x14ac:dyDescent="0.3">
      <c r="A25" s="380"/>
      <c r="B25" s="392" t="s">
        <v>35</v>
      </c>
      <c r="C25" s="393"/>
      <c r="D25" s="275" t="s">
        <v>39</v>
      </c>
      <c r="E25" s="268" t="s">
        <v>32</v>
      </c>
      <c r="F25" s="275" t="s">
        <v>16</v>
      </c>
      <c r="G25" s="277">
        <v>583</v>
      </c>
      <c r="H25" s="277">
        <v>650</v>
      </c>
      <c r="I25" s="242">
        <v>752</v>
      </c>
      <c r="J25" s="271">
        <f t="shared" ref="J25:K25" si="4">I25*1.05</f>
        <v>789.6</v>
      </c>
      <c r="K25" s="271">
        <f t="shared" si="4"/>
        <v>829.08</v>
      </c>
      <c r="L25" s="272" t="s">
        <v>50</v>
      </c>
      <c r="M25" s="273">
        <v>0.05</v>
      </c>
      <c r="N25" s="265">
        <f>SUM(O25:AL25)</f>
        <v>374</v>
      </c>
      <c r="O25" s="263">
        <v>0</v>
      </c>
      <c r="P25" s="263">
        <v>34</v>
      </c>
      <c r="Q25" s="263">
        <v>0</v>
      </c>
      <c r="R25" s="263">
        <v>20</v>
      </c>
      <c r="S25" s="263">
        <v>0</v>
      </c>
      <c r="T25" s="263">
        <v>23</v>
      </c>
      <c r="U25" s="283">
        <v>0</v>
      </c>
      <c r="V25" s="283">
        <v>28</v>
      </c>
      <c r="W25" s="283">
        <v>0</v>
      </c>
      <c r="X25" s="283">
        <v>28</v>
      </c>
      <c r="Y25" s="283">
        <v>0</v>
      </c>
      <c r="Z25" s="283">
        <v>26</v>
      </c>
      <c r="AA25" s="303">
        <v>0</v>
      </c>
      <c r="AB25" s="303">
        <v>15</v>
      </c>
      <c r="AC25" s="195">
        <v>0</v>
      </c>
      <c r="AD25" s="195">
        <v>27</v>
      </c>
      <c r="AE25" s="318"/>
      <c r="AF25" s="318">
        <v>75</v>
      </c>
      <c r="AG25" s="330"/>
      <c r="AH25" s="330">
        <v>44</v>
      </c>
      <c r="AI25" s="343"/>
      <c r="AJ25" s="343">
        <v>40</v>
      </c>
      <c r="AK25" s="343"/>
      <c r="AL25" s="343">
        <v>14</v>
      </c>
    </row>
    <row r="26" spans="1:38" s="5" customFormat="1" ht="24.75" customHeight="1" x14ac:dyDescent="0.3">
      <c r="A26" s="381"/>
      <c r="B26" s="392" t="s">
        <v>36</v>
      </c>
      <c r="C26" s="393"/>
      <c r="D26" s="275" t="s">
        <v>39</v>
      </c>
      <c r="E26" s="268" t="s">
        <v>32</v>
      </c>
      <c r="F26" s="275" t="s">
        <v>16</v>
      </c>
      <c r="G26" s="277">
        <v>698</v>
      </c>
      <c r="H26" s="277">
        <v>700</v>
      </c>
      <c r="I26" s="242">
        <v>759</v>
      </c>
      <c r="J26" s="271">
        <f t="shared" ref="J26:K26" si="5">I26*1.05</f>
        <v>796.95</v>
      </c>
      <c r="K26" s="271">
        <f t="shared" si="5"/>
        <v>836.79750000000013</v>
      </c>
      <c r="L26" s="272" t="s">
        <v>50</v>
      </c>
      <c r="M26" s="273">
        <v>0.05</v>
      </c>
      <c r="N26" s="265">
        <f>SUM(O26:AL26)</f>
        <v>671</v>
      </c>
      <c r="O26" s="263">
        <v>0</v>
      </c>
      <c r="P26" s="263">
        <v>14</v>
      </c>
      <c r="Q26" s="263">
        <v>0</v>
      </c>
      <c r="R26" s="263">
        <v>10</v>
      </c>
      <c r="S26" s="263">
        <v>0</v>
      </c>
      <c r="T26" s="263">
        <v>18</v>
      </c>
      <c r="U26" s="283">
        <v>0</v>
      </c>
      <c r="V26" s="283">
        <v>15</v>
      </c>
      <c r="W26" s="283">
        <v>0</v>
      </c>
      <c r="X26" s="283">
        <v>7</v>
      </c>
      <c r="Y26" s="283">
        <v>0</v>
      </c>
      <c r="Z26" s="283">
        <v>4</v>
      </c>
      <c r="AA26" s="303">
        <v>0</v>
      </c>
      <c r="AB26" s="303">
        <v>542</v>
      </c>
      <c r="AC26" s="195">
        <v>0</v>
      </c>
      <c r="AD26" s="195">
        <v>25</v>
      </c>
      <c r="AE26" s="318"/>
      <c r="AF26" s="318">
        <v>16</v>
      </c>
      <c r="AG26" s="330"/>
      <c r="AH26" s="330">
        <v>7</v>
      </c>
      <c r="AI26" s="343"/>
      <c r="AJ26" s="343">
        <v>8</v>
      </c>
      <c r="AK26" s="343"/>
      <c r="AL26" s="343">
        <v>5</v>
      </c>
    </row>
    <row r="27" spans="1:38" x14ac:dyDescent="0.3">
      <c r="J27" s="244"/>
      <c r="K27" s="244"/>
      <c r="L27" s="244"/>
    </row>
    <row r="28" spans="1:38" ht="15" customHeight="1" x14ac:dyDescent="0.3">
      <c r="G28" s="121">
        <f>G21+G23+G24</f>
        <v>1609</v>
      </c>
      <c r="H28" s="121"/>
      <c r="I28" s="121">
        <f>I21+I23+I24</f>
        <v>1721</v>
      </c>
      <c r="J28" s="244"/>
      <c r="K28" s="244" t="s">
        <v>226</v>
      </c>
      <c r="L28" s="168" t="s">
        <v>20</v>
      </c>
      <c r="N28" s="121">
        <f>N21+N23+N24</f>
        <v>1512</v>
      </c>
      <c r="O28" s="404">
        <f>O22+P22+O23+P23+O24+P24</f>
        <v>1425</v>
      </c>
      <c r="P28" s="404"/>
      <c r="Q28" s="404">
        <f t="shared" ref="Q28" si="6">Q22+R22+Q23+R23+Q24+R24</f>
        <v>1445</v>
      </c>
      <c r="R28" s="404"/>
      <c r="S28" s="404">
        <f t="shared" ref="S28" si="7">S22+T22+S23+T23+S24+T24</f>
        <v>1459</v>
      </c>
      <c r="T28" s="404"/>
      <c r="U28" s="404">
        <f t="shared" ref="U28" si="8">U22+V22+U23+V23+U24+V24</f>
        <v>1479</v>
      </c>
      <c r="V28" s="404"/>
      <c r="W28" s="404">
        <f t="shared" ref="W28" si="9">W22+X22+W23+X23+W24+X24</f>
        <v>1485</v>
      </c>
      <c r="X28" s="404"/>
      <c r="Y28" s="404">
        <f t="shared" ref="Y28" si="10">Y22+Z22+Y23+Z23+Y24+Z24</f>
        <v>1509</v>
      </c>
      <c r="Z28" s="404"/>
      <c r="AA28" s="404">
        <f t="shared" ref="AA28" si="11">AA22+AB22+AA23+AB23+AA24+AB24</f>
        <v>982</v>
      </c>
      <c r="AB28" s="404"/>
      <c r="AC28" s="404">
        <f t="shared" ref="AC28" si="12">AC22+AD22+AC23+AD23+AC24+AD24</f>
        <v>1195</v>
      </c>
      <c r="AD28" s="404"/>
      <c r="AE28" s="404">
        <f t="shared" ref="AE28" si="13">AE22+AF22+AE23+AF23+AE24+AF24</f>
        <v>1250</v>
      </c>
      <c r="AF28" s="404"/>
      <c r="AG28" s="403">
        <f t="shared" ref="AG28" si="14">AG22+AH22+AG23+AH23+AG24+AH24</f>
        <v>1303</v>
      </c>
      <c r="AH28" s="403"/>
      <c r="AI28" s="403">
        <f t="shared" ref="AI28" si="15">AI22+AJ22+AI23+AJ23+AI24+AJ24</f>
        <v>1347</v>
      </c>
      <c r="AJ28" s="403"/>
      <c r="AK28" s="403">
        <f t="shared" ref="AK28" si="16">AK22+AL22+AK23+AL23+AK24+AL24</f>
        <v>1355</v>
      </c>
      <c r="AL28" s="403"/>
    </row>
    <row r="29" spans="1:38" x14ac:dyDescent="0.3">
      <c r="G29" s="191">
        <f>G17+G18+G19</f>
        <v>16988</v>
      </c>
      <c r="H29" s="191"/>
      <c r="I29" s="191">
        <f>I17+I18+I19</f>
        <v>16432</v>
      </c>
      <c r="J29" s="244"/>
      <c r="K29" s="244" t="s">
        <v>2</v>
      </c>
      <c r="L29" s="168" t="s">
        <v>2</v>
      </c>
      <c r="N29" s="121">
        <f>N17+N18+N19</f>
        <v>16167</v>
      </c>
      <c r="O29" s="403">
        <f>O17+O18+O19</f>
        <v>1512</v>
      </c>
      <c r="P29" s="403"/>
      <c r="Q29" s="403">
        <f t="shared" ref="Q29" si="17">Q17+Q18+Q19</f>
        <v>1512</v>
      </c>
      <c r="R29" s="403"/>
      <c r="S29" s="403">
        <f t="shared" ref="S29" si="18">S17+S18+S19</f>
        <v>1197</v>
      </c>
      <c r="T29" s="403"/>
      <c r="U29" s="403">
        <f t="shared" ref="U29" si="19">U17+U18+U19</f>
        <v>1197</v>
      </c>
      <c r="V29" s="403"/>
      <c r="W29" s="403">
        <f t="shared" ref="W29" si="20">W17+W18+W19</f>
        <v>1638</v>
      </c>
      <c r="X29" s="403"/>
      <c r="Y29" s="403">
        <f t="shared" ref="Y29" si="21">Y17+Y18+Y19</f>
        <v>1638</v>
      </c>
      <c r="Z29" s="403"/>
      <c r="AA29" s="403">
        <f t="shared" ref="AA29" si="22">AA17+AA18+AA19</f>
        <v>795</v>
      </c>
      <c r="AB29" s="403"/>
      <c r="AC29" s="403">
        <f t="shared" ref="AC29" si="23">AC17+AC18+AC19</f>
        <v>819</v>
      </c>
      <c r="AD29" s="403"/>
      <c r="AE29" s="403">
        <f t="shared" ref="AE29" si="24">AE17+AE18+AE19</f>
        <v>1575</v>
      </c>
      <c r="AF29" s="403"/>
      <c r="AG29" s="403">
        <f t="shared" ref="AG29" si="25">AG17+AG18+AG19</f>
        <v>1701</v>
      </c>
      <c r="AH29" s="403"/>
      <c r="AI29" s="403">
        <f t="shared" ref="AI29" si="26">AI17+AI18+AI19</f>
        <v>1575</v>
      </c>
      <c r="AJ29" s="403"/>
      <c r="AK29" s="403">
        <f t="shared" ref="AK29" si="27">AK17+AK18+AK19</f>
        <v>1008</v>
      </c>
      <c r="AL29" s="403"/>
    </row>
    <row r="30" spans="1:38" x14ac:dyDescent="0.3">
      <c r="J30" s="244"/>
      <c r="K30" s="244"/>
      <c r="L30" s="244"/>
    </row>
    <row r="31" spans="1:38" x14ac:dyDescent="0.3">
      <c r="J31" s="244"/>
      <c r="K31" s="244" t="s">
        <v>21</v>
      </c>
      <c r="L31" s="244" t="s">
        <v>21</v>
      </c>
      <c r="N31" s="244">
        <f>Y22+Y23+Y24</f>
        <v>743</v>
      </c>
    </row>
    <row r="32" spans="1:38" x14ac:dyDescent="0.3">
      <c r="J32" s="244"/>
      <c r="K32" s="244" t="s">
        <v>20</v>
      </c>
      <c r="L32" s="244" t="s">
        <v>20</v>
      </c>
      <c r="N32" s="244">
        <f>Z22+Z23+Z24</f>
        <v>766</v>
      </c>
    </row>
    <row r="33" spans="10:12" x14ac:dyDescent="0.3">
      <c r="J33" s="244"/>
      <c r="K33" s="244"/>
      <c r="L33" s="244"/>
    </row>
  </sheetData>
  <mergeCells count="155">
    <mergeCell ref="AK17:AL17"/>
    <mergeCell ref="W18:X18"/>
    <mergeCell ref="Y18:Z18"/>
    <mergeCell ref="U18:V18"/>
    <mergeCell ref="AC18:AD18"/>
    <mergeCell ref="AC20:AD20"/>
    <mergeCell ref="AI19:AJ19"/>
    <mergeCell ref="AK29:AL29"/>
    <mergeCell ref="AA28:AB28"/>
    <mergeCell ref="AC28:AD28"/>
    <mergeCell ref="AE28:AF28"/>
    <mergeCell ref="AG28:AH28"/>
    <mergeCell ref="AI28:AJ28"/>
    <mergeCell ref="AA29:AB29"/>
    <mergeCell ref="AC29:AD29"/>
    <mergeCell ref="AE29:AF29"/>
    <mergeCell ref="AG29:AH29"/>
    <mergeCell ref="AI29:AJ29"/>
    <mergeCell ref="AK28:AL28"/>
    <mergeCell ref="AA19:AB19"/>
    <mergeCell ref="AA18:AB18"/>
    <mergeCell ref="AA20:AB20"/>
    <mergeCell ref="AE18:AF18"/>
    <mergeCell ref="AE19:AF19"/>
    <mergeCell ref="O17:P17"/>
    <mergeCell ref="Q17:R17"/>
    <mergeCell ref="S17:T17"/>
    <mergeCell ref="O20:P20"/>
    <mergeCell ref="Q20:R20"/>
    <mergeCell ref="S20:T20"/>
    <mergeCell ref="W17:X17"/>
    <mergeCell ref="Y17:Z17"/>
    <mergeCell ref="U20:V20"/>
    <mergeCell ref="Y20:Z20"/>
    <mergeCell ref="U19:V19"/>
    <mergeCell ref="W19:X19"/>
    <mergeCell ref="O19:P19"/>
    <mergeCell ref="Q19:R19"/>
    <mergeCell ref="S19:T19"/>
    <mergeCell ref="W20:X20"/>
    <mergeCell ref="AI18:AJ18"/>
    <mergeCell ref="AK18:AL18"/>
    <mergeCell ref="AG18:AH18"/>
    <mergeCell ref="O29:P29"/>
    <mergeCell ref="Q28:R28"/>
    <mergeCell ref="S28:T28"/>
    <mergeCell ref="U28:V28"/>
    <mergeCell ref="W28:X28"/>
    <mergeCell ref="Y28:Z28"/>
    <mergeCell ref="Q29:R29"/>
    <mergeCell ref="S29:T29"/>
    <mergeCell ref="U29:V29"/>
    <mergeCell ref="W29:X29"/>
    <mergeCell ref="Y29:Z29"/>
    <mergeCell ref="O28:P28"/>
    <mergeCell ref="AG19:AH19"/>
    <mergeCell ref="AG20:AH20"/>
    <mergeCell ref="Y19:Z19"/>
    <mergeCell ref="AK19:AL19"/>
    <mergeCell ref="AI20:AJ20"/>
    <mergeCell ref="AK20:AL20"/>
    <mergeCell ref="AC19:AD19"/>
    <mergeCell ref="AE20:AF20"/>
    <mergeCell ref="A21:A26"/>
    <mergeCell ref="B21:C22"/>
    <mergeCell ref="D21:D22"/>
    <mergeCell ref="E21:E22"/>
    <mergeCell ref="F21:F22"/>
    <mergeCell ref="B20:C20"/>
    <mergeCell ref="M21:M22"/>
    <mergeCell ref="N21:N22"/>
    <mergeCell ref="B23:C23"/>
    <mergeCell ref="B25:C25"/>
    <mergeCell ref="B24:C24"/>
    <mergeCell ref="L21:L22"/>
    <mergeCell ref="I21:I22"/>
    <mergeCell ref="J21:J22"/>
    <mergeCell ref="K21:K22"/>
    <mergeCell ref="B26:C26"/>
    <mergeCell ref="A17:A20"/>
    <mergeCell ref="H21:H22"/>
    <mergeCell ref="G21:G22"/>
    <mergeCell ref="B17:C17"/>
    <mergeCell ref="B16:C16"/>
    <mergeCell ref="B15:C15"/>
    <mergeCell ref="L13:L14"/>
    <mergeCell ref="M13:M14"/>
    <mergeCell ref="N13:N14"/>
    <mergeCell ref="I13:I14"/>
    <mergeCell ref="J13:J14"/>
    <mergeCell ref="H13:H14"/>
    <mergeCell ref="B18:C18"/>
    <mergeCell ref="G13:G14"/>
    <mergeCell ref="Q13:R14"/>
    <mergeCell ref="Q15:R15"/>
    <mergeCell ref="U16:V16"/>
    <mergeCell ref="S13:T14"/>
    <mergeCell ref="W13:X14"/>
    <mergeCell ref="U13:V14"/>
    <mergeCell ref="AC16:AD16"/>
    <mergeCell ref="AE16:AF16"/>
    <mergeCell ref="AG16:AH16"/>
    <mergeCell ref="Y13:Z14"/>
    <mergeCell ref="AA13:AB14"/>
    <mergeCell ref="AC13:AD14"/>
    <mergeCell ref="AE13:AF14"/>
    <mergeCell ref="A1:B1"/>
    <mergeCell ref="C1:F1"/>
    <mergeCell ref="A3:B3"/>
    <mergeCell ref="C3:F3"/>
    <mergeCell ref="A5:B5"/>
    <mergeCell ref="C5:F5"/>
    <mergeCell ref="A7:B7"/>
    <mergeCell ref="C7:F7"/>
    <mergeCell ref="F13:F14"/>
    <mergeCell ref="C9:F9"/>
    <mergeCell ref="A9:B9"/>
    <mergeCell ref="B13:C14"/>
    <mergeCell ref="D13:D14"/>
    <mergeCell ref="E13:E14"/>
    <mergeCell ref="AK15:AL15"/>
    <mergeCell ref="AI16:AJ16"/>
    <mergeCell ref="AK16:AL16"/>
    <mergeCell ref="A15:A16"/>
    <mergeCell ref="B19:C19"/>
    <mergeCell ref="O13:P14"/>
    <mergeCell ref="K13:K14"/>
    <mergeCell ref="AK13:AL14"/>
    <mergeCell ref="O18:P18"/>
    <mergeCell ref="Q18:R18"/>
    <mergeCell ref="S18:T18"/>
    <mergeCell ref="O15:P15"/>
    <mergeCell ref="O16:P16"/>
    <mergeCell ref="W15:X15"/>
    <mergeCell ref="Q16:R16"/>
    <mergeCell ref="S16:T16"/>
    <mergeCell ref="W16:X16"/>
    <mergeCell ref="S15:T15"/>
    <mergeCell ref="Y15:Z15"/>
    <mergeCell ref="AA15:AB15"/>
    <mergeCell ref="AG13:AH14"/>
    <mergeCell ref="AA16:AB16"/>
    <mergeCell ref="Y16:Z16"/>
    <mergeCell ref="U17:V17"/>
    <mergeCell ref="AI13:AJ14"/>
    <mergeCell ref="U15:V15"/>
    <mergeCell ref="AI15:AJ15"/>
    <mergeCell ref="AC15:AD15"/>
    <mergeCell ref="AE15:AF15"/>
    <mergeCell ref="AG15:AH15"/>
    <mergeCell ref="AA17:AB17"/>
    <mergeCell ref="AE17:AF17"/>
    <mergeCell ref="AG17:AH17"/>
    <mergeCell ref="AI17:AJ17"/>
    <mergeCell ref="AC17:AD17"/>
  </mergeCells>
  <pageMargins left="1.31" right="0.31496062992125984" top="0.74803149606299213" bottom="0.74803149606299213" header="0.31496062992125984" footer="0.31496062992125984"/>
  <pageSetup paperSize="9" scale="85" orientation="landscape" r:id="rId1"/>
  <headerFooter>
    <oddHeader>&amp;C&amp;"-,Negrita"&amp;16SISTEMA DE INFORMACIÓN POR METAS "SIM"</oddHeader>
    <oddFooter xml:space="preserve">&amp;RPEM-F-001 
DIF Guadalajara 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T37"/>
  <sheetViews>
    <sheetView view="pageBreakPreview" topLeftCell="AN12" zoomScale="70" zoomScaleSheetLayoutView="70" workbookViewId="0">
      <selection activeCell="CK16" sqref="CK16"/>
    </sheetView>
  </sheetViews>
  <sheetFormatPr baseColWidth="10" defaultRowHeight="14.4" x14ac:dyDescent="0.3"/>
  <cols>
    <col min="1" max="1" width="12.5546875" style="21" customWidth="1"/>
    <col min="2" max="3" width="13.44140625" style="21" customWidth="1"/>
    <col min="4" max="5" width="11.109375" style="21" customWidth="1"/>
    <col min="6" max="6" width="11.6640625" style="21" customWidth="1"/>
    <col min="7" max="8" width="12.109375" style="96" customWidth="1"/>
    <col min="9" max="9" width="12.109375" style="21" hidden="1" customWidth="1"/>
    <col min="10" max="10" width="12.109375" style="39" hidden="1" customWidth="1"/>
    <col min="11" max="11" width="12.109375" style="39" customWidth="1"/>
    <col min="12" max="12" width="12.109375" style="39" hidden="1" customWidth="1"/>
    <col min="13" max="13" width="12.109375" style="21" hidden="1" customWidth="1"/>
    <col min="14" max="14" width="12.109375" style="21" customWidth="1"/>
    <col min="15" max="20" width="4.33203125" style="46" customWidth="1"/>
    <col min="21" max="44" width="4.33203125" style="22" customWidth="1"/>
    <col min="45" max="50" width="4.33203125" style="46" customWidth="1"/>
    <col min="51" max="86" width="4.33203125" style="22" customWidth="1"/>
    <col min="87" max="309" width="11.5546875" style="17"/>
    <col min="310" max="310" width="12.5546875" style="17" customWidth="1"/>
    <col min="311" max="311" width="5.109375" style="17" customWidth="1"/>
    <col min="312" max="312" width="13.44140625" style="17" customWidth="1"/>
    <col min="313" max="314" width="21.44140625" style="17" customWidth="1"/>
    <col min="315" max="315" width="17.6640625" style="17" customWidth="1"/>
    <col min="316" max="317" width="14.6640625" style="17" customWidth="1"/>
    <col min="318" max="319" width="15.88671875" style="17" customWidth="1"/>
    <col min="320" max="331" width="12.88671875" style="17" customWidth="1"/>
    <col min="332" max="565" width="11.5546875" style="17"/>
    <col min="566" max="566" width="12.5546875" style="17" customWidth="1"/>
    <col min="567" max="567" width="5.109375" style="17" customWidth="1"/>
    <col min="568" max="568" width="13.44140625" style="17" customWidth="1"/>
    <col min="569" max="570" width="21.44140625" style="17" customWidth="1"/>
    <col min="571" max="571" width="17.6640625" style="17" customWidth="1"/>
    <col min="572" max="573" width="14.6640625" style="17" customWidth="1"/>
    <col min="574" max="575" width="15.88671875" style="17" customWidth="1"/>
    <col min="576" max="587" width="12.88671875" style="17" customWidth="1"/>
    <col min="588" max="821" width="11.5546875" style="17"/>
    <col min="822" max="822" width="12.5546875" style="17" customWidth="1"/>
    <col min="823" max="823" width="5.109375" style="17" customWidth="1"/>
    <col min="824" max="824" width="13.44140625" style="17" customWidth="1"/>
    <col min="825" max="826" width="21.44140625" style="17" customWidth="1"/>
    <col min="827" max="827" width="17.6640625" style="17" customWidth="1"/>
    <col min="828" max="829" width="14.6640625" style="17" customWidth="1"/>
    <col min="830" max="831" width="15.88671875" style="17" customWidth="1"/>
    <col min="832" max="843" width="12.88671875" style="17" customWidth="1"/>
    <col min="844" max="1077" width="11.5546875" style="17"/>
    <col min="1078" max="1078" width="12.5546875" style="17" customWidth="1"/>
    <col min="1079" max="1079" width="5.109375" style="17" customWidth="1"/>
    <col min="1080" max="1080" width="13.44140625" style="17" customWidth="1"/>
    <col min="1081" max="1082" width="21.44140625" style="17" customWidth="1"/>
    <col min="1083" max="1083" width="17.6640625" style="17" customWidth="1"/>
    <col min="1084" max="1085" width="14.6640625" style="17" customWidth="1"/>
    <col min="1086" max="1087" width="15.88671875" style="17" customWidth="1"/>
    <col min="1088" max="1099" width="12.88671875" style="17" customWidth="1"/>
    <col min="1100" max="1333" width="11.5546875" style="17"/>
    <col min="1334" max="1334" width="12.5546875" style="17" customWidth="1"/>
    <col min="1335" max="1335" width="5.109375" style="17" customWidth="1"/>
    <col min="1336" max="1336" width="13.44140625" style="17" customWidth="1"/>
    <col min="1337" max="1338" width="21.44140625" style="17" customWidth="1"/>
    <col min="1339" max="1339" width="17.6640625" style="17" customWidth="1"/>
    <col min="1340" max="1341" width="14.6640625" style="17" customWidth="1"/>
    <col min="1342" max="1343" width="15.88671875" style="17" customWidth="1"/>
    <col min="1344" max="1355" width="12.88671875" style="17" customWidth="1"/>
    <col min="1356" max="1589" width="11.5546875" style="17"/>
    <col min="1590" max="1590" width="12.5546875" style="17" customWidth="1"/>
    <col min="1591" max="1591" width="5.109375" style="17" customWidth="1"/>
    <col min="1592" max="1592" width="13.44140625" style="17" customWidth="1"/>
    <col min="1593" max="1594" width="21.44140625" style="17" customWidth="1"/>
    <col min="1595" max="1595" width="17.6640625" style="17" customWidth="1"/>
    <col min="1596" max="1597" width="14.6640625" style="17" customWidth="1"/>
    <col min="1598" max="1599" width="15.88671875" style="17" customWidth="1"/>
    <col min="1600" max="1611" width="12.88671875" style="17" customWidth="1"/>
    <col min="1612" max="1845" width="11.5546875" style="17"/>
    <col min="1846" max="1846" width="12.5546875" style="17" customWidth="1"/>
    <col min="1847" max="1847" width="5.109375" style="17" customWidth="1"/>
    <col min="1848" max="1848" width="13.44140625" style="17" customWidth="1"/>
    <col min="1849" max="1850" width="21.44140625" style="17" customWidth="1"/>
    <col min="1851" max="1851" width="17.6640625" style="17" customWidth="1"/>
    <col min="1852" max="1853" width="14.6640625" style="17" customWidth="1"/>
    <col min="1854" max="1855" width="15.88671875" style="17" customWidth="1"/>
    <col min="1856" max="1867" width="12.88671875" style="17" customWidth="1"/>
    <col min="1868" max="2101" width="11.5546875" style="17"/>
    <col min="2102" max="2102" width="12.5546875" style="17" customWidth="1"/>
    <col min="2103" max="2103" width="5.109375" style="17" customWidth="1"/>
    <col min="2104" max="2104" width="13.44140625" style="17" customWidth="1"/>
    <col min="2105" max="2106" width="21.44140625" style="17" customWidth="1"/>
    <col min="2107" max="2107" width="17.6640625" style="17" customWidth="1"/>
    <col min="2108" max="2109" width="14.6640625" style="17" customWidth="1"/>
    <col min="2110" max="2111" width="15.88671875" style="17" customWidth="1"/>
    <col min="2112" max="2123" width="12.88671875" style="17" customWidth="1"/>
    <col min="2124" max="2357" width="11.5546875" style="17"/>
    <col min="2358" max="2358" width="12.5546875" style="17" customWidth="1"/>
    <col min="2359" max="2359" width="5.109375" style="17" customWidth="1"/>
    <col min="2360" max="2360" width="13.44140625" style="17" customWidth="1"/>
    <col min="2361" max="2362" width="21.44140625" style="17" customWidth="1"/>
    <col min="2363" max="2363" width="17.6640625" style="17" customWidth="1"/>
    <col min="2364" max="2365" width="14.6640625" style="17" customWidth="1"/>
    <col min="2366" max="2367" width="15.88671875" style="17" customWidth="1"/>
    <col min="2368" max="2379" width="12.88671875" style="17" customWidth="1"/>
    <col min="2380" max="2613" width="11.5546875" style="17"/>
    <col min="2614" max="2614" width="12.5546875" style="17" customWidth="1"/>
    <col min="2615" max="2615" width="5.109375" style="17" customWidth="1"/>
    <col min="2616" max="2616" width="13.44140625" style="17" customWidth="1"/>
    <col min="2617" max="2618" width="21.44140625" style="17" customWidth="1"/>
    <col min="2619" max="2619" width="17.6640625" style="17" customWidth="1"/>
    <col min="2620" max="2621" width="14.6640625" style="17" customWidth="1"/>
    <col min="2622" max="2623" width="15.88671875" style="17" customWidth="1"/>
    <col min="2624" max="2635" width="12.88671875" style="17" customWidth="1"/>
    <col min="2636" max="2869" width="11.5546875" style="17"/>
    <col min="2870" max="2870" width="12.5546875" style="17" customWidth="1"/>
    <col min="2871" max="2871" width="5.109375" style="17" customWidth="1"/>
    <col min="2872" max="2872" width="13.44140625" style="17" customWidth="1"/>
    <col min="2873" max="2874" width="21.44140625" style="17" customWidth="1"/>
    <col min="2875" max="2875" width="17.6640625" style="17" customWidth="1"/>
    <col min="2876" max="2877" width="14.6640625" style="17" customWidth="1"/>
    <col min="2878" max="2879" width="15.88671875" style="17" customWidth="1"/>
    <col min="2880" max="2891" width="12.88671875" style="17" customWidth="1"/>
    <col min="2892" max="3125" width="11.5546875" style="17"/>
    <col min="3126" max="3126" width="12.5546875" style="17" customWidth="1"/>
    <col min="3127" max="3127" width="5.109375" style="17" customWidth="1"/>
    <col min="3128" max="3128" width="13.44140625" style="17" customWidth="1"/>
    <col min="3129" max="3130" width="21.44140625" style="17" customWidth="1"/>
    <col min="3131" max="3131" width="17.6640625" style="17" customWidth="1"/>
    <col min="3132" max="3133" width="14.6640625" style="17" customWidth="1"/>
    <col min="3134" max="3135" width="15.88671875" style="17" customWidth="1"/>
    <col min="3136" max="3147" width="12.88671875" style="17" customWidth="1"/>
    <col min="3148" max="3381" width="11.5546875" style="17"/>
    <col min="3382" max="3382" width="12.5546875" style="17" customWidth="1"/>
    <col min="3383" max="3383" width="5.109375" style="17" customWidth="1"/>
    <col min="3384" max="3384" width="13.44140625" style="17" customWidth="1"/>
    <col min="3385" max="3386" width="21.44140625" style="17" customWidth="1"/>
    <col min="3387" max="3387" width="17.6640625" style="17" customWidth="1"/>
    <col min="3388" max="3389" width="14.6640625" style="17" customWidth="1"/>
    <col min="3390" max="3391" width="15.88671875" style="17" customWidth="1"/>
    <col min="3392" max="3403" width="12.88671875" style="17" customWidth="1"/>
    <col min="3404" max="3637" width="11.5546875" style="17"/>
    <col min="3638" max="3638" width="12.5546875" style="17" customWidth="1"/>
    <col min="3639" max="3639" width="5.109375" style="17" customWidth="1"/>
    <col min="3640" max="3640" width="13.44140625" style="17" customWidth="1"/>
    <col min="3641" max="3642" width="21.44140625" style="17" customWidth="1"/>
    <col min="3643" max="3643" width="17.6640625" style="17" customWidth="1"/>
    <col min="3644" max="3645" width="14.6640625" style="17" customWidth="1"/>
    <col min="3646" max="3647" width="15.88671875" style="17" customWidth="1"/>
    <col min="3648" max="3659" width="12.88671875" style="17" customWidth="1"/>
    <col min="3660" max="3893" width="11.5546875" style="17"/>
    <col min="3894" max="3894" width="12.5546875" style="17" customWidth="1"/>
    <col min="3895" max="3895" width="5.109375" style="17" customWidth="1"/>
    <col min="3896" max="3896" width="13.44140625" style="17" customWidth="1"/>
    <col min="3897" max="3898" width="21.44140625" style="17" customWidth="1"/>
    <col min="3899" max="3899" width="17.6640625" style="17" customWidth="1"/>
    <col min="3900" max="3901" width="14.6640625" style="17" customWidth="1"/>
    <col min="3902" max="3903" width="15.88671875" style="17" customWidth="1"/>
    <col min="3904" max="3915" width="12.88671875" style="17" customWidth="1"/>
    <col min="3916" max="4149" width="11.5546875" style="17"/>
    <col min="4150" max="4150" width="12.5546875" style="17" customWidth="1"/>
    <col min="4151" max="4151" width="5.109375" style="17" customWidth="1"/>
    <col min="4152" max="4152" width="13.44140625" style="17" customWidth="1"/>
    <col min="4153" max="4154" width="21.44140625" style="17" customWidth="1"/>
    <col min="4155" max="4155" width="17.6640625" style="17" customWidth="1"/>
    <col min="4156" max="4157" width="14.6640625" style="17" customWidth="1"/>
    <col min="4158" max="4159" width="15.88671875" style="17" customWidth="1"/>
    <col min="4160" max="4171" width="12.88671875" style="17" customWidth="1"/>
    <col min="4172" max="4405" width="11.5546875" style="17"/>
    <col min="4406" max="4406" width="12.5546875" style="17" customWidth="1"/>
    <col min="4407" max="4407" width="5.109375" style="17" customWidth="1"/>
    <col min="4408" max="4408" width="13.44140625" style="17" customWidth="1"/>
    <col min="4409" max="4410" width="21.44140625" style="17" customWidth="1"/>
    <col min="4411" max="4411" width="17.6640625" style="17" customWidth="1"/>
    <col min="4412" max="4413" width="14.6640625" style="17" customWidth="1"/>
    <col min="4414" max="4415" width="15.88671875" style="17" customWidth="1"/>
    <col min="4416" max="4427" width="12.88671875" style="17" customWidth="1"/>
    <col min="4428" max="4661" width="11.5546875" style="17"/>
    <col min="4662" max="4662" width="12.5546875" style="17" customWidth="1"/>
    <col min="4663" max="4663" width="5.109375" style="17" customWidth="1"/>
    <col min="4664" max="4664" width="13.44140625" style="17" customWidth="1"/>
    <col min="4665" max="4666" width="21.44140625" style="17" customWidth="1"/>
    <col min="4667" max="4667" width="17.6640625" style="17" customWidth="1"/>
    <col min="4668" max="4669" width="14.6640625" style="17" customWidth="1"/>
    <col min="4670" max="4671" width="15.88671875" style="17" customWidth="1"/>
    <col min="4672" max="4683" width="12.88671875" style="17" customWidth="1"/>
    <col min="4684" max="4917" width="11.5546875" style="17"/>
    <col min="4918" max="4918" width="12.5546875" style="17" customWidth="1"/>
    <col min="4919" max="4919" width="5.109375" style="17" customWidth="1"/>
    <col min="4920" max="4920" width="13.44140625" style="17" customWidth="1"/>
    <col min="4921" max="4922" width="21.44140625" style="17" customWidth="1"/>
    <col min="4923" max="4923" width="17.6640625" style="17" customWidth="1"/>
    <col min="4924" max="4925" width="14.6640625" style="17" customWidth="1"/>
    <col min="4926" max="4927" width="15.88671875" style="17" customWidth="1"/>
    <col min="4928" max="4939" width="12.88671875" style="17" customWidth="1"/>
    <col min="4940" max="5173" width="11.5546875" style="17"/>
    <col min="5174" max="5174" width="12.5546875" style="17" customWidth="1"/>
    <col min="5175" max="5175" width="5.109375" style="17" customWidth="1"/>
    <col min="5176" max="5176" width="13.44140625" style="17" customWidth="1"/>
    <col min="5177" max="5178" width="21.44140625" style="17" customWidth="1"/>
    <col min="5179" max="5179" width="17.6640625" style="17" customWidth="1"/>
    <col min="5180" max="5181" width="14.6640625" style="17" customWidth="1"/>
    <col min="5182" max="5183" width="15.88671875" style="17" customWidth="1"/>
    <col min="5184" max="5195" width="12.88671875" style="17" customWidth="1"/>
    <col min="5196" max="5429" width="11.5546875" style="17"/>
    <col min="5430" max="5430" width="12.5546875" style="17" customWidth="1"/>
    <col min="5431" max="5431" width="5.109375" style="17" customWidth="1"/>
    <col min="5432" max="5432" width="13.44140625" style="17" customWidth="1"/>
    <col min="5433" max="5434" width="21.44140625" style="17" customWidth="1"/>
    <col min="5435" max="5435" width="17.6640625" style="17" customWidth="1"/>
    <col min="5436" max="5437" width="14.6640625" style="17" customWidth="1"/>
    <col min="5438" max="5439" width="15.88671875" style="17" customWidth="1"/>
    <col min="5440" max="5451" width="12.88671875" style="17" customWidth="1"/>
    <col min="5452" max="5685" width="11.5546875" style="17"/>
    <col min="5686" max="5686" width="12.5546875" style="17" customWidth="1"/>
    <col min="5687" max="5687" width="5.109375" style="17" customWidth="1"/>
    <col min="5688" max="5688" width="13.44140625" style="17" customWidth="1"/>
    <col min="5689" max="5690" width="21.44140625" style="17" customWidth="1"/>
    <col min="5691" max="5691" width="17.6640625" style="17" customWidth="1"/>
    <col min="5692" max="5693" width="14.6640625" style="17" customWidth="1"/>
    <col min="5694" max="5695" width="15.88671875" style="17" customWidth="1"/>
    <col min="5696" max="5707" width="12.88671875" style="17" customWidth="1"/>
    <col min="5708" max="5941" width="11.5546875" style="17"/>
    <col min="5942" max="5942" width="12.5546875" style="17" customWidth="1"/>
    <col min="5943" max="5943" width="5.109375" style="17" customWidth="1"/>
    <col min="5944" max="5944" width="13.44140625" style="17" customWidth="1"/>
    <col min="5945" max="5946" width="21.44140625" style="17" customWidth="1"/>
    <col min="5947" max="5947" width="17.6640625" style="17" customWidth="1"/>
    <col min="5948" max="5949" width="14.6640625" style="17" customWidth="1"/>
    <col min="5950" max="5951" width="15.88671875" style="17" customWidth="1"/>
    <col min="5952" max="5963" width="12.88671875" style="17" customWidth="1"/>
    <col min="5964" max="6197" width="11.5546875" style="17"/>
    <col min="6198" max="6198" width="12.5546875" style="17" customWidth="1"/>
    <col min="6199" max="6199" width="5.109375" style="17" customWidth="1"/>
    <col min="6200" max="6200" width="13.44140625" style="17" customWidth="1"/>
    <col min="6201" max="6202" width="21.44140625" style="17" customWidth="1"/>
    <col min="6203" max="6203" width="17.6640625" style="17" customWidth="1"/>
    <col min="6204" max="6205" width="14.6640625" style="17" customWidth="1"/>
    <col min="6206" max="6207" width="15.88671875" style="17" customWidth="1"/>
    <col min="6208" max="6219" width="12.88671875" style="17" customWidth="1"/>
    <col min="6220" max="6453" width="11.5546875" style="17"/>
    <col min="6454" max="6454" width="12.5546875" style="17" customWidth="1"/>
    <col min="6455" max="6455" width="5.109375" style="17" customWidth="1"/>
    <col min="6456" max="6456" width="13.44140625" style="17" customWidth="1"/>
    <col min="6457" max="6458" width="21.44140625" style="17" customWidth="1"/>
    <col min="6459" max="6459" width="17.6640625" style="17" customWidth="1"/>
    <col min="6460" max="6461" width="14.6640625" style="17" customWidth="1"/>
    <col min="6462" max="6463" width="15.88671875" style="17" customWidth="1"/>
    <col min="6464" max="6475" width="12.88671875" style="17" customWidth="1"/>
    <col min="6476" max="6709" width="11.5546875" style="17"/>
    <col min="6710" max="6710" width="12.5546875" style="17" customWidth="1"/>
    <col min="6711" max="6711" width="5.109375" style="17" customWidth="1"/>
    <col min="6712" max="6712" width="13.44140625" style="17" customWidth="1"/>
    <col min="6713" max="6714" width="21.44140625" style="17" customWidth="1"/>
    <col min="6715" max="6715" width="17.6640625" style="17" customWidth="1"/>
    <col min="6716" max="6717" width="14.6640625" style="17" customWidth="1"/>
    <col min="6718" max="6719" width="15.88671875" style="17" customWidth="1"/>
    <col min="6720" max="6731" width="12.88671875" style="17" customWidth="1"/>
    <col min="6732" max="6965" width="11.5546875" style="17"/>
    <col min="6966" max="6966" width="12.5546875" style="17" customWidth="1"/>
    <col min="6967" max="6967" width="5.109375" style="17" customWidth="1"/>
    <col min="6968" max="6968" width="13.44140625" style="17" customWidth="1"/>
    <col min="6969" max="6970" width="21.44140625" style="17" customWidth="1"/>
    <col min="6971" max="6971" width="17.6640625" style="17" customWidth="1"/>
    <col min="6972" max="6973" width="14.6640625" style="17" customWidth="1"/>
    <col min="6974" max="6975" width="15.88671875" style="17" customWidth="1"/>
    <col min="6976" max="6987" width="12.88671875" style="17" customWidth="1"/>
    <col min="6988" max="7221" width="11.5546875" style="17"/>
    <col min="7222" max="7222" width="12.5546875" style="17" customWidth="1"/>
    <col min="7223" max="7223" width="5.109375" style="17" customWidth="1"/>
    <col min="7224" max="7224" width="13.44140625" style="17" customWidth="1"/>
    <col min="7225" max="7226" width="21.44140625" style="17" customWidth="1"/>
    <col min="7227" max="7227" width="17.6640625" style="17" customWidth="1"/>
    <col min="7228" max="7229" width="14.6640625" style="17" customWidth="1"/>
    <col min="7230" max="7231" width="15.88671875" style="17" customWidth="1"/>
    <col min="7232" max="7243" width="12.88671875" style="17" customWidth="1"/>
    <col min="7244" max="7477" width="11.5546875" style="17"/>
    <col min="7478" max="7478" width="12.5546875" style="17" customWidth="1"/>
    <col min="7479" max="7479" width="5.109375" style="17" customWidth="1"/>
    <col min="7480" max="7480" width="13.44140625" style="17" customWidth="1"/>
    <col min="7481" max="7482" width="21.44140625" style="17" customWidth="1"/>
    <col min="7483" max="7483" width="17.6640625" style="17" customWidth="1"/>
    <col min="7484" max="7485" width="14.6640625" style="17" customWidth="1"/>
    <col min="7486" max="7487" width="15.88671875" style="17" customWidth="1"/>
    <col min="7488" max="7499" width="12.88671875" style="17" customWidth="1"/>
    <col min="7500" max="7733" width="11.5546875" style="17"/>
    <col min="7734" max="7734" width="12.5546875" style="17" customWidth="1"/>
    <col min="7735" max="7735" width="5.109375" style="17" customWidth="1"/>
    <col min="7736" max="7736" width="13.44140625" style="17" customWidth="1"/>
    <col min="7737" max="7738" width="21.44140625" style="17" customWidth="1"/>
    <col min="7739" max="7739" width="17.6640625" style="17" customWidth="1"/>
    <col min="7740" max="7741" width="14.6640625" style="17" customWidth="1"/>
    <col min="7742" max="7743" width="15.88671875" style="17" customWidth="1"/>
    <col min="7744" max="7755" width="12.88671875" style="17" customWidth="1"/>
    <col min="7756" max="7989" width="11.5546875" style="17"/>
    <col min="7990" max="7990" width="12.5546875" style="17" customWidth="1"/>
    <col min="7991" max="7991" width="5.109375" style="17" customWidth="1"/>
    <col min="7992" max="7992" width="13.44140625" style="17" customWidth="1"/>
    <col min="7993" max="7994" width="21.44140625" style="17" customWidth="1"/>
    <col min="7995" max="7995" width="17.6640625" style="17" customWidth="1"/>
    <col min="7996" max="7997" width="14.6640625" style="17" customWidth="1"/>
    <col min="7998" max="7999" width="15.88671875" style="17" customWidth="1"/>
    <col min="8000" max="8011" width="12.88671875" style="17" customWidth="1"/>
    <col min="8012" max="8245" width="11.5546875" style="17"/>
    <col min="8246" max="8246" width="12.5546875" style="17" customWidth="1"/>
    <col min="8247" max="8247" width="5.109375" style="17" customWidth="1"/>
    <col min="8248" max="8248" width="13.44140625" style="17" customWidth="1"/>
    <col min="8249" max="8250" width="21.44140625" style="17" customWidth="1"/>
    <col min="8251" max="8251" width="17.6640625" style="17" customWidth="1"/>
    <col min="8252" max="8253" width="14.6640625" style="17" customWidth="1"/>
    <col min="8254" max="8255" width="15.88671875" style="17" customWidth="1"/>
    <col min="8256" max="8267" width="12.88671875" style="17" customWidth="1"/>
    <col min="8268" max="8501" width="11.5546875" style="17"/>
    <col min="8502" max="8502" width="12.5546875" style="17" customWidth="1"/>
    <col min="8503" max="8503" width="5.109375" style="17" customWidth="1"/>
    <col min="8504" max="8504" width="13.44140625" style="17" customWidth="1"/>
    <col min="8505" max="8506" width="21.44140625" style="17" customWidth="1"/>
    <col min="8507" max="8507" width="17.6640625" style="17" customWidth="1"/>
    <col min="8508" max="8509" width="14.6640625" style="17" customWidth="1"/>
    <col min="8510" max="8511" width="15.88671875" style="17" customWidth="1"/>
    <col min="8512" max="8523" width="12.88671875" style="17" customWidth="1"/>
    <col min="8524" max="8757" width="11.5546875" style="17"/>
    <col min="8758" max="8758" width="12.5546875" style="17" customWidth="1"/>
    <col min="8759" max="8759" width="5.109375" style="17" customWidth="1"/>
    <col min="8760" max="8760" width="13.44140625" style="17" customWidth="1"/>
    <col min="8761" max="8762" width="21.44140625" style="17" customWidth="1"/>
    <col min="8763" max="8763" width="17.6640625" style="17" customWidth="1"/>
    <col min="8764" max="8765" width="14.6640625" style="17" customWidth="1"/>
    <col min="8766" max="8767" width="15.88671875" style="17" customWidth="1"/>
    <col min="8768" max="8779" width="12.88671875" style="17" customWidth="1"/>
    <col min="8780" max="9013" width="11.5546875" style="17"/>
    <col min="9014" max="9014" width="12.5546875" style="17" customWidth="1"/>
    <col min="9015" max="9015" width="5.109375" style="17" customWidth="1"/>
    <col min="9016" max="9016" width="13.44140625" style="17" customWidth="1"/>
    <col min="9017" max="9018" width="21.44140625" style="17" customWidth="1"/>
    <col min="9019" max="9019" width="17.6640625" style="17" customWidth="1"/>
    <col min="9020" max="9021" width="14.6640625" style="17" customWidth="1"/>
    <col min="9022" max="9023" width="15.88671875" style="17" customWidth="1"/>
    <col min="9024" max="9035" width="12.88671875" style="17" customWidth="1"/>
    <col min="9036" max="9269" width="11.5546875" style="17"/>
    <col min="9270" max="9270" width="12.5546875" style="17" customWidth="1"/>
    <col min="9271" max="9271" width="5.109375" style="17" customWidth="1"/>
    <col min="9272" max="9272" width="13.44140625" style="17" customWidth="1"/>
    <col min="9273" max="9274" width="21.44140625" style="17" customWidth="1"/>
    <col min="9275" max="9275" width="17.6640625" style="17" customWidth="1"/>
    <col min="9276" max="9277" width="14.6640625" style="17" customWidth="1"/>
    <col min="9278" max="9279" width="15.88671875" style="17" customWidth="1"/>
    <col min="9280" max="9291" width="12.88671875" style="17" customWidth="1"/>
    <col min="9292" max="9525" width="11.5546875" style="17"/>
    <col min="9526" max="9526" width="12.5546875" style="17" customWidth="1"/>
    <col min="9527" max="9527" width="5.109375" style="17" customWidth="1"/>
    <col min="9528" max="9528" width="13.44140625" style="17" customWidth="1"/>
    <col min="9529" max="9530" width="21.44140625" style="17" customWidth="1"/>
    <col min="9531" max="9531" width="17.6640625" style="17" customWidth="1"/>
    <col min="9532" max="9533" width="14.6640625" style="17" customWidth="1"/>
    <col min="9534" max="9535" width="15.88671875" style="17" customWidth="1"/>
    <col min="9536" max="9547" width="12.88671875" style="17" customWidth="1"/>
    <col min="9548" max="9781" width="11.5546875" style="17"/>
    <col min="9782" max="9782" width="12.5546875" style="17" customWidth="1"/>
    <col min="9783" max="9783" width="5.109375" style="17" customWidth="1"/>
    <col min="9784" max="9784" width="13.44140625" style="17" customWidth="1"/>
    <col min="9785" max="9786" width="21.44140625" style="17" customWidth="1"/>
    <col min="9787" max="9787" width="17.6640625" style="17" customWidth="1"/>
    <col min="9788" max="9789" width="14.6640625" style="17" customWidth="1"/>
    <col min="9790" max="9791" width="15.88671875" style="17" customWidth="1"/>
    <col min="9792" max="9803" width="12.88671875" style="17" customWidth="1"/>
    <col min="9804" max="10037" width="11.5546875" style="17"/>
    <col min="10038" max="10038" width="12.5546875" style="17" customWidth="1"/>
    <col min="10039" max="10039" width="5.109375" style="17" customWidth="1"/>
    <col min="10040" max="10040" width="13.44140625" style="17" customWidth="1"/>
    <col min="10041" max="10042" width="21.44140625" style="17" customWidth="1"/>
    <col min="10043" max="10043" width="17.6640625" style="17" customWidth="1"/>
    <col min="10044" max="10045" width="14.6640625" style="17" customWidth="1"/>
    <col min="10046" max="10047" width="15.88671875" style="17" customWidth="1"/>
    <col min="10048" max="10059" width="12.88671875" style="17" customWidth="1"/>
    <col min="10060" max="10293" width="11.5546875" style="17"/>
    <col min="10294" max="10294" width="12.5546875" style="17" customWidth="1"/>
    <col min="10295" max="10295" width="5.109375" style="17" customWidth="1"/>
    <col min="10296" max="10296" width="13.44140625" style="17" customWidth="1"/>
    <col min="10297" max="10298" width="21.44140625" style="17" customWidth="1"/>
    <col min="10299" max="10299" width="17.6640625" style="17" customWidth="1"/>
    <col min="10300" max="10301" width="14.6640625" style="17" customWidth="1"/>
    <col min="10302" max="10303" width="15.88671875" style="17" customWidth="1"/>
    <col min="10304" max="10315" width="12.88671875" style="17" customWidth="1"/>
    <col min="10316" max="10549" width="11.5546875" style="17"/>
    <col min="10550" max="10550" width="12.5546875" style="17" customWidth="1"/>
    <col min="10551" max="10551" width="5.109375" style="17" customWidth="1"/>
    <col min="10552" max="10552" width="13.44140625" style="17" customWidth="1"/>
    <col min="10553" max="10554" width="21.44140625" style="17" customWidth="1"/>
    <col min="10555" max="10555" width="17.6640625" style="17" customWidth="1"/>
    <col min="10556" max="10557" width="14.6640625" style="17" customWidth="1"/>
    <col min="10558" max="10559" width="15.88671875" style="17" customWidth="1"/>
    <col min="10560" max="10571" width="12.88671875" style="17" customWidth="1"/>
    <col min="10572" max="10805" width="11.5546875" style="17"/>
    <col min="10806" max="10806" width="12.5546875" style="17" customWidth="1"/>
    <col min="10807" max="10807" width="5.109375" style="17" customWidth="1"/>
    <col min="10808" max="10808" width="13.44140625" style="17" customWidth="1"/>
    <col min="10809" max="10810" width="21.44140625" style="17" customWidth="1"/>
    <col min="10811" max="10811" width="17.6640625" style="17" customWidth="1"/>
    <col min="10812" max="10813" width="14.6640625" style="17" customWidth="1"/>
    <col min="10814" max="10815" width="15.88671875" style="17" customWidth="1"/>
    <col min="10816" max="10827" width="12.88671875" style="17" customWidth="1"/>
    <col min="10828" max="11061" width="11.5546875" style="17"/>
    <col min="11062" max="11062" width="12.5546875" style="17" customWidth="1"/>
    <col min="11063" max="11063" width="5.109375" style="17" customWidth="1"/>
    <col min="11064" max="11064" width="13.44140625" style="17" customWidth="1"/>
    <col min="11065" max="11066" width="21.44140625" style="17" customWidth="1"/>
    <col min="11067" max="11067" width="17.6640625" style="17" customWidth="1"/>
    <col min="11068" max="11069" width="14.6640625" style="17" customWidth="1"/>
    <col min="11070" max="11071" width="15.88671875" style="17" customWidth="1"/>
    <col min="11072" max="11083" width="12.88671875" style="17" customWidth="1"/>
    <col min="11084" max="11317" width="11.5546875" style="17"/>
    <col min="11318" max="11318" width="12.5546875" style="17" customWidth="1"/>
    <col min="11319" max="11319" width="5.109375" style="17" customWidth="1"/>
    <col min="11320" max="11320" width="13.44140625" style="17" customWidth="1"/>
    <col min="11321" max="11322" width="21.44140625" style="17" customWidth="1"/>
    <col min="11323" max="11323" width="17.6640625" style="17" customWidth="1"/>
    <col min="11324" max="11325" width="14.6640625" style="17" customWidth="1"/>
    <col min="11326" max="11327" width="15.88671875" style="17" customWidth="1"/>
    <col min="11328" max="11339" width="12.88671875" style="17" customWidth="1"/>
    <col min="11340" max="11573" width="11.5546875" style="17"/>
    <col min="11574" max="11574" width="12.5546875" style="17" customWidth="1"/>
    <col min="11575" max="11575" width="5.109375" style="17" customWidth="1"/>
    <col min="11576" max="11576" width="13.44140625" style="17" customWidth="1"/>
    <col min="11577" max="11578" width="21.44140625" style="17" customWidth="1"/>
    <col min="11579" max="11579" width="17.6640625" style="17" customWidth="1"/>
    <col min="11580" max="11581" width="14.6640625" style="17" customWidth="1"/>
    <col min="11582" max="11583" width="15.88671875" style="17" customWidth="1"/>
    <col min="11584" max="11595" width="12.88671875" style="17" customWidth="1"/>
    <col min="11596" max="11829" width="11.5546875" style="17"/>
    <col min="11830" max="11830" width="12.5546875" style="17" customWidth="1"/>
    <col min="11831" max="11831" width="5.109375" style="17" customWidth="1"/>
    <col min="11832" max="11832" width="13.44140625" style="17" customWidth="1"/>
    <col min="11833" max="11834" width="21.44140625" style="17" customWidth="1"/>
    <col min="11835" max="11835" width="17.6640625" style="17" customWidth="1"/>
    <col min="11836" max="11837" width="14.6640625" style="17" customWidth="1"/>
    <col min="11838" max="11839" width="15.88671875" style="17" customWidth="1"/>
    <col min="11840" max="11851" width="12.88671875" style="17" customWidth="1"/>
    <col min="11852" max="12085" width="11.5546875" style="17"/>
    <col min="12086" max="12086" width="12.5546875" style="17" customWidth="1"/>
    <col min="12087" max="12087" width="5.109375" style="17" customWidth="1"/>
    <col min="12088" max="12088" width="13.44140625" style="17" customWidth="1"/>
    <col min="12089" max="12090" width="21.44140625" style="17" customWidth="1"/>
    <col min="12091" max="12091" width="17.6640625" style="17" customWidth="1"/>
    <col min="12092" max="12093" width="14.6640625" style="17" customWidth="1"/>
    <col min="12094" max="12095" width="15.88671875" style="17" customWidth="1"/>
    <col min="12096" max="12107" width="12.88671875" style="17" customWidth="1"/>
    <col min="12108" max="12341" width="11.5546875" style="17"/>
    <col min="12342" max="12342" width="12.5546875" style="17" customWidth="1"/>
    <col min="12343" max="12343" width="5.109375" style="17" customWidth="1"/>
    <col min="12344" max="12344" width="13.44140625" style="17" customWidth="1"/>
    <col min="12345" max="12346" width="21.44140625" style="17" customWidth="1"/>
    <col min="12347" max="12347" width="17.6640625" style="17" customWidth="1"/>
    <col min="12348" max="12349" width="14.6640625" style="17" customWidth="1"/>
    <col min="12350" max="12351" width="15.88671875" style="17" customWidth="1"/>
    <col min="12352" max="12363" width="12.88671875" style="17" customWidth="1"/>
    <col min="12364" max="12597" width="11.5546875" style="17"/>
    <col min="12598" max="12598" width="12.5546875" style="17" customWidth="1"/>
    <col min="12599" max="12599" width="5.109375" style="17" customWidth="1"/>
    <col min="12600" max="12600" width="13.44140625" style="17" customWidth="1"/>
    <col min="12601" max="12602" width="21.44140625" style="17" customWidth="1"/>
    <col min="12603" max="12603" width="17.6640625" style="17" customWidth="1"/>
    <col min="12604" max="12605" width="14.6640625" style="17" customWidth="1"/>
    <col min="12606" max="12607" width="15.88671875" style="17" customWidth="1"/>
    <col min="12608" max="12619" width="12.88671875" style="17" customWidth="1"/>
    <col min="12620" max="12853" width="11.5546875" style="17"/>
    <col min="12854" max="12854" width="12.5546875" style="17" customWidth="1"/>
    <col min="12855" max="12855" width="5.109375" style="17" customWidth="1"/>
    <col min="12856" max="12856" width="13.44140625" style="17" customWidth="1"/>
    <col min="12857" max="12858" width="21.44140625" style="17" customWidth="1"/>
    <col min="12859" max="12859" width="17.6640625" style="17" customWidth="1"/>
    <col min="12860" max="12861" width="14.6640625" style="17" customWidth="1"/>
    <col min="12862" max="12863" width="15.88671875" style="17" customWidth="1"/>
    <col min="12864" max="12875" width="12.88671875" style="17" customWidth="1"/>
    <col min="12876" max="13109" width="11.5546875" style="17"/>
    <col min="13110" max="13110" width="12.5546875" style="17" customWidth="1"/>
    <col min="13111" max="13111" width="5.109375" style="17" customWidth="1"/>
    <col min="13112" max="13112" width="13.44140625" style="17" customWidth="1"/>
    <col min="13113" max="13114" width="21.44140625" style="17" customWidth="1"/>
    <col min="13115" max="13115" width="17.6640625" style="17" customWidth="1"/>
    <col min="13116" max="13117" width="14.6640625" style="17" customWidth="1"/>
    <col min="13118" max="13119" width="15.88671875" style="17" customWidth="1"/>
    <col min="13120" max="13131" width="12.88671875" style="17" customWidth="1"/>
    <col min="13132" max="13365" width="11.5546875" style="17"/>
    <col min="13366" max="13366" width="12.5546875" style="17" customWidth="1"/>
    <col min="13367" max="13367" width="5.109375" style="17" customWidth="1"/>
    <col min="13368" max="13368" width="13.44140625" style="17" customWidth="1"/>
    <col min="13369" max="13370" width="21.44140625" style="17" customWidth="1"/>
    <col min="13371" max="13371" width="17.6640625" style="17" customWidth="1"/>
    <col min="13372" max="13373" width="14.6640625" style="17" customWidth="1"/>
    <col min="13374" max="13375" width="15.88671875" style="17" customWidth="1"/>
    <col min="13376" max="13387" width="12.88671875" style="17" customWidth="1"/>
    <col min="13388" max="13621" width="11.5546875" style="17"/>
    <col min="13622" max="13622" width="12.5546875" style="17" customWidth="1"/>
    <col min="13623" max="13623" width="5.109375" style="17" customWidth="1"/>
    <col min="13624" max="13624" width="13.44140625" style="17" customWidth="1"/>
    <col min="13625" max="13626" width="21.44140625" style="17" customWidth="1"/>
    <col min="13627" max="13627" width="17.6640625" style="17" customWidth="1"/>
    <col min="13628" max="13629" width="14.6640625" style="17" customWidth="1"/>
    <col min="13630" max="13631" width="15.88671875" style="17" customWidth="1"/>
    <col min="13632" max="13643" width="12.88671875" style="17" customWidth="1"/>
    <col min="13644" max="13877" width="11.5546875" style="17"/>
    <col min="13878" max="13878" width="12.5546875" style="17" customWidth="1"/>
    <col min="13879" max="13879" width="5.109375" style="17" customWidth="1"/>
    <col min="13880" max="13880" width="13.44140625" style="17" customWidth="1"/>
    <col min="13881" max="13882" width="21.44140625" style="17" customWidth="1"/>
    <col min="13883" max="13883" width="17.6640625" style="17" customWidth="1"/>
    <col min="13884" max="13885" width="14.6640625" style="17" customWidth="1"/>
    <col min="13886" max="13887" width="15.88671875" style="17" customWidth="1"/>
    <col min="13888" max="13899" width="12.88671875" style="17" customWidth="1"/>
    <col min="13900" max="14133" width="11.5546875" style="17"/>
    <col min="14134" max="14134" width="12.5546875" style="17" customWidth="1"/>
    <col min="14135" max="14135" width="5.109375" style="17" customWidth="1"/>
    <col min="14136" max="14136" width="13.44140625" style="17" customWidth="1"/>
    <col min="14137" max="14138" width="21.44140625" style="17" customWidth="1"/>
    <col min="14139" max="14139" width="17.6640625" style="17" customWidth="1"/>
    <col min="14140" max="14141" width="14.6640625" style="17" customWidth="1"/>
    <col min="14142" max="14143" width="15.88671875" style="17" customWidth="1"/>
    <col min="14144" max="14155" width="12.88671875" style="17" customWidth="1"/>
    <col min="14156" max="14389" width="11.5546875" style="17"/>
    <col min="14390" max="14390" width="12.5546875" style="17" customWidth="1"/>
    <col min="14391" max="14391" width="5.109375" style="17" customWidth="1"/>
    <col min="14392" max="14392" width="13.44140625" style="17" customWidth="1"/>
    <col min="14393" max="14394" width="21.44140625" style="17" customWidth="1"/>
    <col min="14395" max="14395" width="17.6640625" style="17" customWidth="1"/>
    <col min="14396" max="14397" width="14.6640625" style="17" customWidth="1"/>
    <col min="14398" max="14399" width="15.88671875" style="17" customWidth="1"/>
    <col min="14400" max="14411" width="12.88671875" style="17" customWidth="1"/>
    <col min="14412" max="14645" width="11.5546875" style="17"/>
    <col min="14646" max="14646" width="12.5546875" style="17" customWidth="1"/>
    <col min="14647" max="14647" width="5.109375" style="17" customWidth="1"/>
    <col min="14648" max="14648" width="13.44140625" style="17" customWidth="1"/>
    <col min="14649" max="14650" width="21.44140625" style="17" customWidth="1"/>
    <col min="14651" max="14651" width="17.6640625" style="17" customWidth="1"/>
    <col min="14652" max="14653" width="14.6640625" style="17" customWidth="1"/>
    <col min="14654" max="14655" width="15.88671875" style="17" customWidth="1"/>
    <col min="14656" max="14667" width="12.88671875" style="17" customWidth="1"/>
    <col min="14668" max="14901" width="11.5546875" style="17"/>
    <col min="14902" max="14902" width="12.5546875" style="17" customWidth="1"/>
    <col min="14903" max="14903" width="5.109375" style="17" customWidth="1"/>
    <col min="14904" max="14904" width="13.44140625" style="17" customWidth="1"/>
    <col min="14905" max="14906" width="21.44140625" style="17" customWidth="1"/>
    <col min="14907" max="14907" width="17.6640625" style="17" customWidth="1"/>
    <col min="14908" max="14909" width="14.6640625" style="17" customWidth="1"/>
    <col min="14910" max="14911" width="15.88671875" style="17" customWidth="1"/>
    <col min="14912" max="14923" width="12.88671875" style="17" customWidth="1"/>
    <col min="14924" max="15157" width="11.5546875" style="17"/>
    <col min="15158" max="15158" width="12.5546875" style="17" customWidth="1"/>
    <col min="15159" max="15159" width="5.109375" style="17" customWidth="1"/>
    <col min="15160" max="15160" width="13.44140625" style="17" customWidth="1"/>
    <col min="15161" max="15162" width="21.44140625" style="17" customWidth="1"/>
    <col min="15163" max="15163" width="17.6640625" style="17" customWidth="1"/>
    <col min="15164" max="15165" width="14.6640625" style="17" customWidth="1"/>
    <col min="15166" max="15167" width="15.88671875" style="17" customWidth="1"/>
    <col min="15168" max="15179" width="12.88671875" style="17" customWidth="1"/>
    <col min="15180" max="15413" width="11.5546875" style="17"/>
    <col min="15414" max="15414" width="12.5546875" style="17" customWidth="1"/>
    <col min="15415" max="15415" width="5.109375" style="17" customWidth="1"/>
    <col min="15416" max="15416" width="13.44140625" style="17" customWidth="1"/>
    <col min="15417" max="15418" width="21.44140625" style="17" customWidth="1"/>
    <col min="15419" max="15419" width="17.6640625" style="17" customWidth="1"/>
    <col min="15420" max="15421" width="14.6640625" style="17" customWidth="1"/>
    <col min="15422" max="15423" width="15.88671875" style="17" customWidth="1"/>
    <col min="15424" max="15435" width="12.88671875" style="17" customWidth="1"/>
    <col min="15436" max="15669" width="11.5546875" style="17"/>
    <col min="15670" max="15670" width="12.5546875" style="17" customWidth="1"/>
    <col min="15671" max="15671" width="5.109375" style="17" customWidth="1"/>
    <col min="15672" max="15672" width="13.44140625" style="17" customWidth="1"/>
    <col min="15673" max="15674" width="21.44140625" style="17" customWidth="1"/>
    <col min="15675" max="15675" width="17.6640625" style="17" customWidth="1"/>
    <col min="15676" max="15677" width="14.6640625" style="17" customWidth="1"/>
    <col min="15678" max="15679" width="15.88671875" style="17" customWidth="1"/>
    <col min="15680" max="15691" width="12.88671875" style="17" customWidth="1"/>
    <col min="15692" max="15925" width="11.5546875" style="17"/>
    <col min="15926" max="15926" width="12.5546875" style="17" customWidth="1"/>
    <col min="15927" max="15927" width="5.109375" style="17" customWidth="1"/>
    <col min="15928" max="15928" width="13.44140625" style="17" customWidth="1"/>
    <col min="15929" max="15930" width="21.44140625" style="17" customWidth="1"/>
    <col min="15931" max="15931" width="17.6640625" style="17" customWidth="1"/>
    <col min="15932" max="15933" width="14.6640625" style="17" customWidth="1"/>
    <col min="15934" max="15935" width="15.88671875" style="17" customWidth="1"/>
    <col min="15936" max="15947" width="12.88671875" style="17" customWidth="1"/>
    <col min="15948" max="16181" width="11.5546875" style="17"/>
    <col min="16182" max="16182" width="12.5546875" style="17" customWidth="1"/>
    <col min="16183" max="16183" width="5.109375" style="17" customWidth="1"/>
    <col min="16184" max="16184" width="13.44140625" style="17" customWidth="1"/>
    <col min="16185" max="16186" width="21.44140625" style="17" customWidth="1"/>
    <col min="16187" max="16187" width="17.6640625" style="17" customWidth="1"/>
    <col min="16188" max="16189" width="14.6640625" style="17" customWidth="1"/>
    <col min="16190" max="16191" width="15.88671875" style="17" customWidth="1"/>
    <col min="16192" max="16203" width="12.88671875" style="17" customWidth="1"/>
    <col min="16204" max="16384" width="11.5546875" style="17"/>
  </cols>
  <sheetData>
    <row r="1" spans="1:86" ht="20.25" customHeight="1" x14ac:dyDescent="0.3">
      <c r="A1" s="370" t="s">
        <v>24</v>
      </c>
      <c r="B1" s="370"/>
      <c r="C1" s="371" t="s">
        <v>53</v>
      </c>
      <c r="D1" s="371"/>
      <c r="E1" s="371"/>
      <c r="F1" s="371"/>
      <c r="G1" s="93"/>
      <c r="H1" s="93"/>
      <c r="I1" s="18"/>
      <c r="J1" s="19"/>
      <c r="K1" s="19"/>
      <c r="L1" s="19"/>
      <c r="M1" s="20"/>
    </row>
    <row r="2" spans="1:86" x14ac:dyDescent="0.3">
      <c r="C2" s="40"/>
      <c r="D2" s="18"/>
      <c r="E2" s="18"/>
      <c r="F2" s="18"/>
      <c r="G2" s="93"/>
      <c r="H2" s="93"/>
      <c r="I2" s="18"/>
      <c r="J2" s="19"/>
      <c r="K2" s="19"/>
      <c r="L2" s="19"/>
      <c r="M2" s="20"/>
      <c r="N2" s="23"/>
    </row>
    <row r="3" spans="1:86" ht="24" customHeight="1" x14ac:dyDescent="0.3">
      <c r="A3" s="370" t="s">
        <v>25</v>
      </c>
      <c r="B3" s="370"/>
      <c r="C3" s="371" t="s">
        <v>80</v>
      </c>
      <c r="D3" s="371"/>
      <c r="E3" s="371"/>
      <c r="F3" s="371"/>
      <c r="G3" s="93"/>
      <c r="H3" s="93"/>
      <c r="I3" s="18"/>
      <c r="J3" s="19"/>
      <c r="K3" s="19"/>
      <c r="L3" s="19"/>
      <c r="M3" s="19"/>
      <c r="N3" s="24"/>
    </row>
    <row r="4" spans="1:86" x14ac:dyDescent="0.3">
      <c r="C4" s="18"/>
      <c r="D4" s="18"/>
      <c r="E4" s="18"/>
      <c r="F4" s="25"/>
      <c r="G4" s="99"/>
      <c r="H4" s="99"/>
      <c r="I4" s="25"/>
      <c r="J4" s="26"/>
      <c r="K4" s="26"/>
      <c r="L4" s="26"/>
    </row>
    <row r="5" spans="1:86" ht="27" customHeight="1" x14ac:dyDescent="0.3">
      <c r="A5" s="370" t="s">
        <v>0</v>
      </c>
      <c r="B5" s="370"/>
      <c r="C5" s="371" t="s">
        <v>159</v>
      </c>
      <c r="D5" s="371"/>
      <c r="E5" s="371"/>
      <c r="F5" s="371"/>
      <c r="G5" s="93"/>
      <c r="H5" s="93"/>
      <c r="I5" s="18"/>
      <c r="J5" s="27"/>
      <c r="K5" s="27"/>
      <c r="L5" s="27"/>
      <c r="M5" s="27"/>
      <c r="N5" s="27"/>
    </row>
    <row r="6" spans="1:86" x14ac:dyDescent="0.3">
      <c r="C6" s="18"/>
      <c r="D6" s="18"/>
      <c r="E6" s="18"/>
      <c r="F6" s="25"/>
      <c r="G6" s="99"/>
      <c r="H6" s="99"/>
      <c r="I6" s="25"/>
      <c r="J6" s="26"/>
      <c r="K6" s="26"/>
      <c r="L6" s="26"/>
    </row>
    <row r="7" spans="1:86" ht="27" hidden="1" customHeight="1" x14ac:dyDescent="0.3">
      <c r="A7" s="370" t="s">
        <v>23</v>
      </c>
      <c r="B7" s="370"/>
      <c r="C7" s="371"/>
      <c r="D7" s="371"/>
      <c r="E7" s="371"/>
      <c r="F7" s="371"/>
      <c r="G7" s="93"/>
      <c r="H7" s="93"/>
      <c r="I7" s="18"/>
      <c r="J7" s="27"/>
      <c r="K7" s="27"/>
      <c r="L7" s="27"/>
      <c r="M7" s="27"/>
      <c r="N7" s="27"/>
    </row>
    <row r="8" spans="1:86" hidden="1" x14ac:dyDescent="0.3">
      <c r="C8" s="25"/>
      <c r="D8" s="25"/>
      <c r="E8" s="25"/>
      <c r="F8" s="25"/>
      <c r="G8" s="99"/>
      <c r="H8" s="99"/>
      <c r="I8" s="25"/>
      <c r="J8" s="26"/>
      <c r="K8" s="26"/>
      <c r="L8" s="26"/>
    </row>
    <row r="9" spans="1:86" ht="58.2" customHeight="1" x14ac:dyDescent="0.3">
      <c r="A9" s="370" t="s">
        <v>26</v>
      </c>
      <c r="B9" s="370"/>
      <c r="C9" s="438" t="s">
        <v>160</v>
      </c>
      <c r="D9" s="439"/>
      <c r="E9" s="439"/>
      <c r="F9" s="440"/>
      <c r="G9" s="101"/>
      <c r="H9" s="101"/>
      <c r="I9" s="28"/>
      <c r="J9" s="29"/>
      <c r="K9" s="29"/>
      <c r="L9" s="29"/>
      <c r="M9" s="21" t="s">
        <v>1</v>
      </c>
    </row>
    <row r="10" spans="1:86" s="34" customFormat="1" ht="14.25" customHeight="1" x14ac:dyDescent="0.3">
      <c r="A10" s="20"/>
      <c r="B10" s="20"/>
      <c r="C10" s="30"/>
      <c r="D10" s="30"/>
      <c r="E10" s="30"/>
      <c r="F10" s="30"/>
      <c r="G10" s="31"/>
      <c r="H10" s="31"/>
      <c r="I10" s="31"/>
      <c r="J10" s="32"/>
      <c r="K10" s="32"/>
      <c r="L10" s="32"/>
      <c r="M10" s="20"/>
      <c r="N10" s="20"/>
      <c r="O10" s="47"/>
      <c r="P10" s="47"/>
      <c r="Q10" s="47"/>
      <c r="R10" s="47"/>
      <c r="S10" s="47"/>
      <c r="T10" s="47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47"/>
      <c r="AT10" s="47"/>
      <c r="AU10" s="47"/>
      <c r="AV10" s="47"/>
      <c r="AW10" s="47"/>
      <c r="AX10" s="47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</row>
    <row r="11" spans="1:86" s="34" customFormat="1" ht="30" customHeight="1" x14ac:dyDescent="0.3">
      <c r="A11" s="35"/>
      <c r="B11" s="35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20"/>
      <c r="N11" s="20"/>
      <c r="O11" s="47"/>
      <c r="P11" s="47"/>
      <c r="Q11" s="47"/>
      <c r="R11" s="47"/>
      <c r="S11" s="47"/>
      <c r="T11" s="47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47"/>
      <c r="AT11" s="47"/>
      <c r="AU11" s="47"/>
      <c r="AV11" s="47"/>
      <c r="AW11" s="47"/>
      <c r="AX11" s="47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</row>
    <row r="12" spans="1:86" x14ac:dyDescent="0.3">
      <c r="A12" s="36"/>
      <c r="B12" s="36"/>
      <c r="C12" s="36"/>
      <c r="D12" s="36"/>
      <c r="E12" s="36"/>
      <c r="F12" s="36"/>
      <c r="G12" s="104"/>
      <c r="H12" s="104"/>
      <c r="I12" s="36"/>
      <c r="J12" s="37"/>
      <c r="K12" s="37"/>
      <c r="L12" s="37"/>
    </row>
    <row r="13" spans="1:86" ht="22.5" customHeight="1" x14ac:dyDescent="0.3">
      <c r="A13" s="36"/>
      <c r="B13" s="377" t="s">
        <v>3</v>
      </c>
      <c r="C13" s="377"/>
      <c r="D13" s="372" t="s">
        <v>4</v>
      </c>
      <c r="E13" s="378" t="s">
        <v>5</v>
      </c>
      <c r="F13" s="372" t="s">
        <v>45</v>
      </c>
      <c r="G13" s="368" t="s">
        <v>270</v>
      </c>
      <c r="H13" s="368" t="s">
        <v>22</v>
      </c>
      <c r="I13" s="368" t="s">
        <v>276</v>
      </c>
      <c r="J13" s="368" t="s">
        <v>272</v>
      </c>
      <c r="K13" s="368" t="s">
        <v>273</v>
      </c>
      <c r="L13" s="368" t="s">
        <v>6</v>
      </c>
      <c r="M13" s="372" t="s">
        <v>274</v>
      </c>
      <c r="N13" s="372" t="s">
        <v>275</v>
      </c>
      <c r="O13" s="358" t="s">
        <v>56</v>
      </c>
      <c r="P13" s="359"/>
      <c r="Q13" s="359"/>
      <c r="R13" s="359"/>
      <c r="S13" s="359"/>
      <c r="T13" s="456"/>
      <c r="U13" s="358" t="s">
        <v>7</v>
      </c>
      <c r="V13" s="359"/>
      <c r="W13" s="359"/>
      <c r="X13" s="359"/>
      <c r="Y13" s="359"/>
      <c r="Z13" s="456"/>
      <c r="AA13" s="358" t="s">
        <v>8</v>
      </c>
      <c r="AB13" s="359"/>
      <c r="AC13" s="359"/>
      <c r="AD13" s="359"/>
      <c r="AE13" s="359"/>
      <c r="AF13" s="456"/>
      <c r="AG13" s="358" t="s">
        <v>57</v>
      </c>
      <c r="AH13" s="359"/>
      <c r="AI13" s="359"/>
      <c r="AJ13" s="359"/>
      <c r="AK13" s="359"/>
      <c r="AL13" s="456"/>
      <c r="AM13" s="358" t="s">
        <v>58</v>
      </c>
      <c r="AN13" s="359"/>
      <c r="AO13" s="359"/>
      <c r="AP13" s="359"/>
      <c r="AQ13" s="359"/>
      <c r="AR13" s="456"/>
      <c r="AS13" s="358" t="s">
        <v>59</v>
      </c>
      <c r="AT13" s="359"/>
      <c r="AU13" s="359"/>
      <c r="AV13" s="359"/>
      <c r="AW13" s="359"/>
      <c r="AX13" s="456"/>
      <c r="AY13" s="358" t="s">
        <v>60</v>
      </c>
      <c r="AZ13" s="359"/>
      <c r="BA13" s="359"/>
      <c r="BB13" s="359"/>
      <c r="BC13" s="359"/>
      <c r="BD13" s="456"/>
      <c r="BE13" s="358" t="s">
        <v>9</v>
      </c>
      <c r="BF13" s="359"/>
      <c r="BG13" s="359"/>
      <c r="BH13" s="359"/>
      <c r="BI13" s="359"/>
      <c r="BJ13" s="456"/>
      <c r="BK13" s="358" t="s">
        <v>10</v>
      </c>
      <c r="BL13" s="359"/>
      <c r="BM13" s="359"/>
      <c r="BN13" s="359"/>
      <c r="BO13" s="359"/>
      <c r="BP13" s="456"/>
      <c r="BQ13" s="358" t="s">
        <v>11</v>
      </c>
      <c r="BR13" s="359"/>
      <c r="BS13" s="359"/>
      <c r="BT13" s="359"/>
      <c r="BU13" s="359"/>
      <c r="BV13" s="456"/>
      <c r="BW13" s="358" t="s">
        <v>12</v>
      </c>
      <c r="BX13" s="359"/>
      <c r="BY13" s="359"/>
      <c r="BZ13" s="359"/>
      <c r="CA13" s="359"/>
      <c r="CB13" s="456"/>
      <c r="CC13" s="358" t="s">
        <v>13</v>
      </c>
      <c r="CD13" s="359"/>
      <c r="CE13" s="359"/>
      <c r="CF13" s="359"/>
      <c r="CG13" s="359"/>
      <c r="CH13" s="456"/>
    </row>
    <row r="14" spans="1:86" ht="16.5" customHeight="1" x14ac:dyDescent="0.3">
      <c r="A14" s="36"/>
      <c r="B14" s="377"/>
      <c r="C14" s="377"/>
      <c r="D14" s="373"/>
      <c r="E14" s="378"/>
      <c r="F14" s="373"/>
      <c r="G14" s="369"/>
      <c r="H14" s="369"/>
      <c r="I14" s="369"/>
      <c r="J14" s="369"/>
      <c r="K14" s="369"/>
      <c r="L14" s="369"/>
      <c r="M14" s="373"/>
      <c r="N14" s="373"/>
      <c r="O14" s="360"/>
      <c r="P14" s="361"/>
      <c r="Q14" s="361"/>
      <c r="R14" s="361"/>
      <c r="S14" s="361"/>
      <c r="T14" s="457"/>
      <c r="U14" s="360"/>
      <c r="V14" s="361"/>
      <c r="W14" s="361"/>
      <c r="X14" s="361"/>
      <c r="Y14" s="361"/>
      <c r="Z14" s="457"/>
      <c r="AA14" s="360"/>
      <c r="AB14" s="361"/>
      <c r="AC14" s="361"/>
      <c r="AD14" s="361"/>
      <c r="AE14" s="361"/>
      <c r="AF14" s="457"/>
      <c r="AG14" s="360"/>
      <c r="AH14" s="361"/>
      <c r="AI14" s="361"/>
      <c r="AJ14" s="361"/>
      <c r="AK14" s="361"/>
      <c r="AL14" s="457"/>
      <c r="AM14" s="360"/>
      <c r="AN14" s="361"/>
      <c r="AO14" s="361"/>
      <c r="AP14" s="361"/>
      <c r="AQ14" s="361"/>
      <c r="AR14" s="457"/>
      <c r="AS14" s="360"/>
      <c r="AT14" s="361"/>
      <c r="AU14" s="361"/>
      <c r="AV14" s="361"/>
      <c r="AW14" s="361"/>
      <c r="AX14" s="457"/>
      <c r="AY14" s="360"/>
      <c r="AZ14" s="361"/>
      <c r="BA14" s="361"/>
      <c r="BB14" s="361"/>
      <c r="BC14" s="361"/>
      <c r="BD14" s="457"/>
      <c r="BE14" s="360"/>
      <c r="BF14" s="361"/>
      <c r="BG14" s="361"/>
      <c r="BH14" s="361"/>
      <c r="BI14" s="361"/>
      <c r="BJ14" s="457"/>
      <c r="BK14" s="360"/>
      <c r="BL14" s="361"/>
      <c r="BM14" s="361"/>
      <c r="BN14" s="361"/>
      <c r="BO14" s="361"/>
      <c r="BP14" s="457"/>
      <c r="BQ14" s="360"/>
      <c r="BR14" s="361"/>
      <c r="BS14" s="361"/>
      <c r="BT14" s="361"/>
      <c r="BU14" s="361"/>
      <c r="BV14" s="457"/>
      <c r="BW14" s="360"/>
      <c r="BX14" s="361"/>
      <c r="BY14" s="361"/>
      <c r="BZ14" s="361"/>
      <c r="CA14" s="361"/>
      <c r="CB14" s="457"/>
      <c r="CC14" s="360"/>
      <c r="CD14" s="361"/>
      <c r="CE14" s="361"/>
      <c r="CF14" s="361"/>
      <c r="CG14" s="361"/>
      <c r="CH14" s="457"/>
    </row>
    <row r="15" spans="1:86" ht="27.75" customHeight="1" x14ac:dyDescent="0.3">
      <c r="A15" s="513" t="s">
        <v>14</v>
      </c>
      <c r="B15" s="518" t="s">
        <v>161</v>
      </c>
      <c r="C15" s="519"/>
      <c r="D15" s="59" t="s">
        <v>14</v>
      </c>
      <c r="E15" s="57" t="s">
        <v>15</v>
      </c>
      <c r="F15" s="58" t="s">
        <v>16</v>
      </c>
      <c r="G15" s="219">
        <v>319</v>
      </c>
      <c r="H15" s="219">
        <v>400</v>
      </c>
      <c r="I15" s="218">
        <v>380</v>
      </c>
      <c r="J15" s="49">
        <f>I15*1.1</f>
        <v>418.00000000000006</v>
      </c>
      <c r="K15" s="49">
        <f>J15*1.1</f>
        <v>459.80000000000013</v>
      </c>
      <c r="L15" s="112" t="s">
        <v>162</v>
      </c>
      <c r="M15" s="54">
        <v>0.1</v>
      </c>
      <c r="N15" s="50">
        <f>SUM(O15:CH15)</f>
        <v>139</v>
      </c>
      <c r="O15" s="362">
        <v>80</v>
      </c>
      <c r="P15" s="363"/>
      <c r="Q15" s="363"/>
      <c r="R15" s="363"/>
      <c r="S15" s="363"/>
      <c r="T15" s="455"/>
      <c r="U15" s="362">
        <v>0</v>
      </c>
      <c r="V15" s="363"/>
      <c r="W15" s="363"/>
      <c r="X15" s="363"/>
      <c r="Y15" s="363"/>
      <c r="Z15" s="455"/>
      <c r="AA15" s="362">
        <v>0</v>
      </c>
      <c r="AB15" s="363"/>
      <c r="AC15" s="363"/>
      <c r="AD15" s="363"/>
      <c r="AE15" s="363"/>
      <c r="AF15" s="455"/>
      <c r="AG15" s="362">
        <v>0</v>
      </c>
      <c r="AH15" s="363"/>
      <c r="AI15" s="363"/>
      <c r="AJ15" s="363"/>
      <c r="AK15" s="363"/>
      <c r="AL15" s="455"/>
      <c r="AM15" s="362">
        <v>0</v>
      </c>
      <c r="AN15" s="363"/>
      <c r="AO15" s="363"/>
      <c r="AP15" s="363"/>
      <c r="AQ15" s="363"/>
      <c r="AR15" s="455"/>
      <c r="AS15" s="362">
        <v>0</v>
      </c>
      <c r="AT15" s="363"/>
      <c r="AU15" s="363"/>
      <c r="AV15" s="363"/>
      <c r="AW15" s="363"/>
      <c r="AX15" s="455"/>
      <c r="AY15" s="362">
        <v>0</v>
      </c>
      <c r="AZ15" s="363"/>
      <c r="BA15" s="363"/>
      <c r="BB15" s="363"/>
      <c r="BC15" s="363"/>
      <c r="BD15" s="455"/>
      <c r="BE15" s="362">
        <v>0</v>
      </c>
      <c r="BF15" s="363"/>
      <c r="BG15" s="363"/>
      <c r="BH15" s="363"/>
      <c r="BI15" s="363"/>
      <c r="BJ15" s="455"/>
      <c r="BK15" s="362">
        <v>0</v>
      </c>
      <c r="BL15" s="363"/>
      <c r="BM15" s="363"/>
      <c r="BN15" s="363"/>
      <c r="BO15" s="363"/>
      <c r="BP15" s="455"/>
      <c r="BQ15" s="362">
        <v>0</v>
      </c>
      <c r="BR15" s="363"/>
      <c r="BS15" s="363"/>
      <c r="BT15" s="363"/>
      <c r="BU15" s="363"/>
      <c r="BV15" s="455"/>
      <c r="BW15" s="362">
        <v>49</v>
      </c>
      <c r="BX15" s="363"/>
      <c r="BY15" s="363"/>
      <c r="BZ15" s="363"/>
      <c r="CA15" s="363"/>
      <c r="CB15" s="455"/>
      <c r="CC15" s="362">
        <v>10</v>
      </c>
      <c r="CD15" s="363"/>
      <c r="CE15" s="363"/>
      <c r="CF15" s="363"/>
      <c r="CG15" s="363"/>
      <c r="CH15" s="455"/>
    </row>
    <row r="16" spans="1:86" ht="27.75" customHeight="1" x14ac:dyDescent="0.3">
      <c r="A16" s="513"/>
      <c r="B16" s="520" t="s">
        <v>142</v>
      </c>
      <c r="C16" s="521"/>
      <c r="D16" s="60" t="s">
        <v>143</v>
      </c>
      <c r="E16" s="57" t="s">
        <v>15</v>
      </c>
      <c r="F16" s="58" t="s">
        <v>16</v>
      </c>
      <c r="G16" s="219">
        <v>2680</v>
      </c>
      <c r="H16" s="219">
        <v>2700</v>
      </c>
      <c r="I16" s="218">
        <v>1900</v>
      </c>
      <c r="J16" s="49">
        <f t="shared" ref="J16:K19" si="0">I16*1.1</f>
        <v>2090</v>
      </c>
      <c r="K16" s="49">
        <f t="shared" si="0"/>
        <v>2299</v>
      </c>
      <c r="L16" s="112" t="s">
        <v>87</v>
      </c>
      <c r="M16" s="54">
        <v>0.1</v>
      </c>
      <c r="N16" s="50">
        <f t="shared" ref="N16:N19" si="1">SUM(O16:CH16)</f>
        <v>2443</v>
      </c>
      <c r="O16" s="362">
        <v>315</v>
      </c>
      <c r="P16" s="363"/>
      <c r="Q16" s="363"/>
      <c r="R16" s="363"/>
      <c r="S16" s="363"/>
      <c r="T16" s="455"/>
      <c r="U16" s="362">
        <v>300</v>
      </c>
      <c r="V16" s="363"/>
      <c r="W16" s="363"/>
      <c r="X16" s="363"/>
      <c r="Y16" s="363"/>
      <c r="Z16" s="455"/>
      <c r="AA16" s="362">
        <v>210</v>
      </c>
      <c r="AB16" s="363"/>
      <c r="AC16" s="363"/>
      <c r="AD16" s="363"/>
      <c r="AE16" s="363"/>
      <c r="AF16" s="455"/>
      <c r="AG16" s="362">
        <v>180</v>
      </c>
      <c r="AH16" s="363"/>
      <c r="AI16" s="363"/>
      <c r="AJ16" s="363"/>
      <c r="AK16" s="363"/>
      <c r="AL16" s="455"/>
      <c r="AM16" s="362">
        <v>180</v>
      </c>
      <c r="AN16" s="363"/>
      <c r="AO16" s="363"/>
      <c r="AP16" s="363"/>
      <c r="AQ16" s="363"/>
      <c r="AR16" s="455"/>
      <c r="AS16" s="362">
        <v>170</v>
      </c>
      <c r="AT16" s="363"/>
      <c r="AU16" s="363"/>
      <c r="AV16" s="363"/>
      <c r="AW16" s="363"/>
      <c r="AX16" s="455"/>
      <c r="AY16" s="362">
        <v>165</v>
      </c>
      <c r="AZ16" s="363"/>
      <c r="BA16" s="363"/>
      <c r="BB16" s="363"/>
      <c r="BC16" s="363"/>
      <c r="BD16" s="455"/>
      <c r="BE16" s="362">
        <v>132</v>
      </c>
      <c r="BF16" s="363"/>
      <c r="BG16" s="363"/>
      <c r="BH16" s="363"/>
      <c r="BI16" s="363"/>
      <c r="BJ16" s="455"/>
      <c r="BK16" s="362">
        <v>178</v>
      </c>
      <c r="BL16" s="363"/>
      <c r="BM16" s="363"/>
      <c r="BN16" s="363"/>
      <c r="BO16" s="363"/>
      <c r="BP16" s="455"/>
      <c r="BQ16" s="362">
        <v>210</v>
      </c>
      <c r="BR16" s="363"/>
      <c r="BS16" s="363"/>
      <c r="BT16" s="363"/>
      <c r="BU16" s="363"/>
      <c r="BV16" s="455"/>
      <c r="BW16" s="362">
        <v>270</v>
      </c>
      <c r="BX16" s="363"/>
      <c r="BY16" s="363"/>
      <c r="BZ16" s="363"/>
      <c r="CA16" s="363"/>
      <c r="CB16" s="455"/>
      <c r="CC16" s="362">
        <v>133</v>
      </c>
      <c r="CD16" s="363"/>
      <c r="CE16" s="363"/>
      <c r="CF16" s="363"/>
      <c r="CG16" s="363"/>
      <c r="CH16" s="455"/>
    </row>
    <row r="17" spans="1:98" ht="27.75" customHeight="1" x14ac:dyDescent="0.3">
      <c r="A17" s="512" t="s">
        <v>17</v>
      </c>
      <c r="B17" s="518" t="s">
        <v>163</v>
      </c>
      <c r="C17" s="519"/>
      <c r="D17" s="69" t="s">
        <v>164</v>
      </c>
      <c r="E17" s="61" t="s">
        <v>15</v>
      </c>
      <c r="F17" s="62" t="s">
        <v>16</v>
      </c>
      <c r="G17" s="219">
        <v>655</v>
      </c>
      <c r="H17" s="219">
        <v>800</v>
      </c>
      <c r="I17" s="218">
        <v>1500</v>
      </c>
      <c r="J17" s="49">
        <f t="shared" si="0"/>
        <v>1650.0000000000002</v>
      </c>
      <c r="K17" s="49">
        <f t="shared" si="0"/>
        <v>1815.0000000000005</v>
      </c>
      <c r="L17" s="112" t="s">
        <v>120</v>
      </c>
      <c r="M17" s="54">
        <v>0.1</v>
      </c>
      <c r="N17" s="50">
        <f t="shared" si="1"/>
        <v>725</v>
      </c>
      <c r="O17" s="362">
        <v>60</v>
      </c>
      <c r="P17" s="363"/>
      <c r="Q17" s="363"/>
      <c r="R17" s="363"/>
      <c r="S17" s="363"/>
      <c r="T17" s="455"/>
      <c r="U17" s="362">
        <v>60</v>
      </c>
      <c r="V17" s="363"/>
      <c r="W17" s="363"/>
      <c r="X17" s="363"/>
      <c r="Y17" s="363"/>
      <c r="Z17" s="455"/>
      <c r="AA17" s="362">
        <v>45</v>
      </c>
      <c r="AB17" s="363"/>
      <c r="AC17" s="363"/>
      <c r="AD17" s="363"/>
      <c r="AE17" s="363"/>
      <c r="AF17" s="455"/>
      <c r="AG17" s="362">
        <v>43</v>
      </c>
      <c r="AH17" s="363"/>
      <c r="AI17" s="363"/>
      <c r="AJ17" s="363"/>
      <c r="AK17" s="363"/>
      <c r="AL17" s="455"/>
      <c r="AM17" s="362">
        <v>42</v>
      </c>
      <c r="AN17" s="363"/>
      <c r="AO17" s="363"/>
      <c r="AP17" s="363"/>
      <c r="AQ17" s="363"/>
      <c r="AR17" s="455"/>
      <c r="AS17" s="362">
        <v>100</v>
      </c>
      <c r="AT17" s="363"/>
      <c r="AU17" s="363"/>
      <c r="AV17" s="363"/>
      <c r="AW17" s="363"/>
      <c r="AX17" s="455"/>
      <c r="AY17" s="362">
        <v>95</v>
      </c>
      <c r="AZ17" s="363"/>
      <c r="BA17" s="363"/>
      <c r="BB17" s="363"/>
      <c r="BC17" s="363"/>
      <c r="BD17" s="455"/>
      <c r="BE17" s="362">
        <v>95</v>
      </c>
      <c r="BF17" s="363"/>
      <c r="BG17" s="363"/>
      <c r="BH17" s="363"/>
      <c r="BI17" s="363"/>
      <c r="BJ17" s="455"/>
      <c r="BK17" s="362">
        <v>85</v>
      </c>
      <c r="BL17" s="363"/>
      <c r="BM17" s="363"/>
      <c r="BN17" s="363"/>
      <c r="BO17" s="363"/>
      <c r="BP17" s="455"/>
      <c r="BQ17" s="362">
        <v>45</v>
      </c>
      <c r="BR17" s="363"/>
      <c r="BS17" s="363"/>
      <c r="BT17" s="363"/>
      <c r="BU17" s="363"/>
      <c r="BV17" s="455"/>
      <c r="BW17" s="362">
        <v>30</v>
      </c>
      <c r="BX17" s="363"/>
      <c r="BY17" s="363"/>
      <c r="BZ17" s="363"/>
      <c r="CA17" s="363"/>
      <c r="CB17" s="455"/>
      <c r="CC17" s="362">
        <v>25</v>
      </c>
      <c r="CD17" s="363"/>
      <c r="CE17" s="363"/>
      <c r="CF17" s="363"/>
      <c r="CG17" s="363"/>
      <c r="CH17" s="455"/>
    </row>
    <row r="18" spans="1:98" ht="27.75" customHeight="1" x14ac:dyDescent="0.3">
      <c r="A18" s="512"/>
      <c r="B18" s="518" t="s">
        <v>165</v>
      </c>
      <c r="C18" s="519"/>
      <c r="D18" s="69" t="s">
        <v>164</v>
      </c>
      <c r="E18" s="61" t="s">
        <v>15</v>
      </c>
      <c r="F18" s="62" t="s">
        <v>16</v>
      </c>
      <c r="G18" s="219">
        <v>128</v>
      </c>
      <c r="H18" s="219">
        <v>180</v>
      </c>
      <c r="I18" s="218">
        <v>160</v>
      </c>
      <c r="J18" s="49">
        <f t="shared" si="0"/>
        <v>176</v>
      </c>
      <c r="K18" s="49">
        <f t="shared" si="0"/>
        <v>193.60000000000002</v>
      </c>
      <c r="L18" s="112" t="s">
        <v>92</v>
      </c>
      <c r="M18" s="54">
        <v>0.1</v>
      </c>
      <c r="N18" s="50">
        <f t="shared" si="1"/>
        <v>31</v>
      </c>
      <c r="O18" s="362">
        <v>5</v>
      </c>
      <c r="P18" s="363"/>
      <c r="Q18" s="363"/>
      <c r="R18" s="363"/>
      <c r="S18" s="363"/>
      <c r="T18" s="455"/>
      <c r="U18" s="362">
        <v>0</v>
      </c>
      <c r="V18" s="363"/>
      <c r="W18" s="363"/>
      <c r="X18" s="363"/>
      <c r="Y18" s="363"/>
      <c r="Z18" s="455"/>
      <c r="AA18" s="362">
        <v>0</v>
      </c>
      <c r="AB18" s="363"/>
      <c r="AC18" s="363"/>
      <c r="AD18" s="363"/>
      <c r="AE18" s="363"/>
      <c r="AF18" s="455"/>
      <c r="AG18" s="362">
        <v>0</v>
      </c>
      <c r="AH18" s="363"/>
      <c r="AI18" s="363"/>
      <c r="AJ18" s="363"/>
      <c r="AK18" s="363"/>
      <c r="AL18" s="455"/>
      <c r="AM18" s="362">
        <v>0</v>
      </c>
      <c r="AN18" s="363"/>
      <c r="AO18" s="363"/>
      <c r="AP18" s="363"/>
      <c r="AQ18" s="363"/>
      <c r="AR18" s="455"/>
      <c r="AS18" s="362">
        <v>2</v>
      </c>
      <c r="AT18" s="363"/>
      <c r="AU18" s="363"/>
      <c r="AV18" s="363"/>
      <c r="AW18" s="363"/>
      <c r="AX18" s="455"/>
      <c r="AY18" s="362">
        <v>2</v>
      </c>
      <c r="AZ18" s="363"/>
      <c r="BA18" s="363"/>
      <c r="BB18" s="363"/>
      <c r="BC18" s="363"/>
      <c r="BD18" s="455"/>
      <c r="BE18" s="362">
        <v>2</v>
      </c>
      <c r="BF18" s="363"/>
      <c r="BG18" s="363"/>
      <c r="BH18" s="363"/>
      <c r="BI18" s="363"/>
      <c r="BJ18" s="455"/>
      <c r="BK18" s="362">
        <v>2</v>
      </c>
      <c r="BL18" s="363"/>
      <c r="BM18" s="363"/>
      <c r="BN18" s="363"/>
      <c r="BO18" s="363"/>
      <c r="BP18" s="455"/>
      <c r="BQ18" s="362">
        <v>9</v>
      </c>
      <c r="BR18" s="363"/>
      <c r="BS18" s="363"/>
      <c r="BT18" s="363"/>
      <c r="BU18" s="363"/>
      <c r="BV18" s="455"/>
      <c r="BW18" s="362">
        <v>6</v>
      </c>
      <c r="BX18" s="363"/>
      <c r="BY18" s="363"/>
      <c r="BZ18" s="363"/>
      <c r="CA18" s="363"/>
      <c r="CB18" s="455"/>
      <c r="CC18" s="362">
        <v>3</v>
      </c>
      <c r="CD18" s="363"/>
      <c r="CE18" s="363"/>
      <c r="CF18" s="363"/>
      <c r="CG18" s="363"/>
      <c r="CH18" s="455"/>
    </row>
    <row r="19" spans="1:98" s="38" customFormat="1" ht="29.4" customHeight="1" x14ac:dyDescent="0.3">
      <c r="A19" s="512"/>
      <c r="B19" s="465" t="s">
        <v>166</v>
      </c>
      <c r="C19" s="466"/>
      <c r="D19" s="60" t="s">
        <v>66</v>
      </c>
      <c r="E19" s="61" t="s">
        <v>15</v>
      </c>
      <c r="F19" s="62" t="s">
        <v>16</v>
      </c>
      <c r="G19" s="219">
        <v>64</v>
      </c>
      <c r="H19" s="219">
        <v>70</v>
      </c>
      <c r="I19" s="218">
        <v>60</v>
      </c>
      <c r="J19" s="49">
        <f t="shared" si="0"/>
        <v>66</v>
      </c>
      <c r="K19" s="49">
        <f t="shared" si="0"/>
        <v>72.600000000000009</v>
      </c>
      <c r="L19" s="112" t="s">
        <v>87</v>
      </c>
      <c r="M19" s="54">
        <v>0.1</v>
      </c>
      <c r="N19" s="50">
        <f t="shared" si="1"/>
        <v>87</v>
      </c>
      <c r="O19" s="362">
        <v>7</v>
      </c>
      <c r="P19" s="363"/>
      <c r="Q19" s="363"/>
      <c r="R19" s="363"/>
      <c r="S19" s="363"/>
      <c r="T19" s="455"/>
      <c r="U19" s="362">
        <v>6</v>
      </c>
      <c r="V19" s="363"/>
      <c r="W19" s="363"/>
      <c r="X19" s="363"/>
      <c r="Y19" s="363"/>
      <c r="Z19" s="455"/>
      <c r="AA19" s="362">
        <v>4</v>
      </c>
      <c r="AB19" s="363"/>
      <c r="AC19" s="363"/>
      <c r="AD19" s="363"/>
      <c r="AE19" s="363"/>
      <c r="AF19" s="455"/>
      <c r="AG19" s="362">
        <v>4</v>
      </c>
      <c r="AH19" s="363"/>
      <c r="AI19" s="363"/>
      <c r="AJ19" s="363"/>
      <c r="AK19" s="363"/>
      <c r="AL19" s="455"/>
      <c r="AM19" s="362">
        <v>6</v>
      </c>
      <c r="AN19" s="363"/>
      <c r="AO19" s="363"/>
      <c r="AP19" s="363"/>
      <c r="AQ19" s="363"/>
      <c r="AR19" s="455"/>
      <c r="AS19" s="362">
        <v>12</v>
      </c>
      <c r="AT19" s="363"/>
      <c r="AU19" s="363"/>
      <c r="AV19" s="363"/>
      <c r="AW19" s="363"/>
      <c r="AX19" s="455"/>
      <c r="AY19" s="362">
        <v>12</v>
      </c>
      <c r="AZ19" s="363"/>
      <c r="BA19" s="363"/>
      <c r="BB19" s="363"/>
      <c r="BC19" s="363"/>
      <c r="BD19" s="455"/>
      <c r="BE19" s="362">
        <v>12</v>
      </c>
      <c r="BF19" s="363"/>
      <c r="BG19" s="363"/>
      <c r="BH19" s="363"/>
      <c r="BI19" s="363"/>
      <c r="BJ19" s="455"/>
      <c r="BK19" s="362">
        <v>8</v>
      </c>
      <c r="BL19" s="363"/>
      <c r="BM19" s="363"/>
      <c r="BN19" s="363"/>
      <c r="BO19" s="363"/>
      <c r="BP19" s="455"/>
      <c r="BQ19" s="362">
        <v>7</v>
      </c>
      <c r="BR19" s="363"/>
      <c r="BS19" s="363"/>
      <c r="BT19" s="363"/>
      <c r="BU19" s="363"/>
      <c r="BV19" s="455"/>
      <c r="BW19" s="362">
        <v>6</v>
      </c>
      <c r="BX19" s="363"/>
      <c r="BY19" s="363"/>
      <c r="BZ19" s="363"/>
      <c r="CA19" s="363"/>
      <c r="CB19" s="455"/>
      <c r="CC19" s="362">
        <v>3</v>
      </c>
      <c r="CD19" s="363"/>
      <c r="CE19" s="363"/>
      <c r="CF19" s="363"/>
      <c r="CG19" s="363"/>
      <c r="CH19" s="455"/>
    </row>
    <row r="20" spans="1:98" s="38" customFormat="1" ht="12.75" customHeight="1" x14ac:dyDescent="0.3">
      <c r="A20" s="515"/>
      <c r="B20" s="523" t="s">
        <v>167</v>
      </c>
      <c r="C20" s="523"/>
      <c r="D20" s="427" t="s">
        <v>97</v>
      </c>
      <c r="E20" s="427" t="s">
        <v>15</v>
      </c>
      <c r="F20" s="427" t="s">
        <v>16</v>
      </c>
      <c r="G20" s="530">
        <v>3</v>
      </c>
      <c r="H20" s="530" t="s">
        <v>281</v>
      </c>
      <c r="I20" s="524">
        <v>300</v>
      </c>
      <c r="J20" s="524">
        <f>I20*1.1</f>
        <v>330</v>
      </c>
      <c r="K20" s="524">
        <f>J20*1.1</f>
        <v>363.00000000000006</v>
      </c>
      <c r="L20" s="528" t="s">
        <v>120</v>
      </c>
      <c r="M20" s="529">
        <v>0.1</v>
      </c>
      <c r="N20" s="522">
        <f>SUM(O21:CH21)</f>
        <v>0</v>
      </c>
      <c r="O20" s="55" t="s">
        <v>68</v>
      </c>
      <c r="P20" s="55" t="s">
        <v>69</v>
      </c>
      <c r="Q20" s="55" t="s">
        <v>78</v>
      </c>
      <c r="R20" s="55" t="s">
        <v>79</v>
      </c>
      <c r="S20" s="55" t="s">
        <v>98</v>
      </c>
      <c r="T20" s="55" t="s">
        <v>99</v>
      </c>
      <c r="U20" s="55" t="s">
        <v>68</v>
      </c>
      <c r="V20" s="55" t="s">
        <v>69</v>
      </c>
      <c r="W20" s="55" t="s">
        <v>78</v>
      </c>
      <c r="X20" s="55" t="s">
        <v>79</v>
      </c>
      <c r="Y20" s="55" t="s">
        <v>98</v>
      </c>
      <c r="Z20" s="55" t="s">
        <v>99</v>
      </c>
      <c r="AA20" s="55" t="s">
        <v>68</v>
      </c>
      <c r="AB20" s="55" t="s">
        <v>69</v>
      </c>
      <c r="AC20" s="55" t="s">
        <v>78</v>
      </c>
      <c r="AD20" s="55" t="s">
        <v>79</v>
      </c>
      <c r="AE20" s="55" t="s">
        <v>98</v>
      </c>
      <c r="AF20" s="55" t="s">
        <v>99</v>
      </c>
      <c r="AG20" s="55" t="s">
        <v>68</v>
      </c>
      <c r="AH20" s="55" t="s">
        <v>69</v>
      </c>
      <c r="AI20" s="55" t="s">
        <v>78</v>
      </c>
      <c r="AJ20" s="55" t="s">
        <v>79</v>
      </c>
      <c r="AK20" s="55" t="s">
        <v>98</v>
      </c>
      <c r="AL20" s="55" t="s">
        <v>99</v>
      </c>
      <c r="AM20" s="55" t="s">
        <v>68</v>
      </c>
      <c r="AN20" s="55" t="s">
        <v>69</v>
      </c>
      <c r="AO20" s="55" t="s">
        <v>78</v>
      </c>
      <c r="AP20" s="55" t="s">
        <v>79</v>
      </c>
      <c r="AQ20" s="55" t="s">
        <v>98</v>
      </c>
      <c r="AR20" s="55" t="s">
        <v>99</v>
      </c>
      <c r="AS20" s="55" t="s">
        <v>68</v>
      </c>
      <c r="AT20" s="55" t="s">
        <v>69</v>
      </c>
      <c r="AU20" s="55" t="s">
        <v>78</v>
      </c>
      <c r="AV20" s="55" t="s">
        <v>79</v>
      </c>
      <c r="AW20" s="55" t="s">
        <v>98</v>
      </c>
      <c r="AX20" s="55" t="s">
        <v>99</v>
      </c>
      <c r="AY20" s="55" t="s">
        <v>68</v>
      </c>
      <c r="AZ20" s="55" t="s">
        <v>69</v>
      </c>
      <c r="BA20" s="55" t="s">
        <v>78</v>
      </c>
      <c r="BB20" s="55" t="s">
        <v>79</v>
      </c>
      <c r="BC20" s="55" t="s">
        <v>98</v>
      </c>
      <c r="BD20" s="55" t="s">
        <v>99</v>
      </c>
      <c r="BE20" s="55" t="s">
        <v>68</v>
      </c>
      <c r="BF20" s="55" t="s">
        <v>69</v>
      </c>
      <c r="BG20" s="55" t="s">
        <v>78</v>
      </c>
      <c r="BH20" s="55" t="s">
        <v>79</v>
      </c>
      <c r="BI20" s="55" t="s">
        <v>98</v>
      </c>
      <c r="BJ20" s="55" t="s">
        <v>99</v>
      </c>
      <c r="BK20" s="55" t="s">
        <v>68</v>
      </c>
      <c r="BL20" s="55" t="s">
        <v>69</v>
      </c>
      <c r="BM20" s="55" t="s">
        <v>78</v>
      </c>
      <c r="BN20" s="55" t="s">
        <v>79</v>
      </c>
      <c r="BO20" s="55" t="s">
        <v>98</v>
      </c>
      <c r="BP20" s="55" t="s">
        <v>99</v>
      </c>
      <c r="BQ20" s="55" t="s">
        <v>68</v>
      </c>
      <c r="BR20" s="55" t="s">
        <v>69</v>
      </c>
      <c r="BS20" s="55" t="s">
        <v>78</v>
      </c>
      <c r="BT20" s="55" t="s">
        <v>79</v>
      </c>
      <c r="BU20" s="55" t="s">
        <v>98</v>
      </c>
      <c r="BV20" s="55" t="s">
        <v>99</v>
      </c>
      <c r="BW20" s="216" t="s">
        <v>68</v>
      </c>
      <c r="BX20" s="216" t="s">
        <v>69</v>
      </c>
      <c r="BY20" s="216" t="s">
        <v>78</v>
      </c>
      <c r="BZ20" s="216" t="s">
        <v>79</v>
      </c>
      <c r="CA20" s="216" t="s">
        <v>98</v>
      </c>
      <c r="CB20" s="216" t="s">
        <v>99</v>
      </c>
      <c r="CC20" s="216" t="s">
        <v>68</v>
      </c>
      <c r="CD20" s="216" t="s">
        <v>69</v>
      </c>
      <c r="CE20" s="216" t="s">
        <v>78</v>
      </c>
      <c r="CF20" s="216" t="s">
        <v>79</v>
      </c>
      <c r="CG20" s="216" t="s">
        <v>98</v>
      </c>
      <c r="CH20" s="216" t="s">
        <v>99</v>
      </c>
    </row>
    <row r="21" spans="1:98" s="38" customFormat="1" ht="21" customHeight="1" x14ac:dyDescent="0.3">
      <c r="A21" s="515"/>
      <c r="B21" s="523"/>
      <c r="C21" s="523"/>
      <c r="D21" s="527"/>
      <c r="E21" s="527"/>
      <c r="F21" s="527"/>
      <c r="G21" s="433"/>
      <c r="H21" s="433"/>
      <c r="I21" s="411"/>
      <c r="J21" s="411"/>
      <c r="K21" s="411"/>
      <c r="L21" s="528"/>
      <c r="M21" s="529"/>
      <c r="N21" s="522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308"/>
      <c r="AZ21" s="308"/>
      <c r="BA21" s="308"/>
      <c r="BB21" s="308"/>
      <c r="BC21" s="308"/>
      <c r="BD21" s="308"/>
      <c r="BE21" s="217">
        <v>0</v>
      </c>
      <c r="BF21" s="217">
        <v>0</v>
      </c>
      <c r="BG21" s="217">
        <v>0</v>
      </c>
      <c r="BH21" s="217">
        <v>0</v>
      </c>
      <c r="BI21" s="217">
        <v>0</v>
      </c>
      <c r="BJ21" s="217">
        <v>0</v>
      </c>
      <c r="BK21" s="217">
        <v>0</v>
      </c>
      <c r="BL21" s="217">
        <v>0</v>
      </c>
      <c r="BM21" s="217">
        <v>0</v>
      </c>
      <c r="BN21" s="217">
        <v>0</v>
      </c>
      <c r="BO21" s="217">
        <v>0</v>
      </c>
      <c r="BP21" s="217">
        <v>0</v>
      </c>
      <c r="BQ21" s="217">
        <v>0</v>
      </c>
      <c r="BR21" s="217">
        <v>0</v>
      </c>
      <c r="BS21" s="217">
        <v>0</v>
      </c>
      <c r="BT21" s="217">
        <v>0</v>
      </c>
      <c r="BU21" s="217">
        <v>0</v>
      </c>
      <c r="BV21" s="217">
        <v>0</v>
      </c>
      <c r="BW21" s="349">
        <v>0</v>
      </c>
      <c r="BX21" s="349">
        <v>0</v>
      </c>
      <c r="BY21" s="349">
        <v>0</v>
      </c>
      <c r="BZ21" s="349">
        <v>0</v>
      </c>
      <c r="CA21" s="349">
        <v>0</v>
      </c>
      <c r="CB21" s="349">
        <v>0</v>
      </c>
      <c r="CC21" s="349">
        <v>0</v>
      </c>
      <c r="CD21" s="349">
        <v>0</v>
      </c>
      <c r="CE21" s="349">
        <v>0</v>
      </c>
      <c r="CF21" s="349">
        <v>0</v>
      </c>
      <c r="CG21" s="349">
        <v>0</v>
      </c>
      <c r="CH21" s="349">
        <v>0</v>
      </c>
    </row>
    <row r="22" spans="1:98" s="38" customFormat="1" ht="38.25" customHeight="1" x14ac:dyDescent="0.3">
      <c r="A22" s="515"/>
      <c r="B22" s="525" t="s">
        <v>168</v>
      </c>
      <c r="C22" s="526"/>
      <c r="D22" s="108" t="s">
        <v>97</v>
      </c>
      <c r="E22" s="108" t="s">
        <v>15</v>
      </c>
      <c r="F22" s="108" t="s">
        <v>16</v>
      </c>
      <c r="G22" s="126">
        <v>42</v>
      </c>
      <c r="H22" s="126">
        <v>100</v>
      </c>
      <c r="I22" s="127">
        <v>110</v>
      </c>
      <c r="J22" s="127">
        <f>I22*1.1</f>
        <v>121.00000000000001</v>
      </c>
      <c r="K22" s="127">
        <f>J22*1.1</f>
        <v>133.10000000000002</v>
      </c>
      <c r="L22" s="112" t="s">
        <v>120</v>
      </c>
      <c r="M22" s="173">
        <v>0.1</v>
      </c>
      <c r="N22" s="174">
        <f>SUM(O22:CH22)</f>
        <v>51</v>
      </c>
      <c r="O22" s="233"/>
      <c r="P22" s="233"/>
      <c r="Q22" s="233"/>
      <c r="R22" s="233"/>
      <c r="S22" s="233"/>
      <c r="T22" s="233"/>
      <c r="U22" s="233"/>
      <c r="V22" s="233"/>
      <c r="W22" s="233"/>
      <c r="X22" s="233">
        <v>10</v>
      </c>
      <c r="Y22" s="233"/>
      <c r="Z22" s="233"/>
      <c r="AA22" s="233"/>
      <c r="AB22" s="233"/>
      <c r="AC22" s="233"/>
      <c r="AD22" s="233"/>
      <c r="AE22" s="233"/>
      <c r="AF22" s="233"/>
      <c r="AG22" s="297">
        <v>0</v>
      </c>
      <c r="AH22" s="297">
        <v>0</v>
      </c>
      <c r="AI22" s="297">
        <v>1</v>
      </c>
      <c r="AJ22" s="297">
        <v>4</v>
      </c>
      <c r="AK22" s="297">
        <v>0</v>
      </c>
      <c r="AL22" s="297">
        <v>0</v>
      </c>
      <c r="AM22" s="297"/>
      <c r="AN22" s="297"/>
      <c r="AO22" s="297"/>
      <c r="AP22" s="297">
        <v>1</v>
      </c>
      <c r="AQ22" s="297"/>
      <c r="AR22" s="297"/>
      <c r="AS22" s="297"/>
      <c r="AT22" s="297"/>
      <c r="AU22" s="297">
        <v>2</v>
      </c>
      <c r="AV22" s="297">
        <v>6</v>
      </c>
      <c r="AW22" s="297"/>
      <c r="AX22" s="297"/>
      <c r="AY22" s="308"/>
      <c r="AZ22" s="308"/>
      <c r="BA22" s="308">
        <v>1</v>
      </c>
      <c r="BB22" s="308">
        <v>5</v>
      </c>
      <c r="BC22" s="308"/>
      <c r="BD22" s="308"/>
      <c r="BE22" s="217">
        <v>0</v>
      </c>
      <c r="BF22" s="217">
        <v>0</v>
      </c>
      <c r="BG22" s="217">
        <v>1</v>
      </c>
      <c r="BH22" s="217">
        <v>5</v>
      </c>
      <c r="BI22" s="217">
        <v>0</v>
      </c>
      <c r="BJ22" s="217">
        <v>0</v>
      </c>
      <c r="BK22" s="217">
        <v>0</v>
      </c>
      <c r="BL22" s="217">
        <v>0</v>
      </c>
      <c r="BM22" s="217">
        <v>1</v>
      </c>
      <c r="BN22" s="217">
        <v>4</v>
      </c>
      <c r="BO22" s="217">
        <v>0</v>
      </c>
      <c r="BP22" s="217">
        <v>0</v>
      </c>
      <c r="BQ22" s="217">
        <v>0</v>
      </c>
      <c r="BR22" s="217">
        <v>0</v>
      </c>
      <c r="BS22" s="217">
        <v>0</v>
      </c>
      <c r="BT22" s="217">
        <v>0</v>
      </c>
      <c r="BU22" s="217">
        <v>0</v>
      </c>
      <c r="BV22" s="217">
        <v>0</v>
      </c>
      <c r="BW22" s="351">
        <v>0</v>
      </c>
      <c r="BX22" s="351">
        <v>0</v>
      </c>
      <c r="BY22" s="351">
        <v>1</v>
      </c>
      <c r="BZ22" s="351">
        <v>4</v>
      </c>
      <c r="CA22" s="351">
        <v>0</v>
      </c>
      <c r="CB22" s="351">
        <v>0</v>
      </c>
      <c r="CC22" s="349">
        <v>0</v>
      </c>
      <c r="CD22" s="349">
        <v>0</v>
      </c>
      <c r="CE22" s="349">
        <v>1</v>
      </c>
      <c r="CF22" s="349">
        <v>4</v>
      </c>
      <c r="CG22" s="349">
        <v>0</v>
      </c>
      <c r="CH22" s="349">
        <v>0</v>
      </c>
    </row>
    <row r="23" spans="1:98" s="38" customFormat="1" ht="39.75" customHeight="1" x14ac:dyDescent="0.3">
      <c r="A23" s="515"/>
      <c r="B23" s="451" t="s">
        <v>169</v>
      </c>
      <c r="C23" s="452"/>
      <c r="D23" s="45" t="s">
        <v>97</v>
      </c>
      <c r="E23" s="45" t="s">
        <v>15</v>
      </c>
      <c r="F23" s="109" t="s">
        <v>16</v>
      </c>
      <c r="G23" s="51">
        <v>746</v>
      </c>
      <c r="H23" s="51">
        <v>900</v>
      </c>
      <c r="I23" s="220">
        <v>1200</v>
      </c>
      <c r="J23" s="49">
        <f t="shared" ref="J23:K23" si="2">I23*1.1</f>
        <v>1320</v>
      </c>
      <c r="K23" s="49">
        <f t="shared" si="2"/>
        <v>1452.0000000000002</v>
      </c>
      <c r="L23" s="123" t="s">
        <v>87</v>
      </c>
      <c r="M23" s="165">
        <v>0.1</v>
      </c>
      <c r="N23" s="171">
        <f>SUM(O23:CH23)</f>
        <v>923</v>
      </c>
      <c r="O23" s="233">
        <v>48</v>
      </c>
      <c r="P23" s="233">
        <v>32</v>
      </c>
      <c r="Q23" s="233"/>
      <c r="R23" s="233"/>
      <c r="S23" s="233"/>
      <c r="T23" s="233"/>
      <c r="U23" s="233">
        <v>53</v>
      </c>
      <c r="V23" s="233">
        <v>37</v>
      </c>
      <c r="W23" s="233"/>
      <c r="X23" s="233"/>
      <c r="Y23" s="233"/>
      <c r="Z23" s="233"/>
      <c r="AA23" s="233">
        <v>52</v>
      </c>
      <c r="AB23" s="233">
        <v>35</v>
      </c>
      <c r="AC23" s="233"/>
      <c r="AD23" s="233"/>
      <c r="AE23" s="233"/>
      <c r="AF23" s="233"/>
      <c r="AG23" s="297">
        <v>50</v>
      </c>
      <c r="AH23" s="297">
        <v>31</v>
      </c>
      <c r="AI23" s="297">
        <v>0</v>
      </c>
      <c r="AJ23" s="297">
        <v>0</v>
      </c>
      <c r="AK23" s="297">
        <v>0</v>
      </c>
      <c r="AL23" s="297">
        <v>0</v>
      </c>
      <c r="AM23" s="297">
        <v>49</v>
      </c>
      <c r="AN23" s="297">
        <v>32</v>
      </c>
      <c r="AO23" s="297"/>
      <c r="AP23" s="297"/>
      <c r="AQ23" s="297"/>
      <c r="AR23" s="297"/>
      <c r="AS23" s="297">
        <v>44</v>
      </c>
      <c r="AT23" s="297">
        <v>30</v>
      </c>
      <c r="AU23" s="297"/>
      <c r="AV23" s="297"/>
      <c r="AW23" s="297"/>
      <c r="AX23" s="297"/>
      <c r="AY23" s="308">
        <v>42</v>
      </c>
      <c r="AZ23" s="308">
        <v>32</v>
      </c>
      <c r="BA23" s="308"/>
      <c r="BB23" s="308"/>
      <c r="BC23" s="308"/>
      <c r="BD23" s="308"/>
      <c r="BE23" s="217">
        <v>42</v>
      </c>
      <c r="BF23" s="217">
        <v>32</v>
      </c>
      <c r="BG23" s="217">
        <v>0</v>
      </c>
      <c r="BH23" s="217">
        <v>0</v>
      </c>
      <c r="BI23" s="217">
        <v>0</v>
      </c>
      <c r="BJ23" s="217">
        <v>0</v>
      </c>
      <c r="BK23" s="217">
        <v>42</v>
      </c>
      <c r="BL23" s="217">
        <v>28</v>
      </c>
      <c r="BM23" s="217">
        <v>0</v>
      </c>
      <c r="BN23" s="217">
        <v>0</v>
      </c>
      <c r="BO23" s="217">
        <v>0</v>
      </c>
      <c r="BP23" s="217">
        <v>0</v>
      </c>
      <c r="BQ23" s="217">
        <v>42</v>
      </c>
      <c r="BR23" s="217">
        <v>31</v>
      </c>
      <c r="BS23" s="217">
        <v>0</v>
      </c>
      <c r="BT23" s="217">
        <v>0</v>
      </c>
      <c r="BU23" s="217">
        <v>0</v>
      </c>
      <c r="BV23" s="217">
        <v>0</v>
      </c>
      <c r="BW23" s="351">
        <v>41</v>
      </c>
      <c r="BX23" s="351">
        <v>30</v>
      </c>
      <c r="BY23" s="351">
        <v>0</v>
      </c>
      <c r="BZ23" s="351">
        <v>0</v>
      </c>
      <c r="CA23" s="351">
        <v>0</v>
      </c>
      <c r="CB23" s="351">
        <v>0</v>
      </c>
      <c r="CC23" s="349">
        <v>39</v>
      </c>
      <c r="CD23" s="349">
        <v>29</v>
      </c>
      <c r="CE23" s="349">
        <v>0</v>
      </c>
      <c r="CF23" s="349">
        <v>0</v>
      </c>
      <c r="CG23" s="349">
        <v>0</v>
      </c>
      <c r="CH23" s="349">
        <v>0</v>
      </c>
    </row>
    <row r="24" spans="1:98" x14ac:dyDescent="0.3">
      <c r="J24" s="21"/>
      <c r="K24" s="21"/>
      <c r="L24" s="21"/>
    </row>
    <row r="25" spans="1:98" ht="15" customHeight="1" x14ac:dyDescent="0.3">
      <c r="G25" s="169"/>
      <c r="H25" s="169"/>
      <c r="I25" s="169"/>
      <c r="J25" s="21"/>
      <c r="K25" s="96" t="s">
        <v>226</v>
      </c>
      <c r="L25" s="167" t="s">
        <v>226</v>
      </c>
      <c r="N25" s="21">
        <f>N20+N23+N22</f>
        <v>974</v>
      </c>
      <c r="O25" s="403">
        <f>O21+P21+Q21+R21+S21+T21+O22+P22+Q22+R22+S22+T22+O23+P23+Q23+R23+S23+T23</f>
        <v>80</v>
      </c>
      <c r="P25" s="403"/>
      <c r="Q25" s="403"/>
      <c r="R25" s="403"/>
      <c r="S25" s="403"/>
      <c r="T25" s="403"/>
      <c r="U25" s="403">
        <f t="shared" ref="U25" si="3">U21+V21+W21+X21+Y21+Z21+U22+V22+W22+X22+Y22+Z22+U23+V23+W23+X23+Y23+Z23</f>
        <v>100</v>
      </c>
      <c r="V25" s="403"/>
      <c r="W25" s="403"/>
      <c r="X25" s="403"/>
      <c r="Y25" s="403"/>
      <c r="Z25" s="403"/>
      <c r="AA25" s="403">
        <f t="shared" ref="AA25" si="4">AA21+AB21+AC21+AD21+AE21+AF21+AA22+AB22+AC22+AD22+AE22+AF22+AA23+AB23+AC23+AD23+AE23+AF23</f>
        <v>87</v>
      </c>
      <c r="AB25" s="403"/>
      <c r="AC25" s="403"/>
      <c r="AD25" s="403"/>
      <c r="AE25" s="403"/>
      <c r="AF25" s="403"/>
      <c r="AG25" s="403">
        <f>AG21+AH21+AI21+AJ21+AK21+AL21+AG22+AH22+AI22+AJ22+AK22+AL22+AG23+AH23+AI23+AJ23+AK23+AL23</f>
        <v>86</v>
      </c>
      <c r="AH25" s="403"/>
      <c r="AI25" s="403"/>
      <c r="AJ25" s="403"/>
      <c r="AK25" s="403"/>
      <c r="AL25" s="403"/>
      <c r="AM25" s="403">
        <f t="shared" ref="AM25" si="5">AM21+AN21+AO21+AP21+AQ21+AR21+AM22+AN22+AO22+AP22+AQ22+AR22+AM23+AN23+AO23+AP23+AQ23+AR23</f>
        <v>82</v>
      </c>
      <c r="AN25" s="403"/>
      <c r="AO25" s="403"/>
      <c r="AP25" s="403"/>
      <c r="AQ25" s="403"/>
      <c r="AR25" s="403"/>
      <c r="AS25" s="403">
        <f t="shared" ref="AS25" si="6">AS21+AT21+AU21+AV21+AW21+AX21+AS22+AT22+AU22+AV22+AW22+AX22+AS23+AT23+AU23+AV23+AW23+AX23</f>
        <v>82</v>
      </c>
      <c r="AT25" s="403"/>
      <c r="AU25" s="403"/>
      <c r="AV25" s="403"/>
      <c r="AW25" s="403"/>
      <c r="AX25" s="403"/>
      <c r="AY25" s="403">
        <f t="shared" ref="AY25" si="7">AY21+AZ21+BA21+BB21+BC21+BD21+AY22+AZ22+BA22+BB22+BC22+BD22+AY23+AZ23+BA23+BB23+BC23+BD23</f>
        <v>80</v>
      </c>
      <c r="AZ25" s="403"/>
      <c r="BA25" s="403"/>
      <c r="BB25" s="403"/>
      <c r="BC25" s="403"/>
      <c r="BD25" s="403"/>
      <c r="BE25" s="403">
        <f t="shared" ref="BE25" si="8">BE21+BF21+BG21+BH21+BI21+BJ21+BE22+BF22+BG22+BH22+BI22+BJ22+BE23+BF23+BG23+BH23+BI23+BJ23</f>
        <v>80</v>
      </c>
      <c r="BF25" s="403"/>
      <c r="BG25" s="403"/>
      <c r="BH25" s="403"/>
      <c r="BI25" s="403"/>
      <c r="BJ25" s="403"/>
      <c r="BK25" s="403">
        <f t="shared" ref="BK25" si="9">BK21+BL21+BM21+BN21+BO21+BP21+BK22+BL22+BM22+BN22+BO22+BP22+BK23+BL23+BM23+BN23+BO23+BP23</f>
        <v>75</v>
      </c>
      <c r="BL25" s="403"/>
      <c r="BM25" s="403"/>
      <c r="BN25" s="403"/>
      <c r="BO25" s="403"/>
      <c r="BP25" s="403"/>
      <c r="BQ25" s="403">
        <f t="shared" ref="BQ25" si="10">BQ21+BR21+BS21+BT21+BU21+BV21+BQ22+BR22+BS22+BT22+BU22+BV22+BQ23+BR23+BS23+BT23+BU23+BV23</f>
        <v>73</v>
      </c>
      <c r="BR25" s="403"/>
      <c r="BS25" s="403"/>
      <c r="BT25" s="403"/>
      <c r="BU25" s="403"/>
      <c r="BV25" s="403"/>
      <c r="BW25" s="403">
        <f t="shared" ref="BW25" si="11">BW21+BX21+BY21+BZ21+CA21+CB21+BW22+BX22+BY22+BZ22+CA22+CB22+BW23+BX23+BY23+BZ23+CA23+CB23</f>
        <v>76</v>
      </c>
      <c r="BX25" s="403"/>
      <c r="BY25" s="403"/>
      <c r="BZ25" s="403"/>
      <c r="CA25" s="403"/>
      <c r="CB25" s="403"/>
      <c r="CC25" s="403">
        <f t="shared" ref="CC25" si="12">CC21+CD21+CE21+CF21+CG21+CH21+CC22+CD22+CE22+CF22+CG22+CH22+CC23+CD23+CE23+CF23+CG23+CH23</f>
        <v>73</v>
      </c>
      <c r="CD25" s="403"/>
      <c r="CE25" s="403"/>
      <c r="CF25" s="403"/>
      <c r="CG25" s="403"/>
      <c r="CH25" s="403"/>
      <c r="CI25" s="403"/>
      <c r="CJ25" s="403"/>
      <c r="CK25" s="403"/>
      <c r="CL25" s="403"/>
      <c r="CM25" s="403"/>
      <c r="CN25" s="403"/>
      <c r="CO25" s="403"/>
      <c r="CP25" s="403"/>
      <c r="CQ25" s="403"/>
      <c r="CR25" s="403"/>
      <c r="CS25" s="403"/>
      <c r="CT25" s="403"/>
    </row>
    <row r="26" spans="1:98" x14ac:dyDescent="0.3">
      <c r="G26" s="169"/>
      <c r="H26" s="169"/>
      <c r="I26" s="169"/>
      <c r="J26" s="21"/>
      <c r="K26" s="96" t="s">
        <v>2</v>
      </c>
      <c r="L26" s="167" t="s">
        <v>2</v>
      </c>
      <c r="N26" s="122">
        <f>N15+N17+N18+N19</f>
        <v>982</v>
      </c>
      <c r="O26" s="403">
        <f>O15+O16+O17+O18+O19</f>
        <v>467</v>
      </c>
      <c r="P26" s="403"/>
      <c r="Q26" s="403"/>
      <c r="R26" s="403"/>
      <c r="S26" s="403"/>
      <c r="T26" s="403"/>
      <c r="U26" s="403">
        <f t="shared" ref="U26" si="13">U15+U16+U17+U18+U19</f>
        <v>366</v>
      </c>
      <c r="V26" s="403"/>
      <c r="W26" s="403"/>
      <c r="X26" s="403"/>
      <c r="Y26" s="403"/>
      <c r="Z26" s="403"/>
      <c r="AA26" s="403">
        <f t="shared" ref="AA26" si="14">AA15+AA16+AA17+AA18+AA19</f>
        <v>259</v>
      </c>
      <c r="AB26" s="403"/>
      <c r="AC26" s="403"/>
      <c r="AD26" s="403"/>
      <c r="AE26" s="403"/>
      <c r="AF26" s="403"/>
      <c r="AG26" s="403">
        <f t="shared" ref="AG26" si="15">AG15+AG16+AG17+AG18+AG19</f>
        <v>227</v>
      </c>
      <c r="AH26" s="403"/>
      <c r="AI26" s="403"/>
      <c r="AJ26" s="403"/>
      <c r="AK26" s="403"/>
      <c r="AL26" s="403"/>
      <c r="AM26" s="403">
        <f t="shared" ref="AM26" si="16">AM15+AM16+AM17+AM18+AM19</f>
        <v>228</v>
      </c>
      <c r="AN26" s="403"/>
      <c r="AO26" s="403"/>
      <c r="AP26" s="403"/>
      <c r="AQ26" s="403"/>
      <c r="AR26" s="403"/>
      <c r="AS26" s="403">
        <f t="shared" ref="AS26" si="17">AS15+AS16+AS17+AS18+AS19</f>
        <v>284</v>
      </c>
      <c r="AT26" s="403"/>
      <c r="AU26" s="403"/>
      <c r="AV26" s="403"/>
      <c r="AW26" s="403"/>
      <c r="AX26" s="403"/>
      <c r="AY26" s="403">
        <f t="shared" ref="AY26" si="18">AY15+AY16+AY17+AY18+AY19</f>
        <v>274</v>
      </c>
      <c r="AZ26" s="403"/>
      <c r="BA26" s="403"/>
      <c r="BB26" s="403"/>
      <c r="BC26" s="403"/>
      <c r="BD26" s="403"/>
      <c r="BE26" s="403">
        <f t="shared" ref="BE26" si="19">BE15+BE16+BE17+BE18+BE19</f>
        <v>241</v>
      </c>
      <c r="BF26" s="403"/>
      <c r="BG26" s="403"/>
      <c r="BH26" s="403"/>
      <c r="BI26" s="403"/>
      <c r="BJ26" s="403"/>
      <c r="BK26" s="403">
        <f t="shared" ref="BK26" si="20">BK15+BK16+BK17+BK18+BK19</f>
        <v>273</v>
      </c>
      <c r="BL26" s="403"/>
      <c r="BM26" s="403"/>
      <c r="BN26" s="403"/>
      <c r="BO26" s="403"/>
      <c r="BP26" s="403"/>
      <c r="BQ26" s="403">
        <f t="shared" ref="BQ26" si="21">BQ15+BQ16+BQ17+BQ18+BQ19</f>
        <v>271</v>
      </c>
      <c r="BR26" s="403"/>
      <c r="BS26" s="403"/>
      <c r="BT26" s="403"/>
      <c r="BU26" s="403"/>
      <c r="BV26" s="403"/>
      <c r="BW26" s="403">
        <f t="shared" ref="BW26" si="22">BW15+BW16+BW17+BW18+BW19</f>
        <v>361</v>
      </c>
      <c r="BX26" s="403"/>
      <c r="BY26" s="403"/>
      <c r="BZ26" s="403"/>
      <c r="CA26" s="403"/>
      <c r="CB26" s="403"/>
      <c r="CC26" s="403">
        <f t="shared" ref="CC26" si="23">CC15+CC16+CC17+CC18+CC19</f>
        <v>174</v>
      </c>
      <c r="CD26" s="403"/>
      <c r="CE26" s="403"/>
      <c r="CF26" s="403"/>
      <c r="CG26" s="403"/>
      <c r="CH26" s="403"/>
      <c r="CI26" s="403"/>
      <c r="CJ26" s="403"/>
      <c r="CK26" s="403"/>
      <c r="CL26" s="403"/>
      <c r="CM26" s="403"/>
      <c r="CN26" s="403"/>
      <c r="CO26" s="403"/>
      <c r="CP26" s="403"/>
      <c r="CQ26" s="403"/>
      <c r="CR26" s="403"/>
      <c r="CS26" s="403"/>
      <c r="CT26" s="403"/>
    </row>
    <row r="27" spans="1:98" x14ac:dyDescent="0.3">
      <c r="J27" s="21"/>
      <c r="K27" s="21"/>
      <c r="L27" s="167" t="s">
        <v>227</v>
      </c>
      <c r="N27" s="122">
        <f>N16</f>
        <v>2443</v>
      </c>
    </row>
    <row r="28" spans="1:98" s="117" customFormat="1" x14ac:dyDescent="0.3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167"/>
      <c r="M28" s="96"/>
      <c r="N28" s="188">
        <f>N26+N27</f>
        <v>3425</v>
      </c>
      <c r="O28" s="46"/>
      <c r="P28" s="46"/>
      <c r="Q28" s="46"/>
      <c r="R28" s="46"/>
      <c r="S28" s="46"/>
      <c r="T28" s="46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46"/>
      <c r="AT28" s="46"/>
      <c r="AU28" s="46"/>
      <c r="AV28" s="46"/>
      <c r="AW28" s="46"/>
      <c r="AX28" s="46"/>
      <c r="AZ28" s="161"/>
      <c r="BA28" s="161"/>
      <c r="BB28" s="161"/>
      <c r="BC28" s="161"/>
      <c r="BD28" s="161"/>
      <c r="BE28" s="209" t="s">
        <v>269</v>
      </c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</row>
    <row r="29" spans="1:98" x14ac:dyDescent="0.3">
      <c r="J29" s="21"/>
      <c r="K29" s="96" t="s">
        <v>68</v>
      </c>
      <c r="L29" s="96"/>
    </row>
    <row r="30" spans="1:98" s="21" customFormat="1" x14ac:dyDescent="0.3">
      <c r="G30" s="96"/>
      <c r="H30" s="96"/>
      <c r="K30" s="96" t="s">
        <v>69</v>
      </c>
      <c r="L30" s="96" t="s">
        <v>21</v>
      </c>
      <c r="N30" s="21">
        <f>O21+O22+O23+U21+U22+U23+AA21+AA22+AA23+AG21+AG22+AG23+AM21+AM22+AM23+AS21+AS22+AS23+AY21+AY22+AY23+BE21+BE22+BE23+BK21+BK22+BK23+BQ21+BQ22+BQ23+BW21+BW22+BW23+CC21+CC22+CC23</f>
        <v>544</v>
      </c>
      <c r="O30" s="46"/>
      <c r="P30" s="46"/>
      <c r="Q30" s="46"/>
      <c r="R30" s="46"/>
      <c r="S30" s="46"/>
      <c r="T30" s="46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46"/>
      <c r="AT30" s="46"/>
      <c r="AU30" s="46"/>
      <c r="AV30" s="46"/>
      <c r="AW30" s="46"/>
      <c r="AX30" s="46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</row>
    <row r="31" spans="1:98" s="21" customFormat="1" x14ac:dyDescent="0.3">
      <c r="G31" s="96"/>
      <c r="H31" s="96"/>
      <c r="K31" s="96" t="s">
        <v>78</v>
      </c>
      <c r="L31" s="96" t="s">
        <v>20</v>
      </c>
      <c r="N31" s="21">
        <f>P21+P22+P23+V21+V22+V23+AB21+AB22+AB23+AH21+AH22+AH23+AN21+AN22+AN23+AT21+AT22+AT23+AZ21+AZ22+AZ23+BF21+BF22+BF23+BL21+BL22+BL23+BR21+BR22+BR23+BX21+BX22+BX23+CD21+CD22+CD23</f>
        <v>379</v>
      </c>
      <c r="O31" s="46"/>
      <c r="P31" s="46"/>
      <c r="Q31" s="46"/>
      <c r="R31" s="46"/>
      <c r="S31" s="46"/>
      <c r="T31" s="46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46"/>
      <c r="AT31" s="46"/>
      <c r="AU31" s="46"/>
      <c r="AV31" s="46"/>
      <c r="AW31" s="46"/>
      <c r="AX31" s="46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</row>
    <row r="32" spans="1:98" s="21" customFormat="1" x14ac:dyDescent="0.3">
      <c r="G32" s="96"/>
      <c r="H32" s="96"/>
      <c r="J32" s="39"/>
      <c r="K32" s="96" t="s">
        <v>79</v>
      </c>
      <c r="L32" s="96" t="s">
        <v>261</v>
      </c>
      <c r="N32" s="21">
        <f>Q21+Q22+Q23+W21+W22+W23+AC21+AC22+AC23+AI21+AI22+AI23+AO21+AO22+AO23+AU21+AU22+AU23+BA21+BA22+BA23+BG21+BG22+BG23+BM21+BM22+BM23+BS21+BS22+BS23+BY21+BY22+BY23+CE21+CE22+CE23</f>
        <v>8</v>
      </c>
      <c r="O32" s="46"/>
      <c r="P32" s="46"/>
      <c r="Q32" s="46"/>
      <c r="R32" s="46"/>
      <c r="S32" s="46"/>
      <c r="T32" s="46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46"/>
      <c r="AT32" s="46"/>
      <c r="AU32" s="46"/>
      <c r="AV32" s="46"/>
      <c r="AW32" s="46"/>
      <c r="AX32" s="46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11:14" x14ac:dyDescent="0.3">
      <c r="K33" s="96" t="s">
        <v>98</v>
      </c>
      <c r="L33" s="163" t="s">
        <v>262</v>
      </c>
      <c r="N33" s="21">
        <f>R21+R22+R23+X21+X22+X23+AD21+AD22+AD23+AJ21+AJ22+AJ23+AP21+AP22+AP23+AV21+AV22+AV23+BB21+BB22+BB23+BH21+BH22+BH23+BN21+BN22+BN23+BT21+BT22+BT23+BZ21+BZ22+BZ23+CF21+CF22+CF23</f>
        <v>43</v>
      </c>
    </row>
    <row r="34" spans="11:14" x14ac:dyDescent="0.3">
      <c r="K34" s="96" t="s">
        <v>99</v>
      </c>
      <c r="L34" s="163" t="s">
        <v>231</v>
      </c>
      <c r="N34" s="21">
        <f>S21+S22+S23+Y21+Y22+Y23+AE21+AE22+AE23+AK21+AK22+AK23+AQ21+AQ22+AQ23+AW21+AW22+AW23+BC21+BC22+BI21+BI22+BI23+BC23+BO21+BO22+BO23+BU21+BU22+BU23+CA21+CA22+CA23+CG21+CG22+CG23</f>
        <v>0</v>
      </c>
    </row>
    <row r="35" spans="11:14" x14ac:dyDescent="0.3">
      <c r="L35" s="163" t="s">
        <v>236</v>
      </c>
      <c r="N35" s="21">
        <f>T21+T22+T23+Z21+Z22+Z23+AF21+AF22+AF23+AL21+AL22+AL23+AR21+AR22+AR23+AX21+AX22+AX23+BD21+BD22+BD23+BJ21+BJ22+BJ23+BP21+BP22+BP23+BV21+BV22+BV23+CB21+CB22+CB23+CH21+CH22+CH23</f>
        <v>0</v>
      </c>
    </row>
    <row r="36" spans="11:14" x14ac:dyDescent="0.3">
      <c r="L36" s="163" t="s">
        <v>266</v>
      </c>
    </row>
    <row r="37" spans="11:14" x14ac:dyDescent="0.3">
      <c r="L37" s="163" t="s">
        <v>267</v>
      </c>
    </row>
  </sheetData>
  <mergeCells count="144">
    <mergeCell ref="CO25:CT25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BQ26:BV26"/>
    <mergeCell ref="BW26:CB26"/>
    <mergeCell ref="CC26:CH26"/>
    <mergeCell ref="CI26:CN26"/>
    <mergeCell ref="CO26:CT26"/>
    <mergeCell ref="U25:Z25"/>
    <mergeCell ref="AA25:AF25"/>
    <mergeCell ref="AG25:AL25"/>
    <mergeCell ref="BW25:CB25"/>
    <mergeCell ref="CC25:CH25"/>
    <mergeCell ref="BK25:BP25"/>
    <mergeCell ref="BQ25:BV25"/>
    <mergeCell ref="BK19:BP19"/>
    <mergeCell ref="CI25:CN25"/>
    <mergeCell ref="AA19:AF19"/>
    <mergeCell ref="O19:T19"/>
    <mergeCell ref="U19:Z19"/>
    <mergeCell ref="O17:T17"/>
    <mergeCell ref="U17:Z17"/>
    <mergeCell ref="AA17:AF17"/>
    <mergeCell ref="O18:T18"/>
    <mergeCell ref="U18:Z18"/>
    <mergeCell ref="AA18:AF18"/>
    <mergeCell ref="AM19:AR19"/>
    <mergeCell ref="BW18:CB18"/>
    <mergeCell ref="CC18:CH18"/>
    <mergeCell ref="O26:T26"/>
    <mergeCell ref="A20:A23"/>
    <mergeCell ref="B23:C23"/>
    <mergeCell ref="N20:N21"/>
    <mergeCell ref="B20:C21"/>
    <mergeCell ref="AY25:BD25"/>
    <mergeCell ref="BE25:BJ25"/>
    <mergeCell ref="K20:K21"/>
    <mergeCell ref="O25:T25"/>
    <mergeCell ref="AM25:AR25"/>
    <mergeCell ref="AS25:AX25"/>
    <mergeCell ref="B22:C22"/>
    <mergeCell ref="D20:D21"/>
    <mergeCell ref="E20:E21"/>
    <mergeCell ref="F20:F21"/>
    <mergeCell ref="I20:I21"/>
    <mergeCell ref="J20:J21"/>
    <mergeCell ref="L20:L21"/>
    <mergeCell ref="M20:M21"/>
    <mergeCell ref="G20:G21"/>
    <mergeCell ref="H20:H21"/>
    <mergeCell ref="A1:B1"/>
    <mergeCell ref="C1:F1"/>
    <mergeCell ref="A3:B3"/>
    <mergeCell ref="C3:F3"/>
    <mergeCell ref="A5:B5"/>
    <mergeCell ref="C5:F5"/>
    <mergeCell ref="I13:I14"/>
    <mergeCell ref="J13:J14"/>
    <mergeCell ref="K13:K14"/>
    <mergeCell ref="A7:B7"/>
    <mergeCell ref="C7:F7"/>
    <mergeCell ref="A9:B9"/>
    <mergeCell ref="C9:F9"/>
    <mergeCell ref="B13:C14"/>
    <mergeCell ref="D13:D14"/>
    <mergeCell ref="E13:E14"/>
    <mergeCell ref="F13:F14"/>
    <mergeCell ref="H13:H14"/>
    <mergeCell ref="G13:G14"/>
    <mergeCell ref="A15:A16"/>
    <mergeCell ref="BE16:BJ16"/>
    <mergeCell ref="BE19:BJ19"/>
    <mergeCell ref="BK15:BP15"/>
    <mergeCell ref="BK16:BP16"/>
    <mergeCell ref="L13:L14"/>
    <mergeCell ref="M13:M14"/>
    <mergeCell ref="N13:N14"/>
    <mergeCell ref="AS19:AX19"/>
    <mergeCell ref="AS18:AX18"/>
    <mergeCell ref="AS17:AX17"/>
    <mergeCell ref="AS16:AX16"/>
    <mergeCell ref="AM15:AR15"/>
    <mergeCell ref="AS15:AX15"/>
    <mergeCell ref="AG15:AL15"/>
    <mergeCell ref="BE15:BJ15"/>
    <mergeCell ref="AM16:AR16"/>
    <mergeCell ref="B18:C18"/>
    <mergeCell ref="A17:A19"/>
    <mergeCell ref="B17:C17"/>
    <mergeCell ref="B19:C19"/>
    <mergeCell ref="AG19:AL19"/>
    <mergeCell ref="B15:C15"/>
    <mergeCell ref="B16:C16"/>
    <mergeCell ref="CC13:CH14"/>
    <mergeCell ref="O13:T14"/>
    <mergeCell ref="U13:Z14"/>
    <mergeCell ref="AA13:AF14"/>
    <mergeCell ref="AG13:AL14"/>
    <mergeCell ref="AM13:AR14"/>
    <mergeCell ref="AS13:AX14"/>
    <mergeCell ref="AY13:BD14"/>
    <mergeCell ref="BE13:BJ14"/>
    <mergeCell ref="BQ13:BV14"/>
    <mergeCell ref="BW13:CB14"/>
    <mergeCell ref="BK13:BP14"/>
    <mergeCell ref="BQ15:BV15"/>
    <mergeCell ref="BQ16:BV16"/>
    <mergeCell ref="O16:T16"/>
    <mergeCell ref="U16:Z16"/>
    <mergeCell ref="AA16:AF16"/>
    <mergeCell ref="O15:T15"/>
    <mergeCell ref="U15:Z15"/>
    <mergeCell ref="AA15:AF15"/>
    <mergeCell ref="AG16:AL16"/>
    <mergeCell ref="BW15:CB15"/>
    <mergeCell ref="CC15:CH15"/>
    <mergeCell ref="AY17:BD17"/>
    <mergeCell ref="AY19:BD19"/>
    <mergeCell ref="AY18:BD18"/>
    <mergeCell ref="AY16:BD16"/>
    <mergeCell ref="AY15:BD15"/>
    <mergeCell ref="AG18:AL18"/>
    <mergeCell ref="AM18:AR18"/>
    <mergeCell ref="AG17:AL17"/>
    <mergeCell ref="AM17:AR17"/>
    <mergeCell ref="BE17:BJ17"/>
    <mergeCell ref="BE18:BJ18"/>
    <mergeCell ref="BK18:BP18"/>
    <mergeCell ref="BK17:BP17"/>
    <mergeCell ref="BQ17:BV17"/>
    <mergeCell ref="BQ19:BV19"/>
    <mergeCell ref="BQ18:BV18"/>
    <mergeCell ref="BW17:CB17"/>
    <mergeCell ref="CC17:CH17"/>
    <mergeCell ref="CC19:CH19"/>
    <mergeCell ref="BW19:CB19"/>
    <mergeCell ref="BW16:CB16"/>
    <mergeCell ref="CC16:CH16"/>
  </mergeCells>
  <pageMargins left="1.28" right="0.31496062992125984" top="0.74803149606299213" bottom="0.74803149606299213" header="0.31496062992125984" footer="0.31496062992125984"/>
  <pageSetup paperSize="9" scale="83" orientation="landscape" r:id="rId1"/>
  <headerFooter>
    <oddHeader>&amp;C&amp;"-,Negrita"&amp;16SISTEMA DE INFORMACIÓN POR METAS "SIM"</oddHeader>
    <oddFooter xml:space="preserve">&amp;RPEM-F-001 
DIF Guadalajara </oddFooter>
  </headerFooter>
  <colBreaks count="2" manualBreakCount="2">
    <brk id="14" max="22" man="1"/>
    <brk id="50" max="22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X1048574"/>
  <sheetViews>
    <sheetView view="pageBreakPreview" topLeftCell="K10" zoomScaleNormal="90" zoomScaleSheetLayoutView="100" workbookViewId="0">
      <selection activeCell="K13" sqref="K13"/>
    </sheetView>
  </sheetViews>
  <sheetFormatPr baseColWidth="10" defaultColWidth="11.44140625" defaultRowHeight="14.4" x14ac:dyDescent="0.3"/>
  <cols>
    <col min="1" max="1" width="12.5546875" style="96" customWidth="1"/>
    <col min="2" max="3" width="11.6640625" style="96" customWidth="1"/>
    <col min="4" max="5" width="11.109375" style="96" customWidth="1"/>
    <col min="6" max="6" width="11.5546875" style="96" customWidth="1"/>
    <col min="7" max="8" width="11.44140625" style="163" customWidth="1"/>
    <col min="9" max="10" width="11.44140625" style="106" hidden="1" customWidth="1"/>
    <col min="11" max="11" width="11.44140625" style="106" customWidth="1"/>
    <col min="12" max="12" width="11.44140625" style="106" hidden="1" customWidth="1"/>
    <col min="13" max="13" width="11.44140625" style="96" hidden="1" customWidth="1"/>
    <col min="14" max="14" width="11.44140625" style="96" customWidth="1"/>
    <col min="15" max="17" width="4.33203125" style="89" customWidth="1"/>
    <col min="18" max="50" width="4.33203125" style="92" customWidth="1"/>
    <col min="51" max="16384" width="11.44140625" style="92"/>
  </cols>
  <sheetData>
    <row r="1" spans="1:50" ht="20.25" customHeight="1" x14ac:dyDescent="0.3">
      <c r="A1" s="551" t="s">
        <v>206</v>
      </c>
      <c r="B1" s="552"/>
      <c r="C1" s="553" t="s">
        <v>53</v>
      </c>
      <c r="D1" s="553"/>
      <c r="E1" s="553"/>
      <c r="F1" s="553"/>
      <c r="G1" s="94"/>
      <c r="H1" s="94"/>
      <c r="I1" s="94"/>
      <c r="J1" s="94"/>
      <c r="K1" s="94"/>
      <c r="L1" s="94"/>
      <c r="M1" s="95"/>
    </row>
    <row r="2" spans="1:50" x14ac:dyDescent="0.3">
      <c r="C2" s="107"/>
      <c r="D2" s="93"/>
      <c r="E2" s="93"/>
      <c r="F2" s="93"/>
      <c r="G2" s="94"/>
      <c r="H2" s="94"/>
      <c r="I2" s="94"/>
      <c r="J2" s="94"/>
      <c r="K2" s="94"/>
      <c r="L2" s="94"/>
      <c r="M2" s="95"/>
      <c r="N2" s="97"/>
      <c r="O2" s="91"/>
      <c r="P2" s="91"/>
      <c r="Q2" s="91"/>
    </row>
    <row r="3" spans="1:50" ht="24" customHeight="1" x14ac:dyDescent="0.3">
      <c r="A3" s="551" t="s">
        <v>207</v>
      </c>
      <c r="B3" s="552"/>
      <c r="C3" s="371" t="s">
        <v>80</v>
      </c>
      <c r="D3" s="371"/>
      <c r="E3" s="371"/>
      <c r="F3" s="371"/>
      <c r="G3" s="94"/>
      <c r="H3" s="94"/>
      <c r="I3" s="94"/>
      <c r="J3" s="94"/>
      <c r="K3" s="94"/>
      <c r="L3" s="94"/>
      <c r="M3" s="93"/>
      <c r="N3" s="98"/>
      <c r="O3" s="88"/>
      <c r="P3" s="88"/>
      <c r="Q3" s="88"/>
    </row>
    <row r="4" spans="1:50" x14ac:dyDescent="0.3">
      <c r="C4" s="93"/>
      <c r="D4" s="93"/>
      <c r="E4" s="93"/>
      <c r="F4" s="99"/>
      <c r="G4" s="100"/>
      <c r="H4" s="100"/>
      <c r="I4" s="100"/>
      <c r="J4" s="100"/>
      <c r="K4" s="100"/>
      <c r="L4" s="100"/>
    </row>
    <row r="5" spans="1:50" ht="27" customHeight="1" x14ac:dyDescent="0.3">
      <c r="A5" s="551" t="s">
        <v>0</v>
      </c>
      <c r="B5" s="552"/>
      <c r="C5" s="553" t="s">
        <v>232</v>
      </c>
      <c r="D5" s="553"/>
      <c r="E5" s="553"/>
      <c r="F5" s="553"/>
      <c r="G5" s="94"/>
      <c r="H5" s="94"/>
      <c r="I5" s="94"/>
      <c r="J5" s="94"/>
      <c r="K5" s="94"/>
      <c r="L5" s="94"/>
    </row>
    <row r="6" spans="1:50" x14ac:dyDescent="0.3">
      <c r="C6" s="99"/>
      <c r="D6" s="99"/>
      <c r="E6" s="99"/>
      <c r="F6" s="99"/>
      <c r="G6" s="100"/>
      <c r="H6" s="100"/>
      <c r="I6" s="100"/>
      <c r="J6" s="100"/>
      <c r="K6" s="100"/>
      <c r="L6" s="100"/>
    </row>
    <row r="7" spans="1:50" ht="78" customHeight="1" x14ac:dyDescent="0.3">
      <c r="A7" s="551" t="s">
        <v>208</v>
      </c>
      <c r="B7" s="552"/>
      <c r="C7" s="534" t="s">
        <v>234</v>
      </c>
      <c r="D7" s="534"/>
      <c r="E7" s="534"/>
      <c r="F7" s="534"/>
      <c r="G7" s="102"/>
      <c r="H7" s="102"/>
      <c r="I7" s="102"/>
      <c r="J7" s="102"/>
      <c r="K7" s="102"/>
      <c r="L7" s="102"/>
      <c r="M7" s="96" t="s">
        <v>1</v>
      </c>
    </row>
    <row r="8" spans="1:50" x14ac:dyDescent="0.3">
      <c r="C8" s="101"/>
      <c r="D8" s="101"/>
      <c r="E8" s="101"/>
      <c r="F8" s="101"/>
      <c r="G8" s="102"/>
      <c r="H8" s="102"/>
      <c r="I8" s="102"/>
      <c r="J8" s="102"/>
      <c r="K8" s="102"/>
      <c r="L8" s="102"/>
    </row>
    <row r="9" spans="1:50" ht="25.5" customHeight="1" x14ac:dyDescent="0.3">
      <c r="A9" s="103"/>
      <c r="B9" s="103"/>
      <c r="C9" s="87"/>
      <c r="D9" s="87"/>
      <c r="E9" s="87"/>
      <c r="F9" s="87"/>
      <c r="G9" s="86"/>
      <c r="H9" s="86"/>
      <c r="I9" s="86"/>
      <c r="J9" s="86"/>
      <c r="K9" s="86"/>
      <c r="L9" s="86"/>
    </row>
    <row r="10" spans="1:50" x14ac:dyDescent="0.3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</row>
    <row r="11" spans="1:50" ht="18.75" customHeight="1" x14ac:dyDescent="0.3">
      <c r="A11" s="554"/>
      <c r="B11" s="377" t="s">
        <v>3</v>
      </c>
      <c r="C11" s="377"/>
      <c r="D11" s="372" t="s">
        <v>4</v>
      </c>
      <c r="E11" s="378" t="s">
        <v>5</v>
      </c>
      <c r="F11" s="372" t="s">
        <v>45</v>
      </c>
      <c r="G11" s="368" t="s">
        <v>270</v>
      </c>
      <c r="H11" s="368" t="s">
        <v>22</v>
      </c>
      <c r="I11" s="368" t="s">
        <v>276</v>
      </c>
      <c r="J11" s="368" t="s">
        <v>272</v>
      </c>
      <c r="K11" s="368" t="s">
        <v>273</v>
      </c>
      <c r="L11" s="368" t="s">
        <v>6</v>
      </c>
      <c r="M11" s="372" t="s">
        <v>278</v>
      </c>
      <c r="N11" s="372" t="s">
        <v>275</v>
      </c>
      <c r="O11" s="358" t="s">
        <v>209</v>
      </c>
      <c r="P11" s="359"/>
      <c r="Q11" s="359"/>
      <c r="R11" s="358" t="s">
        <v>7</v>
      </c>
      <c r="S11" s="359"/>
      <c r="T11" s="359"/>
      <c r="U11" s="358" t="s">
        <v>8</v>
      </c>
      <c r="V11" s="359"/>
      <c r="W11" s="359"/>
      <c r="X11" s="358" t="s">
        <v>57</v>
      </c>
      <c r="Y11" s="359"/>
      <c r="Z11" s="359"/>
      <c r="AA11" s="358" t="s">
        <v>58</v>
      </c>
      <c r="AB11" s="359"/>
      <c r="AC11" s="359"/>
      <c r="AD11" s="358" t="s">
        <v>59</v>
      </c>
      <c r="AE11" s="359"/>
      <c r="AF11" s="359"/>
      <c r="AG11" s="358" t="s">
        <v>60</v>
      </c>
      <c r="AH11" s="359"/>
      <c r="AI11" s="359"/>
      <c r="AJ11" s="358" t="s">
        <v>9</v>
      </c>
      <c r="AK11" s="359"/>
      <c r="AL11" s="359"/>
      <c r="AM11" s="358" t="s">
        <v>10</v>
      </c>
      <c r="AN11" s="359"/>
      <c r="AO11" s="359"/>
      <c r="AP11" s="358" t="s">
        <v>11</v>
      </c>
      <c r="AQ11" s="359"/>
      <c r="AR11" s="359"/>
      <c r="AS11" s="358" t="s">
        <v>12</v>
      </c>
      <c r="AT11" s="359"/>
      <c r="AU11" s="359"/>
      <c r="AV11" s="358" t="s">
        <v>13</v>
      </c>
      <c r="AW11" s="359"/>
      <c r="AX11" s="359"/>
    </row>
    <row r="12" spans="1:50" ht="18.75" customHeight="1" x14ac:dyDescent="0.3">
      <c r="A12" s="554"/>
      <c r="B12" s="377"/>
      <c r="C12" s="377"/>
      <c r="D12" s="373"/>
      <c r="E12" s="378"/>
      <c r="F12" s="373"/>
      <c r="G12" s="369"/>
      <c r="H12" s="369"/>
      <c r="I12" s="369"/>
      <c r="J12" s="369"/>
      <c r="K12" s="369"/>
      <c r="L12" s="369"/>
      <c r="M12" s="373"/>
      <c r="N12" s="373"/>
      <c r="O12" s="360"/>
      <c r="P12" s="361"/>
      <c r="Q12" s="361"/>
      <c r="R12" s="360"/>
      <c r="S12" s="361"/>
      <c r="T12" s="361"/>
      <c r="U12" s="360"/>
      <c r="V12" s="361"/>
      <c r="W12" s="361"/>
      <c r="X12" s="360"/>
      <c r="Y12" s="361"/>
      <c r="Z12" s="361"/>
      <c r="AA12" s="360"/>
      <c r="AB12" s="361"/>
      <c r="AC12" s="361"/>
      <c r="AD12" s="360"/>
      <c r="AE12" s="361"/>
      <c r="AF12" s="361"/>
      <c r="AG12" s="360"/>
      <c r="AH12" s="361"/>
      <c r="AI12" s="361"/>
      <c r="AJ12" s="360"/>
      <c r="AK12" s="361"/>
      <c r="AL12" s="361"/>
      <c r="AM12" s="360"/>
      <c r="AN12" s="361"/>
      <c r="AO12" s="361"/>
      <c r="AP12" s="360"/>
      <c r="AQ12" s="361"/>
      <c r="AR12" s="361"/>
      <c r="AS12" s="360"/>
      <c r="AT12" s="361"/>
      <c r="AU12" s="361"/>
      <c r="AV12" s="360"/>
      <c r="AW12" s="361"/>
      <c r="AX12" s="361"/>
    </row>
    <row r="13" spans="1:50" ht="24.75" customHeight="1" x14ac:dyDescent="0.3">
      <c r="A13" s="110" t="s">
        <v>14</v>
      </c>
      <c r="B13" s="390" t="s">
        <v>142</v>
      </c>
      <c r="C13" s="391"/>
      <c r="D13" s="120" t="s">
        <v>143</v>
      </c>
      <c r="E13" s="83" t="s">
        <v>15</v>
      </c>
      <c r="F13" s="118" t="s">
        <v>16</v>
      </c>
      <c r="G13" s="153">
        <v>6425</v>
      </c>
      <c r="H13" s="153">
        <v>7760</v>
      </c>
      <c r="I13" s="160">
        <v>8750</v>
      </c>
      <c r="J13" s="77">
        <f>I13*1.02</f>
        <v>8925</v>
      </c>
      <c r="K13" s="77">
        <f>J13*1.02</f>
        <v>9103.5</v>
      </c>
      <c r="L13" s="72" t="s">
        <v>210</v>
      </c>
      <c r="M13" s="85">
        <v>0.02</v>
      </c>
      <c r="N13" s="280">
        <f>SUM(O13:AX13)</f>
        <v>3686</v>
      </c>
      <c r="O13" s="362">
        <v>311</v>
      </c>
      <c r="P13" s="363"/>
      <c r="Q13" s="363"/>
      <c r="R13" s="362">
        <v>366</v>
      </c>
      <c r="S13" s="363"/>
      <c r="T13" s="363"/>
      <c r="U13" s="362">
        <v>255</v>
      </c>
      <c r="V13" s="363"/>
      <c r="W13" s="363"/>
      <c r="X13" s="362">
        <v>308</v>
      </c>
      <c r="Y13" s="363"/>
      <c r="Z13" s="363"/>
      <c r="AA13" s="362">
        <v>348</v>
      </c>
      <c r="AB13" s="363"/>
      <c r="AC13" s="363"/>
      <c r="AD13" s="362">
        <v>324</v>
      </c>
      <c r="AE13" s="363"/>
      <c r="AF13" s="363"/>
      <c r="AG13" s="362">
        <v>292</v>
      </c>
      <c r="AH13" s="363"/>
      <c r="AI13" s="363"/>
      <c r="AJ13" s="362">
        <v>361</v>
      </c>
      <c r="AK13" s="363"/>
      <c r="AL13" s="363"/>
      <c r="AM13" s="362">
        <v>259</v>
      </c>
      <c r="AN13" s="363"/>
      <c r="AO13" s="363"/>
      <c r="AP13" s="362">
        <v>314</v>
      </c>
      <c r="AQ13" s="363"/>
      <c r="AR13" s="363"/>
      <c r="AS13" s="531">
        <v>318</v>
      </c>
      <c r="AT13" s="532"/>
      <c r="AU13" s="532"/>
      <c r="AV13" s="531">
        <v>230</v>
      </c>
      <c r="AW13" s="532"/>
      <c r="AX13" s="532"/>
    </row>
    <row r="14" spans="1:50" ht="25.5" customHeight="1" x14ac:dyDescent="0.3">
      <c r="A14" s="512" t="s">
        <v>211</v>
      </c>
      <c r="B14" s="545" t="s">
        <v>212</v>
      </c>
      <c r="C14" s="546"/>
      <c r="D14" s="84" t="s">
        <v>192</v>
      </c>
      <c r="E14" s="83" t="s">
        <v>15</v>
      </c>
      <c r="F14" s="118" t="s">
        <v>16</v>
      </c>
      <c r="G14" s="153">
        <v>205</v>
      </c>
      <c r="H14" s="153">
        <v>235</v>
      </c>
      <c r="I14" s="160">
        <v>255</v>
      </c>
      <c r="J14" s="77">
        <f t="shared" ref="J14:K17" si="0">I14*1.02</f>
        <v>260.10000000000002</v>
      </c>
      <c r="K14" s="77">
        <f t="shared" si="0"/>
        <v>265.30200000000002</v>
      </c>
      <c r="L14" s="72" t="s">
        <v>213</v>
      </c>
      <c r="M14" s="73">
        <v>0.02</v>
      </c>
      <c r="N14" s="190">
        <f>SUM(O14:AX14)</f>
        <v>212</v>
      </c>
      <c r="O14" s="362">
        <v>18</v>
      </c>
      <c r="P14" s="363"/>
      <c r="Q14" s="363"/>
      <c r="R14" s="362">
        <v>19</v>
      </c>
      <c r="S14" s="363"/>
      <c r="T14" s="363"/>
      <c r="U14" s="362">
        <v>12</v>
      </c>
      <c r="V14" s="363"/>
      <c r="W14" s="363"/>
      <c r="X14" s="362">
        <v>15</v>
      </c>
      <c r="Y14" s="363"/>
      <c r="Z14" s="363"/>
      <c r="AA14" s="362">
        <v>17</v>
      </c>
      <c r="AB14" s="363"/>
      <c r="AC14" s="363"/>
      <c r="AD14" s="362">
        <v>18</v>
      </c>
      <c r="AE14" s="363"/>
      <c r="AF14" s="363"/>
      <c r="AG14" s="362">
        <v>22</v>
      </c>
      <c r="AH14" s="363"/>
      <c r="AI14" s="363"/>
      <c r="AJ14" s="362">
        <v>17</v>
      </c>
      <c r="AK14" s="363"/>
      <c r="AL14" s="363"/>
      <c r="AM14" s="362">
        <v>17</v>
      </c>
      <c r="AN14" s="363"/>
      <c r="AO14" s="363"/>
      <c r="AP14" s="362">
        <v>23</v>
      </c>
      <c r="AQ14" s="363"/>
      <c r="AR14" s="363"/>
      <c r="AS14" s="362">
        <v>22</v>
      </c>
      <c r="AT14" s="363"/>
      <c r="AU14" s="363"/>
      <c r="AV14" s="362">
        <v>12</v>
      </c>
      <c r="AW14" s="363"/>
      <c r="AX14" s="363"/>
    </row>
    <row r="15" spans="1:50" ht="24" customHeight="1" x14ac:dyDescent="0.3">
      <c r="A15" s="512"/>
      <c r="B15" s="549" t="s">
        <v>214</v>
      </c>
      <c r="C15" s="550"/>
      <c r="D15" s="84" t="s">
        <v>215</v>
      </c>
      <c r="E15" s="83" t="s">
        <v>15</v>
      </c>
      <c r="F15" s="118" t="s">
        <v>16</v>
      </c>
      <c r="G15" s="153">
        <v>1094</v>
      </c>
      <c r="H15" s="350">
        <v>1100</v>
      </c>
      <c r="I15" s="160">
        <v>2800</v>
      </c>
      <c r="J15" s="77">
        <f t="shared" si="0"/>
        <v>2856</v>
      </c>
      <c r="K15" s="77">
        <f t="shared" si="0"/>
        <v>2913.12</v>
      </c>
      <c r="L15" s="72" t="s">
        <v>50</v>
      </c>
      <c r="M15" s="85">
        <v>0.02</v>
      </c>
      <c r="N15" s="190">
        <f>SUM(O15:AX15)</f>
        <v>33</v>
      </c>
      <c r="O15" s="362">
        <v>0</v>
      </c>
      <c r="P15" s="363"/>
      <c r="Q15" s="363"/>
      <c r="R15" s="362">
        <v>0</v>
      </c>
      <c r="S15" s="363"/>
      <c r="T15" s="363"/>
      <c r="U15" s="362">
        <v>0</v>
      </c>
      <c r="V15" s="363"/>
      <c r="W15" s="363"/>
      <c r="X15" s="362">
        <v>0</v>
      </c>
      <c r="Y15" s="363"/>
      <c r="Z15" s="363"/>
      <c r="AA15" s="362">
        <v>8</v>
      </c>
      <c r="AB15" s="363"/>
      <c r="AC15" s="363"/>
      <c r="AD15" s="362">
        <v>25</v>
      </c>
      <c r="AE15" s="363"/>
      <c r="AF15" s="455"/>
      <c r="AG15" s="362">
        <v>0</v>
      </c>
      <c r="AH15" s="363"/>
      <c r="AI15" s="363"/>
      <c r="AJ15" s="362">
        <v>0</v>
      </c>
      <c r="AK15" s="363"/>
      <c r="AL15" s="363"/>
      <c r="AM15" s="362">
        <v>0</v>
      </c>
      <c r="AN15" s="363"/>
      <c r="AO15" s="363"/>
      <c r="AP15" s="362">
        <v>0</v>
      </c>
      <c r="AQ15" s="363"/>
      <c r="AR15" s="363"/>
      <c r="AS15" s="362">
        <v>0</v>
      </c>
      <c r="AT15" s="363"/>
      <c r="AU15" s="363"/>
      <c r="AV15" s="362">
        <v>0</v>
      </c>
      <c r="AW15" s="363"/>
      <c r="AX15" s="363"/>
    </row>
    <row r="16" spans="1:50" ht="24" customHeight="1" x14ac:dyDescent="0.3">
      <c r="A16" s="512"/>
      <c r="B16" s="549" t="s">
        <v>216</v>
      </c>
      <c r="C16" s="550"/>
      <c r="D16" s="84" t="s">
        <v>217</v>
      </c>
      <c r="E16" s="83" t="s">
        <v>15</v>
      </c>
      <c r="F16" s="118" t="s">
        <v>16</v>
      </c>
      <c r="G16" s="153">
        <v>3197</v>
      </c>
      <c r="H16" s="350">
        <v>3900</v>
      </c>
      <c r="I16" s="160">
        <v>4500</v>
      </c>
      <c r="J16" s="77">
        <f t="shared" si="0"/>
        <v>4590</v>
      </c>
      <c r="K16" s="77">
        <f t="shared" si="0"/>
        <v>4681.8</v>
      </c>
      <c r="L16" s="72" t="s">
        <v>50</v>
      </c>
      <c r="M16" s="85">
        <v>0.02</v>
      </c>
      <c r="N16" s="190">
        <f>SUM(O16:AX16)</f>
        <v>1830</v>
      </c>
      <c r="O16" s="362">
        <v>159</v>
      </c>
      <c r="P16" s="363"/>
      <c r="Q16" s="363"/>
      <c r="R16" s="362">
        <v>183</v>
      </c>
      <c r="S16" s="363"/>
      <c r="T16" s="363"/>
      <c r="U16" s="362">
        <v>105</v>
      </c>
      <c r="V16" s="363"/>
      <c r="W16" s="363"/>
      <c r="X16" s="362">
        <v>166</v>
      </c>
      <c r="Y16" s="363"/>
      <c r="Z16" s="363"/>
      <c r="AA16" s="362">
        <v>172</v>
      </c>
      <c r="AB16" s="363"/>
      <c r="AC16" s="363"/>
      <c r="AD16" s="362">
        <v>162</v>
      </c>
      <c r="AE16" s="363"/>
      <c r="AF16" s="363"/>
      <c r="AG16" s="362">
        <v>146</v>
      </c>
      <c r="AH16" s="363"/>
      <c r="AI16" s="363"/>
      <c r="AJ16" s="362">
        <v>173</v>
      </c>
      <c r="AK16" s="363"/>
      <c r="AL16" s="363"/>
      <c r="AM16" s="362">
        <v>136</v>
      </c>
      <c r="AN16" s="363"/>
      <c r="AO16" s="363"/>
      <c r="AP16" s="362">
        <v>177</v>
      </c>
      <c r="AQ16" s="363"/>
      <c r="AR16" s="363"/>
      <c r="AS16" s="362">
        <v>159</v>
      </c>
      <c r="AT16" s="363"/>
      <c r="AU16" s="363"/>
      <c r="AV16" s="362">
        <v>92</v>
      </c>
      <c r="AW16" s="363"/>
      <c r="AX16" s="363"/>
    </row>
    <row r="17" spans="1:50" ht="25.5" customHeight="1" x14ac:dyDescent="0.3">
      <c r="A17" s="512"/>
      <c r="B17" s="547" t="s">
        <v>218</v>
      </c>
      <c r="C17" s="548"/>
      <c r="D17" s="84" t="s">
        <v>219</v>
      </c>
      <c r="E17" s="83" t="s">
        <v>15</v>
      </c>
      <c r="F17" s="118" t="s">
        <v>16</v>
      </c>
      <c r="G17" s="153">
        <v>22</v>
      </c>
      <c r="H17" s="350">
        <v>50</v>
      </c>
      <c r="I17" s="160">
        <v>33</v>
      </c>
      <c r="J17" s="77">
        <f t="shared" si="0"/>
        <v>33.660000000000004</v>
      </c>
      <c r="K17" s="77">
        <f t="shared" si="0"/>
        <v>34.333200000000005</v>
      </c>
      <c r="L17" s="113" t="s">
        <v>220</v>
      </c>
      <c r="M17" s="114">
        <v>0.02</v>
      </c>
      <c r="N17" s="190">
        <f>SUM(O17:AX17)</f>
        <v>0</v>
      </c>
      <c r="O17" s="362">
        <v>0</v>
      </c>
      <c r="P17" s="363"/>
      <c r="Q17" s="363"/>
      <c r="R17" s="362">
        <v>0</v>
      </c>
      <c r="S17" s="363"/>
      <c r="T17" s="363"/>
      <c r="U17" s="362">
        <v>0</v>
      </c>
      <c r="V17" s="363"/>
      <c r="W17" s="363"/>
      <c r="X17" s="362">
        <v>0</v>
      </c>
      <c r="Y17" s="363"/>
      <c r="Z17" s="363"/>
      <c r="AA17" s="362">
        <v>0</v>
      </c>
      <c r="AB17" s="363"/>
      <c r="AC17" s="363"/>
      <c r="AD17" s="362">
        <v>0</v>
      </c>
      <c r="AE17" s="363"/>
      <c r="AF17" s="363"/>
      <c r="AG17" s="362">
        <v>0</v>
      </c>
      <c r="AH17" s="363"/>
      <c r="AI17" s="363"/>
      <c r="AJ17" s="362">
        <v>0</v>
      </c>
      <c r="AK17" s="363"/>
      <c r="AL17" s="363"/>
      <c r="AM17" s="362">
        <v>0</v>
      </c>
      <c r="AN17" s="363"/>
      <c r="AO17" s="363"/>
      <c r="AP17" s="362">
        <v>0</v>
      </c>
      <c r="AQ17" s="363"/>
      <c r="AR17" s="363"/>
      <c r="AS17" s="362">
        <v>0</v>
      </c>
      <c r="AT17" s="363"/>
      <c r="AU17" s="363"/>
      <c r="AV17" s="362">
        <v>0</v>
      </c>
      <c r="AW17" s="363"/>
      <c r="AX17" s="363"/>
    </row>
    <row r="18" spans="1:50" ht="15" customHeight="1" x14ac:dyDescent="0.3">
      <c r="A18" s="534" t="s">
        <v>18</v>
      </c>
      <c r="B18" s="535" t="s">
        <v>221</v>
      </c>
      <c r="C18" s="536"/>
      <c r="D18" s="539" t="s">
        <v>97</v>
      </c>
      <c r="E18" s="539" t="s">
        <v>15</v>
      </c>
      <c r="F18" s="539" t="s">
        <v>222</v>
      </c>
      <c r="G18" s="543">
        <v>103</v>
      </c>
      <c r="H18" s="543">
        <v>103</v>
      </c>
      <c r="I18" s="541">
        <v>92</v>
      </c>
      <c r="J18" s="541">
        <f>I18*1.02</f>
        <v>93.84</v>
      </c>
      <c r="K18" s="541">
        <f>J18*1.02</f>
        <v>95.716800000000006</v>
      </c>
      <c r="L18" s="555" t="s">
        <v>223</v>
      </c>
      <c r="M18" s="557">
        <v>0.02</v>
      </c>
      <c r="N18" s="449">
        <f>SUM(O19:AX19)</f>
        <v>89</v>
      </c>
      <c r="O18" s="111" t="s">
        <v>68</v>
      </c>
      <c r="P18" s="111" t="s">
        <v>69</v>
      </c>
      <c r="Q18" s="111" t="s">
        <v>98</v>
      </c>
      <c r="R18" s="111" t="s">
        <v>68</v>
      </c>
      <c r="S18" s="111" t="s">
        <v>69</v>
      </c>
      <c r="T18" s="111" t="s">
        <v>98</v>
      </c>
      <c r="U18" s="111" t="s">
        <v>68</v>
      </c>
      <c r="V18" s="111" t="s">
        <v>69</v>
      </c>
      <c r="W18" s="111" t="s">
        <v>98</v>
      </c>
      <c r="X18" s="111" t="s">
        <v>68</v>
      </c>
      <c r="Y18" s="111" t="s">
        <v>69</v>
      </c>
      <c r="Z18" s="111" t="s">
        <v>98</v>
      </c>
      <c r="AA18" s="111" t="s">
        <v>68</v>
      </c>
      <c r="AB18" s="111" t="s">
        <v>69</v>
      </c>
      <c r="AC18" s="111" t="s">
        <v>98</v>
      </c>
      <c r="AD18" s="111" t="s">
        <v>68</v>
      </c>
      <c r="AE18" s="111" t="s">
        <v>69</v>
      </c>
      <c r="AF18" s="111" t="s">
        <v>98</v>
      </c>
      <c r="AG18" s="111" t="s">
        <v>68</v>
      </c>
      <c r="AH18" s="111" t="s">
        <v>69</v>
      </c>
      <c r="AI18" s="111" t="s">
        <v>98</v>
      </c>
      <c r="AJ18" s="111" t="s">
        <v>68</v>
      </c>
      <c r="AK18" s="111" t="s">
        <v>69</v>
      </c>
      <c r="AL18" s="111" t="s">
        <v>98</v>
      </c>
      <c r="AM18" s="111" t="s">
        <v>68</v>
      </c>
      <c r="AN18" s="111" t="s">
        <v>69</v>
      </c>
      <c r="AO18" s="111" t="s">
        <v>98</v>
      </c>
      <c r="AP18" s="111" t="s">
        <v>68</v>
      </c>
      <c r="AQ18" s="111" t="s">
        <v>69</v>
      </c>
      <c r="AR18" s="111" t="s">
        <v>98</v>
      </c>
      <c r="AS18" s="111" t="s">
        <v>68</v>
      </c>
      <c r="AT18" s="111" t="s">
        <v>69</v>
      </c>
      <c r="AU18" s="111" t="s">
        <v>98</v>
      </c>
      <c r="AV18" s="111" t="s">
        <v>68</v>
      </c>
      <c r="AW18" s="111" t="s">
        <v>69</v>
      </c>
      <c r="AX18" s="111" t="s">
        <v>98</v>
      </c>
    </row>
    <row r="19" spans="1:50" ht="24.75" customHeight="1" x14ac:dyDescent="0.3">
      <c r="A19" s="534"/>
      <c r="B19" s="537"/>
      <c r="C19" s="538"/>
      <c r="D19" s="540"/>
      <c r="E19" s="540"/>
      <c r="F19" s="540"/>
      <c r="G19" s="544"/>
      <c r="H19" s="544"/>
      <c r="I19" s="542"/>
      <c r="J19" s="542"/>
      <c r="K19" s="542"/>
      <c r="L19" s="556"/>
      <c r="M19" s="558"/>
      <c r="N19" s="450"/>
      <c r="O19" s="234">
        <v>1</v>
      </c>
      <c r="P19" s="234">
        <v>2</v>
      </c>
      <c r="Q19" s="234">
        <v>3</v>
      </c>
      <c r="R19" s="234">
        <v>2</v>
      </c>
      <c r="S19" s="234">
        <v>1</v>
      </c>
      <c r="T19" s="234">
        <v>2</v>
      </c>
      <c r="U19" s="234">
        <v>0</v>
      </c>
      <c r="V19" s="234">
        <v>0</v>
      </c>
      <c r="W19" s="234">
        <v>0</v>
      </c>
      <c r="X19" s="193">
        <v>3</v>
      </c>
      <c r="Y19" s="193">
        <v>2</v>
      </c>
      <c r="Z19" s="193">
        <v>5</v>
      </c>
      <c r="AA19" s="298">
        <v>4</v>
      </c>
      <c r="AB19" s="298">
        <v>2</v>
      </c>
      <c r="AC19" s="298">
        <v>4</v>
      </c>
      <c r="AD19" s="298">
        <v>3</v>
      </c>
      <c r="AE19" s="298">
        <v>0</v>
      </c>
      <c r="AF19" s="298">
        <v>2</v>
      </c>
      <c r="AG19" s="309">
        <v>1</v>
      </c>
      <c r="AH19" s="309">
        <v>0</v>
      </c>
      <c r="AI19" s="309">
        <v>1</v>
      </c>
      <c r="AJ19" s="206">
        <v>5</v>
      </c>
      <c r="AK19" s="206">
        <v>4</v>
      </c>
      <c r="AL19" s="206">
        <v>5</v>
      </c>
      <c r="AM19" s="327">
        <v>4</v>
      </c>
      <c r="AN19" s="327">
        <v>11</v>
      </c>
      <c r="AO19" s="327">
        <v>10</v>
      </c>
      <c r="AP19" s="210">
        <v>2</v>
      </c>
      <c r="AQ19" s="210">
        <v>1</v>
      </c>
      <c r="AR19" s="210">
        <v>2</v>
      </c>
      <c r="AS19" s="352">
        <v>3</v>
      </c>
      <c r="AT19" s="352">
        <v>1</v>
      </c>
      <c r="AU19" s="352">
        <v>3</v>
      </c>
      <c r="AV19" s="352">
        <v>0</v>
      </c>
      <c r="AW19" s="352">
        <v>0</v>
      </c>
      <c r="AX19" s="352">
        <v>0</v>
      </c>
    </row>
    <row r="20" spans="1:50" ht="39" customHeight="1" x14ac:dyDescent="0.3">
      <c r="A20" s="534"/>
      <c r="B20" s="392" t="s">
        <v>224</v>
      </c>
      <c r="C20" s="393"/>
      <c r="D20" s="119" t="s">
        <v>97</v>
      </c>
      <c r="E20" s="119" t="s">
        <v>187</v>
      </c>
      <c r="F20" s="119" t="s">
        <v>225</v>
      </c>
      <c r="G20" s="153">
        <v>93</v>
      </c>
      <c r="H20" s="153">
        <v>93</v>
      </c>
      <c r="I20" s="160">
        <v>81</v>
      </c>
      <c r="J20" s="77">
        <f t="shared" ref="J20:K20" si="1">I20*1.02</f>
        <v>82.62</v>
      </c>
      <c r="K20" s="77">
        <f t="shared" si="1"/>
        <v>84.272400000000005</v>
      </c>
      <c r="L20" s="72" t="s">
        <v>223</v>
      </c>
      <c r="M20" s="73">
        <v>0.02</v>
      </c>
      <c r="N20" s="357">
        <f>MAX(SUM(O20:Q20),SUM(R20:T20),SUM(U20:W20),SUM(X20:Z20),SUM(AA20:AC20),SUM(AD20:AF20),SUM(AG20:AI20),SUM(AJ20:AL20),SUM(AM20:AO20),SUM(AP20:AR20),SUM(AS20:AU20),SUM(AV20:AX20))</f>
        <v>99</v>
      </c>
      <c r="O20" s="234">
        <v>28</v>
      </c>
      <c r="P20" s="234">
        <v>17</v>
      </c>
      <c r="Q20" s="234">
        <v>29</v>
      </c>
      <c r="R20" s="234">
        <v>30</v>
      </c>
      <c r="S20" s="234">
        <v>16</v>
      </c>
      <c r="T20" s="234">
        <v>30</v>
      </c>
      <c r="U20" s="234">
        <v>27</v>
      </c>
      <c r="V20" s="234">
        <v>15</v>
      </c>
      <c r="W20" s="234">
        <v>28</v>
      </c>
      <c r="X20" s="193">
        <v>27</v>
      </c>
      <c r="Y20" s="193">
        <v>18</v>
      </c>
      <c r="Z20" s="193">
        <v>30</v>
      </c>
      <c r="AA20" s="298">
        <v>26</v>
      </c>
      <c r="AB20" s="298">
        <v>19</v>
      </c>
      <c r="AC20" s="298">
        <v>30</v>
      </c>
      <c r="AD20" s="298">
        <v>26</v>
      </c>
      <c r="AE20" s="298">
        <v>18</v>
      </c>
      <c r="AF20" s="298">
        <v>30</v>
      </c>
      <c r="AG20" s="309">
        <v>28</v>
      </c>
      <c r="AH20" s="309">
        <v>16</v>
      </c>
      <c r="AI20" s="309">
        <v>30</v>
      </c>
      <c r="AJ20" s="206">
        <v>29</v>
      </c>
      <c r="AK20" s="206">
        <v>19</v>
      </c>
      <c r="AL20" s="206">
        <v>30</v>
      </c>
      <c r="AM20" s="327">
        <v>20</v>
      </c>
      <c r="AN20" s="327">
        <v>23</v>
      </c>
      <c r="AO20" s="327">
        <v>29</v>
      </c>
      <c r="AP20" s="210">
        <v>33</v>
      </c>
      <c r="AQ20" s="210">
        <v>22</v>
      </c>
      <c r="AR20" s="210">
        <v>35</v>
      </c>
      <c r="AS20" s="352">
        <v>35</v>
      </c>
      <c r="AT20" s="352">
        <v>25</v>
      </c>
      <c r="AU20" s="352">
        <v>39</v>
      </c>
      <c r="AV20" s="352">
        <v>26</v>
      </c>
      <c r="AW20" s="352">
        <v>24</v>
      </c>
      <c r="AX20" s="352">
        <v>39</v>
      </c>
    </row>
    <row r="21" spans="1:50" ht="25.5" customHeight="1" x14ac:dyDescent="0.3">
      <c r="N21" s="176">
        <f>O20+P20+R19+S19+U19+V19+X19+Y19+AA19+AB19+AD19+AE19+AG19+AH19+AJ19+AK19+AM19+AN19+AP19+AQ19+AS19+AT19+AV19+AW19</f>
        <v>94</v>
      </c>
    </row>
    <row r="22" spans="1:50" x14ac:dyDescent="0.3">
      <c r="E22" s="115"/>
      <c r="G22" s="177">
        <f>G18</f>
        <v>103</v>
      </c>
      <c r="H22" s="177">
        <f>H18</f>
        <v>103</v>
      </c>
      <c r="I22" s="177">
        <f>I18</f>
        <v>92</v>
      </c>
      <c r="K22" s="106" t="s">
        <v>226</v>
      </c>
      <c r="L22" s="175" t="s">
        <v>226</v>
      </c>
      <c r="N22" s="96">
        <f>SUM(O22:AX22)</f>
        <v>157</v>
      </c>
      <c r="O22" s="533">
        <f>O20+P20+Q20</f>
        <v>74</v>
      </c>
      <c r="P22" s="533"/>
      <c r="Q22" s="533"/>
      <c r="R22" s="533">
        <f t="shared" ref="R22" si="2">R19+S19+T19</f>
        <v>5</v>
      </c>
      <c r="S22" s="533"/>
      <c r="T22" s="533"/>
      <c r="U22" s="533">
        <f t="shared" ref="U22" si="3">U19+V19+W19</f>
        <v>0</v>
      </c>
      <c r="V22" s="533"/>
      <c r="W22" s="533"/>
      <c r="X22" s="533">
        <f t="shared" ref="X22" si="4">X19+Y19+Z19</f>
        <v>10</v>
      </c>
      <c r="Y22" s="533"/>
      <c r="Z22" s="533"/>
      <c r="AA22" s="533">
        <f t="shared" ref="AA22" si="5">AA19+AB19+AC19</f>
        <v>10</v>
      </c>
      <c r="AB22" s="533"/>
      <c r="AC22" s="533"/>
      <c r="AD22" s="533">
        <f t="shared" ref="AD22" si="6">AD19+AE19+AF19</f>
        <v>5</v>
      </c>
      <c r="AE22" s="533"/>
      <c r="AF22" s="533"/>
      <c r="AG22" s="533">
        <f t="shared" ref="AG22" si="7">AG19+AH19+AI19</f>
        <v>2</v>
      </c>
      <c r="AH22" s="533"/>
      <c r="AI22" s="533"/>
      <c r="AJ22" s="533">
        <f t="shared" ref="AJ22" si="8">AJ19+AK19+AL19</f>
        <v>14</v>
      </c>
      <c r="AK22" s="533"/>
      <c r="AL22" s="533"/>
      <c r="AM22" s="533">
        <f t="shared" ref="AM22" si="9">AM19+AN19+AO19</f>
        <v>25</v>
      </c>
      <c r="AN22" s="533"/>
      <c r="AO22" s="533"/>
      <c r="AP22" s="533">
        <f t="shared" ref="AP22" si="10">AP19+AQ19+AR19</f>
        <v>5</v>
      </c>
      <c r="AQ22" s="533"/>
      <c r="AR22" s="533"/>
      <c r="AS22" s="533">
        <f t="shared" ref="AS22" si="11">AS19+AT19+AU19</f>
        <v>7</v>
      </c>
      <c r="AT22" s="533"/>
      <c r="AU22" s="533"/>
      <c r="AV22" s="533">
        <f t="shared" ref="AV22" si="12">AV19+AW19+AX19</f>
        <v>0</v>
      </c>
      <c r="AW22" s="533"/>
      <c r="AX22" s="533"/>
    </row>
    <row r="23" spans="1:50" x14ac:dyDescent="0.3">
      <c r="A23" s="96" t="s">
        <v>68</v>
      </c>
      <c r="B23" s="96" t="s">
        <v>21</v>
      </c>
      <c r="C23" s="92"/>
      <c r="G23" s="177">
        <f>G14+G13</f>
        <v>6630</v>
      </c>
      <c r="H23" s="177">
        <f>H14+H13</f>
        <v>7995</v>
      </c>
      <c r="I23" s="177">
        <f>I14+I13</f>
        <v>9005</v>
      </c>
      <c r="K23" s="106" t="s">
        <v>2</v>
      </c>
      <c r="L23" s="175" t="s">
        <v>2</v>
      </c>
      <c r="N23" s="122">
        <f>N14</f>
        <v>212</v>
      </c>
      <c r="O23" s="533">
        <f>O14</f>
        <v>18</v>
      </c>
      <c r="P23" s="533"/>
      <c r="Q23" s="533"/>
      <c r="R23" s="533">
        <f t="shared" ref="R23" si="13">R14</f>
        <v>19</v>
      </c>
      <c r="S23" s="533"/>
      <c r="T23" s="533"/>
      <c r="U23" s="533">
        <f t="shared" ref="U23" si="14">U14</f>
        <v>12</v>
      </c>
      <c r="V23" s="533"/>
      <c r="W23" s="533"/>
      <c r="X23" s="533">
        <f t="shared" ref="X23" si="15">X14</f>
        <v>15</v>
      </c>
      <c r="Y23" s="533"/>
      <c r="Z23" s="533"/>
      <c r="AA23" s="533">
        <f t="shared" ref="AA23" si="16">AA14</f>
        <v>17</v>
      </c>
      <c r="AB23" s="533"/>
      <c r="AC23" s="533"/>
      <c r="AD23" s="533">
        <f t="shared" ref="AD23" si="17">AD14</f>
        <v>18</v>
      </c>
      <c r="AE23" s="533"/>
      <c r="AF23" s="533"/>
      <c r="AG23" s="533">
        <f t="shared" ref="AG23" si="18">AG14</f>
        <v>22</v>
      </c>
      <c r="AH23" s="533"/>
      <c r="AI23" s="533"/>
      <c r="AJ23" s="533">
        <f t="shared" ref="AJ23" si="19">AJ14</f>
        <v>17</v>
      </c>
      <c r="AK23" s="533"/>
      <c r="AL23" s="533"/>
      <c r="AM23" s="533">
        <f t="shared" ref="AM23" si="20">AM14</f>
        <v>17</v>
      </c>
      <c r="AN23" s="533"/>
      <c r="AO23" s="533"/>
      <c r="AP23" s="533">
        <f t="shared" ref="AP23" si="21">AP14</f>
        <v>23</v>
      </c>
      <c r="AQ23" s="533"/>
      <c r="AR23" s="533"/>
      <c r="AS23" s="533">
        <f t="shared" ref="AS23" si="22">AS14</f>
        <v>22</v>
      </c>
      <c r="AT23" s="533"/>
      <c r="AU23" s="533"/>
      <c r="AV23" s="533">
        <f t="shared" ref="AV23" si="23">AV14</f>
        <v>12</v>
      </c>
      <c r="AW23" s="533"/>
      <c r="AX23" s="533"/>
    </row>
    <row r="24" spans="1:50" x14ac:dyDescent="0.3">
      <c r="A24" s="96" t="s">
        <v>69</v>
      </c>
      <c r="B24" s="96" t="s">
        <v>20</v>
      </c>
      <c r="C24" s="92"/>
      <c r="L24" s="163" t="s">
        <v>227</v>
      </c>
      <c r="N24" s="122">
        <f>N13</f>
        <v>3686</v>
      </c>
      <c r="AD24" s="533"/>
      <c r="AE24" s="533"/>
      <c r="AF24" s="533"/>
      <c r="AG24" s="533">
        <f>AG13+AD13+AA13+X13+U13+R13+O13</f>
        <v>2204</v>
      </c>
      <c r="AH24" s="533"/>
      <c r="AI24" s="533"/>
      <c r="AJ24" s="533">
        <f t="shared" ref="AJ24" si="24">AJ13</f>
        <v>361</v>
      </c>
      <c r="AK24" s="533"/>
      <c r="AL24" s="533"/>
      <c r="AM24" s="533">
        <f t="shared" ref="AM24:AV24" si="25">AM13</f>
        <v>259</v>
      </c>
      <c r="AN24" s="533"/>
      <c r="AO24" s="533"/>
      <c r="AP24" s="533">
        <f t="shared" si="25"/>
        <v>314</v>
      </c>
      <c r="AQ24" s="533"/>
      <c r="AR24" s="533"/>
      <c r="AS24" s="533">
        <f t="shared" si="25"/>
        <v>318</v>
      </c>
      <c r="AT24" s="533"/>
      <c r="AU24" s="533"/>
      <c r="AV24" s="533">
        <f t="shared" si="25"/>
        <v>230</v>
      </c>
      <c r="AW24" s="533"/>
      <c r="AX24" s="533"/>
    </row>
    <row r="25" spans="1:50" x14ac:dyDescent="0.3">
      <c r="A25" s="96" t="s">
        <v>98</v>
      </c>
      <c r="B25" s="96" t="s">
        <v>103</v>
      </c>
      <c r="C25" s="92"/>
      <c r="N25" s="191">
        <f>N23+N24</f>
        <v>3898</v>
      </c>
    </row>
    <row r="26" spans="1:50" x14ac:dyDescent="0.3">
      <c r="K26" s="106" t="s">
        <v>21</v>
      </c>
      <c r="L26" s="96" t="s">
        <v>21</v>
      </c>
      <c r="N26" s="96">
        <f>O20+R19+U19+X19+AA19+AD19+AG19+AJ19+AM19+AP19+AS19+AV19</f>
        <v>55</v>
      </c>
      <c r="P26" s="89">
        <f>O19+R19+U19+X19+AA19+AD19+AG19+AJ19+AM19+AP19+AS19+AV19</f>
        <v>28</v>
      </c>
    </row>
    <row r="27" spans="1:50" x14ac:dyDescent="0.3">
      <c r="K27" s="106" t="s">
        <v>20</v>
      </c>
      <c r="L27" s="96" t="s">
        <v>20</v>
      </c>
      <c r="N27" s="96">
        <f>P20+S19+V19+Y19+AB19+AE19+AH19+AK19+AN19+AQ19+AT19+AW19</f>
        <v>39</v>
      </c>
      <c r="P27" s="89">
        <f>P19+S19+V19+Y19+AB19+AE19+AH19+AK19+AN19+AQ19+AT19+AW19</f>
        <v>24</v>
      </c>
    </row>
    <row r="28" spans="1:50" x14ac:dyDescent="0.3">
      <c r="K28" s="106" t="s">
        <v>231</v>
      </c>
      <c r="L28" s="163" t="s">
        <v>231</v>
      </c>
      <c r="N28" s="96">
        <f>Q20+T19+W19+Z19+AC19+AF19+AI19+AL19+AO19+AR19+AU19+AX19</f>
        <v>63</v>
      </c>
      <c r="P28" s="89">
        <f>Q19+T19+W19+Z19+AC19+AF19+AI19+AL19+AO19+AR19+AU19+AX19</f>
        <v>37</v>
      </c>
    </row>
    <row r="29" spans="1:50" x14ac:dyDescent="0.3">
      <c r="L29" s="163"/>
    </row>
    <row r="31" spans="1:50" x14ac:dyDescent="0.3">
      <c r="L31" s="163"/>
    </row>
    <row r="1048574" spans="12:12" ht="27.6" x14ac:dyDescent="0.3">
      <c r="L1048574" s="72" t="s">
        <v>50</v>
      </c>
    </row>
  </sheetData>
  <mergeCells count="144">
    <mergeCell ref="AA16:AC16"/>
    <mergeCell ref="X16:Z16"/>
    <mergeCell ref="X17:Z17"/>
    <mergeCell ref="H11:H12"/>
    <mergeCell ref="L18:L19"/>
    <mergeCell ref="M18:M19"/>
    <mergeCell ref="N18:N19"/>
    <mergeCell ref="O13:Q13"/>
    <mergeCell ref="R13:T13"/>
    <mergeCell ref="U13:W13"/>
    <mergeCell ref="O16:Q16"/>
    <mergeCell ref="R16:T16"/>
    <mergeCell ref="X15:Z15"/>
    <mergeCell ref="X13:Z13"/>
    <mergeCell ref="O23:Q23"/>
    <mergeCell ref="R22:T22"/>
    <mergeCell ref="U22:W22"/>
    <mergeCell ref="X22:Z22"/>
    <mergeCell ref="AA22:AC22"/>
    <mergeCell ref="R23:T23"/>
    <mergeCell ref="O22:Q22"/>
    <mergeCell ref="O17:Q17"/>
    <mergeCell ref="R17:T17"/>
    <mergeCell ref="AA17:AC17"/>
    <mergeCell ref="U23:W23"/>
    <mergeCell ref="X23:Z23"/>
    <mergeCell ref="AA23:AC23"/>
    <mergeCell ref="AV11:AX12"/>
    <mergeCell ref="A1:B1"/>
    <mergeCell ref="C1:F1"/>
    <mergeCell ref="A3:B3"/>
    <mergeCell ref="C3:F3"/>
    <mergeCell ref="A5:B5"/>
    <mergeCell ref="C5:F5"/>
    <mergeCell ref="I11:I12"/>
    <mergeCell ref="J11:J12"/>
    <mergeCell ref="K11:K12"/>
    <mergeCell ref="A7:B7"/>
    <mergeCell ref="C7:F7"/>
    <mergeCell ref="A11:A12"/>
    <mergeCell ref="B11:C12"/>
    <mergeCell ref="D11:D12"/>
    <mergeCell ref="E11:E12"/>
    <mergeCell ref="F11:F12"/>
    <mergeCell ref="L11:L12"/>
    <mergeCell ref="M11:M12"/>
    <mergeCell ref="G11:G12"/>
    <mergeCell ref="N11:N12"/>
    <mergeCell ref="AJ11:AL12"/>
    <mergeCell ref="AM11:AO12"/>
    <mergeCell ref="AP11:AR12"/>
    <mergeCell ref="B13:C13"/>
    <mergeCell ref="AS11:AU12"/>
    <mergeCell ref="AJ14:AL14"/>
    <mergeCell ref="AJ13:AL13"/>
    <mergeCell ref="O11:Q12"/>
    <mergeCell ref="R11:T12"/>
    <mergeCell ref="U11:W12"/>
    <mergeCell ref="X11:Z12"/>
    <mergeCell ref="AA11:AC12"/>
    <mergeCell ref="AD11:AF12"/>
    <mergeCell ref="AG11:AI12"/>
    <mergeCell ref="X14:Z14"/>
    <mergeCell ref="AM13:AO13"/>
    <mergeCell ref="AP17:AR17"/>
    <mergeCell ref="AP16:AR16"/>
    <mergeCell ref="AP13:AR13"/>
    <mergeCell ref="AJ17:AL17"/>
    <mergeCell ref="AA15:AC15"/>
    <mergeCell ref="AD15:AF15"/>
    <mergeCell ref="AA14:AC14"/>
    <mergeCell ref="AD14:AF14"/>
    <mergeCell ref="AA13:AC13"/>
    <mergeCell ref="AD13:AF13"/>
    <mergeCell ref="AG17:AI17"/>
    <mergeCell ref="AG16:AI16"/>
    <mergeCell ref="AG15:AI15"/>
    <mergeCell ref="AG14:AI14"/>
    <mergeCell ref="AG13:AI13"/>
    <mergeCell ref="AP14:AR14"/>
    <mergeCell ref="AP15:AR15"/>
    <mergeCell ref="AJ16:AL16"/>
    <mergeCell ref="AJ15:AL15"/>
    <mergeCell ref="AD17:AF17"/>
    <mergeCell ref="AD16:AF16"/>
    <mergeCell ref="AM17:AO17"/>
    <mergeCell ref="AM14:AO14"/>
    <mergeCell ref="AM16:AO16"/>
    <mergeCell ref="A14:A17"/>
    <mergeCell ref="B14:C14"/>
    <mergeCell ref="B17:C17"/>
    <mergeCell ref="B16:C16"/>
    <mergeCell ref="B15:C15"/>
    <mergeCell ref="U16:W16"/>
    <mergeCell ref="O14:Q14"/>
    <mergeCell ref="R14:T14"/>
    <mergeCell ref="U14:W14"/>
    <mergeCell ref="O15:Q15"/>
    <mergeCell ref="R15:T15"/>
    <mergeCell ref="U17:W17"/>
    <mergeCell ref="U15:W15"/>
    <mergeCell ref="B20:C20"/>
    <mergeCell ref="A18:A20"/>
    <mergeCell ref="B18:C19"/>
    <mergeCell ref="D18:D19"/>
    <mergeCell ref="E18:E19"/>
    <mergeCell ref="F18:F19"/>
    <mergeCell ref="I18:I19"/>
    <mergeCell ref="J18:J19"/>
    <mergeCell ref="K18:K19"/>
    <mergeCell ref="H18:H19"/>
    <mergeCell ref="G18:G19"/>
    <mergeCell ref="AP24:AR24"/>
    <mergeCell ref="AS24:AU24"/>
    <mergeCell ref="AV24:AX24"/>
    <mergeCell ref="AJ22:AL22"/>
    <mergeCell ref="AM22:AO22"/>
    <mergeCell ref="AP22:AR22"/>
    <mergeCell ref="AS22:AU22"/>
    <mergeCell ref="AV23:AX23"/>
    <mergeCell ref="AS23:AU23"/>
    <mergeCell ref="AM23:AO23"/>
    <mergeCell ref="AP23:AR23"/>
    <mergeCell ref="AV22:AX22"/>
    <mergeCell ref="AJ23:AL23"/>
    <mergeCell ref="AM15:AO15"/>
    <mergeCell ref="AD24:AF24"/>
    <mergeCell ref="AG24:AI24"/>
    <mergeCell ref="AJ24:AL24"/>
    <mergeCell ref="AM24:AO24"/>
    <mergeCell ref="AD22:AF22"/>
    <mergeCell ref="AG22:AI22"/>
    <mergeCell ref="AG23:AI23"/>
    <mergeCell ref="AD23:AF23"/>
    <mergeCell ref="AS17:AU17"/>
    <mergeCell ref="AV17:AX17"/>
    <mergeCell ref="AV15:AX15"/>
    <mergeCell ref="AS14:AU14"/>
    <mergeCell ref="AV14:AX14"/>
    <mergeCell ref="AV16:AX16"/>
    <mergeCell ref="AS16:AU16"/>
    <mergeCell ref="AS13:AU13"/>
    <mergeCell ref="AV13:AX13"/>
    <mergeCell ref="AS15:AU15"/>
  </mergeCells>
  <pageMargins left="0.15748031496062992" right="0.15748031496062992" top="0.74803149606299213" bottom="0.74803149606299213" header="0.31496062992125984" footer="0.31496062992125984"/>
  <pageSetup scale="74" orientation="landscape" r:id="rId1"/>
  <colBreaks count="1" manualBreakCount="1">
    <brk id="23" max="28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H39"/>
  <sheetViews>
    <sheetView topLeftCell="A12" zoomScaleSheetLayoutView="90" workbookViewId="0">
      <selection activeCell="BK15" sqref="BK15:BP15"/>
    </sheetView>
  </sheetViews>
  <sheetFormatPr baseColWidth="10" defaultRowHeight="14.4" x14ac:dyDescent="0.3"/>
  <cols>
    <col min="1" max="1" width="12.5546875" style="21" customWidth="1"/>
    <col min="2" max="3" width="13.44140625" style="21" customWidth="1"/>
    <col min="4" max="5" width="11.109375" style="21" customWidth="1"/>
    <col min="6" max="6" width="11.5546875" style="21" customWidth="1"/>
    <col min="7" max="8" width="12.109375" style="96" customWidth="1"/>
    <col min="9" max="9" width="12.109375" style="21" hidden="1" customWidth="1"/>
    <col min="10" max="10" width="12.109375" style="39" hidden="1" customWidth="1"/>
    <col min="11" max="11" width="12.109375" style="39" customWidth="1"/>
    <col min="12" max="12" width="12.109375" style="39" hidden="1" customWidth="1"/>
    <col min="13" max="13" width="12.109375" style="21" hidden="1" customWidth="1"/>
    <col min="14" max="14" width="12.109375" style="21" customWidth="1"/>
    <col min="15" max="32" width="4.6640625" style="22" customWidth="1"/>
    <col min="33" max="86" width="4.6640625" style="161" customWidth="1"/>
    <col min="87" max="291" width="11.5546875" style="17"/>
    <col min="292" max="292" width="12.5546875" style="17" customWidth="1"/>
    <col min="293" max="293" width="5.109375" style="17" customWidth="1"/>
    <col min="294" max="294" width="13.44140625" style="17" customWidth="1"/>
    <col min="295" max="296" width="21.44140625" style="17" customWidth="1"/>
    <col min="297" max="297" width="17.6640625" style="17" customWidth="1"/>
    <col min="298" max="299" width="14.6640625" style="17" customWidth="1"/>
    <col min="300" max="301" width="15.88671875" style="17" customWidth="1"/>
    <col min="302" max="313" width="12.88671875" style="17" customWidth="1"/>
    <col min="314" max="547" width="11.5546875" style="17"/>
    <col min="548" max="548" width="12.5546875" style="17" customWidth="1"/>
    <col min="549" max="549" width="5.109375" style="17" customWidth="1"/>
    <col min="550" max="550" width="13.44140625" style="17" customWidth="1"/>
    <col min="551" max="552" width="21.44140625" style="17" customWidth="1"/>
    <col min="553" max="553" width="17.6640625" style="17" customWidth="1"/>
    <col min="554" max="555" width="14.6640625" style="17" customWidth="1"/>
    <col min="556" max="557" width="15.88671875" style="17" customWidth="1"/>
    <col min="558" max="569" width="12.88671875" style="17" customWidth="1"/>
    <col min="570" max="803" width="11.5546875" style="17"/>
    <col min="804" max="804" width="12.5546875" style="17" customWidth="1"/>
    <col min="805" max="805" width="5.109375" style="17" customWidth="1"/>
    <col min="806" max="806" width="13.44140625" style="17" customWidth="1"/>
    <col min="807" max="808" width="21.44140625" style="17" customWidth="1"/>
    <col min="809" max="809" width="17.6640625" style="17" customWidth="1"/>
    <col min="810" max="811" width="14.6640625" style="17" customWidth="1"/>
    <col min="812" max="813" width="15.88671875" style="17" customWidth="1"/>
    <col min="814" max="825" width="12.88671875" style="17" customWidth="1"/>
    <col min="826" max="1059" width="11.5546875" style="17"/>
    <col min="1060" max="1060" width="12.5546875" style="17" customWidth="1"/>
    <col min="1061" max="1061" width="5.109375" style="17" customWidth="1"/>
    <col min="1062" max="1062" width="13.44140625" style="17" customWidth="1"/>
    <col min="1063" max="1064" width="21.44140625" style="17" customWidth="1"/>
    <col min="1065" max="1065" width="17.6640625" style="17" customWidth="1"/>
    <col min="1066" max="1067" width="14.6640625" style="17" customWidth="1"/>
    <col min="1068" max="1069" width="15.88671875" style="17" customWidth="1"/>
    <col min="1070" max="1081" width="12.88671875" style="17" customWidth="1"/>
    <col min="1082" max="1315" width="11.5546875" style="17"/>
    <col min="1316" max="1316" width="12.5546875" style="17" customWidth="1"/>
    <col min="1317" max="1317" width="5.109375" style="17" customWidth="1"/>
    <col min="1318" max="1318" width="13.44140625" style="17" customWidth="1"/>
    <col min="1319" max="1320" width="21.44140625" style="17" customWidth="1"/>
    <col min="1321" max="1321" width="17.6640625" style="17" customWidth="1"/>
    <col min="1322" max="1323" width="14.6640625" style="17" customWidth="1"/>
    <col min="1324" max="1325" width="15.88671875" style="17" customWidth="1"/>
    <col min="1326" max="1337" width="12.88671875" style="17" customWidth="1"/>
    <col min="1338" max="1571" width="11.5546875" style="17"/>
    <col min="1572" max="1572" width="12.5546875" style="17" customWidth="1"/>
    <col min="1573" max="1573" width="5.109375" style="17" customWidth="1"/>
    <col min="1574" max="1574" width="13.44140625" style="17" customWidth="1"/>
    <col min="1575" max="1576" width="21.44140625" style="17" customWidth="1"/>
    <col min="1577" max="1577" width="17.6640625" style="17" customWidth="1"/>
    <col min="1578" max="1579" width="14.6640625" style="17" customWidth="1"/>
    <col min="1580" max="1581" width="15.88671875" style="17" customWidth="1"/>
    <col min="1582" max="1593" width="12.88671875" style="17" customWidth="1"/>
    <col min="1594" max="1827" width="11.5546875" style="17"/>
    <col min="1828" max="1828" width="12.5546875" style="17" customWidth="1"/>
    <col min="1829" max="1829" width="5.109375" style="17" customWidth="1"/>
    <col min="1830" max="1830" width="13.44140625" style="17" customWidth="1"/>
    <col min="1831" max="1832" width="21.44140625" style="17" customWidth="1"/>
    <col min="1833" max="1833" width="17.6640625" style="17" customWidth="1"/>
    <col min="1834" max="1835" width="14.6640625" style="17" customWidth="1"/>
    <col min="1836" max="1837" width="15.88671875" style="17" customWidth="1"/>
    <col min="1838" max="1849" width="12.88671875" style="17" customWidth="1"/>
    <col min="1850" max="2083" width="11.5546875" style="17"/>
    <col min="2084" max="2084" width="12.5546875" style="17" customWidth="1"/>
    <col min="2085" max="2085" width="5.109375" style="17" customWidth="1"/>
    <col min="2086" max="2086" width="13.44140625" style="17" customWidth="1"/>
    <col min="2087" max="2088" width="21.44140625" style="17" customWidth="1"/>
    <col min="2089" max="2089" width="17.6640625" style="17" customWidth="1"/>
    <col min="2090" max="2091" width="14.6640625" style="17" customWidth="1"/>
    <col min="2092" max="2093" width="15.88671875" style="17" customWidth="1"/>
    <col min="2094" max="2105" width="12.88671875" style="17" customWidth="1"/>
    <col min="2106" max="2339" width="11.5546875" style="17"/>
    <col min="2340" max="2340" width="12.5546875" style="17" customWidth="1"/>
    <col min="2341" max="2341" width="5.109375" style="17" customWidth="1"/>
    <col min="2342" max="2342" width="13.44140625" style="17" customWidth="1"/>
    <col min="2343" max="2344" width="21.44140625" style="17" customWidth="1"/>
    <col min="2345" max="2345" width="17.6640625" style="17" customWidth="1"/>
    <col min="2346" max="2347" width="14.6640625" style="17" customWidth="1"/>
    <col min="2348" max="2349" width="15.88671875" style="17" customWidth="1"/>
    <col min="2350" max="2361" width="12.88671875" style="17" customWidth="1"/>
    <col min="2362" max="2595" width="11.5546875" style="17"/>
    <col min="2596" max="2596" width="12.5546875" style="17" customWidth="1"/>
    <col min="2597" max="2597" width="5.109375" style="17" customWidth="1"/>
    <col min="2598" max="2598" width="13.44140625" style="17" customWidth="1"/>
    <col min="2599" max="2600" width="21.44140625" style="17" customWidth="1"/>
    <col min="2601" max="2601" width="17.6640625" style="17" customWidth="1"/>
    <col min="2602" max="2603" width="14.6640625" style="17" customWidth="1"/>
    <col min="2604" max="2605" width="15.88671875" style="17" customWidth="1"/>
    <col min="2606" max="2617" width="12.88671875" style="17" customWidth="1"/>
    <col min="2618" max="2851" width="11.5546875" style="17"/>
    <col min="2852" max="2852" width="12.5546875" style="17" customWidth="1"/>
    <col min="2853" max="2853" width="5.109375" style="17" customWidth="1"/>
    <col min="2854" max="2854" width="13.44140625" style="17" customWidth="1"/>
    <col min="2855" max="2856" width="21.44140625" style="17" customWidth="1"/>
    <col min="2857" max="2857" width="17.6640625" style="17" customWidth="1"/>
    <col min="2858" max="2859" width="14.6640625" style="17" customWidth="1"/>
    <col min="2860" max="2861" width="15.88671875" style="17" customWidth="1"/>
    <col min="2862" max="2873" width="12.88671875" style="17" customWidth="1"/>
    <col min="2874" max="3107" width="11.5546875" style="17"/>
    <col min="3108" max="3108" width="12.5546875" style="17" customWidth="1"/>
    <col min="3109" max="3109" width="5.109375" style="17" customWidth="1"/>
    <col min="3110" max="3110" width="13.44140625" style="17" customWidth="1"/>
    <col min="3111" max="3112" width="21.44140625" style="17" customWidth="1"/>
    <col min="3113" max="3113" width="17.6640625" style="17" customWidth="1"/>
    <col min="3114" max="3115" width="14.6640625" style="17" customWidth="1"/>
    <col min="3116" max="3117" width="15.88671875" style="17" customWidth="1"/>
    <col min="3118" max="3129" width="12.88671875" style="17" customWidth="1"/>
    <col min="3130" max="3363" width="11.5546875" style="17"/>
    <col min="3364" max="3364" width="12.5546875" style="17" customWidth="1"/>
    <col min="3365" max="3365" width="5.109375" style="17" customWidth="1"/>
    <col min="3366" max="3366" width="13.44140625" style="17" customWidth="1"/>
    <col min="3367" max="3368" width="21.44140625" style="17" customWidth="1"/>
    <col min="3369" max="3369" width="17.6640625" style="17" customWidth="1"/>
    <col min="3370" max="3371" width="14.6640625" style="17" customWidth="1"/>
    <col min="3372" max="3373" width="15.88671875" style="17" customWidth="1"/>
    <col min="3374" max="3385" width="12.88671875" style="17" customWidth="1"/>
    <col min="3386" max="3619" width="11.5546875" style="17"/>
    <col min="3620" max="3620" width="12.5546875" style="17" customWidth="1"/>
    <col min="3621" max="3621" width="5.109375" style="17" customWidth="1"/>
    <col min="3622" max="3622" width="13.44140625" style="17" customWidth="1"/>
    <col min="3623" max="3624" width="21.44140625" style="17" customWidth="1"/>
    <col min="3625" max="3625" width="17.6640625" style="17" customWidth="1"/>
    <col min="3626" max="3627" width="14.6640625" style="17" customWidth="1"/>
    <col min="3628" max="3629" width="15.88671875" style="17" customWidth="1"/>
    <col min="3630" max="3641" width="12.88671875" style="17" customWidth="1"/>
    <col min="3642" max="3875" width="11.5546875" style="17"/>
    <col min="3876" max="3876" width="12.5546875" style="17" customWidth="1"/>
    <col min="3877" max="3877" width="5.109375" style="17" customWidth="1"/>
    <col min="3878" max="3878" width="13.44140625" style="17" customWidth="1"/>
    <col min="3879" max="3880" width="21.44140625" style="17" customWidth="1"/>
    <col min="3881" max="3881" width="17.6640625" style="17" customWidth="1"/>
    <col min="3882" max="3883" width="14.6640625" style="17" customWidth="1"/>
    <col min="3884" max="3885" width="15.88671875" style="17" customWidth="1"/>
    <col min="3886" max="3897" width="12.88671875" style="17" customWidth="1"/>
    <col min="3898" max="4131" width="11.5546875" style="17"/>
    <col min="4132" max="4132" width="12.5546875" style="17" customWidth="1"/>
    <col min="4133" max="4133" width="5.109375" style="17" customWidth="1"/>
    <col min="4134" max="4134" width="13.44140625" style="17" customWidth="1"/>
    <col min="4135" max="4136" width="21.44140625" style="17" customWidth="1"/>
    <col min="4137" max="4137" width="17.6640625" style="17" customWidth="1"/>
    <col min="4138" max="4139" width="14.6640625" style="17" customWidth="1"/>
    <col min="4140" max="4141" width="15.88671875" style="17" customWidth="1"/>
    <col min="4142" max="4153" width="12.88671875" style="17" customWidth="1"/>
    <col min="4154" max="4387" width="11.5546875" style="17"/>
    <col min="4388" max="4388" width="12.5546875" style="17" customWidth="1"/>
    <col min="4389" max="4389" width="5.109375" style="17" customWidth="1"/>
    <col min="4390" max="4390" width="13.44140625" style="17" customWidth="1"/>
    <col min="4391" max="4392" width="21.44140625" style="17" customWidth="1"/>
    <col min="4393" max="4393" width="17.6640625" style="17" customWidth="1"/>
    <col min="4394" max="4395" width="14.6640625" style="17" customWidth="1"/>
    <col min="4396" max="4397" width="15.88671875" style="17" customWidth="1"/>
    <col min="4398" max="4409" width="12.88671875" style="17" customWidth="1"/>
    <col min="4410" max="4643" width="11.5546875" style="17"/>
    <col min="4644" max="4644" width="12.5546875" style="17" customWidth="1"/>
    <col min="4645" max="4645" width="5.109375" style="17" customWidth="1"/>
    <col min="4646" max="4646" width="13.44140625" style="17" customWidth="1"/>
    <col min="4647" max="4648" width="21.44140625" style="17" customWidth="1"/>
    <col min="4649" max="4649" width="17.6640625" style="17" customWidth="1"/>
    <col min="4650" max="4651" width="14.6640625" style="17" customWidth="1"/>
    <col min="4652" max="4653" width="15.88671875" style="17" customWidth="1"/>
    <col min="4654" max="4665" width="12.88671875" style="17" customWidth="1"/>
    <col min="4666" max="4899" width="11.5546875" style="17"/>
    <col min="4900" max="4900" width="12.5546875" style="17" customWidth="1"/>
    <col min="4901" max="4901" width="5.109375" style="17" customWidth="1"/>
    <col min="4902" max="4902" width="13.44140625" style="17" customWidth="1"/>
    <col min="4903" max="4904" width="21.44140625" style="17" customWidth="1"/>
    <col min="4905" max="4905" width="17.6640625" style="17" customWidth="1"/>
    <col min="4906" max="4907" width="14.6640625" style="17" customWidth="1"/>
    <col min="4908" max="4909" width="15.88671875" style="17" customWidth="1"/>
    <col min="4910" max="4921" width="12.88671875" style="17" customWidth="1"/>
    <col min="4922" max="5155" width="11.5546875" style="17"/>
    <col min="5156" max="5156" width="12.5546875" style="17" customWidth="1"/>
    <col min="5157" max="5157" width="5.109375" style="17" customWidth="1"/>
    <col min="5158" max="5158" width="13.44140625" style="17" customWidth="1"/>
    <col min="5159" max="5160" width="21.44140625" style="17" customWidth="1"/>
    <col min="5161" max="5161" width="17.6640625" style="17" customWidth="1"/>
    <col min="5162" max="5163" width="14.6640625" style="17" customWidth="1"/>
    <col min="5164" max="5165" width="15.88671875" style="17" customWidth="1"/>
    <col min="5166" max="5177" width="12.88671875" style="17" customWidth="1"/>
    <col min="5178" max="5411" width="11.5546875" style="17"/>
    <col min="5412" max="5412" width="12.5546875" style="17" customWidth="1"/>
    <col min="5413" max="5413" width="5.109375" style="17" customWidth="1"/>
    <col min="5414" max="5414" width="13.44140625" style="17" customWidth="1"/>
    <col min="5415" max="5416" width="21.44140625" style="17" customWidth="1"/>
    <col min="5417" max="5417" width="17.6640625" style="17" customWidth="1"/>
    <col min="5418" max="5419" width="14.6640625" style="17" customWidth="1"/>
    <col min="5420" max="5421" width="15.88671875" style="17" customWidth="1"/>
    <col min="5422" max="5433" width="12.88671875" style="17" customWidth="1"/>
    <col min="5434" max="5667" width="11.5546875" style="17"/>
    <col min="5668" max="5668" width="12.5546875" style="17" customWidth="1"/>
    <col min="5669" max="5669" width="5.109375" style="17" customWidth="1"/>
    <col min="5670" max="5670" width="13.44140625" style="17" customWidth="1"/>
    <col min="5671" max="5672" width="21.44140625" style="17" customWidth="1"/>
    <col min="5673" max="5673" width="17.6640625" style="17" customWidth="1"/>
    <col min="5674" max="5675" width="14.6640625" style="17" customWidth="1"/>
    <col min="5676" max="5677" width="15.88671875" style="17" customWidth="1"/>
    <col min="5678" max="5689" width="12.88671875" style="17" customWidth="1"/>
    <col min="5690" max="5923" width="11.5546875" style="17"/>
    <col min="5924" max="5924" width="12.5546875" style="17" customWidth="1"/>
    <col min="5925" max="5925" width="5.109375" style="17" customWidth="1"/>
    <col min="5926" max="5926" width="13.44140625" style="17" customWidth="1"/>
    <col min="5927" max="5928" width="21.44140625" style="17" customWidth="1"/>
    <col min="5929" max="5929" width="17.6640625" style="17" customWidth="1"/>
    <col min="5930" max="5931" width="14.6640625" style="17" customWidth="1"/>
    <col min="5932" max="5933" width="15.88671875" style="17" customWidth="1"/>
    <col min="5934" max="5945" width="12.88671875" style="17" customWidth="1"/>
    <col min="5946" max="6179" width="11.5546875" style="17"/>
    <col min="6180" max="6180" width="12.5546875" style="17" customWidth="1"/>
    <col min="6181" max="6181" width="5.109375" style="17" customWidth="1"/>
    <col min="6182" max="6182" width="13.44140625" style="17" customWidth="1"/>
    <col min="6183" max="6184" width="21.44140625" style="17" customWidth="1"/>
    <col min="6185" max="6185" width="17.6640625" style="17" customWidth="1"/>
    <col min="6186" max="6187" width="14.6640625" style="17" customWidth="1"/>
    <col min="6188" max="6189" width="15.88671875" style="17" customWidth="1"/>
    <col min="6190" max="6201" width="12.88671875" style="17" customWidth="1"/>
    <col min="6202" max="6435" width="11.5546875" style="17"/>
    <col min="6436" max="6436" width="12.5546875" style="17" customWidth="1"/>
    <col min="6437" max="6437" width="5.109375" style="17" customWidth="1"/>
    <col min="6438" max="6438" width="13.44140625" style="17" customWidth="1"/>
    <col min="6439" max="6440" width="21.44140625" style="17" customWidth="1"/>
    <col min="6441" max="6441" width="17.6640625" style="17" customWidth="1"/>
    <col min="6442" max="6443" width="14.6640625" style="17" customWidth="1"/>
    <col min="6444" max="6445" width="15.88671875" style="17" customWidth="1"/>
    <col min="6446" max="6457" width="12.88671875" style="17" customWidth="1"/>
    <col min="6458" max="6691" width="11.5546875" style="17"/>
    <col min="6692" max="6692" width="12.5546875" style="17" customWidth="1"/>
    <col min="6693" max="6693" width="5.109375" style="17" customWidth="1"/>
    <col min="6694" max="6694" width="13.44140625" style="17" customWidth="1"/>
    <col min="6695" max="6696" width="21.44140625" style="17" customWidth="1"/>
    <col min="6697" max="6697" width="17.6640625" style="17" customWidth="1"/>
    <col min="6698" max="6699" width="14.6640625" style="17" customWidth="1"/>
    <col min="6700" max="6701" width="15.88671875" style="17" customWidth="1"/>
    <col min="6702" max="6713" width="12.88671875" style="17" customWidth="1"/>
    <col min="6714" max="6947" width="11.5546875" style="17"/>
    <col min="6948" max="6948" width="12.5546875" style="17" customWidth="1"/>
    <col min="6949" max="6949" width="5.109375" style="17" customWidth="1"/>
    <col min="6950" max="6950" width="13.44140625" style="17" customWidth="1"/>
    <col min="6951" max="6952" width="21.44140625" style="17" customWidth="1"/>
    <col min="6953" max="6953" width="17.6640625" style="17" customWidth="1"/>
    <col min="6954" max="6955" width="14.6640625" style="17" customWidth="1"/>
    <col min="6956" max="6957" width="15.88671875" style="17" customWidth="1"/>
    <col min="6958" max="6969" width="12.88671875" style="17" customWidth="1"/>
    <col min="6970" max="7203" width="11.5546875" style="17"/>
    <col min="7204" max="7204" width="12.5546875" style="17" customWidth="1"/>
    <col min="7205" max="7205" width="5.109375" style="17" customWidth="1"/>
    <col min="7206" max="7206" width="13.44140625" style="17" customWidth="1"/>
    <col min="7207" max="7208" width="21.44140625" style="17" customWidth="1"/>
    <col min="7209" max="7209" width="17.6640625" style="17" customWidth="1"/>
    <col min="7210" max="7211" width="14.6640625" style="17" customWidth="1"/>
    <col min="7212" max="7213" width="15.88671875" style="17" customWidth="1"/>
    <col min="7214" max="7225" width="12.88671875" style="17" customWidth="1"/>
    <col min="7226" max="7459" width="11.5546875" style="17"/>
    <col min="7460" max="7460" width="12.5546875" style="17" customWidth="1"/>
    <col min="7461" max="7461" width="5.109375" style="17" customWidth="1"/>
    <col min="7462" max="7462" width="13.44140625" style="17" customWidth="1"/>
    <col min="7463" max="7464" width="21.44140625" style="17" customWidth="1"/>
    <col min="7465" max="7465" width="17.6640625" style="17" customWidth="1"/>
    <col min="7466" max="7467" width="14.6640625" style="17" customWidth="1"/>
    <col min="7468" max="7469" width="15.88671875" style="17" customWidth="1"/>
    <col min="7470" max="7481" width="12.88671875" style="17" customWidth="1"/>
    <col min="7482" max="7715" width="11.5546875" style="17"/>
    <col min="7716" max="7716" width="12.5546875" style="17" customWidth="1"/>
    <col min="7717" max="7717" width="5.109375" style="17" customWidth="1"/>
    <col min="7718" max="7718" width="13.44140625" style="17" customWidth="1"/>
    <col min="7719" max="7720" width="21.44140625" style="17" customWidth="1"/>
    <col min="7721" max="7721" width="17.6640625" style="17" customWidth="1"/>
    <col min="7722" max="7723" width="14.6640625" style="17" customWidth="1"/>
    <col min="7724" max="7725" width="15.88671875" style="17" customWidth="1"/>
    <col min="7726" max="7737" width="12.88671875" style="17" customWidth="1"/>
    <col min="7738" max="7971" width="11.5546875" style="17"/>
    <col min="7972" max="7972" width="12.5546875" style="17" customWidth="1"/>
    <col min="7973" max="7973" width="5.109375" style="17" customWidth="1"/>
    <col min="7974" max="7974" width="13.44140625" style="17" customWidth="1"/>
    <col min="7975" max="7976" width="21.44140625" style="17" customWidth="1"/>
    <col min="7977" max="7977" width="17.6640625" style="17" customWidth="1"/>
    <col min="7978" max="7979" width="14.6640625" style="17" customWidth="1"/>
    <col min="7980" max="7981" width="15.88671875" style="17" customWidth="1"/>
    <col min="7982" max="7993" width="12.88671875" style="17" customWidth="1"/>
    <col min="7994" max="8227" width="11.5546875" style="17"/>
    <col min="8228" max="8228" width="12.5546875" style="17" customWidth="1"/>
    <col min="8229" max="8229" width="5.109375" style="17" customWidth="1"/>
    <col min="8230" max="8230" width="13.44140625" style="17" customWidth="1"/>
    <col min="8231" max="8232" width="21.44140625" style="17" customWidth="1"/>
    <col min="8233" max="8233" width="17.6640625" style="17" customWidth="1"/>
    <col min="8234" max="8235" width="14.6640625" style="17" customWidth="1"/>
    <col min="8236" max="8237" width="15.88671875" style="17" customWidth="1"/>
    <col min="8238" max="8249" width="12.88671875" style="17" customWidth="1"/>
    <col min="8250" max="8483" width="11.5546875" style="17"/>
    <col min="8484" max="8484" width="12.5546875" style="17" customWidth="1"/>
    <col min="8485" max="8485" width="5.109375" style="17" customWidth="1"/>
    <col min="8486" max="8486" width="13.44140625" style="17" customWidth="1"/>
    <col min="8487" max="8488" width="21.44140625" style="17" customWidth="1"/>
    <col min="8489" max="8489" width="17.6640625" style="17" customWidth="1"/>
    <col min="8490" max="8491" width="14.6640625" style="17" customWidth="1"/>
    <col min="8492" max="8493" width="15.88671875" style="17" customWidth="1"/>
    <col min="8494" max="8505" width="12.88671875" style="17" customWidth="1"/>
    <col min="8506" max="8739" width="11.5546875" style="17"/>
    <col min="8740" max="8740" width="12.5546875" style="17" customWidth="1"/>
    <col min="8741" max="8741" width="5.109375" style="17" customWidth="1"/>
    <col min="8742" max="8742" width="13.44140625" style="17" customWidth="1"/>
    <col min="8743" max="8744" width="21.44140625" style="17" customWidth="1"/>
    <col min="8745" max="8745" width="17.6640625" style="17" customWidth="1"/>
    <col min="8746" max="8747" width="14.6640625" style="17" customWidth="1"/>
    <col min="8748" max="8749" width="15.88671875" style="17" customWidth="1"/>
    <col min="8750" max="8761" width="12.88671875" style="17" customWidth="1"/>
    <col min="8762" max="8995" width="11.5546875" style="17"/>
    <col min="8996" max="8996" width="12.5546875" style="17" customWidth="1"/>
    <col min="8997" max="8997" width="5.109375" style="17" customWidth="1"/>
    <col min="8998" max="8998" width="13.44140625" style="17" customWidth="1"/>
    <col min="8999" max="9000" width="21.44140625" style="17" customWidth="1"/>
    <col min="9001" max="9001" width="17.6640625" style="17" customWidth="1"/>
    <col min="9002" max="9003" width="14.6640625" style="17" customWidth="1"/>
    <col min="9004" max="9005" width="15.88671875" style="17" customWidth="1"/>
    <col min="9006" max="9017" width="12.88671875" style="17" customWidth="1"/>
    <col min="9018" max="9251" width="11.5546875" style="17"/>
    <col min="9252" max="9252" width="12.5546875" style="17" customWidth="1"/>
    <col min="9253" max="9253" width="5.109375" style="17" customWidth="1"/>
    <col min="9254" max="9254" width="13.44140625" style="17" customWidth="1"/>
    <col min="9255" max="9256" width="21.44140625" style="17" customWidth="1"/>
    <col min="9257" max="9257" width="17.6640625" style="17" customWidth="1"/>
    <col min="9258" max="9259" width="14.6640625" style="17" customWidth="1"/>
    <col min="9260" max="9261" width="15.88671875" style="17" customWidth="1"/>
    <col min="9262" max="9273" width="12.88671875" style="17" customWidth="1"/>
    <col min="9274" max="9507" width="11.5546875" style="17"/>
    <col min="9508" max="9508" width="12.5546875" style="17" customWidth="1"/>
    <col min="9509" max="9509" width="5.109375" style="17" customWidth="1"/>
    <col min="9510" max="9510" width="13.44140625" style="17" customWidth="1"/>
    <col min="9511" max="9512" width="21.44140625" style="17" customWidth="1"/>
    <col min="9513" max="9513" width="17.6640625" style="17" customWidth="1"/>
    <col min="9514" max="9515" width="14.6640625" style="17" customWidth="1"/>
    <col min="9516" max="9517" width="15.88671875" style="17" customWidth="1"/>
    <col min="9518" max="9529" width="12.88671875" style="17" customWidth="1"/>
    <col min="9530" max="9763" width="11.5546875" style="17"/>
    <col min="9764" max="9764" width="12.5546875" style="17" customWidth="1"/>
    <col min="9765" max="9765" width="5.109375" style="17" customWidth="1"/>
    <col min="9766" max="9766" width="13.44140625" style="17" customWidth="1"/>
    <col min="9767" max="9768" width="21.44140625" style="17" customWidth="1"/>
    <col min="9769" max="9769" width="17.6640625" style="17" customWidth="1"/>
    <col min="9770" max="9771" width="14.6640625" style="17" customWidth="1"/>
    <col min="9772" max="9773" width="15.88671875" style="17" customWidth="1"/>
    <col min="9774" max="9785" width="12.88671875" style="17" customWidth="1"/>
    <col min="9786" max="10019" width="11.5546875" style="17"/>
    <col min="10020" max="10020" width="12.5546875" style="17" customWidth="1"/>
    <col min="10021" max="10021" width="5.109375" style="17" customWidth="1"/>
    <col min="10022" max="10022" width="13.44140625" style="17" customWidth="1"/>
    <col min="10023" max="10024" width="21.44140625" style="17" customWidth="1"/>
    <col min="10025" max="10025" width="17.6640625" style="17" customWidth="1"/>
    <col min="10026" max="10027" width="14.6640625" style="17" customWidth="1"/>
    <col min="10028" max="10029" width="15.88671875" style="17" customWidth="1"/>
    <col min="10030" max="10041" width="12.88671875" style="17" customWidth="1"/>
    <col min="10042" max="10275" width="11.5546875" style="17"/>
    <col min="10276" max="10276" width="12.5546875" style="17" customWidth="1"/>
    <col min="10277" max="10277" width="5.109375" style="17" customWidth="1"/>
    <col min="10278" max="10278" width="13.44140625" style="17" customWidth="1"/>
    <col min="10279" max="10280" width="21.44140625" style="17" customWidth="1"/>
    <col min="10281" max="10281" width="17.6640625" style="17" customWidth="1"/>
    <col min="10282" max="10283" width="14.6640625" style="17" customWidth="1"/>
    <col min="10284" max="10285" width="15.88671875" style="17" customWidth="1"/>
    <col min="10286" max="10297" width="12.88671875" style="17" customWidth="1"/>
    <col min="10298" max="10531" width="11.5546875" style="17"/>
    <col min="10532" max="10532" width="12.5546875" style="17" customWidth="1"/>
    <col min="10533" max="10533" width="5.109375" style="17" customWidth="1"/>
    <col min="10534" max="10534" width="13.44140625" style="17" customWidth="1"/>
    <col min="10535" max="10536" width="21.44140625" style="17" customWidth="1"/>
    <col min="10537" max="10537" width="17.6640625" style="17" customWidth="1"/>
    <col min="10538" max="10539" width="14.6640625" style="17" customWidth="1"/>
    <col min="10540" max="10541" width="15.88671875" style="17" customWidth="1"/>
    <col min="10542" max="10553" width="12.88671875" style="17" customWidth="1"/>
    <col min="10554" max="10787" width="11.5546875" style="17"/>
    <col min="10788" max="10788" width="12.5546875" style="17" customWidth="1"/>
    <col min="10789" max="10789" width="5.109375" style="17" customWidth="1"/>
    <col min="10790" max="10790" width="13.44140625" style="17" customWidth="1"/>
    <col min="10791" max="10792" width="21.44140625" style="17" customWidth="1"/>
    <col min="10793" max="10793" width="17.6640625" style="17" customWidth="1"/>
    <col min="10794" max="10795" width="14.6640625" style="17" customWidth="1"/>
    <col min="10796" max="10797" width="15.88671875" style="17" customWidth="1"/>
    <col min="10798" max="10809" width="12.88671875" style="17" customWidth="1"/>
    <col min="10810" max="11043" width="11.5546875" style="17"/>
    <col min="11044" max="11044" width="12.5546875" style="17" customWidth="1"/>
    <col min="11045" max="11045" width="5.109375" style="17" customWidth="1"/>
    <col min="11046" max="11046" width="13.44140625" style="17" customWidth="1"/>
    <col min="11047" max="11048" width="21.44140625" style="17" customWidth="1"/>
    <col min="11049" max="11049" width="17.6640625" style="17" customWidth="1"/>
    <col min="11050" max="11051" width="14.6640625" style="17" customWidth="1"/>
    <col min="11052" max="11053" width="15.88671875" style="17" customWidth="1"/>
    <col min="11054" max="11065" width="12.88671875" style="17" customWidth="1"/>
    <col min="11066" max="11299" width="11.5546875" style="17"/>
    <col min="11300" max="11300" width="12.5546875" style="17" customWidth="1"/>
    <col min="11301" max="11301" width="5.109375" style="17" customWidth="1"/>
    <col min="11302" max="11302" width="13.44140625" style="17" customWidth="1"/>
    <col min="11303" max="11304" width="21.44140625" style="17" customWidth="1"/>
    <col min="11305" max="11305" width="17.6640625" style="17" customWidth="1"/>
    <col min="11306" max="11307" width="14.6640625" style="17" customWidth="1"/>
    <col min="11308" max="11309" width="15.88671875" style="17" customWidth="1"/>
    <col min="11310" max="11321" width="12.88671875" style="17" customWidth="1"/>
    <col min="11322" max="11555" width="11.5546875" style="17"/>
    <col min="11556" max="11556" width="12.5546875" style="17" customWidth="1"/>
    <col min="11557" max="11557" width="5.109375" style="17" customWidth="1"/>
    <col min="11558" max="11558" width="13.44140625" style="17" customWidth="1"/>
    <col min="11559" max="11560" width="21.44140625" style="17" customWidth="1"/>
    <col min="11561" max="11561" width="17.6640625" style="17" customWidth="1"/>
    <col min="11562" max="11563" width="14.6640625" style="17" customWidth="1"/>
    <col min="11564" max="11565" width="15.88671875" style="17" customWidth="1"/>
    <col min="11566" max="11577" width="12.88671875" style="17" customWidth="1"/>
    <col min="11578" max="11811" width="11.5546875" style="17"/>
    <col min="11812" max="11812" width="12.5546875" style="17" customWidth="1"/>
    <col min="11813" max="11813" width="5.109375" style="17" customWidth="1"/>
    <col min="11814" max="11814" width="13.44140625" style="17" customWidth="1"/>
    <col min="11815" max="11816" width="21.44140625" style="17" customWidth="1"/>
    <col min="11817" max="11817" width="17.6640625" style="17" customWidth="1"/>
    <col min="11818" max="11819" width="14.6640625" style="17" customWidth="1"/>
    <col min="11820" max="11821" width="15.88671875" style="17" customWidth="1"/>
    <col min="11822" max="11833" width="12.88671875" style="17" customWidth="1"/>
    <col min="11834" max="12067" width="11.5546875" style="17"/>
    <col min="12068" max="12068" width="12.5546875" style="17" customWidth="1"/>
    <col min="12069" max="12069" width="5.109375" style="17" customWidth="1"/>
    <col min="12070" max="12070" width="13.44140625" style="17" customWidth="1"/>
    <col min="12071" max="12072" width="21.44140625" style="17" customWidth="1"/>
    <col min="12073" max="12073" width="17.6640625" style="17" customWidth="1"/>
    <col min="12074" max="12075" width="14.6640625" style="17" customWidth="1"/>
    <col min="12076" max="12077" width="15.88671875" style="17" customWidth="1"/>
    <col min="12078" max="12089" width="12.88671875" style="17" customWidth="1"/>
    <col min="12090" max="12323" width="11.5546875" style="17"/>
    <col min="12324" max="12324" width="12.5546875" style="17" customWidth="1"/>
    <col min="12325" max="12325" width="5.109375" style="17" customWidth="1"/>
    <col min="12326" max="12326" width="13.44140625" style="17" customWidth="1"/>
    <col min="12327" max="12328" width="21.44140625" style="17" customWidth="1"/>
    <col min="12329" max="12329" width="17.6640625" style="17" customWidth="1"/>
    <col min="12330" max="12331" width="14.6640625" style="17" customWidth="1"/>
    <col min="12332" max="12333" width="15.88671875" style="17" customWidth="1"/>
    <col min="12334" max="12345" width="12.88671875" style="17" customWidth="1"/>
    <col min="12346" max="12579" width="11.5546875" style="17"/>
    <col min="12580" max="12580" width="12.5546875" style="17" customWidth="1"/>
    <col min="12581" max="12581" width="5.109375" style="17" customWidth="1"/>
    <col min="12582" max="12582" width="13.44140625" style="17" customWidth="1"/>
    <col min="12583" max="12584" width="21.44140625" style="17" customWidth="1"/>
    <col min="12585" max="12585" width="17.6640625" style="17" customWidth="1"/>
    <col min="12586" max="12587" width="14.6640625" style="17" customWidth="1"/>
    <col min="12588" max="12589" width="15.88671875" style="17" customWidth="1"/>
    <col min="12590" max="12601" width="12.88671875" style="17" customWidth="1"/>
    <col min="12602" max="12835" width="11.5546875" style="17"/>
    <col min="12836" max="12836" width="12.5546875" style="17" customWidth="1"/>
    <col min="12837" max="12837" width="5.109375" style="17" customWidth="1"/>
    <col min="12838" max="12838" width="13.44140625" style="17" customWidth="1"/>
    <col min="12839" max="12840" width="21.44140625" style="17" customWidth="1"/>
    <col min="12841" max="12841" width="17.6640625" style="17" customWidth="1"/>
    <col min="12842" max="12843" width="14.6640625" style="17" customWidth="1"/>
    <col min="12844" max="12845" width="15.88671875" style="17" customWidth="1"/>
    <col min="12846" max="12857" width="12.88671875" style="17" customWidth="1"/>
    <col min="12858" max="13091" width="11.5546875" style="17"/>
    <col min="13092" max="13092" width="12.5546875" style="17" customWidth="1"/>
    <col min="13093" max="13093" width="5.109375" style="17" customWidth="1"/>
    <col min="13094" max="13094" width="13.44140625" style="17" customWidth="1"/>
    <col min="13095" max="13096" width="21.44140625" style="17" customWidth="1"/>
    <col min="13097" max="13097" width="17.6640625" style="17" customWidth="1"/>
    <col min="13098" max="13099" width="14.6640625" style="17" customWidth="1"/>
    <col min="13100" max="13101" width="15.88671875" style="17" customWidth="1"/>
    <col min="13102" max="13113" width="12.88671875" style="17" customWidth="1"/>
    <col min="13114" max="13347" width="11.5546875" style="17"/>
    <col min="13348" max="13348" width="12.5546875" style="17" customWidth="1"/>
    <col min="13349" max="13349" width="5.109375" style="17" customWidth="1"/>
    <col min="13350" max="13350" width="13.44140625" style="17" customWidth="1"/>
    <col min="13351" max="13352" width="21.44140625" style="17" customWidth="1"/>
    <col min="13353" max="13353" width="17.6640625" style="17" customWidth="1"/>
    <col min="13354" max="13355" width="14.6640625" style="17" customWidth="1"/>
    <col min="13356" max="13357" width="15.88671875" style="17" customWidth="1"/>
    <col min="13358" max="13369" width="12.88671875" style="17" customWidth="1"/>
    <col min="13370" max="13603" width="11.5546875" style="17"/>
    <col min="13604" max="13604" width="12.5546875" style="17" customWidth="1"/>
    <col min="13605" max="13605" width="5.109375" style="17" customWidth="1"/>
    <col min="13606" max="13606" width="13.44140625" style="17" customWidth="1"/>
    <col min="13607" max="13608" width="21.44140625" style="17" customWidth="1"/>
    <col min="13609" max="13609" width="17.6640625" style="17" customWidth="1"/>
    <col min="13610" max="13611" width="14.6640625" style="17" customWidth="1"/>
    <col min="13612" max="13613" width="15.88671875" style="17" customWidth="1"/>
    <col min="13614" max="13625" width="12.88671875" style="17" customWidth="1"/>
    <col min="13626" max="13859" width="11.5546875" style="17"/>
    <col min="13860" max="13860" width="12.5546875" style="17" customWidth="1"/>
    <col min="13861" max="13861" width="5.109375" style="17" customWidth="1"/>
    <col min="13862" max="13862" width="13.44140625" style="17" customWidth="1"/>
    <col min="13863" max="13864" width="21.44140625" style="17" customWidth="1"/>
    <col min="13865" max="13865" width="17.6640625" style="17" customWidth="1"/>
    <col min="13866" max="13867" width="14.6640625" style="17" customWidth="1"/>
    <col min="13868" max="13869" width="15.88671875" style="17" customWidth="1"/>
    <col min="13870" max="13881" width="12.88671875" style="17" customWidth="1"/>
    <col min="13882" max="14115" width="11.5546875" style="17"/>
    <col min="14116" max="14116" width="12.5546875" style="17" customWidth="1"/>
    <col min="14117" max="14117" width="5.109375" style="17" customWidth="1"/>
    <col min="14118" max="14118" width="13.44140625" style="17" customWidth="1"/>
    <col min="14119" max="14120" width="21.44140625" style="17" customWidth="1"/>
    <col min="14121" max="14121" width="17.6640625" style="17" customWidth="1"/>
    <col min="14122" max="14123" width="14.6640625" style="17" customWidth="1"/>
    <col min="14124" max="14125" width="15.88671875" style="17" customWidth="1"/>
    <col min="14126" max="14137" width="12.88671875" style="17" customWidth="1"/>
    <col min="14138" max="14371" width="11.5546875" style="17"/>
    <col min="14372" max="14372" width="12.5546875" style="17" customWidth="1"/>
    <col min="14373" max="14373" width="5.109375" style="17" customWidth="1"/>
    <col min="14374" max="14374" width="13.44140625" style="17" customWidth="1"/>
    <col min="14375" max="14376" width="21.44140625" style="17" customWidth="1"/>
    <col min="14377" max="14377" width="17.6640625" style="17" customWidth="1"/>
    <col min="14378" max="14379" width="14.6640625" style="17" customWidth="1"/>
    <col min="14380" max="14381" width="15.88671875" style="17" customWidth="1"/>
    <col min="14382" max="14393" width="12.88671875" style="17" customWidth="1"/>
    <col min="14394" max="14627" width="11.5546875" style="17"/>
    <col min="14628" max="14628" width="12.5546875" style="17" customWidth="1"/>
    <col min="14629" max="14629" width="5.109375" style="17" customWidth="1"/>
    <col min="14630" max="14630" width="13.44140625" style="17" customWidth="1"/>
    <col min="14631" max="14632" width="21.44140625" style="17" customWidth="1"/>
    <col min="14633" max="14633" width="17.6640625" style="17" customWidth="1"/>
    <col min="14634" max="14635" width="14.6640625" style="17" customWidth="1"/>
    <col min="14636" max="14637" width="15.88671875" style="17" customWidth="1"/>
    <col min="14638" max="14649" width="12.88671875" style="17" customWidth="1"/>
    <col min="14650" max="14883" width="11.5546875" style="17"/>
    <col min="14884" max="14884" width="12.5546875" style="17" customWidth="1"/>
    <col min="14885" max="14885" width="5.109375" style="17" customWidth="1"/>
    <col min="14886" max="14886" width="13.44140625" style="17" customWidth="1"/>
    <col min="14887" max="14888" width="21.44140625" style="17" customWidth="1"/>
    <col min="14889" max="14889" width="17.6640625" style="17" customWidth="1"/>
    <col min="14890" max="14891" width="14.6640625" style="17" customWidth="1"/>
    <col min="14892" max="14893" width="15.88671875" style="17" customWidth="1"/>
    <col min="14894" max="14905" width="12.88671875" style="17" customWidth="1"/>
    <col min="14906" max="15139" width="11.5546875" style="17"/>
    <col min="15140" max="15140" width="12.5546875" style="17" customWidth="1"/>
    <col min="15141" max="15141" width="5.109375" style="17" customWidth="1"/>
    <col min="15142" max="15142" width="13.44140625" style="17" customWidth="1"/>
    <col min="15143" max="15144" width="21.44140625" style="17" customWidth="1"/>
    <col min="15145" max="15145" width="17.6640625" style="17" customWidth="1"/>
    <col min="15146" max="15147" width="14.6640625" style="17" customWidth="1"/>
    <col min="15148" max="15149" width="15.88671875" style="17" customWidth="1"/>
    <col min="15150" max="15161" width="12.88671875" style="17" customWidth="1"/>
    <col min="15162" max="15395" width="11.5546875" style="17"/>
    <col min="15396" max="15396" width="12.5546875" style="17" customWidth="1"/>
    <col min="15397" max="15397" width="5.109375" style="17" customWidth="1"/>
    <col min="15398" max="15398" width="13.44140625" style="17" customWidth="1"/>
    <col min="15399" max="15400" width="21.44140625" style="17" customWidth="1"/>
    <col min="15401" max="15401" width="17.6640625" style="17" customWidth="1"/>
    <col min="15402" max="15403" width="14.6640625" style="17" customWidth="1"/>
    <col min="15404" max="15405" width="15.88671875" style="17" customWidth="1"/>
    <col min="15406" max="15417" width="12.88671875" style="17" customWidth="1"/>
    <col min="15418" max="15651" width="11.5546875" style="17"/>
    <col min="15652" max="15652" width="12.5546875" style="17" customWidth="1"/>
    <col min="15653" max="15653" width="5.109375" style="17" customWidth="1"/>
    <col min="15654" max="15654" width="13.44140625" style="17" customWidth="1"/>
    <col min="15655" max="15656" width="21.44140625" style="17" customWidth="1"/>
    <col min="15657" max="15657" width="17.6640625" style="17" customWidth="1"/>
    <col min="15658" max="15659" width="14.6640625" style="17" customWidth="1"/>
    <col min="15660" max="15661" width="15.88671875" style="17" customWidth="1"/>
    <col min="15662" max="15673" width="12.88671875" style="17" customWidth="1"/>
    <col min="15674" max="15907" width="11.5546875" style="17"/>
    <col min="15908" max="15908" width="12.5546875" style="17" customWidth="1"/>
    <col min="15909" max="15909" width="5.109375" style="17" customWidth="1"/>
    <col min="15910" max="15910" width="13.44140625" style="17" customWidth="1"/>
    <col min="15911" max="15912" width="21.44140625" style="17" customWidth="1"/>
    <col min="15913" max="15913" width="17.6640625" style="17" customWidth="1"/>
    <col min="15914" max="15915" width="14.6640625" style="17" customWidth="1"/>
    <col min="15916" max="15917" width="15.88671875" style="17" customWidth="1"/>
    <col min="15918" max="15929" width="12.88671875" style="17" customWidth="1"/>
    <col min="15930" max="16163" width="11.5546875" style="17"/>
    <col min="16164" max="16164" width="12.5546875" style="17" customWidth="1"/>
    <col min="16165" max="16165" width="5.109375" style="17" customWidth="1"/>
    <col min="16166" max="16166" width="13.44140625" style="17" customWidth="1"/>
    <col min="16167" max="16168" width="21.44140625" style="17" customWidth="1"/>
    <col min="16169" max="16169" width="17.6640625" style="17" customWidth="1"/>
    <col min="16170" max="16171" width="14.6640625" style="17" customWidth="1"/>
    <col min="16172" max="16173" width="15.88671875" style="17" customWidth="1"/>
    <col min="16174" max="16185" width="12.88671875" style="17" customWidth="1"/>
    <col min="16186" max="16384" width="11.5546875" style="17"/>
  </cols>
  <sheetData>
    <row r="1" spans="1:86" ht="20.25" customHeight="1" x14ac:dyDescent="0.3">
      <c r="A1" s="370" t="s">
        <v>24</v>
      </c>
      <c r="B1" s="370"/>
      <c r="C1" s="371" t="s">
        <v>2</v>
      </c>
      <c r="D1" s="371"/>
      <c r="E1" s="371"/>
      <c r="F1" s="371"/>
      <c r="G1" s="93"/>
      <c r="H1" s="93"/>
      <c r="I1" s="18"/>
      <c r="J1" s="19"/>
      <c r="K1" s="19"/>
      <c r="L1" s="19"/>
      <c r="M1" s="20"/>
    </row>
    <row r="2" spans="1:86" x14ac:dyDescent="0.3">
      <c r="C2" s="40"/>
      <c r="D2" s="18"/>
      <c r="E2" s="18"/>
      <c r="F2" s="18"/>
      <c r="G2" s="93"/>
      <c r="H2" s="93"/>
      <c r="I2" s="18"/>
      <c r="J2" s="19"/>
      <c r="K2" s="19"/>
      <c r="L2" s="19"/>
      <c r="M2" s="20"/>
      <c r="N2" s="23"/>
    </row>
    <row r="3" spans="1:86" ht="24" customHeight="1" x14ac:dyDescent="0.3">
      <c r="A3" s="370" t="s">
        <v>25</v>
      </c>
      <c r="B3" s="370"/>
      <c r="C3" s="371" t="s">
        <v>170</v>
      </c>
      <c r="D3" s="371"/>
      <c r="E3" s="371"/>
      <c r="F3" s="371"/>
      <c r="G3" s="93"/>
      <c r="H3" s="93"/>
      <c r="I3" s="18"/>
      <c r="J3" s="19"/>
      <c r="K3" s="19"/>
      <c r="L3" s="19"/>
      <c r="M3" s="19"/>
      <c r="N3" s="24"/>
    </row>
    <row r="4" spans="1:86" x14ac:dyDescent="0.3">
      <c r="C4" s="18"/>
      <c r="D4" s="18"/>
      <c r="E4" s="18"/>
      <c r="F4" s="25"/>
      <c r="G4" s="99"/>
      <c r="H4" s="99"/>
      <c r="I4" s="25"/>
      <c r="J4" s="26"/>
      <c r="K4" s="26"/>
      <c r="L4" s="26"/>
    </row>
    <row r="5" spans="1:86" ht="27" customHeight="1" x14ac:dyDescent="0.3">
      <c r="A5" s="370" t="s">
        <v>0</v>
      </c>
      <c r="B5" s="370"/>
      <c r="C5" s="371" t="s">
        <v>171</v>
      </c>
      <c r="D5" s="371"/>
      <c r="E5" s="371"/>
      <c r="F5" s="371"/>
      <c r="G5" s="93"/>
      <c r="H5" s="93"/>
      <c r="I5" s="18"/>
      <c r="J5" s="27"/>
      <c r="K5" s="27"/>
      <c r="L5" s="27"/>
      <c r="M5" s="27"/>
      <c r="N5" s="27"/>
    </row>
    <row r="6" spans="1:86" x14ac:dyDescent="0.3">
      <c r="C6" s="18"/>
      <c r="D6" s="18"/>
      <c r="E6" s="18"/>
      <c r="F6" s="25"/>
      <c r="G6" s="99"/>
      <c r="H6" s="99"/>
      <c r="I6" s="25"/>
      <c r="J6" s="26"/>
      <c r="K6" s="26"/>
      <c r="L6" s="26"/>
    </row>
    <row r="7" spans="1:86" ht="27" hidden="1" customHeight="1" x14ac:dyDescent="0.3">
      <c r="A7" s="370" t="s">
        <v>23</v>
      </c>
      <c r="B7" s="370"/>
      <c r="C7" s="371" t="s">
        <v>172</v>
      </c>
      <c r="D7" s="371"/>
      <c r="E7" s="371"/>
      <c r="F7" s="371"/>
      <c r="G7" s="93"/>
      <c r="H7" s="93"/>
      <c r="I7" s="18"/>
      <c r="J7" s="27"/>
      <c r="K7" s="27"/>
      <c r="L7" s="27"/>
      <c r="M7" s="27"/>
      <c r="N7" s="27"/>
    </row>
    <row r="8" spans="1:86" hidden="1" x14ac:dyDescent="0.3">
      <c r="C8" s="25"/>
      <c r="D8" s="25"/>
      <c r="E8" s="25"/>
      <c r="F8" s="25"/>
      <c r="G8" s="99"/>
      <c r="H8" s="99"/>
      <c r="I8" s="25"/>
      <c r="J8" s="26"/>
      <c r="K8" s="26"/>
      <c r="L8" s="26"/>
    </row>
    <row r="9" spans="1:86" ht="102" customHeight="1" x14ac:dyDescent="0.3">
      <c r="A9" s="370" t="s">
        <v>26</v>
      </c>
      <c r="B9" s="370"/>
      <c r="C9" s="569" t="s">
        <v>51</v>
      </c>
      <c r="D9" s="570"/>
      <c r="E9" s="570"/>
      <c r="F9" s="571"/>
      <c r="G9" s="101"/>
      <c r="H9" s="101"/>
      <c r="I9" s="28"/>
      <c r="J9" s="29"/>
      <c r="K9" s="29"/>
      <c r="L9" s="29"/>
      <c r="M9" s="21" t="s">
        <v>1</v>
      </c>
    </row>
    <row r="10" spans="1:86" s="34" customFormat="1" ht="14.25" customHeight="1" x14ac:dyDescent="0.3">
      <c r="A10" s="20"/>
      <c r="B10" s="20"/>
      <c r="C10" s="30"/>
      <c r="D10" s="30"/>
      <c r="E10" s="30"/>
      <c r="F10" s="30"/>
      <c r="G10" s="31"/>
      <c r="H10" s="31"/>
      <c r="I10" s="31"/>
      <c r="J10" s="32"/>
      <c r="K10" s="32"/>
      <c r="L10" s="32"/>
      <c r="M10" s="20"/>
      <c r="N10" s="20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</row>
    <row r="11" spans="1:86" s="34" customFormat="1" ht="30" customHeight="1" x14ac:dyDescent="0.3">
      <c r="A11" s="35"/>
      <c r="B11" s="35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20"/>
      <c r="N11" s="20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</row>
    <row r="12" spans="1:86" x14ac:dyDescent="0.3">
      <c r="A12" s="36"/>
      <c r="B12" s="36"/>
      <c r="C12" s="36"/>
      <c r="D12" s="36"/>
      <c r="E12" s="36"/>
      <c r="F12" s="36"/>
      <c r="G12" s="104"/>
      <c r="H12" s="104"/>
      <c r="I12" s="36"/>
      <c r="J12" s="37"/>
      <c r="K12" s="37"/>
      <c r="L12" s="37"/>
    </row>
    <row r="13" spans="1:86" ht="22.5" customHeight="1" x14ac:dyDescent="0.3">
      <c r="A13" s="36"/>
      <c r="B13" s="377" t="s">
        <v>3</v>
      </c>
      <c r="C13" s="377"/>
      <c r="D13" s="372" t="s">
        <v>4</v>
      </c>
      <c r="E13" s="378" t="s">
        <v>5</v>
      </c>
      <c r="F13" s="372" t="s">
        <v>45</v>
      </c>
      <c r="G13" s="368" t="s">
        <v>270</v>
      </c>
      <c r="H13" s="368" t="s">
        <v>22</v>
      </c>
      <c r="I13" s="368" t="s">
        <v>276</v>
      </c>
      <c r="J13" s="368" t="s">
        <v>279</v>
      </c>
      <c r="K13" s="368" t="s">
        <v>280</v>
      </c>
      <c r="L13" s="368" t="s">
        <v>6</v>
      </c>
      <c r="M13" s="372" t="s">
        <v>274</v>
      </c>
      <c r="N13" s="372" t="s">
        <v>275</v>
      </c>
      <c r="O13" s="358" t="s">
        <v>56</v>
      </c>
      <c r="P13" s="359"/>
      <c r="Q13" s="359"/>
      <c r="R13" s="359"/>
      <c r="S13" s="359"/>
      <c r="T13" s="456"/>
      <c r="U13" s="358" t="s">
        <v>7</v>
      </c>
      <c r="V13" s="359"/>
      <c r="W13" s="359"/>
      <c r="X13" s="359"/>
      <c r="Y13" s="359"/>
      <c r="Z13" s="456"/>
      <c r="AA13" s="358" t="s">
        <v>8</v>
      </c>
      <c r="AB13" s="359"/>
      <c r="AC13" s="359"/>
      <c r="AD13" s="359"/>
      <c r="AE13" s="359"/>
      <c r="AF13" s="456"/>
      <c r="AG13" s="358" t="s">
        <v>57</v>
      </c>
      <c r="AH13" s="359"/>
      <c r="AI13" s="359"/>
      <c r="AJ13" s="359"/>
      <c r="AK13" s="359"/>
      <c r="AL13" s="456"/>
      <c r="AM13" s="358" t="s">
        <v>58</v>
      </c>
      <c r="AN13" s="359"/>
      <c r="AO13" s="359"/>
      <c r="AP13" s="359"/>
      <c r="AQ13" s="359"/>
      <c r="AR13" s="456"/>
      <c r="AS13" s="358" t="s">
        <v>59</v>
      </c>
      <c r="AT13" s="359"/>
      <c r="AU13" s="359"/>
      <c r="AV13" s="359"/>
      <c r="AW13" s="359"/>
      <c r="AX13" s="456"/>
      <c r="AY13" s="358" t="s">
        <v>60</v>
      </c>
      <c r="AZ13" s="359"/>
      <c r="BA13" s="359"/>
      <c r="BB13" s="359"/>
      <c r="BC13" s="359"/>
      <c r="BD13" s="456"/>
      <c r="BE13" s="358" t="s">
        <v>9</v>
      </c>
      <c r="BF13" s="359"/>
      <c r="BG13" s="359"/>
      <c r="BH13" s="359"/>
      <c r="BI13" s="359"/>
      <c r="BJ13" s="456"/>
      <c r="BK13" s="358" t="s">
        <v>10</v>
      </c>
      <c r="BL13" s="359"/>
      <c r="BM13" s="359"/>
      <c r="BN13" s="359"/>
      <c r="BO13" s="359"/>
      <c r="BP13" s="456"/>
      <c r="BQ13" s="358" t="s">
        <v>11</v>
      </c>
      <c r="BR13" s="359"/>
      <c r="BS13" s="359"/>
      <c r="BT13" s="359"/>
      <c r="BU13" s="359"/>
      <c r="BV13" s="456"/>
      <c r="BW13" s="358" t="s">
        <v>12</v>
      </c>
      <c r="BX13" s="359"/>
      <c r="BY13" s="359"/>
      <c r="BZ13" s="359"/>
      <c r="CA13" s="359"/>
      <c r="CB13" s="456"/>
      <c r="CC13" s="358" t="s">
        <v>13</v>
      </c>
      <c r="CD13" s="359"/>
      <c r="CE13" s="359"/>
      <c r="CF13" s="359"/>
      <c r="CG13" s="359"/>
      <c r="CH13" s="456"/>
    </row>
    <row r="14" spans="1:86" ht="16.5" customHeight="1" x14ac:dyDescent="0.3">
      <c r="A14" s="36"/>
      <c r="B14" s="377"/>
      <c r="C14" s="377"/>
      <c r="D14" s="373"/>
      <c r="E14" s="378"/>
      <c r="F14" s="373"/>
      <c r="G14" s="369"/>
      <c r="H14" s="369"/>
      <c r="I14" s="369"/>
      <c r="J14" s="369"/>
      <c r="K14" s="369"/>
      <c r="L14" s="369"/>
      <c r="M14" s="373"/>
      <c r="N14" s="373"/>
      <c r="O14" s="360"/>
      <c r="P14" s="361"/>
      <c r="Q14" s="361"/>
      <c r="R14" s="361"/>
      <c r="S14" s="361"/>
      <c r="T14" s="457"/>
      <c r="U14" s="360"/>
      <c r="V14" s="361"/>
      <c r="W14" s="361"/>
      <c r="X14" s="361"/>
      <c r="Y14" s="361"/>
      <c r="Z14" s="457"/>
      <c r="AA14" s="360"/>
      <c r="AB14" s="361"/>
      <c r="AC14" s="361"/>
      <c r="AD14" s="361"/>
      <c r="AE14" s="361"/>
      <c r="AF14" s="457"/>
      <c r="AG14" s="360"/>
      <c r="AH14" s="361"/>
      <c r="AI14" s="361"/>
      <c r="AJ14" s="361"/>
      <c r="AK14" s="361"/>
      <c r="AL14" s="457"/>
      <c r="AM14" s="360"/>
      <c r="AN14" s="361"/>
      <c r="AO14" s="361"/>
      <c r="AP14" s="361"/>
      <c r="AQ14" s="361"/>
      <c r="AR14" s="457"/>
      <c r="AS14" s="360"/>
      <c r="AT14" s="361"/>
      <c r="AU14" s="361"/>
      <c r="AV14" s="361"/>
      <c r="AW14" s="361"/>
      <c r="AX14" s="457"/>
      <c r="AY14" s="360"/>
      <c r="AZ14" s="361"/>
      <c r="BA14" s="361"/>
      <c r="BB14" s="361"/>
      <c r="BC14" s="361"/>
      <c r="BD14" s="457"/>
      <c r="BE14" s="360"/>
      <c r="BF14" s="361"/>
      <c r="BG14" s="361"/>
      <c r="BH14" s="361"/>
      <c r="BI14" s="361"/>
      <c r="BJ14" s="457"/>
      <c r="BK14" s="360"/>
      <c r="BL14" s="361"/>
      <c r="BM14" s="361"/>
      <c r="BN14" s="361"/>
      <c r="BO14" s="361"/>
      <c r="BP14" s="457"/>
      <c r="BQ14" s="360"/>
      <c r="BR14" s="361"/>
      <c r="BS14" s="361"/>
      <c r="BT14" s="361"/>
      <c r="BU14" s="361"/>
      <c r="BV14" s="457"/>
      <c r="BW14" s="360"/>
      <c r="BX14" s="361"/>
      <c r="BY14" s="361"/>
      <c r="BZ14" s="361"/>
      <c r="CA14" s="361"/>
      <c r="CB14" s="457"/>
      <c r="CC14" s="360"/>
      <c r="CD14" s="361"/>
      <c r="CE14" s="361"/>
      <c r="CF14" s="361"/>
      <c r="CG14" s="361"/>
      <c r="CH14" s="457"/>
    </row>
    <row r="15" spans="1:86" ht="28.95" customHeight="1" x14ac:dyDescent="0.3">
      <c r="A15" s="364" t="s">
        <v>14</v>
      </c>
      <c r="B15" s="545" t="s">
        <v>173</v>
      </c>
      <c r="C15" s="546"/>
      <c r="D15" s="70" t="s">
        <v>174</v>
      </c>
      <c r="E15" s="71" t="s">
        <v>15</v>
      </c>
      <c r="F15" s="70" t="s">
        <v>16</v>
      </c>
      <c r="G15" s="153">
        <v>1011030</v>
      </c>
      <c r="H15" s="281" t="s">
        <v>282</v>
      </c>
      <c r="I15" s="160">
        <v>1016060</v>
      </c>
      <c r="J15" s="77">
        <v>1016060</v>
      </c>
      <c r="K15" s="77">
        <v>1016060</v>
      </c>
      <c r="L15" s="72" t="s">
        <v>175</v>
      </c>
      <c r="M15" s="155">
        <v>0</v>
      </c>
      <c r="N15" s="190">
        <f t="shared" ref="N15:N20" si="0">SUM(O15:CH15)</f>
        <v>927420</v>
      </c>
      <c r="O15" s="559">
        <v>90610</v>
      </c>
      <c r="P15" s="560"/>
      <c r="Q15" s="560"/>
      <c r="R15" s="560"/>
      <c r="S15" s="560"/>
      <c r="T15" s="561"/>
      <c r="U15" s="559">
        <v>85280</v>
      </c>
      <c r="V15" s="560"/>
      <c r="W15" s="560"/>
      <c r="X15" s="560"/>
      <c r="Y15" s="560"/>
      <c r="Z15" s="561"/>
      <c r="AA15" s="559">
        <v>85280</v>
      </c>
      <c r="AB15" s="560"/>
      <c r="AC15" s="560"/>
      <c r="AD15" s="560"/>
      <c r="AE15" s="560"/>
      <c r="AF15" s="561"/>
      <c r="AG15" s="559">
        <v>79950</v>
      </c>
      <c r="AH15" s="560"/>
      <c r="AI15" s="560"/>
      <c r="AJ15" s="560"/>
      <c r="AK15" s="560"/>
      <c r="AL15" s="561"/>
      <c r="AM15" s="559">
        <v>106600</v>
      </c>
      <c r="AN15" s="560"/>
      <c r="AO15" s="560"/>
      <c r="AP15" s="560"/>
      <c r="AQ15" s="560"/>
      <c r="AR15" s="561"/>
      <c r="AS15" s="559">
        <v>53300</v>
      </c>
      <c r="AT15" s="560"/>
      <c r="AU15" s="560"/>
      <c r="AV15" s="560"/>
      <c r="AW15" s="560"/>
      <c r="AX15" s="561"/>
      <c r="AY15" s="559">
        <v>53300</v>
      </c>
      <c r="AZ15" s="560"/>
      <c r="BA15" s="560"/>
      <c r="BB15" s="560"/>
      <c r="BC15" s="560"/>
      <c r="BD15" s="561"/>
      <c r="BE15" s="559">
        <v>53300</v>
      </c>
      <c r="BF15" s="560"/>
      <c r="BG15" s="560"/>
      <c r="BH15" s="560"/>
      <c r="BI15" s="560"/>
      <c r="BJ15" s="561"/>
      <c r="BK15" s="559">
        <v>101270</v>
      </c>
      <c r="BL15" s="560"/>
      <c r="BM15" s="560"/>
      <c r="BN15" s="560"/>
      <c r="BO15" s="560"/>
      <c r="BP15" s="561"/>
      <c r="BQ15" s="559">
        <v>117260</v>
      </c>
      <c r="BR15" s="560"/>
      <c r="BS15" s="560"/>
      <c r="BT15" s="560"/>
      <c r="BU15" s="560"/>
      <c r="BV15" s="561"/>
      <c r="BW15" s="559">
        <v>101270</v>
      </c>
      <c r="BX15" s="560"/>
      <c r="BY15" s="560"/>
      <c r="BZ15" s="560"/>
      <c r="CA15" s="560"/>
      <c r="CB15" s="561"/>
      <c r="CC15" s="559">
        <v>0</v>
      </c>
      <c r="CD15" s="560"/>
      <c r="CE15" s="560"/>
      <c r="CF15" s="560"/>
      <c r="CG15" s="560"/>
      <c r="CH15" s="561"/>
    </row>
    <row r="16" spans="1:86" ht="27" customHeight="1" x14ac:dyDescent="0.3">
      <c r="A16" s="568"/>
      <c r="B16" s="545" t="s">
        <v>176</v>
      </c>
      <c r="C16" s="546"/>
      <c r="D16" s="74" t="s">
        <v>174</v>
      </c>
      <c r="E16" s="71" t="s">
        <v>15</v>
      </c>
      <c r="F16" s="70" t="s">
        <v>16</v>
      </c>
      <c r="G16" s="153">
        <v>418000</v>
      </c>
      <c r="H16" s="270">
        <v>418000</v>
      </c>
      <c r="I16" s="160">
        <v>440000</v>
      </c>
      <c r="J16" s="77">
        <v>22000</v>
      </c>
      <c r="K16" s="77">
        <v>500000</v>
      </c>
      <c r="L16" s="72" t="s">
        <v>175</v>
      </c>
      <c r="M16" s="155">
        <v>0</v>
      </c>
      <c r="N16" s="190">
        <f t="shared" si="0"/>
        <v>431200</v>
      </c>
      <c r="O16" s="559">
        <v>44000</v>
      </c>
      <c r="P16" s="560"/>
      <c r="Q16" s="560"/>
      <c r="R16" s="560"/>
      <c r="S16" s="560"/>
      <c r="T16" s="561"/>
      <c r="U16" s="559">
        <v>44000</v>
      </c>
      <c r="V16" s="560"/>
      <c r="W16" s="560"/>
      <c r="X16" s="560"/>
      <c r="Y16" s="560"/>
      <c r="Z16" s="561"/>
      <c r="AA16" s="559">
        <v>44000</v>
      </c>
      <c r="AB16" s="560"/>
      <c r="AC16" s="560"/>
      <c r="AD16" s="560"/>
      <c r="AE16" s="560"/>
      <c r="AF16" s="561"/>
      <c r="AG16" s="559">
        <v>22000</v>
      </c>
      <c r="AH16" s="560"/>
      <c r="AI16" s="560"/>
      <c r="AJ16" s="560"/>
      <c r="AK16" s="560"/>
      <c r="AL16" s="561"/>
      <c r="AM16" s="559">
        <v>44000</v>
      </c>
      <c r="AN16" s="560"/>
      <c r="AO16" s="560"/>
      <c r="AP16" s="560"/>
      <c r="AQ16" s="560"/>
      <c r="AR16" s="561"/>
      <c r="AS16" s="559">
        <v>44000</v>
      </c>
      <c r="AT16" s="560"/>
      <c r="AU16" s="560"/>
      <c r="AV16" s="560"/>
      <c r="AW16" s="560"/>
      <c r="AX16" s="561"/>
      <c r="AY16" s="559">
        <v>13200</v>
      </c>
      <c r="AZ16" s="560"/>
      <c r="BA16" s="560"/>
      <c r="BB16" s="560"/>
      <c r="BC16" s="560"/>
      <c r="BD16" s="561"/>
      <c r="BE16" s="559">
        <v>22000</v>
      </c>
      <c r="BF16" s="560"/>
      <c r="BG16" s="560"/>
      <c r="BH16" s="560"/>
      <c r="BI16" s="560"/>
      <c r="BJ16" s="561"/>
      <c r="BK16" s="559">
        <v>44000</v>
      </c>
      <c r="BL16" s="560"/>
      <c r="BM16" s="560"/>
      <c r="BN16" s="560"/>
      <c r="BO16" s="560"/>
      <c r="BP16" s="561"/>
      <c r="BQ16" s="559">
        <v>44000</v>
      </c>
      <c r="BR16" s="560"/>
      <c r="BS16" s="560"/>
      <c r="BT16" s="560"/>
      <c r="BU16" s="560"/>
      <c r="BV16" s="561"/>
      <c r="BW16" s="559">
        <v>44000</v>
      </c>
      <c r="BX16" s="560"/>
      <c r="BY16" s="560"/>
      <c r="BZ16" s="560"/>
      <c r="CA16" s="560"/>
      <c r="CB16" s="561"/>
      <c r="CC16" s="559">
        <v>22000</v>
      </c>
      <c r="CD16" s="560"/>
      <c r="CE16" s="560"/>
      <c r="CF16" s="560"/>
      <c r="CG16" s="560"/>
      <c r="CH16" s="561"/>
    </row>
    <row r="17" spans="1:86" ht="37.5" customHeight="1" x14ac:dyDescent="0.3">
      <c r="A17" s="568"/>
      <c r="B17" s="366" t="s">
        <v>263</v>
      </c>
      <c r="C17" s="367"/>
      <c r="D17" s="75" t="s">
        <v>143</v>
      </c>
      <c r="E17" s="76" t="s">
        <v>15</v>
      </c>
      <c r="F17" s="75" t="s">
        <v>16</v>
      </c>
      <c r="G17" s="153">
        <v>525875</v>
      </c>
      <c r="H17" s="270">
        <v>525875</v>
      </c>
      <c r="I17" s="160">
        <v>607903</v>
      </c>
      <c r="J17" s="77">
        <v>607903</v>
      </c>
      <c r="K17" s="77">
        <v>607903</v>
      </c>
      <c r="L17" s="72" t="s">
        <v>177</v>
      </c>
      <c r="M17" s="155">
        <v>0</v>
      </c>
      <c r="N17" s="190">
        <f t="shared" si="0"/>
        <v>501719</v>
      </c>
      <c r="O17" s="559">
        <v>39933</v>
      </c>
      <c r="P17" s="560"/>
      <c r="Q17" s="560"/>
      <c r="R17" s="560"/>
      <c r="S17" s="560"/>
      <c r="T17" s="561"/>
      <c r="U17" s="559">
        <v>42348</v>
      </c>
      <c r="V17" s="560"/>
      <c r="W17" s="560"/>
      <c r="X17" s="560"/>
      <c r="Y17" s="560"/>
      <c r="Z17" s="561"/>
      <c r="AA17" s="559">
        <v>39527</v>
      </c>
      <c r="AB17" s="560"/>
      <c r="AC17" s="560"/>
      <c r="AD17" s="560"/>
      <c r="AE17" s="560"/>
      <c r="AF17" s="561"/>
      <c r="AG17" s="559">
        <v>36750</v>
      </c>
      <c r="AH17" s="560"/>
      <c r="AI17" s="560"/>
      <c r="AJ17" s="560"/>
      <c r="AK17" s="560"/>
      <c r="AL17" s="561"/>
      <c r="AM17" s="559">
        <v>49212</v>
      </c>
      <c r="AN17" s="560"/>
      <c r="AO17" s="560"/>
      <c r="AP17" s="560"/>
      <c r="AQ17" s="560"/>
      <c r="AR17" s="561"/>
      <c r="AS17" s="559">
        <v>49750</v>
      </c>
      <c r="AT17" s="560"/>
      <c r="AU17" s="560"/>
      <c r="AV17" s="560"/>
      <c r="AW17" s="560"/>
      <c r="AX17" s="561"/>
      <c r="AY17" s="559">
        <v>42558</v>
      </c>
      <c r="AZ17" s="560"/>
      <c r="BA17" s="560"/>
      <c r="BB17" s="560"/>
      <c r="BC17" s="560"/>
      <c r="BD17" s="561"/>
      <c r="BE17" s="559">
        <v>43556</v>
      </c>
      <c r="BF17" s="560"/>
      <c r="BG17" s="560"/>
      <c r="BH17" s="560"/>
      <c r="BI17" s="560"/>
      <c r="BJ17" s="561"/>
      <c r="BK17" s="559">
        <v>38016</v>
      </c>
      <c r="BL17" s="560"/>
      <c r="BM17" s="560"/>
      <c r="BN17" s="560"/>
      <c r="BO17" s="560"/>
      <c r="BP17" s="561"/>
      <c r="BQ17" s="559">
        <v>45423</v>
      </c>
      <c r="BR17" s="560"/>
      <c r="BS17" s="560"/>
      <c r="BT17" s="560"/>
      <c r="BU17" s="560"/>
      <c r="BV17" s="561"/>
      <c r="BW17" s="559">
        <v>44340</v>
      </c>
      <c r="BX17" s="560"/>
      <c r="BY17" s="560"/>
      <c r="BZ17" s="560"/>
      <c r="CA17" s="560"/>
      <c r="CB17" s="561"/>
      <c r="CC17" s="559">
        <v>30306</v>
      </c>
      <c r="CD17" s="560"/>
      <c r="CE17" s="560"/>
      <c r="CF17" s="560"/>
      <c r="CG17" s="560"/>
      <c r="CH17" s="561"/>
    </row>
    <row r="18" spans="1:86" s="140" customFormat="1" ht="26.25" customHeight="1" x14ac:dyDescent="0.3">
      <c r="A18" s="568"/>
      <c r="B18" s="567" t="s">
        <v>264</v>
      </c>
      <c r="C18" s="546"/>
      <c r="D18" s="144" t="s">
        <v>119</v>
      </c>
      <c r="E18" s="142" t="s">
        <v>15</v>
      </c>
      <c r="F18" s="141" t="s">
        <v>16</v>
      </c>
      <c r="G18" s="153">
        <v>29964</v>
      </c>
      <c r="H18" s="270">
        <v>29964</v>
      </c>
      <c r="I18" s="160">
        <v>29964</v>
      </c>
      <c r="J18" s="150">
        <v>29964</v>
      </c>
      <c r="K18" s="150">
        <v>29964</v>
      </c>
      <c r="L18" s="143" t="s">
        <v>179</v>
      </c>
      <c r="M18" s="155">
        <v>0</v>
      </c>
      <c r="N18" s="190">
        <f t="shared" si="0"/>
        <v>27467</v>
      </c>
      <c r="O18" s="559">
        <v>0</v>
      </c>
      <c r="P18" s="560"/>
      <c r="Q18" s="560"/>
      <c r="R18" s="560"/>
      <c r="S18" s="560"/>
      <c r="T18" s="561"/>
      <c r="U18" s="559">
        <v>0</v>
      </c>
      <c r="V18" s="560"/>
      <c r="W18" s="560"/>
      <c r="X18" s="560"/>
      <c r="Y18" s="560"/>
      <c r="Z18" s="561"/>
      <c r="AA18" s="559">
        <v>4994</v>
      </c>
      <c r="AB18" s="560"/>
      <c r="AC18" s="560"/>
      <c r="AD18" s="560"/>
      <c r="AE18" s="560"/>
      <c r="AF18" s="561"/>
      <c r="AG18" s="559">
        <v>2497</v>
      </c>
      <c r="AH18" s="560"/>
      <c r="AI18" s="560"/>
      <c r="AJ18" s="560"/>
      <c r="AK18" s="560"/>
      <c r="AL18" s="561"/>
      <c r="AM18" s="559">
        <v>4994</v>
      </c>
      <c r="AN18" s="560"/>
      <c r="AO18" s="560"/>
      <c r="AP18" s="560"/>
      <c r="AQ18" s="560"/>
      <c r="AR18" s="561"/>
      <c r="AS18" s="559">
        <v>2497</v>
      </c>
      <c r="AT18" s="560"/>
      <c r="AU18" s="560"/>
      <c r="AV18" s="560"/>
      <c r="AW18" s="560"/>
      <c r="AX18" s="561"/>
      <c r="AY18" s="559">
        <v>4994</v>
      </c>
      <c r="AZ18" s="560"/>
      <c r="BA18" s="560"/>
      <c r="BB18" s="560"/>
      <c r="BC18" s="560"/>
      <c r="BD18" s="561"/>
      <c r="BE18" s="559">
        <v>2497</v>
      </c>
      <c r="BF18" s="560"/>
      <c r="BG18" s="560"/>
      <c r="BH18" s="560"/>
      <c r="BI18" s="560"/>
      <c r="BJ18" s="561"/>
      <c r="BK18" s="559">
        <v>0</v>
      </c>
      <c r="BL18" s="560"/>
      <c r="BM18" s="560"/>
      <c r="BN18" s="560"/>
      <c r="BO18" s="560"/>
      <c r="BP18" s="561"/>
      <c r="BQ18" s="559">
        <v>2497</v>
      </c>
      <c r="BR18" s="560"/>
      <c r="BS18" s="560"/>
      <c r="BT18" s="560"/>
      <c r="BU18" s="560"/>
      <c r="BV18" s="561"/>
      <c r="BW18" s="559">
        <v>2497</v>
      </c>
      <c r="BX18" s="560"/>
      <c r="BY18" s="560"/>
      <c r="BZ18" s="560"/>
      <c r="CA18" s="560"/>
      <c r="CB18" s="561"/>
      <c r="CC18" s="559">
        <v>0</v>
      </c>
      <c r="CD18" s="560"/>
      <c r="CE18" s="560"/>
      <c r="CF18" s="560"/>
      <c r="CG18" s="560"/>
      <c r="CH18" s="561"/>
    </row>
    <row r="19" spans="1:86" s="140" customFormat="1" ht="26.25" customHeight="1" x14ac:dyDescent="0.3">
      <c r="A19" s="568"/>
      <c r="B19" s="366" t="s">
        <v>183</v>
      </c>
      <c r="C19" s="367"/>
      <c r="D19" s="145" t="s">
        <v>119</v>
      </c>
      <c r="E19" s="146" t="s">
        <v>15</v>
      </c>
      <c r="F19" s="145" t="s">
        <v>16</v>
      </c>
      <c r="G19" s="153">
        <v>9000</v>
      </c>
      <c r="H19" s="270">
        <v>9000</v>
      </c>
      <c r="I19" s="160">
        <v>9600</v>
      </c>
      <c r="J19" s="150">
        <v>9600</v>
      </c>
      <c r="K19" s="150">
        <v>9600</v>
      </c>
      <c r="L19" s="143" t="s">
        <v>179</v>
      </c>
      <c r="M19" s="155">
        <v>0</v>
      </c>
      <c r="N19" s="190">
        <f t="shared" si="0"/>
        <v>5500</v>
      </c>
      <c r="O19" s="559">
        <v>0</v>
      </c>
      <c r="P19" s="560"/>
      <c r="Q19" s="560"/>
      <c r="R19" s="560"/>
      <c r="S19" s="560"/>
      <c r="T19" s="561"/>
      <c r="U19" s="559">
        <v>0</v>
      </c>
      <c r="V19" s="560"/>
      <c r="W19" s="560"/>
      <c r="X19" s="560"/>
      <c r="Y19" s="560"/>
      <c r="Z19" s="561"/>
      <c r="AA19" s="559">
        <v>1000</v>
      </c>
      <c r="AB19" s="560"/>
      <c r="AC19" s="560"/>
      <c r="AD19" s="560"/>
      <c r="AE19" s="560"/>
      <c r="AF19" s="561"/>
      <c r="AG19" s="559">
        <v>500</v>
      </c>
      <c r="AH19" s="560"/>
      <c r="AI19" s="560"/>
      <c r="AJ19" s="560"/>
      <c r="AK19" s="560"/>
      <c r="AL19" s="561"/>
      <c r="AM19" s="559">
        <v>1000</v>
      </c>
      <c r="AN19" s="560"/>
      <c r="AO19" s="560"/>
      <c r="AP19" s="560"/>
      <c r="AQ19" s="560"/>
      <c r="AR19" s="561"/>
      <c r="AS19" s="559">
        <v>0</v>
      </c>
      <c r="AT19" s="560"/>
      <c r="AU19" s="560"/>
      <c r="AV19" s="560"/>
      <c r="AW19" s="560"/>
      <c r="AX19" s="561"/>
      <c r="AY19" s="559">
        <v>1000</v>
      </c>
      <c r="AZ19" s="560"/>
      <c r="BA19" s="560"/>
      <c r="BB19" s="560"/>
      <c r="BC19" s="560"/>
      <c r="BD19" s="561"/>
      <c r="BE19" s="559">
        <v>500</v>
      </c>
      <c r="BF19" s="560"/>
      <c r="BG19" s="560"/>
      <c r="BH19" s="560"/>
      <c r="BI19" s="560"/>
      <c r="BJ19" s="561"/>
      <c r="BK19" s="559">
        <v>500</v>
      </c>
      <c r="BL19" s="560"/>
      <c r="BM19" s="560"/>
      <c r="BN19" s="560"/>
      <c r="BO19" s="560"/>
      <c r="BP19" s="561"/>
      <c r="BQ19" s="559">
        <v>500</v>
      </c>
      <c r="BR19" s="560"/>
      <c r="BS19" s="560"/>
      <c r="BT19" s="560"/>
      <c r="BU19" s="560"/>
      <c r="BV19" s="561"/>
      <c r="BW19" s="559">
        <v>500</v>
      </c>
      <c r="BX19" s="560"/>
      <c r="BY19" s="560"/>
      <c r="BZ19" s="560"/>
      <c r="CA19" s="560"/>
      <c r="CB19" s="561"/>
      <c r="CC19" s="559">
        <v>0</v>
      </c>
      <c r="CD19" s="560"/>
      <c r="CE19" s="560"/>
      <c r="CF19" s="560"/>
      <c r="CG19" s="560"/>
      <c r="CH19" s="561"/>
    </row>
    <row r="20" spans="1:86" s="140" customFormat="1" ht="26.25" customHeight="1" x14ac:dyDescent="0.3">
      <c r="A20" s="497"/>
      <c r="B20" s="366" t="s">
        <v>184</v>
      </c>
      <c r="C20" s="367"/>
      <c r="D20" s="147" t="s">
        <v>185</v>
      </c>
      <c r="E20" s="146" t="s">
        <v>15</v>
      </c>
      <c r="F20" s="145" t="s">
        <v>16</v>
      </c>
      <c r="G20" s="153">
        <v>72000</v>
      </c>
      <c r="H20" s="270">
        <v>72000</v>
      </c>
      <c r="I20" s="160">
        <v>76680</v>
      </c>
      <c r="J20" s="150">
        <v>76680</v>
      </c>
      <c r="K20" s="150">
        <v>76680</v>
      </c>
      <c r="L20" s="143" t="s">
        <v>179</v>
      </c>
      <c r="M20" s="155">
        <v>0</v>
      </c>
      <c r="N20" s="164">
        <f t="shared" si="0"/>
        <v>44000</v>
      </c>
      <c r="O20" s="559">
        <v>0</v>
      </c>
      <c r="P20" s="560"/>
      <c r="Q20" s="560"/>
      <c r="R20" s="560"/>
      <c r="S20" s="560"/>
      <c r="T20" s="561"/>
      <c r="U20" s="559">
        <v>0</v>
      </c>
      <c r="V20" s="560"/>
      <c r="W20" s="560"/>
      <c r="X20" s="560"/>
      <c r="Y20" s="560"/>
      <c r="Z20" s="561"/>
      <c r="AA20" s="559">
        <v>8000</v>
      </c>
      <c r="AB20" s="560"/>
      <c r="AC20" s="560"/>
      <c r="AD20" s="560"/>
      <c r="AE20" s="560"/>
      <c r="AF20" s="561"/>
      <c r="AG20" s="559">
        <v>4000</v>
      </c>
      <c r="AH20" s="560"/>
      <c r="AI20" s="560"/>
      <c r="AJ20" s="560"/>
      <c r="AK20" s="560"/>
      <c r="AL20" s="561"/>
      <c r="AM20" s="559">
        <v>8000</v>
      </c>
      <c r="AN20" s="560"/>
      <c r="AO20" s="560"/>
      <c r="AP20" s="560"/>
      <c r="AQ20" s="560"/>
      <c r="AR20" s="561"/>
      <c r="AS20" s="559">
        <v>0</v>
      </c>
      <c r="AT20" s="560"/>
      <c r="AU20" s="560"/>
      <c r="AV20" s="560"/>
      <c r="AW20" s="560"/>
      <c r="AX20" s="561"/>
      <c r="AY20" s="559">
        <v>8000</v>
      </c>
      <c r="AZ20" s="560"/>
      <c r="BA20" s="560"/>
      <c r="BB20" s="560"/>
      <c r="BC20" s="560"/>
      <c r="BD20" s="561"/>
      <c r="BE20" s="559">
        <v>4000</v>
      </c>
      <c r="BF20" s="560"/>
      <c r="BG20" s="560"/>
      <c r="BH20" s="560"/>
      <c r="BI20" s="560"/>
      <c r="BJ20" s="561"/>
      <c r="BK20" s="559">
        <v>4000</v>
      </c>
      <c r="BL20" s="560"/>
      <c r="BM20" s="560"/>
      <c r="BN20" s="560"/>
      <c r="BO20" s="560"/>
      <c r="BP20" s="561"/>
      <c r="BQ20" s="559">
        <v>4000</v>
      </c>
      <c r="BR20" s="560"/>
      <c r="BS20" s="560"/>
      <c r="BT20" s="560"/>
      <c r="BU20" s="560"/>
      <c r="BV20" s="561"/>
      <c r="BW20" s="559">
        <v>4000</v>
      </c>
      <c r="BX20" s="560"/>
      <c r="BY20" s="560"/>
      <c r="BZ20" s="560"/>
      <c r="CA20" s="560"/>
      <c r="CB20" s="561"/>
      <c r="CC20" s="559">
        <v>0</v>
      </c>
      <c r="CD20" s="560"/>
      <c r="CE20" s="560"/>
      <c r="CF20" s="560"/>
      <c r="CG20" s="560"/>
      <c r="CH20" s="561"/>
    </row>
    <row r="21" spans="1:86" s="152" customFormat="1" ht="39" customHeight="1" x14ac:dyDescent="0.3">
      <c r="A21" s="398" t="s">
        <v>17</v>
      </c>
      <c r="B21" s="366" t="s">
        <v>255</v>
      </c>
      <c r="C21" s="367"/>
      <c r="D21" s="158" t="s">
        <v>178</v>
      </c>
      <c r="E21" s="157" t="s">
        <v>73</v>
      </c>
      <c r="F21" s="156" t="s">
        <v>16</v>
      </c>
      <c r="G21" s="153">
        <v>88</v>
      </c>
      <c r="H21" s="270">
        <v>88</v>
      </c>
      <c r="I21" s="160">
        <v>84</v>
      </c>
      <c r="J21" s="160">
        <v>84</v>
      </c>
      <c r="K21" s="160">
        <v>84</v>
      </c>
      <c r="L21" s="154" t="s">
        <v>179</v>
      </c>
      <c r="M21" s="155">
        <v>0</v>
      </c>
      <c r="N21" s="153">
        <f>MAX(O21:CH21)</f>
        <v>97</v>
      </c>
      <c r="O21" s="559">
        <v>97</v>
      </c>
      <c r="P21" s="560"/>
      <c r="Q21" s="560"/>
      <c r="R21" s="560"/>
      <c r="S21" s="560"/>
      <c r="T21" s="561"/>
      <c r="U21" s="559">
        <v>97</v>
      </c>
      <c r="V21" s="560"/>
      <c r="W21" s="560"/>
      <c r="X21" s="560"/>
      <c r="Y21" s="560"/>
      <c r="Z21" s="561"/>
      <c r="AA21" s="559">
        <v>97</v>
      </c>
      <c r="AB21" s="560"/>
      <c r="AC21" s="560"/>
      <c r="AD21" s="560"/>
      <c r="AE21" s="560"/>
      <c r="AF21" s="561"/>
      <c r="AG21" s="559">
        <v>97</v>
      </c>
      <c r="AH21" s="560"/>
      <c r="AI21" s="560"/>
      <c r="AJ21" s="560"/>
      <c r="AK21" s="560"/>
      <c r="AL21" s="561"/>
      <c r="AM21" s="559">
        <v>97</v>
      </c>
      <c r="AN21" s="560"/>
      <c r="AO21" s="560"/>
      <c r="AP21" s="560"/>
      <c r="AQ21" s="560"/>
      <c r="AR21" s="561"/>
      <c r="AS21" s="559">
        <v>94</v>
      </c>
      <c r="AT21" s="560"/>
      <c r="AU21" s="560"/>
      <c r="AV21" s="560"/>
      <c r="AW21" s="560"/>
      <c r="AX21" s="561"/>
      <c r="AY21" s="559">
        <v>94</v>
      </c>
      <c r="AZ21" s="560"/>
      <c r="BA21" s="560"/>
      <c r="BB21" s="560"/>
      <c r="BC21" s="560"/>
      <c r="BD21" s="561"/>
      <c r="BE21" s="559">
        <v>94</v>
      </c>
      <c r="BF21" s="560"/>
      <c r="BG21" s="560"/>
      <c r="BH21" s="560"/>
      <c r="BI21" s="560"/>
      <c r="BJ21" s="561"/>
      <c r="BK21" s="559">
        <v>94</v>
      </c>
      <c r="BL21" s="560"/>
      <c r="BM21" s="560"/>
      <c r="BN21" s="560"/>
      <c r="BO21" s="560"/>
      <c r="BP21" s="561"/>
      <c r="BQ21" s="559">
        <v>94</v>
      </c>
      <c r="BR21" s="560"/>
      <c r="BS21" s="560"/>
      <c r="BT21" s="560"/>
      <c r="BU21" s="560"/>
      <c r="BV21" s="561"/>
      <c r="BW21" s="559">
        <v>94</v>
      </c>
      <c r="BX21" s="560"/>
      <c r="BY21" s="560"/>
      <c r="BZ21" s="560"/>
      <c r="CA21" s="560"/>
      <c r="CB21" s="561"/>
      <c r="CC21" s="572">
        <v>94</v>
      </c>
      <c r="CD21" s="573"/>
      <c r="CE21" s="573"/>
      <c r="CF21" s="573"/>
      <c r="CG21" s="573"/>
      <c r="CH21" s="574"/>
    </row>
    <row r="22" spans="1:86" s="38" customFormat="1" ht="27" customHeight="1" x14ac:dyDescent="0.3">
      <c r="A22" s="400"/>
      <c r="B22" s="366" t="s">
        <v>259</v>
      </c>
      <c r="C22" s="367"/>
      <c r="D22" s="158" t="s">
        <v>256</v>
      </c>
      <c r="E22" s="157" t="s">
        <v>15</v>
      </c>
      <c r="F22" s="75" t="s">
        <v>16</v>
      </c>
      <c r="G22" s="153">
        <v>337</v>
      </c>
      <c r="H22" s="270">
        <v>337</v>
      </c>
      <c r="I22" s="160">
        <v>30</v>
      </c>
      <c r="J22" s="77">
        <v>30</v>
      </c>
      <c r="K22" s="77">
        <v>30</v>
      </c>
      <c r="L22" s="72" t="s">
        <v>179</v>
      </c>
      <c r="M22" s="155">
        <v>0</v>
      </c>
      <c r="N22" s="164">
        <f>SUM(O22:CH22)</f>
        <v>386</v>
      </c>
      <c r="O22" s="559">
        <v>0</v>
      </c>
      <c r="P22" s="560"/>
      <c r="Q22" s="560"/>
      <c r="R22" s="560"/>
      <c r="S22" s="560"/>
      <c r="T22" s="561"/>
      <c r="U22" s="559">
        <v>0</v>
      </c>
      <c r="V22" s="560"/>
      <c r="W22" s="560"/>
      <c r="X22" s="560"/>
      <c r="Y22" s="560"/>
      <c r="Z22" s="561"/>
      <c r="AA22" s="559">
        <v>56</v>
      </c>
      <c r="AB22" s="560"/>
      <c r="AC22" s="560"/>
      <c r="AD22" s="560"/>
      <c r="AE22" s="560"/>
      <c r="AF22" s="561"/>
      <c r="AG22" s="559">
        <v>28</v>
      </c>
      <c r="AH22" s="560"/>
      <c r="AI22" s="560"/>
      <c r="AJ22" s="560"/>
      <c r="AK22" s="560"/>
      <c r="AL22" s="561"/>
      <c r="AM22" s="559">
        <v>56</v>
      </c>
      <c r="AN22" s="560"/>
      <c r="AO22" s="560"/>
      <c r="AP22" s="560"/>
      <c r="AQ22" s="560"/>
      <c r="AR22" s="561"/>
      <c r="AS22" s="559">
        <v>0</v>
      </c>
      <c r="AT22" s="560"/>
      <c r="AU22" s="560"/>
      <c r="AV22" s="560"/>
      <c r="AW22" s="560"/>
      <c r="AX22" s="561"/>
      <c r="AY22" s="559">
        <v>56</v>
      </c>
      <c r="AZ22" s="560"/>
      <c r="BA22" s="560"/>
      <c r="BB22" s="560"/>
      <c r="BC22" s="560"/>
      <c r="BD22" s="561"/>
      <c r="BE22" s="559">
        <v>56</v>
      </c>
      <c r="BF22" s="560"/>
      <c r="BG22" s="560"/>
      <c r="BH22" s="560"/>
      <c r="BI22" s="560"/>
      <c r="BJ22" s="561"/>
      <c r="BK22" s="559">
        <v>28</v>
      </c>
      <c r="BL22" s="560"/>
      <c r="BM22" s="560"/>
      <c r="BN22" s="560"/>
      <c r="BO22" s="560"/>
      <c r="BP22" s="561"/>
      <c r="BQ22" s="559">
        <v>28</v>
      </c>
      <c r="BR22" s="560"/>
      <c r="BS22" s="560"/>
      <c r="BT22" s="560"/>
      <c r="BU22" s="560"/>
      <c r="BV22" s="561"/>
      <c r="BW22" s="559">
        <v>28</v>
      </c>
      <c r="BX22" s="560"/>
      <c r="BY22" s="560"/>
      <c r="BZ22" s="560"/>
      <c r="CA22" s="560"/>
      <c r="CB22" s="561"/>
      <c r="CC22" s="559">
        <v>50</v>
      </c>
      <c r="CD22" s="560"/>
      <c r="CE22" s="560"/>
      <c r="CF22" s="560"/>
      <c r="CG22" s="560"/>
      <c r="CH22" s="561"/>
    </row>
    <row r="23" spans="1:86" s="38" customFormat="1" ht="12.75" customHeight="1" x14ac:dyDescent="0.3">
      <c r="A23" s="379" t="s">
        <v>18</v>
      </c>
      <c r="B23" s="382" t="s">
        <v>180</v>
      </c>
      <c r="C23" s="383"/>
      <c r="D23" s="379" t="s">
        <v>39</v>
      </c>
      <c r="E23" s="379" t="s">
        <v>181</v>
      </c>
      <c r="F23" s="379" t="s">
        <v>19</v>
      </c>
      <c r="G23" s="543">
        <v>7230</v>
      </c>
      <c r="H23" s="543">
        <v>7530</v>
      </c>
      <c r="I23" s="541">
        <v>7230</v>
      </c>
      <c r="J23" s="541">
        <v>7230</v>
      </c>
      <c r="K23" s="541">
        <v>7230</v>
      </c>
      <c r="L23" s="555" t="s">
        <v>179</v>
      </c>
      <c r="M23" s="386">
        <v>0</v>
      </c>
      <c r="N23" s="417">
        <f>SUM(MAX(SUM(O24:T24),SUM(U24:Z24),SUM(AA24:AF24),SUM(AG24:AL24),SUM(AM24:AR24),SUM(AS24:AX24),SUM(AY24:BD24),SUM(BE24:BJ24),SUM(BK24:BP24),SUM(BQ24:BV24),SUM(BW24:CB24),SUM(CC24:CH24)))</f>
        <v>7530</v>
      </c>
      <c r="O23" s="235" t="s">
        <v>68</v>
      </c>
      <c r="P23" s="235" t="s">
        <v>69</v>
      </c>
      <c r="Q23" s="235" t="s">
        <v>98</v>
      </c>
      <c r="R23" s="235" t="s">
        <v>99</v>
      </c>
      <c r="S23" s="236" t="s">
        <v>190</v>
      </c>
      <c r="T23" s="235" t="s">
        <v>189</v>
      </c>
      <c r="U23" s="235" t="s">
        <v>68</v>
      </c>
      <c r="V23" s="235" t="s">
        <v>69</v>
      </c>
      <c r="W23" s="235" t="s">
        <v>98</v>
      </c>
      <c r="X23" s="235" t="s">
        <v>99</v>
      </c>
      <c r="Y23" s="236" t="s">
        <v>190</v>
      </c>
      <c r="Z23" s="235" t="s">
        <v>189</v>
      </c>
      <c r="AA23" s="235" t="s">
        <v>68</v>
      </c>
      <c r="AB23" s="235" t="s">
        <v>69</v>
      </c>
      <c r="AC23" s="235" t="s">
        <v>98</v>
      </c>
      <c r="AD23" s="235" t="s">
        <v>99</v>
      </c>
      <c r="AE23" s="236" t="s">
        <v>190</v>
      </c>
      <c r="AF23" s="235" t="s">
        <v>189</v>
      </c>
      <c r="AG23" s="179" t="s">
        <v>68</v>
      </c>
      <c r="AH23" s="179" t="s">
        <v>69</v>
      </c>
      <c r="AI23" s="179" t="s">
        <v>98</v>
      </c>
      <c r="AJ23" s="179" t="s">
        <v>99</v>
      </c>
      <c r="AK23" s="180" t="s">
        <v>190</v>
      </c>
      <c r="AL23" s="179" t="s">
        <v>189</v>
      </c>
      <c r="AM23" s="179" t="s">
        <v>68</v>
      </c>
      <c r="AN23" s="179" t="s">
        <v>69</v>
      </c>
      <c r="AO23" s="179" t="s">
        <v>98</v>
      </c>
      <c r="AP23" s="179" t="s">
        <v>99</v>
      </c>
      <c r="AQ23" s="180" t="s">
        <v>190</v>
      </c>
      <c r="AR23" s="179" t="s">
        <v>189</v>
      </c>
      <c r="AS23" s="179" t="s">
        <v>68</v>
      </c>
      <c r="AT23" s="179" t="s">
        <v>69</v>
      </c>
      <c r="AU23" s="179" t="s">
        <v>98</v>
      </c>
      <c r="AV23" s="179" t="s">
        <v>99</v>
      </c>
      <c r="AW23" s="180" t="s">
        <v>190</v>
      </c>
      <c r="AX23" s="179" t="s">
        <v>189</v>
      </c>
      <c r="AY23" s="179" t="s">
        <v>68</v>
      </c>
      <c r="AZ23" s="179" t="s">
        <v>69</v>
      </c>
      <c r="BA23" s="179" t="s">
        <v>98</v>
      </c>
      <c r="BB23" s="179" t="s">
        <v>99</v>
      </c>
      <c r="BC23" s="180" t="s">
        <v>190</v>
      </c>
      <c r="BD23" s="179" t="s">
        <v>189</v>
      </c>
      <c r="BE23" s="179" t="s">
        <v>68</v>
      </c>
      <c r="BF23" s="179" t="s">
        <v>69</v>
      </c>
      <c r="BG23" s="179" t="s">
        <v>98</v>
      </c>
      <c r="BH23" s="179" t="s">
        <v>99</v>
      </c>
      <c r="BI23" s="180" t="s">
        <v>190</v>
      </c>
      <c r="BJ23" s="179" t="s">
        <v>189</v>
      </c>
      <c r="BK23" s="179" t="s">
        <v>68</v>
      </c>
      <c r="BL23" s="179" t="s">
        <v>69</v>
      </c>
      <c r="BM23" s="179" t="s">
        <v>98</v>
      </c>
      <c r="BN23" s="179" t="s">
        <v>99</v>
      </c>
      <c r="BO23" s="180" t="s">
        <v>190</v>
      </c>
      <c r="BP23" s="179" t="s">
        <v>189</v>
      </c>
      <c r="BQ23" s="179" t="s">
        <v>68</v>
      </c>
      <c r="BR23" s="179" t="s">
        <v>69</v>
      </c>
      <c r="BS23" s="179" t="s">
        <v>98</v>
      </c>
      <c r="BT23" s="179" t="s">
        <v>99</v>
      </c>
      <c r="BU23" s="180" t="s">
        <v>190</v>
      </c>
      <c r="BV23" s="179" t="s">
        <v>189</v>
      </c>
      <c r="BW23" s="179" t="s">
        <v>68</v>
      </c>
      <c r="BX23" s="179" t="s">
        <v>69</v>
      </c>
      <c r="BY23" s="179" t="s">
        <v>98</v>
      </c>
      <c r="BZ23" s="179" t="s">
        <v>99</v>
      </c>
      <c r="CA23" s="180" t="s">
        <v>190</v>
      </c>
      <c r="CB23" s="179" t="s">
        <v>189</v>
      </c>
      <c r="CC23" s="179" t="s">
        <v>68</v>
      </c>
      <c r="CD23" s="179" t="s">
        <v>69</v>
      </c>
      <c r="CE23" s="179" t="s">
        <v>98</v>
      </c>
      <c r="CF23" s="179" t="s">
        <v>99</v>
      </c>
      <c r="CG23" s="180" t="s">
        <v>190</v>
      </c>
      <c r="CH23" s="179" t="s">
        <v>189</v>
      </c>
    </row>
    <row r="24" spans="1:86" s="38" customFormat="1" ht="23.25" customHeight="1" x14ac:dyDescent="0.3">
      <c r="A24" s="380"/>
      <c r="B24" s="384"/>
      <c r="C24" s="385"/>
      <c r="D24" s="381"/>
      <c r="E24" s="381"/>
      <c r="F24" s="381"/>
      <c r="G24" s="544"/>
      <c r="H24" s="544"/>
      <c r="I24" s="542"/>
      <c r="J24" s="542"/>
      <c r="K24" s="542"/>
      <c r="L24" s="556"/>
      <c r="M24" s="387"/>
      <c r="N24" s="418"/>
      <c r="O24" s="237">
        <v>3573</v>
      </c>
      <c r="P24" s="237">
        <v>3957</v>
      </c>
      <c r="Q24" s="237">
        <v>0</v>
      </c>
      <c r="R24" s="237">
        <v>0</v>
      </c>
      <c r="S24" s="237">
        <v>0</v>
      </c>
      <c r="T24" s="237">
        <v>0</v>
      </c>
      <c r="U24" s="237">
        <v>3573</v>
      </c>
      <c r="V24" s="237">
        <v>3957</v>
      </c>
      <c r="W24" s="237">
        <v>0</v>
      </c>
      <c r="X24" s="237">
        <v>0</v>
      </c>
      <c r="Y24" s="237">
        <v>0</v>
      </c>
      <c r="Z24" s="237">
        <v>0</v>
      </c>
      <c r="AA24" s="278">
        <v>3573</v>
      </c>
      <c r="AB24" s="278">
        <v>3957</v>
      </c>
      <c r="AC24" s="237">
        <v>0</v>
      </c>
      <c r="AD24" s="237">
        <v>0</v>
      </c>
      <c r="AE24" s="237">
        <v>0</v>
      </c>
      <c r="AF24" s="237">
        <v>0</v>
      </c>
      <c r="AG24" s="282">
        <v>3573</v>
      </c>
      <c r="AH24" s="282">
        <v>3957</v>
      </c>
      <c r="AI24" s="282">
        <v>0</v>
      </c>
      <c r="AJ24" s="282">
        <v>0</v>
      </c>
      <c r="AK24" s="282">
        <v>0</v>
      </c>
      <c r="AL24" s="282">
        <v>0</v>
      </c>
      <c r="AM24" s="282">
        <v>3573</v>
      </c>
      <c r="AN24" s="282">
        <v>3957</v>
      </c>
      <c r="AO24" s="282">
        <v>0</v>
      </c>
      <c r="AP24" s="282">
        <v>0</v>
      </c>
      <c r="AQ24" s="282">
        <v>0</v>
      </c>
      <c r="AR24" s="282">
        <v>0</v>
      </c>
      <c r="AS24" s="299">
        <v>3573</v>
      </c>
      <c r="AT24" s="299">
        <v>3957</v>
      </c>
      <c r="AU24" s="353">
        <v>0</v>
      </c>
      <c r="AV24" s="353">
        <v>0</v>
      </c>
      <c r="AW24" s="353">
        <v>0</v>
      </c>
      <c r="AX24" s="353">
        <v>0</v>
      </c>
      <c r="AY24" s="310">
        <v>3573</v>
      </c>
      <c r="AZ24" s="310">
        <v>3957</v>
      </c>
      <c r="BA24" s="353">
        <v>0</v>
      </c>
      <c r="BB24" s="353">
        <v>0</v>
      </c>
      <c r="BC24" s="353">
        <v>0</v>
      </c>
      <c r="BD24" s="353">
        <v>0</v>
      </c>
      <c r="BE24" s="317">
        <v>3573</v>
      </c>
      <c r="BF24" s="317">
        <v>3957</v>
      </c>
      <c r="BG24" s="353">
        <v>0</v>
      </c>
      <c r="BH24" s="353">
        <v>0</v>
      </c>
      <c r="BI24" s="353">
        <v>0</v>
      </c>
      <c r="BJ24" s="353">
        <v>0</v>
      </c>
      <c r="BK24" s="328">
        <v>3573</v>
      </c>
      <c r="BL24" s="328">
        <v>3957</v>
      </c>
      <c r="BM24" s="353">
        <v>0</v>
      </c>
      <c r="BN24" s="353">
        <v>0</v>
      </c>
      <c r="BO24" s="353">
        <v>0</v>
      </c>
      <c r="BP24" s="353">
        <v>0</v>
      </c>
      <c r="BQ24" s="341">
        <v>3573</v>
      </c>
      <c r="BR24" s="341">
        <v>3957</v>
      </c>
      <c r="BS24" s="353">
        <v>0</v>
      </c>
      <c r="BT24" s="353">
        <v>0</v>
      </c>
      <c r="BU24" s="353">
        <v>0</v>
      </c>
      <c r="BV24" s="353">
        <v>0</v>
      </c>
      <c r="BW24" s="353">
        <v>3573</v>
      </c>
      <c r="BX24" s="353">
        <v>3957</v>
      </c>
      <c r="BY24" s="353">
        <v>0</v>
      </c>
      <c r="BZ24" s="353">
        <v>0</v>
      </c>
      <c r="CA24" s="353">
        <v>0</v>
      </c>
      <c r="CB24" s="353">
        <v>0</v>
      </c>
      <c r="CC24" s="353">
        <v>3573</v>
      </c>
      <c r="CD24" s="353">
        <v>3957</v>
      </c>
      <c r="CE24" s="353">
        <v>0</v>
      </c>
      <c r="CF24" s="353">
        <v>0</v>
      </c>
      <c r="CG24" s="353">
        <v>0</v>
      </c>
      <c r="CH24" s="353">
        <v>0</v>
      </c>
    </row>
    <row r="25" spans="1:86" s="140" customFormat="1" ht="40.5" customHeight="1" x14ac:dyDescent="0.3">
      <c r="A25" s="380"/>
      <c r="B25" s="390" t="s">
        <v>182</v>
      </c>
      <c r="C25" s="391"/>
      <c r="D25" s="148" t="s">
        <v>39</v>
      </c>
      <c r="E25" s="159" t="s">
        <v>181</v>
      </c>
      <c r="F25" s="148" t="s">
        <v>19</v>
      </c>
      <c r="G25" s="149">
        <v>2224</v>
      </c>
      <c r="H25" s="149">
        <v>2224</v>
      </c>
      <c r="I25" s="151">
        <v>1224</v>
      </c>
      <c r="J25" s="151">
        <v>1224</v>
      </c>
      <c r="K25" s="151">
        <v>2224</v>
      </c>
      <c r="L25" s="143" t="s">
        <v>177</v>
      </c>
      <c r="M25" s="166">
        <v>0</v>
      </c>
      <c r="N25" s="178">
        <f>SUM(MAX(SUM(O25:T25),SUM(U25:Z25),SUM(AA25:AF25),SUM(AG25:AL25),SUM(AM25:AR25),SUM(AS25:AX25),SUM(AY25:BD25)),MAX(SUM(BE25:BJ25),SUM(BK25:BP25),SUM(BQ25:BV25),SUM(BW25:CB25),SUM(CC25:CH25)))</f>
        <v>2134</v>
      </c>
      <c r="O25" s="237">
        <v>502</v>
      </c>
      <c r="P25" s="237">
        <v>517</v>
      </c>
      <c r="Q25" s="237">
        <v>0</v>
      </c>
      <c r="R25" s="237">
        <v>0</v>
      </c>
      <c r="S25" s="237">
        <v>0</v>
      </c>
      <c r="T25" s="237">
        <v>0</v>
      </c>
      <c r="U25" s="237">
        <v>521</v>
      </c>
      <c r="V25" s="237">
        <v>539</v>
      </c>
      <c r="W25" s="237">
        <v>0</v>
      </c>
      <c r="X25" s="237">
        <v>0</v>
      </c>
      <c r="Y25" s="237">
        <v>0</v>
      </c>
      <c r="Z25" s="237">
        <v>0</v>
      </c>
      <c r="AA25" s="237">
        <v>527</v>
      </c>
      <c r="AB25" s="237">
        <v>550</v>
      </c>
      <c r="AC25" s="237">
        <v>0</v>
      </c>
      <c r="AD25" s="237">
        <v>0</v>
      </c>
      <c r="AE25" s="237">
        <v>0</v>
      </c>
      <c r="AF25" s="237">
        <v>0</v>
      </c>
      <c r="AG25" s="282">
        <v>520</v>
      </c>
      <c r="AH25" s="282">
        <v>543</v>
      </c>
      <c r="AI25" s="282">
        <v>0</v>
      </c>
      <c r="AJ25" s="282">
        <v>0</v>
      </c>
      <c r="AK25" s="282">
        <v>0</v>
      </c>
      <c r="AL25" s="282">
        <v>0</v>
      </c>
      <c r="AM25" s="282">
        <v>510</v>
      </c>
      <c r="AN25" s="282">
        <v>550</v>
      </c>
      <c r="AO25" s="282">
        <v>0</v>
      </c>
      <c r="AP25" s="282">
        <v>0</v>
      </c>
      <c r="AQ25" s="282">
        <v>0</v>
      </c>
      <c r="AR25" s="282">
        <v>0</v>
      </c>
      <c r="AS25" s="299">
        <v>562</v>
      </c>
      <c r="AT25" s="299">
        <v>568</v>
      </c>
      <c r="AU25" s="353">
        <v>0</v>
      </c>
      <c r="AV25" s="353">
        <v>0</v>
      </c>
      <c r="AW25" s="353">
        <v>0</v>
      </c>
      <c r="AX25" s="353">
        <v>0</v>
      </c>
      <c r="AY25" s="310">
        <v>434</v>
      </c>
      <c r="AZ25" s="310">
        <v>433</v>
      </c>
      <c r="BA25" s="353">
        <v>0</v>
      </c>
      <c r="BB25" s="353">
        <v>0</v>
      </c>
      <c r="BC25" s="353">
        <v>0</v>
      </c>
      <c r="BD25" s="353">
        <v>0</v>
      </c>
      <c r="BE25" s="317">
        <v>439</v>
      </c>
      <c r="BF25" s="317">
        <v>420</v>
      </c>
      <c r="BG25" s="353">
        <v>0</v>
      </c>
      <c r="BH25" s="353">
        <v>0</v>
      </c>
      <c r="BI25" s="353">
        <v>0</v>
      </c>
      <c r="BJ25" s="353">
        <v>0</v>
      </c>
      <c r="BK25" s="328">
        <v>463</v>
      </c>
      <c r="BL25" s="328">
        <v>458</v>
      </c>
      <c r="BM25" s="353">
        <v>0</v>
      </c>
      <c r="BN25" s="353">
        <v>0</v>
      </c>
      <c r="BO25" s="353">
        <v>0</v>
      </c>
      <c r="BP25" s="353">
        <v>0</v>
      </c>
      <c r="BQ25" s="341">
        <v>486</v>
      </c>
      <c r="BR25" s="341">
        <v>485</v>
      </c>
      <c r="BS25" s="353">
        <v>0</v>
      </c>
      <c r="BT25" s="353">
        <v>0</v>
      </c>
      <c r="BU25" s="353">
        <v>0</v>
      </c>
      <c r="BV25" s="353">
        <v>0</v>
      </c>
      <c r="BW25" s="353">
        <v>467</v>
      </c>
      <c r="BX25" s="353">
        <v>499</v>
      </c>
      <c r="BY25" s="353">
        <v>0</v>
      </c>
      <c r="BZ25" s="353">
        <v>0</v>
      </c>
      <c r="CA25" s="353">
        <v>0</v>
      </c>
      <c r="CB25" s="353">
        <v>0</v>
      </c>
      <c r="CC25" s="353">
        <v>503</v>
      </c>
      <c r="CD25" s="353">
        <v>501</v>
      </c>
      <c r="CE25" s="353">
        <v>0</v>
      </c>
      <c r="CF25" s="353">
        <v>0</v>
      </c>
      <c r="CG25" s="353">
        <v>0</v>
      </c>
      <c r="CH25" s="353">
        <v>0</v>
      </c>
    </row>
    <row r="26" spans="1:86" s="140" customFormat="1" ht="30" customHeight="1" x14ac:dyDescent="0.3">
      <c r="A26" s="380"/>
      <c r="B26" s="390" t="s">
        <v>186</v>
      </c>
      <c r="C26" s="391"/>
      <c r="D26" s="159" t="s">
        <v>39</v>
      </c>
      <c r="E26" s="159" t="s">
        <v>181</v>
      </c>
      <c r="F26" s="159" t="s">
        <v>19</v>
      </c>
      <c r="G26" s="149">
        <v>500</v>
      </c>
      <c r="H26" s="149">
        <v>500</v>
      </c>
      <c r="I26" s="151">
        <v>800</v>
      </c>
      <c r="J26" s="151">
        <v>800</v>
      </c>
      <c r="K26" s="151">
        <v>800</v>
      </c>
      <c r="L26" s="143" t="s">
        <v>177</v>
      </c>
      <c r="M26" s="166">
        <v>0</v>
      </c>
      <c r="N26" s="181">
        <f>SUM(MAX(SUM(O26:T26),SUM(U26:Z26),SUM(AA26:AF26),SUM(AG26:AL26),SUM(AM26:AR26),SUM(AS26:AX26),SUM(AY26:BD26),SUM(BE26:BJ26),SUM(BK26:BP26),SUM(BQ26:BV26),SUM(BW26:CB26),SUM(CC26:CH26)))</f>
        <v>500</v>
      </c>
      <c r="O26" s="237">
        <v>0</v>
      </c>
      <c r="P26" s="237">
        <v>0</v>
      </c>
      <c r="Q26" s="237">
        <v>0</v>
      </c>
      <c r="R26" s="237">
        <v>0</v>
      </c>
      <c r="S26" s="237">
        <v>0</v>
      </c>
      <c r="T26" s="237">
        <v>0</v>
      </c>
      <c r="U26" s="237">
        <v>0</v>
      </c>
      <c r="V26" s="237">
        <v>0</v>
      </c>
      <c r="W26" s="237">
        <v>0</v>
      </c>
      <c r="X26" s="237">
        <v>0</v>
      </c>
      <c r="Y26" s="237">
        <v>0</v>
      </c>
      <c r="Z26" s="237">
        <v>0</v>
      </c>
      <c r="AA26" s="278">
        <v>250</v>
      </c>
      <c r="AB26" s="278">
        <v>250</v>
      </c>
      <c r="AC26" s="237">
        <v>0</v>
      </c>
      <c r="AD26" s="237">
        <v>0</v>
      </c>
      <c r="AE26" s="237">
        <v>0</v>
      </c>
      <c r="AF26" s="237">
        <v>0</v>
      </c>
      <c r="AG26" s="282">
        <v>250</v>
      </c>
      <c r="AH26" s="282">
        <v>250</v>
      </c>
      <c r="AI26" s="282">
        <v>0</v>
      </c>
      <c r="AJ26" s="282">
        <v>0</v>
      </c>
      <c r="AK26" s="282">
        <v>0</v>
      </c>
      <c r="AL26" s="282">
        <v>0</v>
      </c>
      <c r="AM26" s="282">
        <v>250</v>
      </c>
      <c r="AN26" s="282">
        <v>250</v>
      </c>
      <c r="AO26" s="282">
        <v>0</v>
      </c>
      <c r="AP26" s="282">
        <v>0</v>
      </c>
      <c r="AQ26" s="282">
        <v>0</v>
      </c>
      <c r="AR26" s="282">
        <v>0</v>
      </c>
      <c r="AS26" s="299">
        <v>0</v>
      </c>
      <c r="AT26" s="299">
        <v>0</v>
      </c>
      <c r="AU26" s="353">
        <v>0</v>
      </c>
      <c r="AV26" s="353">
        <v>0</v>
      </c>
      <c r="AW26" s="353">
        <v>0</v>
      </c>
      <c r="AX26" s="353">
        <v>0</v>
      </c>
      <c r="AY26" s="310">
        <v>250</v>
      </c>
      <c r="AZ26" s="310">
        <v>250</v>
      </c>
      <c r="BA26" s="353">
        <v>0</v>
      </c>
      <c r="BB26" s="353">
        <v>0</v>
      </c>
      <c r="BC26" s="353">
        <v>0</v>
      </c>
      <c r="BD26" s="353">
        <v>0</v>
      </c>
      <c r="BE26" s="317">
        <v>250</v>
      </c>
      <c r="BF26" s="317">
        <v>250</v>
      </c>
      <c r="BG26" s="353">
        <v>0</v>
      </c>
      <c r="BH26" s="353">
        <v>0</v>
      </c>
      <c r="BI26" s="353">
        <v>0</v>
      </c>
      <c r="BJ26" s="353">
        <v>0</v>
      </c>
      <c r="BK26" s="328">
        <v>250</v>
      </c>
      <c r="BL26" s="328">
        <v>250</v>
      </c>
      <c r="BM26" s="353">
        <v>0</v>
      </c>
      <c r="BN26" s="353">
        <v>0</v>
      </c>
      <c r="BO26" s="353">
        <v>0</v>
      </c>
      <c r="BP26" s="353">
        <v>0</v>
      </c>
      <c r="BQ26" s="341">
        <v>250</v>
      </c>
      <c r="BR26" s="341">
        <v>250</v>
      </c>
      <c r="BS26" s="353">
        <v>0</v>
      </c>
      <c r="BT26" s="353">
        <v>0</v>
      </c>
      <c r="BU26" s="353">
        <v>0</v>
      </c>
      <c r="BV26" s="353">
        <v>0</v>
      </c>
      <c r="BW26" s="353">
        <v>251</v>
      </c>
      <c r="BX26" s="353">
        <v>249</v>
      </c>
      <c r="BY26" s="353">
        <v>0</v>
      </c>
      <c r="BZ26" s="353">
        <v>0</v>
      </c>
      <c r="CA26" s="353">
        <v>0</v>
      </c>
      <c r="CB26" s="353">
        <v>0</v>
      </c>
      <c r="CC26" s="353">
        <v>251</v>
      </c>
      <c r="CD26" s="353">
        <v>249</v>
      </c>
      <c r="CE26" s="353">
        <v>0</v>
      </c>
      <c r="CF26" s="353">
        <v>0</v>
      </c>
      <c r="CG26" s="353">
        <v>0</v>
      </c>
      <c r="CH26" s="353">
        <v>0</v>
      </c>
    </row>
    <row r="27" spans="1:86" s="38" customFormat="1" ht="27.75" customHeight="1" x14ac:dyDescent="0.3">
      <c r="A27" s="381"/>
      <c r="B27" s="390" t="s">
        <v>191</v>
      </c>
      <c r="C27" s="391"/>
      <c r="D27" s="159" t="s">
        <v>38</v>
      </c>
      <c r="E27" s="159" t="s">
        <v>181</v>
      </c>
      <c r="F27" s="159" t="s">
        <v>19</v>
      </c>
      <c r="G27" s="149">
        <v>2497</v>
      </c>
      <c r="H27" s="149">
        <v>2497</v>
      </c>
      <c r="I27" s="151">
        <v>2497</v>
      </c>
      <c r="J27" s="78">
        <v>2497</v>
      </c>
      <c r="K27" s="78">
        <v>2497</v>
      </c>
      <c r="L27" s="72" t="s">
        <v>177</v>
      </c>
      <c r="M27" s="166">
        <v>0</v>
      </c>
      <c r="N27" s="181">
        <f>SUM(MAX(SUM(O27:T27),SUM(U27:Z27),SUM(AA27:AF27),SUM(AG27:AL27),SUM(AM27:AR27),SUM(AS27:AX27),SUM(AY27:BD27),SUM(BE27:BJ27),SUM(BK27:BP27),SUM(BQ27:BV27),SUM(BW27:CB27),SUM(CC27:CH27)))</f>
        <v>2497</v>
      </c>
      <c r="O27" s="237">
        <v>0</v>
      </c>
      <c r="P27" s="237">
        <v>0</v>
      </c>
      <c r="Q27" s="237">
        <v>0</v>
      </c>
      <c r="R27" s="237">
        <v>0</v>
      </c>
      <c r="S27" s="237">
        <v>0</v>
      </c>
      <c r="T27" s="237">
        <v>0</v>
      </c>
      <c r="U27" s="237">
        <v>0</v>
      </c>
      <c r="V27" s="237">
        <v>0</v>
      </c>
      <c r="W27" s="237">
        <v>0</v>
      </c>
      <c r="X27" s="237">
        <v>0</v>
      </c>
      <c r="Y27" s="237">
        <v>0</v>
      </c>
      <c r="Z27" s="237">
        <v>0</v>
      </c>
      <c r="AA27" s="278">
        <v>65</v>
      </c>
      <c r="AB27" s="278">
        <v>65</v>
      </c>
      <c r="AC27" s="237">
        <v>706</v>
      </c>
      <c r="AD27" s="237">
        <v>67</v>
      </c>
      <c r="AE27" s="237">
        <v>1286</v>
      </c>
      <c r="AF27" s="237">
        <v>308</v>
      </c>
      <c r="AG27" s="282">
        <v>65</v>
      </c>
      <c r="AH27" s="282">
        <v>65</v>
      </c>
      <c r="AI27" s="282">
        <v>706</v>
      </c>
      <c r="AJ27" s="282">
        <v>67</v>
      </c>
      <c r="AK27" s="282">
        <v>1286</v>
      </c>
      <c r="AL27" s="282">
        <v>308</v>
      </c>
      <c r="AM27" s="282">
        <v>65</v>
      </c>
      <c r="AN27" s="282">
        <v>65</v>
      </c>
      <c r="AO27" s="282">
        <v>706</v>
      </c>
      <c r="AP27" s="282">
        <v>67</v>
      </c>
      <c r="AQ27" s="282">
        <v>1286</v>
      </c>
      <c r="AR27" s="282">
        <v>308</v>
      </c>
      <c r="AS27" s="299">
        <v>65</v>
      </c>
      <c r="AT27" s="299">
        <v>65</v>
      </c>
      <c r="AU27" s="299">
        <v>706</v>
      </c>
      <c r="AV27" s="299">
        <v>67</v>
      </c>
      <c r="AW27" s="299">
        <v>1286</v>
      </c>
      <c r="AX27" s="299">
        <v>308</v>
      </c>
      <c r="AY27" s="310">
        <v>65</v>
      </c>
      <c r="AZ27" s="310">
        <v>65</v>
      </c>
      <c r="BA27" s="310">
        <v>706</v>
      </c>
      <c r="BB27" s="310">
        <v>67</v>
      </c>
      <c r="BC27" s="310">
        <v>1286</v>
      </c>
      <c r="BD27" s="310">
        <v>308</v>
      </c>
      <c r="BE27" s="317">
        <v>65</v>
      </c>
      <c r="BF27" s="317">
        <v>65</v>
      </c>
      <c r="BG27" s="317">
        <v>706</v>
      </c>
      <c r="BH27" s="317">
        <v>67</v>
      </c>
      <c r="BI27" s="317">
        <v>1286</v>
      </c>
      <c r="BJ27" s="317">
        <v>308</v>
      </c>
      <c r="BK27" s="328">
        <v>0</v>
      </c>
      <c r="BL27" s="328">
        <v>0</v>
      </c>
      <c r="BM27" s="328">
        <v>0</v>
      </c>
      <c r="BN27" s="328">
        <v>0</v>
      </c>
      <c r="BO27" s="328">
        <v>0</v>
      </c>
      <c r="BP27" s="328">
        <v>0</v>
      </c>
      <c r="BQ27" s="341">
        <v>65</v>
      </c>
      <c r="BR27" s="341">
        <v>65</v>
      </c>
      <c r="BS27" s="341">
        <v>706</v>
      </c>
      <c r="BT27" s="341">
        <v>67</v>
      </c>
      <c r="BU27" s="341">
        <v>1286</v>
      </c>
      <c r="BV27" s="341">
        <v>308</v>
      </c>
      <c r="BW27" s="353">
        <v>65</v>
      </c>
      <c r="BX27" s="353">
        <v>65</v>
      </c>
      <c r="BY27" s="353">
        <v>706</v>
      </c>
      <c r="BZ27" s="353">
        <v>67</v>
      </c>
      <c r="CA27" s="353">
        <v>1286</v>
      </c>
      <c r="CB27" s="353">
        <v>308</v>
      </c>
      <c r="CC27" s="354">
        <v>65</v>
      </c>
      <c r="CD27" s="354">
        <v>65</v>
      </c>
      <c r="CE27" s="353">
        <v>706</v>
      </c>
      <c r="CF27" s="353">
        <v>67</v>
      </c>
      <c r="CG27" s="353">
        <v>1286</v>
      </c>
      <c r="CH27" s="353">
        <v>308</v>
      </c>
    </row>
    <row r="28" spans="1:86" x14ac:dyDescent="0.3">
      <c r="J28" s="21"/>
      <c r="K28" s="21"/>
      <c r="L28" s="21"/>
    </row>
    <row r="29" spans="1:86" ht="15" customHeight="1" x14ac:dyDescent="0.3">
      <c r="G29" s="169"/>
      <c r="H29" s="169">
        <f>H23+H26+H27</f>
        <v>10527</v>
      </c>
      <c r="I29" s="169">
        <f>I23+I26+I27</f>
        <v>10527</v>
      </c>
      <c r="J29" s="21"/>
      <c r="K29" s="96" t="s">
        <v>20</v>
      </c>
      <c r="L29" s="167" t="s">
        <v>226</v>
      </c>
      <c r="N29" s="122">
        <f>N23+N26+N27</f>
        <v>10527</v>
      </c>
      <c r="O29" s="565">
        <f>O24+P24+Q24+R24+S24+T24+O26+P26+Q26+R26+S26+T26+O27+P27+Q27+R27+S27+T27</f>
        <v>7530</v>
      </c>
      <c r="P29" s="565"/>
      <c r="Q29" s="565"/>
      <c r="R29" s="565"/>
      <c r="S29" s="565"/>
      <c r="T29" s="565"/>
      <c r="U29" s="565">
        <f t="shared" ref="U29" si="1">U24+V24+W24+X24+Y24+Z24+U26+V26+W26+X26+Y26+Z26+U27+V27+W27+X27+Y27+Z27</f>
        <v>7530</v>
      </c>
      <c r="V29" s="565"/>
      <c r="W29" s="565"/>
      <c r="X29" s="565"/>
      <c r="Y29" s="565"/>
      <c r="Z29" s="565"/>
      <c r="AA29" s="565">
        <f t="shared" ref="AA29" si="2">AA24+AB24+AC24+AD24+AE24+AF24+AA26+AB26+AC26+AD26+AE26+AF26+AA27+AB27+AC27+AD27+AE27+AF27</f>
        <v>10527</v>
      </c>
      <c r="AB29" s="565"/>
      <c r="AC29" s="565"/>
      <c r="AD29" s="565"/>
      <c r="AE29" s="565"/>
      <c r="AF29" s="565"/>
      <c r="AG29" s="565">
        <f t="shared" ref="AG29" si="3">AG24+AH24+AI24+AJ24+AK24+AL24+AG26+AH26+AI26+AJ26+AK26+AL26+AG27+AH27+AI27+AJ27+AK27+AL27</f>
        <v>10527</v>
      </c>
      <c r="AH29" s="565"/>
      <c r="AI29" s="565"/>
      <c r="AJ29" s="565"/>
      <c r="AK29" s="565"/>
      <c r="AL29" s="565"/>
      <c r="AM29" s="565">
        <f t="shared" ref="AM29" si="4">AM24+AN24+AO24+AP24+AQ24+AR24+AM26+AN26+AO26+AP26+AQ26+AR26+AM27+AN27+AO27+AP27+AQ27+AR27</f>
        <v>10527</v>
      </c>
      <c r="AN29" s="565"/>
      <c r="AO29" s="565"/>
      <c r="AP29" s="565"/>
      <c r="AQ29" s="565"/>
      <c r="AR29" s="565"/>
      <c r="AS29" s="565">
        <f t="shared" ref="AS29" si="5">AS24+AT24+AU24+AV24+AW24+AX24+AS26+AT26+AU26+AV26+AW26+AX26+AS27+AT27+AU27+AV27+AW27+AX27</f>
        <v>10027</v>
      </c>
      <c r="AT29" s="565"/>
      <c r="AU29" s="565"/>
      <c r="AV29" s="565"/>
      <c r="AW29" s="565"/>
      <c r="AX29" s="565"/>
      <c r="AY29" s="565">
        <f t="shared" ref="AY29" si="6">AY24+AZ24+BA24+BB24+BC24+BD24+AY26+AZ26+BA26+BB26+BC26+BD26+AY27+AZ27+BA27+BB27+BC27+BD27</f>
        <v>10527</v>
      </c>
      <c r="AZ29" s="565"/>
      <c r="BA29" s="565"/>
      <c r="BB29" s="565"/>
      <c r="BC29" s="565"/>
      <c r="BD29" s="565"/>
      <c r="BE29" s="565">
        <f t="shared" ref="BE29" si="7">BE24+BF24+BG24+BH24+BI24+BJ24+BE26+BF26+BG26+BH26+BI26+BJ26+BE27+BF27+BG27+BH27+BI27+BJ27</f>
        <v>10527</v>
      </c>
      <c r="BF29" s="565"/>
      <c r="BG29" s="565"/>
      <c r="BH29" s="565"/>
      <c r="BI29" s="565"/>
      <c r="BJ29" s="565"/>
      <c r="BK29" s="565">
        <f t="shared" ref="BK29" si="8">BK24+BL24+BM24+BN24+BO24+BP24+BK26+BL26+BM26+BN26+BO26+BP26+BK27+BL27+BM27+BN27+BO27+BP27</f>
        <v>8030</v>
      </c>
      <c r="BL29" s="565"/>
      <c r="BM29" s="565"/>
      <c r="BN29" s="565"/>
      <c r="BO29" s="565"/>
      <c r="BP29" s="565"/>
      <c r="BQ29" s="565">
        <f t="shared" ref="BQ29" si="9">BQ24+BR24+BS24+BT24+BU24+BV24+BQ26+BR26+BS26+BT26+BU26+BV26+BQ27+BR27+BS27+BT27+BU27+BV27</f>
        <v>10527</v>
      </c>
      <c r="BR29" s="565"/>
      <c r="BS29" s="565"/>
      <c r="BT29" s="565"/>
      <c r="BU29" s="565"/>
      <c r="BV29" s="565"/>
      <c r="BW29" s="565">
        <f t="shared" ref="BW29" si="10">BW24+BX24+BY24+BZ24+CA24+CB24+BW26+BX26+BY26+BZ26+CA26+CB26+BW27+BX27+BY27+BZ27+CA27+CB27</f>
        <v>10527</v>
      </c>
      <c r="BX29" s="565"/>
      <c r="BY29" s="565"/>
      <c r="BZ29" s="565"/>
      <c r="CA29" s="565"/>
      <c r="CB29" s="565"/>
      <c r="CC29" s="565">
        <f t="shared" ref="CC29" si="11">CC24+CD24+CE24+CF24+CG24+CH24+CC26+CD26+CE26+CF26+CG26+CH26+CC27+CD27+CE27+CF27+CG27+CH27</f>
        <v>10527</v>
      </c>
      <c r="CD29" s="565"/>
      <c r="CE29" s="565"/>
      <c r="CF29" s="565"/>
      <c r="CG29" s="565"/>
      <c r="CH29" s="565"/>
    </row>
    <row r="30" spans="1:86" ht="12.75" customHeight="1" x14ac:dyDescent="0.3">
      <c r="G30" s="169"/>
      <c r="H30" s="169" t="e">
        <f>H15+H16+H17+H18+H19+H21</f>
        <v>#VALUE!</v>
      </c>
      <c r="I30" s="169">
        <f>I15+I16+I17+I18+I19+I21</f>
        <v>2103611</v>
      </c>
      <c r="J30" s="21"/>
      <c r="K30" s="96" t="s">
        <v>227</v>
      </c>
      <c r="L30" s="167" t="s">
        <v>2</v>
      </c>
      <c r="N30" s="182">
        <f>N15+N16+N17+N18+N19</f>
        <v>1893306</v>
      </c>
      <c r="O30" s="564">
        <f>O22</f>
        <v>0</v>
      </c>
      <c r="P30" s="565"/>
      <c r="Q30" s="565"/>
      <c r="R30" s="565"/>
      <c r="S30" s="565"/>
      <c r="T30" s="565"/>
      <c r="U30" s="564">
        <f t="shared" ref="U30" si="12">U22</f>
        <v>0</v>
      </c>
      <c r="V30" s="565"/>
      <c r="W30" s="565"/>
      <c r="X30" s="565"/>
      <c r="Y30" s="565"/>
      <c r="Z30" s="565"/>
      <c r="AA30" s="564">
        <f t="shared" ref="AA30" si="13">AA22</f>
        <v>56</v>
      </c>
      <c r="AB30" s="565"/>
      <c r="AC30" s="565"/>
      <c r="AD30" s="565"/>
      <c r="AE30" s="565"/>
      <c r="AF30" s="565"/>
      <c r="AG30" s="564">
        <f t="shared" ref="AG30" si="14">AG22</f>
        <v>28</v>
      </c>
      <c r="AH30" s="565"/>
      <c r="AI30" s="565"/>
      <c r="AJ30" s="565"/>
      <c r="AK30" s="565"/>
      <c r="AL30" s="565"/>
      <c r="AM30" s="564">
        <f t="shared" ref="AM30" si="15">AM22</f>
        <v>56</v>
      </c>
      <c r="AN30" s="565"/>
      <c r="AO30" s="565"/>
      <c r="AP30" s="565"/>
      <c r="AQ30" s="565"/>
      <c r="AR30" s="565"/>
      <c r="AS30" s="564">
        <f t="shared" ref="AS30" si="16">AS22</f>
        <v>0</v>
      </c>
      <c r="AT30" s="565"/>
      <c r="AU30" s="565"/>
      <c r="AV30" s="565"/>
      <c r="AW30" s="565"/>
      <c r="AX30" s="565"/>
      <c r="AY30" s="564">
        <f t="shared" ref="AY30" si="17">AY22</f>
        <v>56</v>
      </c>
      <c r="AZ30" s="565"/>
      <c r="BA30" s="565"/>
      <c r="BB30" s="565"/>
      <c r="BC30" s="565"/>
      <c r="BD30" s="565"/>
      <c r="BE30" s="564">
        <f t="shared" ref="BE30" si="18">BE22</f>
        <v>56</v>
      </c>
      <c r="BF30" s="565"/>
      <c r="BG30" s="565"/>
      <c r="BH30" s="565"/>
      <c r="BI30" s="565"/>
      <c r="BJ30" s="565"/>
      <c r="BK30" s="564">
        <f t="shared" ref="BK30" si="19">BK22</f>
        <v>28</v>
      </c>
      <c r="BL30" s="565"/>
      <c r="BM30" s="565"/>
      <c r="BN30" s="565"/>
      <c r="BO30" s="565"/>
      <c r="BP30" s="565"/>
      <c r="BQ30" s="564">
        <f t="shared" ref="BQ30" si="20">BQ22</f>
        <v>28</v>
      </c>
      <c r="BR30" s="565"/>
      <c r="BS30" s="565"/>
      <c r="BT30" s="565"/>
      <c r="BU30" s="565"/>
      <c r="BV30" s="565"/>
      <c r="BW30" s="564">
        <f t="shared" ref="BW30" si="21">BW22</f>
        <v>28</v>
      </c>
      <c r="BX30" s="565"/>
      <c r="BY30" s="565"/>
      <c r="BZ30" s="565"/>
      <c r="CA30" s="565"/>
      <c r="CB30" s="565"/>
      <c r="CC30" s="564">
        <f t="shared" ref="CC30" si="22">CC22</f>
        <v>50</v>
      </c>
      <c r="CD30" s="565"/>
      <c r="CE30" s="565"/>
      <c r="CF30" s="565"/>
      <c r="CG30" s="565"/>
      <c r="CH30" s="565"/>
    </row>
    <row r="31" spans="1:86" x14ac:dyDescent="0.3">
      <c r="G31" s="184"/>
      <c r="H31" s="184"/>
      <c r="I31" s="184">
        <f>I15+I16+I17+I18+I19</f>
        <v>2103527</v>
      </c>
      <c r="L31" s="183" t="s">
        <v>260</v>
      </c>
      <c r="M31" s="170"/>
      <c r="N31" s="188">
        <f>N15+N16+N17+N18+N19</f>
        <v>1893306</v>
      </c>
      <c r="O31" s="563">
        <f>O15+O16+O17+O18+O19</f>
        <v>174543</v>
      </c>
      <c r="P31" s="566"/>
      <c r="Q31" s="566"/>
      <c r="R31" s="566"/>
      <c r="S31" s="566"/>
      <c r="T31" s="566"/>
      <c r="U31" s="563">
        <f t="shared" ref="U31" si="23">U15+U16+U17+U18+U19</f>
        <v>171628</v>
      </c>
      <c r="V31" s="566"/>
      <c r="W31" s="566"/>
      <c r="X31" s="566"/>
      <c r="Y31" s="566"/>
      <c r="Z31" s="566"/>
      <c r="AA31" s="563">
        <f t="shared" ref="AA31" si="24">AA15+AA16+AA17+AA18+AA19</f>
        <v>174801</v>
      </c>
      <c r="AB31" s="566"/>
      <c r="AC31" s="566"/>
      <c r="AD31" s="566"/>
      <c r="AE31" s="566"/>
      <c r="AF31" s="566"/>
      <c r="AG31" s="563">
        <f t="shared" ref="AG31" si="25">AG15+AG16+AG17+AG18+AG19</f>
        <v>141697</v>
      </c>
      <c r="AH31" s="566"/>
      <c r="AI31" s="566"/>
      <c r="AJ31" s="566"/>
      <c r="AK31" s="566"/>
      <c r="AL31" s="566"/>
      <c r="AM31" s="563">
        <f t="shared" ref="AM31" si="26">AM15+AM16+AM17+AM18+AM19</f>
        <v>205806</v>
      </c>
      <c r="AN31" s="566"/>
      <c r="AO31" s="566"/>
      <c r="AP31" s="566"/>
      <c r="AQ31" s="566"/>
      <c r="AR31" s="566"/>
      <c r="AS31" s="563">
        <f t="shared" ref="AS31" si="27">AS15+AS16+AS17+AS18+AS19</f>
        <v>149547</v>
      </c>
      <c r="AT31" s="566"/>
      <c r="AU31" s="566"/>
      <c r="AV31" s="566"/>
      <c r="AW31" s="566"/>
      <c r="AX31" s="566"/>
      <c r="AY31" s="563">
        <f t="shared" ref="AY31" si="28">AY15+AY16+AY17+AY18+AY19</f>
        <v>115052</v>
      </c>
      <c r="AZ31" s="566"/>
      <c r="BA31" s="566"/>
      <c r="BB31" s="566"/>
      <c r="BC31" s="566"/>
      <c r="BD31" s="566"/>
      <c r="BE31" s="563">
        <f t="shared" ref="BE31" si="29">BE15+BE16+BE17+BE18+BE19</f>
        <v>121853</v>
      </c>
      <c r="BF31" s="566"/>
      <c r="BG31" s="566"/>
      <c r="BH31" s="566"/>
      <c r="BI31" s="566"/>
      <c r="BJ31" s="566"/>
      <c r="BK31" s="563">
        <f t="shared" ref="BK31" si="30">BK15+BK16+BK17+BK18+BK19</f>
        <v>183786</v>
      </c>
      <c r="BL31" s="566"/>
      <c r="BM31" s="566"/>
      <c r="BN31" s="566"/>
      <c r="BO31" s="566"/>
      <c r="BP31" s="566"/>
      <c r="BQ31" s="563">
        <f t="shared" ref="BQ31" si="31">BQ15+BQ16+BQ17+BQ18+BQ19</f>
        <v>209680</v>
      </c>
      <c r="BR31" s="563"/>
      <c r="BS31" s="563"/>
      <c r="BT31" s="563"/>
      <c r="BU31" s="563"/>
      <c r="BV31" s="563"/>
      <c r="BW31" s="563">
        <f t="shared" ref="BW31" si="32">BW15+BW16+BW17+BW18+BW19</f>
        <v>192607</v>
      </c>
      <c r="BX31" s="566"/>
      <c r="BY31" s="566"/>
      <c r="BZ31" s="566"/>
      <c r="CA31" s="566"/>
      <c r="CB31" s="566"/>
      <c r="CC31" s="563">
        <f t="shared" ref="CC31" si="33">CC15+CC16+CC17+CC18+CC19</f>
        <v>52306</v>
      </c>
      <c r="CD31" s="566"/>
      <c r="CE31" s="566"/>
      <c r="CF31" s="566"/>
      <c r="CG31" s="566"/>
      <c r="CH31" s="566"/>
    </row>
    <row r="32" spans="1:86" s="117" customFormat="1" x14ac:dyDescent="0.3">
      <c r="A32" s="96"/>
      <c r="B32" s="96"/>
      <c r="C32" s="96"/>
      <c r="D32" s="96"/>
      <c r="E32" s="96"/>
      <c r="F32" s="96"/>
      <c r="G32" s="184"/>
      <c r="H32" s="184"/>
      <c r="I32" s="184"/>
      <c r="J32" s="163"/>
      <c r="K32" s="163"/>
      <c r="L32" s="183"/>
      <c r="M32" s="170"/>
      <c r="N32" s="184">
        <f>N15+N16+N18+N19</f>
        <v>1391587</v>
      </c>
      <c r="O32" s="186"/>
      <c r="P32" s="187"/>
      <c r="Q32" s="187"/>
      <c r="R32" s="187"/>
      <c r="S32" s="187"/>
      <c r="T32" s="187"/>
      <c r="U32" s="186"/>
      <c r="V32" s="187"/>
      <c r="W32" s="187"/>
      <c r="X32" s="187"/>
      <c r="Y32" s="187"/>
      <c r="Z32" s="187"/>
      <c r="AA32" s="186"/>
      <c r="AB32" s="187"/>
      <c r="AC32" s="187"/>
      <c r="AD32" s="187"/>
      <c r="AE32" s="187"/>
      <c r="AF32" s="187"/>
      <c r="AG32" s="186"/>
      <c r="AH32" s="187"/>
      <c r="AI32" s="187"/>
      <c r="AJ32" s="187"/>
      <c r="AK32" s="187"/>
      <c r="AL32" s="187"/>
      <c r="AM32" s="186"/>
      <c r="AN32" s="187"/>
      <c r="AO32" s="187"/>
      <c r="AP32" s="187"/>
      <c r="AQ32" s="187"/>
      <c r="AR32" s="187"/>
      <c r="AS32" s="186"/>
      <c r="AT32" s="187"/>
      <c r="AU32" s="187"/>
      <c r="AV32" s="187"/>
      <c r="AW32" s="187"/>
      <c r="AX32" s="187"/>
      <c r="AY32" s="186"/>
      <c r="AZ32" s="187"/>
      <c r="BA32" s="187"/>
      <c r="BB32" s="187"/>
      <c r="BC32" s="187"/>
      <c r="BD32" s="187"/>
      <c r="BE32" s="186"/>
      <c r="BF32" s="187"/>
      <c r="BG32" s="187"/>
      <c r="BH32" s="187"/>
      <c r="BI32" s="187"/>
      <c r="BJ32" s="187"/>
      <c r="BK32" s="186"/>
      <c r="BL32" s="187"/>
      <c r="BM32" s="187"/>
      <c r="BN32" s="187"/>
      <c r="BO32" s="187"/>
      <c r="BP32" s="187"/>
      <c r="BQ32" s="186"/>
      <c r="BR32" s="187"/>
      <c r="BS32" s="562"/>
      <c r="BT32" s="562"/>
      <c r="BU32" s="187"/>
      <c r="BV32" s="187"/>
      <c r="BW32" s="186"/>
      <c r="BX32" s="187"/>
      <c r="BY32" s="187"/>
      <c r="BZ32" s="187"/>
      <c r="CA32" s="187"/>
      <c r="CB32" s="187"/>
      <c r="CC32" s="186"/>
      <c r="CD32" s="187"/>
      <c r="CE32" s="187"/>
      <c r="CF32" s="187"/>
      <c r="CG32" s="187"/>
      <c r="CH32" s="187"/>
    </row>
    <row r="33" spans="11:68" x14ac:dyDescent="0.3">
      <c r="K33" s="106" t="s">
        <v>21</v>
      </c>
      <c r="L33" s="96" t="s">
        <v>21</v>
      </c>
      <c r="N33" s="21">
        <f>O24+AG26+O27</f>
        <v>3823</v>
      </c>
      <c r="BP33" s="189"/>
    </row>
    <row r="34" spans="11:68" x14ac:dyDescent="0.3">
      <c r="K34" s="106" t="s">
        <v>20</v>
      </c>
      <c r="L34" s="96" t="s">
        <v>20</v>
      </c>
      <c r="N34" s="21">
        <f>P24+AH26+P27</f>
        <v>4207</v>
      </c>
    </row>
    <row r="35" spans="11:68" x14ac:dyDescent="0.3">
      <c r="K35" s="163" t="s">
        <v>98</v>
      </c>
      <c r="L35" s="96" t="s">
        <v>261</v>
      </c>
      <c r="N35" s="191">
        <f>AI24+AI26+Q27+AI27</f>
        <v>706</v>
      </c>
    </row>
    <row r="36" spans="11:68" x14ac:dyDescent="0.3">
      <c r="K36" s="163" t="s">
        <v>99</v>
      </c>
      <c r="L36" s="163" t="s">
        <v>262</v>
      </c>
      <c r="N36" s="191">
        <f>AJ24+AJ26+R27+AJ27</f>
        <v>67</v>
      </c>
    </row>
    <row r="37" spans="11:68" x14ac:dyDescent="0.3">
      <c r="K37" s="106" t="s">
        <v>190</v>
      </c>
      <c r="L37" s="163" t="s">
        <v>231</v>
      </c>
      <c r="N37" s="191">
        <f>AK24+AK26+S27+AK27</f>
        <v>1286</v>
      </c>
    </row>
    <row r="38" spans="11:68" x14ac:dyDescent="0.3">
      <c r="K38" s="106" t="s">
        <v>189</v>
      </c>
      <c r="L38" s="163" t="s">
        <v>236</v>
      </c>
      <c r="N38" s="191">
        <f>AL24+AL26+T27+AL27</f>
        <v>308</v>
      </c>
    </row>
    <row r="39" spans="11:68" x14ac:dyDescent="0.3">
      <c r="S39" s="22">
        <v>2497</v>
      </c>
      <c r="T39" s="161" t="s">
        <v>268</v>
      </c>
    </row>
  </sheetData>
  <mergeCells count="193">
    <mergeCell ref="O20:T20"/>
    <mergeCell ref="U20:Z20"/>
    <mergeCell ref="O22:T22"/>
    <mergeCell ref="U22:Z22"/>
    <mergeCell ref="AA22:AF22"/>
    <mergeCell ref="AA15:AF15"/>
    <mergeCell ref="O17:T17"/>
    <mergeCell ref="U17:Z17"/>
    <mergeCell ref="AA17:AF17"/>
    <mergeCell ref="O19:T19"/>
    <mergeCell ref="U19:Z19"/>
    <mergeCell ref="AA19:AF19"/>
    <mergeCell ref="O18:T18"/>
    <mergeCell ref="U18:Z18"/>
    <mergeCell ref="AA18:AF18"/>
    <mergeCell ref="AA20:AF20"/>
    <mergeCell ref="O21:T21"/>
    <mergeCell ref="U21:Z21"/>
    <mergeCell ref="AA21:AF21"/>
    <mergeCell ref="AY29:BD29"/>
    <mergeCell ref="O29:T29"/>
    <mergeCell ref="U29:Z29"/>
    <mergeCell ref="AA29:AF29"/>
    <mergeCell ref="AG29:AL29"/>
    <mergeCell ref="AM29:AR29"/>
    <mergeCell ref="AS29:AX29"/>
    <mergeCell ref="BW30:CB30"/>
    <mergeCell ref="O30:T30"/>
    <mergeCell ref="U30:Z30"/>
    <mergeCell ref="AA30:AF30"/>
    <mergeCell ref="AG30:AL30"/>
    <mergeCell ref="AM30:AR30"/>
    <mergeCell ref="AS30:AX30"/>
    <mergeCell ref="BQ13:BV14"/>
    <mergeCell ref="BW13:CB14"/>
    <mergeCell ref="CC13:CH14"/>
    <mergeCell ref="BQ15:BV15"/>
    <mergeCell ref="BQ16:BV16"/>
    <mergeCell ref="BQ17:BV17"/>
    <mergeCell ref="BW22:CB22"/>
    <mergeCell ref="CC22:CH22"/>
    <mergeCell ref="BW21:CB21"/>
    <mergeCell ref="CC21:CH21"/>
    <mergeCell ref="BQ22:BV22"/>
    <mergeCell ref="BQ21:BV21"/>
    <mergeCell ref="BE13:BJ14"/>
    <mergeCell ref="BK13:BP14"/>
    <mergeCell ref="AY13:BD14"/>
    <mergeCell ref="AY17:BD17"/>
    <mergeCell ref="AY16:BD16"/>
    <mergeCell ref="AY15:BD15"/>
    <mergeCell ref="BE15:BJ15"/>
    <mergeCell ref="BE17:BJ17"/>
    <mergeCell ref="BE16:BJ16"/>
    <mergeCell ref="BK17:BP17"/>
    <mergeCell ref="BK15:BP15"/>
    <mergeCell ref="BK16:BP16"/>
    <mergeCell ref="AS13:AX14"/>
    <mergeCell ref="AG13:AL14"/>
    <mergeCell ref="U13:Z14"/>
    <mergeCell ref="AA13:AF14"/>
    <mergeCell ref="B15:C15"/>
    <mergeCell ref="B17:C17"/>
    <mergeCell ref="B16:C16"/>
    <mergeCell ref="O13:T14"/>
    <mergeCell ref="AM13:AR14"/>
    <mergeCell ref="O16:T16"/>
    <mergeCell ref="U16:Z16"/>
    <mergeCell ref="AA16:AF16"/>
    <mergeCell ref="O15:T15"/>
    <mergeCell ref="U15:Z15"/>
    <mergeCell ref="AG16:AL16"/>
    <mergeCell ref="AM16:AR16"/>
    <mergeCell ref="AM15:AR15"/>
    <mergeCell ref="AG15:AL15"/>
    <mergeCell ref="AM17:AR17"/>
    <mergeCell ref="AG17:AL17"/>
    <mergeCell ref="AS17:AX17"/>
    <mergeCell ref="AS16:AX16"/>
    <mergeCell ref="AS15:AX15"/>
    <mergeCell ref="A1:B1"/>
    <mergeCell ref="C1:F1"/>
    <mergeCell ref="A3:B3"/>
    <mergeCell ref="C3:F3"/>
    <mergeCell ref="A5:B5"/>
    <mergeCell ref="C5:F5"/>
    <mergeCell ref="N13:N14"/>
    <mergeCell ref="A7:B7"/>
    <mergeCell ref="C7:F7"/>
    <mergeCell ref="A9:B9"/>
    <mergeCell ref="B13:C14"/>
    <mergeCell ref="D13:D14"/>
    <mergeCell ref="E13:E14"/>
    <mergeCell ref="F13:F14"/>
    <mergeCell ref="I13:I14"/>
    <mergeCell ref="J13:J14"/>
    <mergeCell ref="K13:K14"/>
    <mergeCell ref="L13:L14"/>
    <mergeCell ref="M13:M14"/>
    <mergeCell ref="C9:F9"/>
    <mergeCell ref="H13:H14"/>
    <mergeCell ref="G13:G14"/>
    <mergeCell ref="B18:C18"/>
    <mergeCell ref="B20:C20"/>
    <mergeCell ref="A15:A20"/>
    <mergeCell ref="A21:A22"/>
    <mergeCell ref="A23:A27"/>
    <mergeCell ref="B23:C24"/>
    <mergeCell ref="D23:D24"/>
    <mergeCell ref="E23:E24"/>
    <mergeCell ref="F23:F24"/>
    <mergeCell ref="B22:C22"/>
    <mergeCell ref="B19:C19"/>
    <mergeCell ref="B21:C21"/>
    <mergeCell ref="N23:N24"/>
    <mergeCell ref="B27:C27"/>
    <mergeCell ref="I23:I24"/>
    <mergeCell ref="J23:J24"/>
    <mergeCell ref="K23:K24"/>
    <mergeCell ref="L23:L24"/>
    <mergeCell ref="M23:M24"/>
    <mergeCell ref="B25:C25"/>
    <mergeCell ref="B26:C26"/>
    <mergeCell ref="H23:H24"/>
    <mergeCell ref="G23:G24"/>
    <mergeCell ref="BE21:BJ21"/>
    <mergeCell ref="BE22:BJ22"/>
    <mergeCell ref="BK21:BP21"/>
    <mergeCell ref="BK22:BP22"/>
    <mergeCell ref="BK20:BP20"/>
    <mergeCell ref="BK18:BP18"/>
    <mergeCell ref="BK19:BP19"/>
    <mergeCell ref="CC31:CH31"/>
    <mergeCell ref="O31:T31"/>
    <mergeCell ref="U31:Z31"/>
    <mergeCell ref="AA31:AF31"/>
    <mergeCell ref="AG31:AL31"/>
    <mergeCell ref="AM31:AR31"/>
    <mergeCell ref="AS31:AX31"/>
    <mergeCell ref="AY31:BD31"/>
    <mergeCell ref="BE31:BJ31"/>
    <mergeCell ref="BK31:BP31"/>
    <mergeCell ref="BW31:CB31"/>
    <mergeCell ref="CC30:CH30"/>
    <mergeCell ref="BQ29:BV29"/>
    <mergeCell ref="BW29:CB29"/>
    <mergeCell ref="CC29:CH29"/>
    <mergeCell ref="BK29:BP29"/>
    <mergeCell ref="AY30:BD30"/>
    <mergeCell ref="AG22:AL22"/>
    <mergeCell ref="AS19:AX19"/>
    <mergeCell ref="AS18:AX18"/>
    <mergeCell ref="BS32:BT32"/>
    <mergeCell ref="BQ31:BV31"/>
    <mergeCell ref="BE30:BJ30"/>
    <mergeCell ref="BK30:BP30"/>
    <mergeCell ref="BQ30:BV30"/>
    <mergeCell ref="BE29:BJ29"/>
    <mergeCell ref="AM22:AR22"/>
    <mergeCell ref="AG21:AL21"/>
    <mergeCell ref="AM21:AR21"/>
    <mergeCell ref="AY22:BD22"/>
    <mergeCell ref="AY21:BD21"/>
    <mergeCell ref="AY20:BD20"/>
    <mergeCell ref="AY19:BD19"/>
    <mergeCell ref="AY18:BD18"/>
    <mergeCell ref="AG19:AL19"/>
    <mergeCell ref="AG18:AL18"/>
    <mergeCell ref="AS22:AX22"/>
    <mergeCell ref="AS21:AX21"/>
    <mergeCell ref="AS20:AX20"/>
    <mergeCell ref="AM18:AR18"/>
    <mergeCell ref="AG20:AL20"/>
    <mergeCell ref="AM20:AR20"/>
    <mergeCell ref="AM19:AR19"/>
    <mergeCell ref="BW15:CB15"/>
    <mergeCell ref="CC15:CH15"/>
    <mergeCell ref="BW16:CB16"/>
    <mergeCell ref="CC16:CH16"/>
    <mergeCell ref="BW17:CB17"/>
    <mergeCell ref="CC17:CH17"/>
    <mergeCell ref="BW20:CB20"/>
    <mergeCell ref="BW18:CB18"/>
    <mergeCell ref="CC18:CH18"/>
    <mergeCell ref="BW19:CB19"/>
    <mergeCell ref="CC19:CH19"/>
    <mergeCell ref="CC20:CH20"/>
    <mergeCell ref="BQ20:BV20"/>
    <mergeCell ref="BQ18:BV18"/>
    <mergeCell ref="BQ19:BV19"/>
    <mergeCell ref="BE19:BJ19"/>
    <mergeCell ref="BE18:BJ18"/>
    <mergeCell ref="BE20:BJ20"/>
  </mergeCells>
  <pageMargins left="1.37" right="0.31496062992125984" top="0.74803149606299213" bottom="0.74803149606299213" header="0.31496062992125984" footer="0.31496062992125984"/>
  <pageSetup paperSize="9" scale="44" orientation="landscape" r:id="rId1"/>
  <headerFooter>
    <oddHeader>&amp;C&amp;"-,Negrita"&amp;16SISTEMA DE INFORMACIÓN POR METAS "SIM"</oddHeader>
    <oddFooter xml:space="preserve">&amp;RP.E. y M. DIF Guadalajara </oddFooter>
  </headerFooter>
  <colBreaks count="1" manualBreakCount="1">
    <brk id="51" max="31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77"/>
  <sheetViews>
    <sheetView topLeftCell="A140" zoomScale="90" zoomScaleNormal="90" workbookViewId="0">
      <selection activeCell="C167" sqref="C167:C170"/>
    </sheetView>
  </sheetViews>
  <sheetFormatPr baseColWidth="10" defaultRowHeight="14.4" x14ac:dyDescent="0.3"/>
  <cols>
    <col min="1" max="1" width="18.44140625" customWidth="1"/>
    <col min="2" max="2" width="12.88671875" style="117" customWidth="1"/>
    <col min="3" max="3" width="14.44140625" customWidth="1"/>
    <col min="4" max="4" width="15.109375" customWidth="1"/>
  </cols>
  <sheetData>
    <row r="1" spans="1:5" ht="18" x14ac:dyDescent="0.35">
      <c r="A1" s="594" t="s">
        <v>235</v>
      </c>
      <c r="B1" s="594"/>
      <c r="C1" s="594"/>
      <c r="D1" s="594"/>
      <c r="E1" s="594"/>
    </row>
    <row r="2" spans="1:5" s="117" customFormat="1" ht="18" x14ac:dyDescent="0.35">
      <c r="A2" s="595" t="s">
        <v>241</v>
      </c>
      <c r="B2" s="595"/>
      <c r="C2" s="595"/>
      <c r="D2" s="595"/>
      <c r="E2" s="595"/>
    </row>
    <row r="3" spans="1:5" s="117" customFormat="1" ht="18" customHeight="1" x14ac:dyDescent="0.35">
      <c r="A3" s="595" t="s">
        <v>242</v>
      </c>
      <c r="B3" s="595"/>
      <c r="C3" s="595"/>
      <c r="D3" s="595"/>
      <c r="E3" s="595"/>
    </row>
    <row r="4" spans="1:5" ht="19.5" customHeight="1" x14ac:dyDescent="0.3"/>
    <row r="5" spans="1:5" ht="20.25" customHeight="1" x14ac:dyDescent="0.3">
      <c r="A5" s="596" t="s">
        <v>239</v>
      </c>
      <c r="B5" s="596"/>
      <c r="C5" s="596"/>
      <c r="D5" s="596"/>
      <c r="E5" s="596"/>
    </row>
    <row r="6" spans="1:5" s="38" customFormat="1" x14ac:dyDescent="0.3">
      <c r="A6" s="133"/>
      <c r="B6" s="133"/>
      <c r="C6" s="133"/>
      <c r="D6" s="133"/>
    </row>
    <row r="7" spans="1:5" s="117" customFormat="1" ht="15.75" customHeight="1" x14ac:dyDescent="0.3">
      <c r="A7" s="593" t="s">
        <v>46</v>
      </c>
      <c r="B7" s="593"/>
      <c r="C7" s="593"/>
      <c r="D7" s="593"/>
    </row>
    <row r="8" spans="1:5" s="117" customFormat="1" x14ac:dyDescent="0.3">
      <c r="A8" s="585" t="s">
        <v>226</v>
      </c>
      <c r="B8" s="585"/>
      <c r="C8" s="134" t="s">
        <v>253</v>
      </c>
      <c r="D8" s="134" t="s">
        <v>238</v>
      </c>
    </row>
    <row r="9" spans="1:5" x14ac:dyDescent="0.3">
      <c r="A9" s="586" t="s">
        <v>21</v>
      </c>
      <c r="B9" s="586"/>
      <c r="C9" s="138">
        <f>'SIM-GUARDERÍAS'!N31</f>
        <v>743</v>
      </c>
      <c r="D9" s="582">
        <f>C9+C10</f>
        <v>1509</v>
      </c>
    </row>
    <row r="10" spans="1:5" x14ac:dyDescent="0.3">
      <c r="A10" s="586" t="s">
        <v>20</v>
      </c>
      <c r="B10" s="586"/>
      <c r="C10" s="138">
        <f>'SIM-GUARDERÍAS'!N32</f>
        <v>766</v>
      </c>
      <c r="D10" s="583"/>
    </row>
    <row r="11" spans="1:5" hidden="1" x14ac:dyDescent="0.3">
      <c r="A11" s="586" t="s">
        <v>101</v>
      </c>
      <c r="B11" s="586"/>
      <c r="C11" s="138"/>
      <c r="D11" s="582">
        <f t="shared" ref="D11" si="0">C11+C12</f>
        <v>0</v>
      </c>
    </row>
    <row r="12" spans="1:5" hidden="1" x14ac:dyDescent="0.3">
      <c r="A12" s="586" t="s">
        <v>102</v>
      </c>
      <c r="B12" s="586"/>
      <c r="C12" s="138"/>
      <c r="D12" s="583"/>
    </row>
    <row r="13" spans="1:5" hidden="1" x14ac:dyDescent="0.3">
      <c r="A13" s="586" t="s">
        <v>231</v>
      </c>
      <c r="B13" s="586"/>
      <c r="C13" s="138"/>
      <c r="D13" s="582">
        <f t="shared" ref="D13" si="1">C13+C14</f>
        <v>0</v>
      </c>
    </row>
    <row r="14" spans="1:5" hidden="1" x14ac:dyDescent="0.3">
      <c r="A14" s="586" t="s">
        <v>236</v>
      </c>
      <c r="B14" s="586"/>
      <c r="C14" s="138"/>
      <c r="D14" s="583"/>
    </row>
    <row r="15" spans="1:5" hidden="1" x14ac:dyDescent="0.3">
      <c r="A15" s="586" t="s">
        <v>237</v>
      </c>
      <c r="B15" s="586"/>
      <c r="C15" s="138"/>
      <c r="D15" s="582">
        <f t="shared" ref="D15" si="2">C15+C16</f>
        <v>0</v>
      </c>
    </row>
    <row r="16" spans="1:5" hidden="1" x14ac:dyDescent="0.3">
      <c r="A16" s="586" t="s">
        <v>188</v>
      </c>
      <c r="B16" s="586"/>
      <c r="C16" s="138"/>
      <c r="D16" s="583"/>
    </row>
    <row r="17" spans="1:4" s="117" customFormat="1" x14ac:dyDescent="0.3">
      <c r="A17" s="585" t="s">
        <v>251</v>
      </c>
      <c r="B17" s="585"/>
      <c r="C17" s="138">
        <f>SUM(C9:C16)</f>
        <v>1509</v>
      </c>
      <c r="D17" s="136"/>
    </row>
    <row r="18" spans="1:4" x14ac:dyDescent="0.3">
      <c r="A18" s="585" t="s">
        <v>240</v>
      </c>
      <c r="B18" s="585"/>
      <c r="C18" s="138">
        <f>'SIM-GUARDERÍAS'!N29</f>
        <v>16167</v>
      </c>
      <c r="D18" s="136"/>
    </row>
    <row r="20" spans="1:4" ht="15.6" x14ac:dyDescent="0.3">
      <c r="A20" s="593" t="s">
        <v>195</v>
      </c>
      <c r="B20" s="593"/>
      <c r="C20" s="593"/>
      <c r="D20" s="593"/>
    </row>
    <row r="21" spans="1:4" x14ac:dyDescent="0.3">
      <c r="A21" s="585" t="s">
        <v>226</v>
      </c>
      <c r="B21" s="585"/>
      <c r="C21" s="134" t="s">
        <v>253</v>
      </c>
      <c r="D21" s="134" t="s">
        <v>238</v>
      </c>
    </row>
    <row r="22" spans="1:4" x14ac:dyDescent="0.3">
      <c r="A22" s="586" t="s">
        <v>21</v>
      </c>
      <c r="B22" s="586"/>
      <c r="C22" s="138">
        <f>'SIM-PREESCOLAR'!N29</f>
        <v>1475</v>
      </c>
      <c r="D22" s="587">
        <f>C22+C23</f>
        <v>2854</v>
      </c>
    </row>
    <row r="23" spans="1:4" x14ac:dyDescent="0.3">
      <c r="A23" s="586" t="s">
        <v>20</v>
      </c>
      <c r="B23" s="586"/>
      <c r="C23" s="138">
        <f>'SIM-PREESCOLAR'!N30</f>
        <v>1379</v>
      </c>
      <c r="D23" s="587"/>
    </row>
    <row r="24" spans="1:4" hidden="1" x14ac:dyDescent="0.3">
      <c r="A24" s="586" t="s">
        <v>101</v>
      </c>
      <c r="B24" s="586"/>
      <c r="C24" s="138"/>
      <c r="D24" s="587">
        <f>C24+C25</f>
        <v>0</v>
      </c>
    </row>
    <row r="25" spans="1:4" hidden="1" x14ac:dyDescent="0.3">
      <c r="A25" s="586" t="s">
        <v>102</v>
      </c>
      <c r="B25" s="586"/>
      <c r="C25" s="138"/>
      <c r="D25" s="587"/>
    </row>
    <row r="26" spans="1:4" hidden="1" x14ac:dyDescent="0.3">
      <c r="A26" s="586" t="s">
        <v>231</v>
      </c>
      <c r="B26" s="586"/>
      <c r="C26" s="138"/>
      <c r="D26" s="587">
        <f>C26+C27</f>
        <v>0</v>
      </c>
    </row>
    <row r="27" spans="1:4" hidden="1" x14ac:dyDescent="0.3">
      <c r="A27" s="586" t="s">
        <v>236</v>
      </c>
      <c r="B27" s="586"/>
      <c r="C27" s="138"/>
      <c r="D27" s="587"/>
    </row>
    <row r="28" spans="1:4" hidden="1" x14ac:dyDescent="0.3">
      <c r="A28" s="586" t="s">
        <v>237</v>
      </c>
      <c r="B28" s="586"/>
      <c r="C28" s="138"/>
      <c r="D28" s="587">
        <f>C28+C29</f>
        <v>0</v>
      </c>
    </row>
    <row r="29" spans="1:4" hidden="1" x14ac:dyDescent="0.3">
      <c r="A29" s="586" t="s">
        <v>188</v>
      </c>
      <c r="B29" s="586"/>
      <c r="C29" s="138"/>
      <c r="D29" s="587"/>
    </row>
    <row r="30" spans="1:4" s="117" customFormat="1" x14ac:dyDescent="0.3">
      <c r="A30" s="585" t="s">
        <v>251</v>
      </c>
      <c r="B30" s="585"/>
      <c r="C30" s="138">
        <f>SUM(C22:C29)</f>
        <v>2854</v>
      </c>
      <c r="D30" s="136"/>
    </row>
    <row r="31" spans="1:4" x14ac:dyDescent="0.3">
      <c r="A31" s="585" t="s">
        <v>240</v>
      </c>
      <c r="B31" s="585"/>
      <c r="C31" s="138">
        <f>'SIM-PREESCOLAR'!N27</f>
        <v>19586</v>
      </c>
      <c r="D31" s="136"/>
    </row>
    <row r="33" spans="1:4" ht="15" customHeight="1" x14ac:dyDescent="0.3">
      <c r="A33" s="593" t="s">
        <v>247</v>
      </c>
      <c r="B33" s="593"/>
      <c r="C33" s="593"/>
      <c r="D33" s="593"/>
    </row>
    <row r="34" spans="1:4" x14ac:dyDescent="0.3">
      <c r="A34" s="585" t="s">
        <v>226</v>
      </c>
      <c r="B34" s="585"/>
      <c r="C34" s="134" t="s">
        <v>253</v>
      </c>
      <c r="D34" s="134" t="s">
        <v>238</v>
      </c>
    </row>
    <row r="35" spans="1:4" x14ac:dyDescent="0.3">
      <c r="A35" s="586" t="s">
        <v>21</v>
      </c>
      <c r="B35" s="586"/>
      <c r="C35" s="138">
        <f>'SIM-VILLAS'!N28</f>
        <v>45</v>
      </c>
      <c r="D35" s="587">
        <f>C35+C36</f>
        <v>94</v>
      </c>
    </row>
    <row r="36" spans="1:4" x14ac:dyDescent="0.3">
      <c r="A36" s="586" t="s">
        <v>20</v>
      </c>
      <c r="B36" s="586"/>
      <c r="C36" s="138">
        <f>'SIM-VILLAS'!N29</f>
        <v>49</v>
      </c>
      <c r="D36" s="587"/>
    </row>
    <row r="37" spans="1:4" x14ac:dyDescent="0.3">
      <c r="A37" s="586" t="s">
        <v>101</v>
      </c>
      <c r="B37" s="586"/>
      <c r="C37" s="138">
        <f>'SIM-VILLAS'!N30</f>
        <v>15</v>
      </c>
      <c r="D37" s="587">
        <f t="shared" ref="D37" si="3">C37+C38</f>
        <v>32</v>
      </c>
    </row>
    <row r="38" spans="1:4" x14ac:dyDescent="0.3">
      <c r="A38" s="586" t="s">
        <v>102</v>
      </c>
      <c r="B38" s="586"/>
      <c r="C38" s="138">
        <f>'SIM-VILLAS'!N31</f>
        <v>17</v>
      </c>
      <c r="D38" s="587"/>
    </row>
    <row r="39" spans="1:4" hidden="1" x14ac:dyDescent="0.3">
      <c r="A39" s="586" t="s">
        <v>231</v>
      </c>
      <c r="B39" s="586"/>
      <c r="C39" s="138"/>
      <c r="D39" s="587">
        <f t="shared" ref="D39" si="4">C39+C40</f>
        <v>0</v>
      </c>
    </row>
    <row r="40" spans="1:4" hidden="1" x14ac:dyDescent="0.3">
      <c r="A40" s="586" t="s">
        <v>236</v>
      </c>
      <c r="B40" s="586"/>
      <c r="C40" s="138"/>
      <c r="D40" s="587"/>
    </row>
    <row r="41" spans="1:4" hidden="1" x14ac:dyDescent="0.3">
      <c r="A41" s="586" t="s">
        <v>237</v>
      </c>
      <c r="B41" s="586"/>
      <c r="C41" s="138"/>
      <c r="D41" s="587">
        <f t="shared" ref="D41" si="5">C41+C42</f>
        <v>0</v>
      </c>
    </row>
    <row r="42" spans="1:4" hidden="1" x14ac:dyDescent="0.3">
      <c r="A42" s="586" t="s">
        <v>188</v>
      </c>
      <c r="B42" s="586"/>
      <c r="C42" s="138"/>
      <c r="D42" s="587"/>
    </row>
    <row r="43" spans="1:4" s="117" customFormat="1" x14ac:dyDescent="0.3">
      <c r="A43" s="585" t="s">
        <v>251</v>
      </c>
      <c r="B43" s="585"/>
      <c r="C43" s="138">
        <f>SUM(C35:C42)</f>
        <v>126</v>
      </c>
      <c r="D43" s="136"/>
    </row>
    <row r="44" spans="1:4" x14ac:dyDescent="0.3">
      <c r="A44" s="585" t="s">
        <v>240</v>
      </c>
      <c r="B44" s="585"/>
      <c r="C44" s="138">
        <f>'SIM-VILLAS'!N26</f>
        <v>12379</v>
      </c>
      <c r="D44" s="136"/>
    </row>
    <row r="46" spans="1:4" ht="15.6" x14ac:dyDescent="0.3">
      <c r="A46" s="593" t="s">
        <v>81</v>
      </c>
      <c r="B46" s="593"/>
      <c r="C46" s="593"/>
      <c r="D46" s="593"/>
    </row>
    <row r="47" spans="1:4" x14ac:dyDescent="0.3">
      <c r="A47" s="585" t="s">
        <v>226</v>
      </c>
      <c r="B47" s="585"/>
      <c r="C47" s="134" t="s">
        <v>253</v>
      </c>
      <c r="D47" s="134" t="s">
        <v>238</v>
      </c>
    </row>
    <row r="48" spans="1:4" x14ac:dyDescent="0.3">
      <c r="A48" s="586" t="s">
        <v>21</v>
      </c>
      <c r="B48" s="586"/>
      <c r="C48" s="138">
        <f>'SIM-PI'!N28</f>
        <v>349</v>
      </c>
      <c r="D48" s="587">
        <f t="shared" ref="D48:D54" si="6">C48+C49</f>
        <v>645</v>
      </c>
    </row>
    <row r="49" spans="1:4" x14ac:dyDescent="0.3">
      <c r="A49" s="586" t="s">
        <v>20</v>
      </c>
      <c r="B49" s="586"/>
      <c r="C49" s="138">
        <f>'SIM-PI'!N29</f>
        <v>296</v>
      </c>
      <c r="D49" s="587"/>
    </row>
    <row r="50" spans="1:4" x14ac:dyDescent="0.3">
      <c r="A50" s="586" t="s">
        <v>101</v>
      </c>
      <c r="B50" s="586"/>
      <c r="C50" s="138">
        <f>'SIM-PI'!N30</f>
        <v>126</v>
      </c>
      <c r="D50" s="587">
        <f t="shared" si="6"/>
        <v>217</v>
      </c>
    </row>
    <row r="51" spans="1:4" x14ac:dyDescent="0.3">
      <c r="A51" s="586" t="s">
        <v>102</v>
      </c>
      <c r="B51" s="586"/>
      <c r="C51" s="138">
        <f>'SIM-PI'!N31</f>
        <v>91</v>
      </c>
      <c r="D51" s="587"/>
    </row>
    <row r="52" spans="1:4" x14ac:dyDescent="0.3">
      <c r="A52" s="586" t="s">
        <v>231</v>
      </c>
      <c r="B52" s="586"/>
      <c r="C52" s="138">
        <f>'SIM-PI'!N32</f>
        <v>245</v>
      </c>
      <c r="D52" s="587">
        <f t="shared" si="6"/>
        <v>303</v>
      </c>
    </row>
    <row r="53" spans="1:4" x14ac:dyDescent="0.3">
      <c r="A53" s="586" t="s">
        <v>236</v>
      </c>
      <c r="B53" s="586"/>
      <c r="C53" s="138">
        <f>'SIM-PI'!N33</f>
        <v>58</v>
      </c>
      <c r="D53" s="587"/>
    </row>
    <row r="54" spans="1:4" hidden="1" x14ac:dyDescent="0.3">
      <c r="A54" s="586" t="s">
        <v>237</v>
      </c>
      <c r="B54" s="586"/>
      <c r="C54" s="129"/>
      <c r="D54" s="587">
        <f t="shared" si="6"/>
        <v>0</v>
      </c>
    </row>
    <row r="55" spans="1:4" hidden="1" x14ac:dyDescent="0.3">
      <c r="A55" s="586" t="s">
        <v>188</v>
      </c>
      <c r="B55" s="586"/>
      <c r="C55" s="129"/>
      <c r="D55" s="587"/>
    </row>
    <row r="56" spans="1:4" s="117" customFormat="1" x14ac:dyDescent="0.3">
      <c r="A56" s="585" t="s">
        <v>251</v>
      </c>
      <c r="B56" s="585"/>
      <c r="C56" s="138">
        <f>SUM(C48:C55)</f>
        <v>1165</v>
      </c>
      <c r="D56" s="136"/>
    </row>
    <row r="57" spans="1:4" x14ac:dyDescent="0.3">
      <c r="A57" s="585" t="s">
        <v>240</v>
      </c>
      <c r="B57" s="585"/>
      <c r="C57" s="138">
        <f>'SIM-PI'!N26</f>
        <v>2107</v>
      </c>
      <c r="D57" s="136"/>
    </row>
    <row r="59" spans="1:4" ht="15" customHeight="1" x14ac:dyDescent="0.3">
      <c r="A59" s="593" t="s">
        <v>104</v>
      </c>
      <c r="B59" s="593"/>
      <c r="C59" s="593"/>
      <c r="D59" s="593"/>
    </row>
    <row r="60" spans="1:4" x14ac:dyDescent="0.3">
      <c r="A60" s="585" t="s">
        <v>226</v>
      </c>
      <c r="B60" s="585"/>
      <c r="C60" s="134" t="s">
        <v>253</v>
      </c>
      <c r="D60" s="134" t="s">
        <v>238</v>
      </c>
    </row>
    <row r="61" spans="1:4" x14ac:dyDescent="0.3">
      <c r="A61" s="586" t="s">
        <v>21</v>
      </c>
      <c r="B61" s="586"/>
      <c r="C61" s="138">
        <f>'SIM-PREVERP'!N27</f>
        <v>436</v>
      </c>
      <c r="D61" s="587">
        <f t="shared" ref="D61:D67" si="7">C61+C62</f>
        <v>765</v>
      </c>
    </row>
    <row r="62" spans="1:4" x14ac:dyDescent="0.3">
      <c r="A62" s="586" t="s">
        <v>20</v>
      </c>
      <c r="B62" s="586"/>
      <c r="C62" s="138">
        <f>'SIM-PREVERP'!N28</f>
        <v>329</v>
      </c>
      <c r="D62" s="587"/>
    </row>
    <row r="63" spans="1:4" x14ac:dyDescent="0.3">
      <c r="A63" s="586" t="s">
        <v>101</v>
      </c>
      <c r="B63" s="586"/>
      <c r="C63" s="138">
        <f>'SIM-PREVERP'!N29</f>
        <v>281</v>
      </c>
      <c r="D63" s="587">
        <f t="shared" si="7"/>
        <v>530</v>
      </c>
    </row>
    <row r="64" spans="1:4" x14ac:dyDescent="0.3">
      <c r="A64" s="586" t="s">
        <v>102</v>
      </c>
      <c r="B64" s="586"/>
      <c r="C64" s="138">
        <f>'SIM-PREVERP'!N30</f>
        <v>249</v>
      </c>
      <c r="D64" s="587"/>
    </row>
    <row r="65" spans="1:4" x14ac:dyDescent="0.3">
      <c r="A65" s="586" t="s">
        <v>231</v>
      </c>
      <c r="B65" s="586"/>
      <c r="C65" s="138">
        <f>'SIM-PREVERP'!N31</f>
        <v>415</v>
      </c>
      <c r="D65" s="587">
        <f t="shared" si="7"/>
        <v>501</v>
      </c>
    </row>
    <row r="66" spans="1:4" x14ac:dyDescent="0.3">
      <c r="A66" s="586" t="s">
        <v>236</v>
      </c>
      <c r="B66" s="586"/>
      <c r="C66" s="138">
        <f>'SIM-PREVERP'!N32</f>
        <v>86</v>
      </c>
      <c r="D66" s="587"/>
    </row>
    <row r="67" spans="1:4" hidden="1" x14ac:dyDescent="0.3">
      <c r="A67" s="586" t="s">
        <v>237</v>
      </c>
      <c r="B67" s="586"/>
      <c r="C67" s="129"/>
      <c r="D67" s="587">
        <f t="shared" si="7"/>
        <v>0</v>
      </c>
    </row>
    <row r="68" spans="1:4" hidden="1" x14ac:dyDescent="0.3">
      <c r="A68" s="586" t="s">
        <v>188</v>
      </c>
      <c r="B68" s="586"/>
      <c r="C68" s="129"/>
      <c r="D68" s="587"/>
    </row>
    <row r="69" spans="1:4" s="117" customFormat="1" x14ac:dyDescent="0.3">
      <c r="A69" s="585" t="s">
        <v>251</v>
      </c>
      <c r="B69" s="585"/>
      <c r="C69" s="135">
        <f>SUM(C61:C68)</f>
        <v>1796</v>
      </c>
      <c r="D69" s="136"/>
    </row>
    <row r="70" spans="1:4" x14ac:dyDescent="0.3">
      <c r="A70" s="585" t="s">
        <v>240</v>
      </c>
      <c r="B70" s="585"/>
      <c r="C70" s="138">
        <f>'SIM-PREVERP'!N25</f>
        <v>1013</v>
      </c>
      <c r="D70" s="136"/>
    </row>
    <row r="72" spans="1:4" ht="16.5" customHeight="1" x14ac:dyDescent="0.3">
      <c r="A72" s="593" t="s">
        <v>115</v>
      </c>
      <c r="B72" s="593"/>
      <c r="C72" s="593"/>
      <c r="D72" s="593"/>
    </row>
    <row r="73" spans="1:4" x14ac:dyDescent="0.3">
      <c r="A73" s="585" t="s">
        <v>226</v>
      </c>
      <c r="B73" s="585"/>
      <c r="C73" s="134" t="s">
        <v>253</v>
      </c>
      <c r="D73" s="134" t="s">
        <v>238</v>
      </c>
    </row>
    <row r="74" spans="1:4" x14ac:dyDescent="0.3">
      <c r="A74" s="586" t="s">
        <v>21</v>
      </c>
      <c r="B74" s="586"/>
      <c r="C74" s="138">
        <f>'SIM-PAIDEA'!N30</f>
        <v>20</v>
      </c>
      <c r="D74" s="587">
        <f t="shared" ref="D74:D80" si="8">C74+C75</f>
        <v>34</v>
      </c>
    </row>
    <row r="75" spans="1:4" x14ac:dyDescent="0.3">
      <c r="A75" s="586" t="s">
        <v>20</v>
      </c>
      <c r="B75" s="586"/>
      <c r="C75" s="138">
        <f>'SIM-PAIDEA'!N31</f>
        <v>14</v>
      </c>
      <c r="D75" s="587"/>
    </row>
    <row r="76" spans="1:4" x14ac:dyDescent="0.3">
      <c r="A76" s="586" t="s">
        <v>101</v>
      </c>
      <c r="B76" s="586"/>
      <c r="C76" s="138">
        <f>'SIM-PAIDEA'!N32</f>
        <v>1127</v>
      </c>
      <c r="D76" s="587">
        <f t="shared" si="8"/>
        <v>1890</v>
      </c>
    </row>
    <row r="77" spans="1:4" x14ac:dyDescent="0.3">
      <c r="A77" s="586" t="s">
        <v>102</v>
      </c>
      <c r="B77" s="586"/>
      <c r="C77" s="138">
        <f>'SIM-PAIDEA'!N33</f>
        <v>763</v>
      </c>
      <c r="D77" s="587"/>
    </row>
    <row r="78" spans="1:4" x14ac:dyDescent="0.3">
      <c r="A78" s="586" t="s">
        <v>231</v>
      </c>
      <c r="B78" s="586"/>
      <c r="C78" s="138">
        <f>'SIM-PAIDEA'!N34</f>
        <v>398</v>
      </c>
      <c r="D78" s="587">
        <f t="shared" si="8"/>
        <v>523</v>
      </c>
    </row>
    <row r="79" spans="1:4" x14ac:dyDescent="0.3">
      <c r="A79" s="586" t="s">
        <v>236</v>
      </c>
      <c r="B79" s="586"/>
      <c r="C79" s="138">
        <f>'SIM-PAIDEA'!N35</f>
        <v>125</v>
      </c>
      <c r="D79" s="587"/>
    </row>
    <row r="80" spans="1:4" hidden="1" x14ac:dyDescent="0.3">
      <c r="A80" s="586" t="s">
        <v>237</v>
      </c>
      <c r="B80" s="586"/>
      <c r="C80" s="138"/>
      <c r="D80" s="587">
        <f t="shared" si="8"/>
        <v>0</v>
      </c>
    </row>
    <row r="81" spans="1:4" hidden="1" x14ac:dyDescent="0.3">
      <c r="A81" s="586" t="s">
        <v>188</v>
      </c>
      <c r="B81" s="586"/>
      <c r="C81" s="138"/>
      <c r="D81" s="587"/>
    </row>
    <row r="82" spans="1:4" s="117" customFormat="1" x14ac:dyDescent="0.3">
      <c r="A82" s="585" t="s">
        <v>251</v>
      </c>
      <c r="B82" s="585"/>
      <c r="C82" s="138">
        <f>SUM(C74:C81)</f>
        <v>2447</v>
      </c>
      <c r="D82" s="136"/>
    </row>
    <row r="83" spans="1:4" x14ac:dyDescent="0.3">
      <c r="A83" s="585" t="s">
        <v>240</v>
      </c>
      <c r="B83" s="585"/>
      <c r="C83" s="138">
        <f>'SIM-PAIDEA'!N28</f>
        <v>1600</v>
      </c>
      <c r="D83" s="136"/>
    </row>
    <row r="85" spans="1:4" ht="15.75" customHeight="1" x14ac:dyDescent="0.3">
      <c r="A85" s="593" t="s">
        <v>252</v>
      </c>
      <c r="B85" s="593"/>
      <c r="C85" s="593"/>
      <c r="D85" s="593"/>
    </row>
    <row r="86" spans="1:4" x14ac:dyDescent="0.3">
      <c r="A86" s="585" t="s">
        <v>226</v>
      </c>
      <c r="B86" s="585"/>
      <c r="C86" s="134" t="s">
        <v>253</v>
      </c>
      <c r="D86" s="134" t="s">
        <v>238</v>
      </c>
    </row>
    <row r="87" spans="1:4" x14ac:dyDescent="0.3">
      <c r="A87" s="586" t="s">
        <v>21</v>
      </c>
      <c r="B87" s="586"/>
      <c r="C87" s="138">
        <f>'SIM-ESCI'!N28</f>
        <v>407</v>
      </c>
      <c r="D87" s="587">
        <f t="shared" ref="D87:D93" si="9">C87+C88</f>
        <v>706</v>
      </c>
    </row>
    <row r="88" spans="1:4" x14ac:dyDescent="0.3">
      <c r="A88" s="586" t="s">
        <v>20</v>
      </c>
      <c r="B88" s="586"/>
      <c r="C88" s="138">
        <f>'SIM-ESCI'!N29</f>
        <v>299</v>
      </c>
      <c r="D88" s="587"/>
    </row>
    <row r="89" spans="1:4" x14ac:dyDescent="0.3">
      <c r="A89" s="586" t="s">
        <v>101</v>
      </c>
      <c r="B89" s="586"/>
      <c r="C89" s="138">
        <f>'SIM-ESCI'!N30</f>
        <v>148</v>
      </c>
      <c r="D89" s="587">
        <f t="shared" si="9"/>
        <v>272</v>
      </c>
    </row>
    <row r="90" spans="1:4" x14ac:dyDescent="0.3">
      <c r="A90" s="586" t="s">
        <v>102</v>
      </c>
      <c r="B90" s="586"/>
      <c r="C90" s="138">
        <f>'SIM-ESCI'!N31</f>
        <v>124</v>
      </c>
      <c r="D90" s="587"/>
    </row>
    <row r="91" spans="1:4" x14ac:dyDescent="0.3">
      <c r="A91" s="586" t="s">
        <v>231</v>
      </c>
      <c r="B91" s="586"/>
      <c r="C91" s="138">
        <f>'SIM-ESCI'!N32</f>
        <v>320</v>
      </c>
      <c r="D91" s="587">
        <f t="shared" si="9"/>
        <v>359</v>
      </c>
    </row>
    <row r="92" spans="1:4" x14ac:dyDescent="0.3">
      <c r="A92" s="586" t="s">
        <v>236</v>
      </c>
      <c r="B92" s="586"/>
      <c r="C92" s="138">
        <f>'SIM-ESCI'!N33</f>
        <v>39</v>
      </c>
      <c r="D92" s="587"/>
    </row>
    <row r="93" spans="1:4" hidden="1" x14ac:dyDescent="0.3">
      <c r="A93" s="586" t="s">
        <v>237</v>
      </c>
      <c r="B93" s="586"/>
      <c r="C93" s="138"/>
      <c r="D93" s="587">
        <f t="shared" si="9"/>
        <v>0</v>
      </c>
    </row>
    <row r="94" spans="1:4" hidden="1" x14ac:dyDescent="0.3">
      <c r="A94" s="586" t="s">
        <v>188</v>
      </c>
      <c r="B94" s="586"/>
      <c r="C94" s="138"/>
      <c r="D94" s="587"/>
    </row>
    <row r="95" spans="1:4" s="117" customFormat="1" x14ac:dyDescent="0.3">
      <c r="A95" s="585" t="s">
        <v>251</v>
      </c>
      <c r="B95" s="585"/>
      <c r="C95" s="138">
        <f>SUM(C87:C94)</f>
        <v>1337</v>
      </c>
      <c r="D95" s="136"/>
    </row>
    <row r="96" spans="1:4" x14ac:dyDescent="0.3">
      <c r="A96" s="585" t="s">
        <v>240</v>
      </c>
      <c r="B96" s="585"/>
      <c r="C96" s="138">
        <f>'SIM-ESCI'!N26</f>
        <v>1694</v>
      </c>
      <c r="D96" s="136"/>
    </row>
    <row r="98" spans="1:4" ht="32.25" customHeight="1" x14ac:dyDescent="0.3">
      <c r="A98" s="593" t="s">
        <v>140</v>
      </c>
      <c r="B98" s="593"/>
      <c r="C98" s="593"/>
      <c r="D98" s="593"/>
    </row>
    <row r="99" spans="1:4" x14ac:dyDescent="0.3">
      <c r="A99" s="585" t="s">
        <v>226</v>
      </c>
      <c r="B99" s="585"/>
      <c r="C99" s="134" t="s">
        <v>253</v>
      </c>
      <c r="D99" s="134" t="s">
        <v>238</v>
      </c>
    </row>
    <row r="100" spans="1:4" x14ac:dyDescent="0.3">
      <c r="A100" s="586" t="s">
        <v>21</v>
      </c>
      <c r="B100" s="586"/>
      <c r="C100" s="138">
        <f>'SIM-MIG.INFANTIL'!N29</f>
        <v>22</v>
      </c>
      <c r="D100" s="587">
        <f t="shared" ref="D100:D106" si="10">C100+C101</f>
        <v>40</v>
      </c>
    </row>
    <row r="101" spans="1:4" x14ac:dyDescent="0.3">
      <c r="A101" s="586" t="s">
        <v>20</v>
      </c>
      <c r="B101" s="586"/>
      <c r="C101" s="138">
        <f>'SIM-MIG.INFANTIL'!N30</f>
        <v>18</v>
      </c>
      <c r="D101" s="587"/>
    </row>
    <row r="102" spans="1:4" x14ac:dyDescent="0.3">
      <c r="A102" s="586" t="s">
        <v>101</v>
      </c>
      <c r="B102" s="586"/>
      <c r="C102" s="138">
        <f>'SIM-MIG.INFANTIL'!N31</f>
        <v>8</v>
      </c>
      <c r="D102" s="587">
        <f t="shared" si="10"/>
        <v>14</v>
      </c>
    </row>
    <row r="103" spans="1:4" x14ac:dyDescent="0.3">
      <c r="A103" s="586" t="s">
        <v>102</v>
      </c>
      <c r="B103" s="586"/>
      <c r="C103" s="138">
        <f>'SIM-MIG.INFANTIL'!N32</f>
        <v>6</v>
      </c>
      <c r="D103" s="587"/>
    </row>
    <row r="104" spans="1:4" x14ac:dyDescent="0.3">
      <c r="A104" s="586" t="s">
        <v>231</v>
      </c>
      <c r="B104" s="586"/>
      <c r="C104" s="138">
        <f>'SIM-MIG.INFANTIL'!N33</f>
        <v>78</v>
      </c>
      <c r="D104" s="587">
        <f t="shared" si="10"/>
        <v>78</v>
      </c>
    </row>
    <row r="105" spans="1:4" x14ac:dyDescent="0.3">
      <c r="A105" s="586" t="s">
        <v>236</v>
      </c>
      <c r="B105" s="586"/>
      <c r="C105" s="138">
        <f>'SIM-MIG.INFANTIL'!N34</f>
        <v>0</v>
      </c>
      <c r="D105" s="587"/>
    </row>
    <row r="106" spans="1:4" hidden="1" x14ac:dyDescent="0.3">
      <c r="A106" s="586" t="s">
        <v>237</v>
      </c>
      <c r="B106" s="586"/>
      <c r="C106" s="138"/>
      <c r="D106" s="587">
        <f t="shared" si="10"/>
        <v>0</v>
      </c>
    </row>
    <row r="107" spans="1:4" hidden="1" x14ac:dyDescent="0.3">
      <c r="A107" s="586" t="s">
        <v>188</v>
      </c>
      <c r="B107" s="586"/>
      <c r="C107" s="138"/>
      <c r="D107" s="587"/>
    </row>
    <row r="108" spans="1:4" s="117" customFormat="1" x14ac:dyDescent="0.3">
      <c r="A108" s="585" t="s">
        <v>251</v>
      </c>
      <c r="B108" s="585"/>
      <c r="C108" s="138">
        <f>SUM(C100:C107)</f>
        <v>132</v>
      </c>
      <c r="D108" s="136"/>
    </row>
    <row r="109" spans="1:4" x14ac:dyDescent="0.3">
      <c r="A109" s="585" t="s">
        <v>240</v>
      </c>
      <c r="B109" s="585"/>
      <c r="C109" s="138">
        <f>'SIM-MIG.INFANTIL'!N26</f>
        <v>137</v>
      </c>
      <c r="D109" s="136"/>
    </row>
    <row r="111" spans="1:4" ht="16.5" customHeight="1" x14ac:dyDescent="0.3">
      <c r="A111" s="593" t="s">
        <v>254</v>
      </c>
      <c r="B111" s="593"/>
      <c r="C111" s="593"/>
      <c r="D111" s="593"/>
    </row>
    <row r="112" spans="1:4" x14ac:dyDescent="0.3">
      <c r="A112" s="585" t="s">
        <v>226</v>
      </c>
      <c r="B112" s="585"/>
      <c r="C112" s="134" t="s">
        <v>253</v>
      </c>
      <c r="D112" s="134" t="s">
        <v>238</v>
      </c>
    </row>
    <row r="113" spans="1:4" x14ac:dyDescent="0.3">
      <c r="A113" s="586" t="s">
        <v>21</v>
      </c>
      <c r="B113" s="586"/>
      <c r="C113" s="138">
        <f>'SIM-PROPADETIUM'!N34</f>
        <v>536</v>
      </c>
      <c r="D113" s="587">
        <f t="shared" ref="D113:D119" si="11">C113+C114</f>
        <v>1006</v>
      </c>
    </row>
    <row r="114" spans="1:4" x14ac:dyDescent="0.3">
      <c r="A114" s="586" t="s">
        <v>20</v>
      </c>
      <c r="B114" s="586"/>
      <c r="C114" s="138">
        <f>'SIM-PROPADETIUM'!N35</f>
        <v>470</v>
      </c>
      <c r="D114" s="587"/>
    </row>
    <row r="115" spans="1:4" x14ac:dyDescent="0.3">
      <c r="A115" s="586" t="s">
        <v>101</v>
      </c>
      <c r="B115" s="586"/>
      <c r="C115" s="138">
        <f>'SIM-PROPADETIUM'!N36</f>
        <v>241</v>
      </c>
      <c r="D115" s="587">
        <f t="shared" si="11"/>
        <v>448</v>
      </c>
    </row>
    <row r="116" spans="1:4" x14ac:dyDescent="0.3">
      <c r="A116" s="586" t="s">
        <v>102</v>
      </c>
      <c r="B116" s="586"/>
      <c r="C116" s="138">
        <f>'SIM-PROPADETIUM'!N37</f>
        <v>207</v>
      </c>
      <c r="D116" s="587"/>
    </row>
    <row r="117" spans="1:4" x14ac:dyDescent="0.3">
      <c r="A117" s="586" t="s">
        <v>231</v>
      </c>
      <c r="B117" s="586"/>
      <c r="C117" s="138">
        <f>'SIM-PROPADETIUM'!N38</f>
        <v>437</v>
      </c>
      <c r="D117" s="587">
        <f t="shared" si="11"/>
        <v>611</v>
      </c>
    </row>
    <row r="118" spans="1:4" x14ac:dyDescent="0.3">
      <c r="A118" s="586" t="s">
        <v>236</v>
      </c>
      <c r="B118" s="586"/>
      <c r="C118" s="138">
        <f>'SIM-PROPADETIUM'!N39</f>
        <v>174</v>
      </c>
      <c r="D118" s="587"/>
    </row>
    <row r="119" spans="1:4" hidden="1" x14ac:dyDescent="0.3">
      <c r="A119" s="586" t="s">
        <v>237</v>
      </c>
      <c r="B119" s="586"/>
      <c r="C119" s="138"/>
      <c r="D119" s="587">
        <f t="shared" si="11"/>
        <v>0</v>
      </c>
    </row>
    <row r="120" spans="1:4" hidden="1" x14ac:dyDescent="0.3">
      <c r="A120" s="586" t="s">
        <v>188</v>
      </c>
      <c r="B120" s="586"/>
      <c r="C120" s="138"/>
      <c r="D120" s="587"/>
    </row>
    <row r="121" spans="1:4" s="117" customFormat="1" x14ac:dyDescent="0.3">
      <c r="A121" s="585" t="s">
        <v>251</v>
      </c>
      <c r="B121" s="585"/>
      <c r="C121" s="138">
        <f>SUM(C113:C120)</f>
        <v>2065</v>
      </c>
      <c r="D121" s="136"/>
    </row>
    <row r="122" spans="1:4" x14ac:dyDescent="0.3">
      <c r="A122" s="585" t="s">
        <v>240</v>
      </c>
      <c r="B122" s="585"/>
      <c r="C122" s="138">
        <f>'SIM-PROPADETIUM'!N30</f>
        <v>13068</v>
      </c>
      <c r="D122" s="136"/>
    </row>
    <row r="124" spans="1:4" ht="33.75" customHeight="1" x14ac:dyDescent="0.3">
      <c r="A124" s="593" t="s">
        <v>159</v>
      </c>
      <c r="B124" s="593"/>
      <c r="C124" s="593"/>
      <c r="D124" s="593"/>
    </row>
    <row r="125" spans="1:4" x14ac:dyDescent="0.3">
      <c r="A125" s="585" t="s">
        <v>226</v>
      </c>
      <c r="B125" s="585"/>
      <c r="C125" s="134" t="s">
        <v>253</v>
      </c>
      <c r="D125" s="134" t="s">
        <v>238</v>
      </c>
    </row>
    <row r="126" spans="1:4" x14ac:dyDescent="0.3">
      <c r="A126" s="586" t="s">
        <v>21</v>
      </c>
      <c r="B126" s="586"/>
      <c r="C126" s="138">
        <f>'SIM-UEAACL'!N30</f>
        <v>544</v>
      </c>
      <c r="D126" s="587">
        <f t="shared" ref="D126:D132" si="12">C126+C127</f>
        <v>923</v>
      </c>
    </row>
    <row r="127" spans="1:4" x14ac:dyDescent="0.3">
      <c r="A127" s="586" t="s">
        <v>20</v>
      </c>
      <c r="B127" s="586"/>
      <c r="C127" s="138">
        <f>'SIM-UEAACL'!N31</f>
        <v>379</v>
      </c>
      <c r="D127" s="587"/>
    </row>
    <row r="128" spans="1:4" x14ac:dyDescent="0.3">
      <c r="A128" s="586" t="s">
        <v>101</v>
      </c>
      <c r="B128" s="586"/>
      <c r="C128" s="138">
        <f>'SIM-UEAACL'!N32</f>
        <v>8</v>
      </c>
      <c r="D128" s="587">
        <f t="shared" si="12"/>
        <v>16</v>
      </c>
    </row>
    <row r="129" spans="1:4" x14ac:dyDescent="0.3">
      <c r="A129" s="586" t="s">
        <v>102</v>
      </c>
      <c r="B129" s="586"/>
      <c r="C129" s="138">
        <f>'SIM-UEAACL'!N32</f>
        <v>8</v>
      </c>
      <c r="D129" s="587"/>
    </row>
    <row r="130" spans="1:4" x14ac:dyDescent="0.3">
      <c r="A130" s="586" t="s">
        <v>231</v>
      </c>
      <c r="B130" s="586"/>
      <c r="C130" s="138">
        <f>'SIM-UEAACL'!N34</f>
        <v>0</v>
      </c>
      <c r="D130" s="587">
        <f t="shared" si="12"/>
        <v>0</v>
      </c>
    </row>
    <row r="131" spans="1:4" x14ac:dyDescent="0.3">
      <c r="A131" s="586" t="s">
        <v>236</v>
      </c>
      <c r="B131" s="586"/>
      <c r="C131" s="138">
        <f>'SIM-UEAACL'!N35</f>
        <v>0</v>
      </c>
      <c r="D131" s="587"/>
    </row>
    <row r="132" spans="1:4" hidden="1" x14ac:dyDescent="0.3">
      <c r="A132" s="586" t="s">
        <v>237</v>
      </c>
      <c r="B132" s="586"/>
      <c r="C132" s="138"/>
      <c r="D132" s="587">
        <f t="shared" si="12"/>
        <v>0</v>
      </c>
    </row>
    <row r="133" spans="1:4" hidden="1" x14ac:dyDescent="0.3">
      <c r="A133" s="586" t="s">
        <v>188</v>
      </c>
      <c r="B133" s="586"/>
      <c r="C133" s="138"/>
      <c r="D133" s="587"/>
    </row>
    <row r="134" spans="1:4" s="117" customFormat="1" x14ac:dyDescent="0.3">
      <c r="A134" s="585" t="s">
        <v>251</v>
      </c>
      <c r="B134" s="585"/>
      <c r="C134" s="138">
        <f>SUM(C126:C133)</f>
        <v>939</v>
      </c>
      <c r="D134" s="136"/>
    </row>
    <row r="135" spans="1:4" x14ac:dyDescent="0.3">
      <c r="A135" s="585" t="s">
        <v>240</v>
      </c>
      <c r="B135" s="585"/>
      <c r="C135" s="138">
        <f>'SIM-UEAACL'!N26</f>
        <v>982</v>
      </c>
      <c r="D135" s="136"/>
    </row>
    <row r="137" spans="1:4" ht="15" customHeight="1" x14ac:dyDescent="0.3">
      <c r="A137" s="593" t="s">
        <v>232</v>
      </c>
      <c r="B137" s="593"/>
      <c r="C137" s="593"/>
      <c r="D137" s="593"/>
    </row>
    <row r="138" spans="1:4" x14ac:dyDescent="0.3">
      <c r="A138" s="585" t="s">
        <v>226</v>
      </c>
      <c r="B138" s="585"/>
      <c r="C138" s="134" t="s">
        <v>253</v>
      </c>
      <c r="D138" s="134" t="s">
        <v>238</v>
      </c>
    </row>
    <row r="139" spans="1:4" x14ac:dyDescent="0.3">
      <c r="A139" s="586" t="s">
        <v>21</v>
      </c>
      <c r="B139" s="586"/>
      <c r="C139" s="138">
        <f>'SIM-CENI '!N26</f>
        <v>55</v>
      </c>
      <c r="D139" s="587">
        <f t="shared" ref="D139:D145" si="13">C139+C140</f>
        <v>94</v>
      </c>
    </row>
    <row r="140" spans="1:4" x14ac:dyDescent="0.3">
      <c r="A140" s="586" t="s">
        <v>20</v>
      </c>
      <c r="B140" s="586"/>
      <c r="C140" s="138">
        <f>'SIM-CENI '!N27</f>
        <v>39</v>
      </c>
      <c r="D140" s="587"/>
    </row>
    <row r="141" spans="1:4" hidden="1" x14ac:dyDescent="0.3">
      <c r="A141" s="586" t="s">
        <v>101</v>
      </c>
      <c r="B141" s="586"/>
      <c r="C141" s="138"/>
      <c r="D141" s="587">
        <f t="shared" si="13"/>
        <v>0</v>
      </c>
    </row>
    <row r="142" spans="1:4" hidden="1" x14ac:dyDescent="0.3">
      <c r="A142" s="586" t="s">
        <v>102</v>
      </c>
      <c r="B142" s="586"/>
      <c r="C142" s="138"/>
      <c r="D142" s="587"/>
    </row>
    <row r="143" spans="1:4" ht="15" customHeight="1" x14ac:dyDescent="0.3">
      <c r="A143" s="586" t="s">
        <v>231</v>
      </c>
      <c r="B143" s="586"/>
      <c r="C143" s="138">
        <f>'SIM-CENI '!N28</f>
        <v>63</v>
      </c>
      <c r="D143" s="587">
        <f t="shared" si="13"/>
        <v>63</v>
      </c>
    </row>
    <row r="144" spans="1:4" x14ac:dyDescent="0.3">
      <c r="A144" s="586" t="s">
        <v>236</v>
      </c>
      <c r="B144" s="586"/>
      <c r="C144" s="138"/>
      <c r="D144" s="587"/>
    </row>
    <row r="145" spans="1:4" hidden="1" x14ac:dyDescent="0.3">
      <c r="A145" s="586" t="s">
        <v>237</v>
      </c>
      <c r="B145" s="586"/>
      <c r="C145" s="138"/>
      <c r="D145" s="587">
        <f t="shared" si="13"/>
        <v>0</v>
      </c>
    </row>
    <row r="146" spans="1:4" hidden="1" x14ac:dyDescent="0.3">
      <c r="A146" s="586" t="s">
        <v>188</v>
      </c>
      <c r="B146" s="586"/>
      <c r="C146" s="138"/>
      <c r="D146" s="587"/>
    </row>
    <row r="147" spans="1:4" s="117" customFormat="1" x14ac:dyDescent="0.3">
      <c r="A147" s="585" t="s">
        <v>251</v>
      </c>
      <c r="B147" s="585"/>
      <c r="C147" s="138">
        <f>SUM(C139:C146)</f>
        <v>157</v>
      </c>
      <c r="D147" s="136"/>
    </row>
    <row r="148" spans="1:4" x14ac:dyDescent="0.3">
      <c r="A148" s="585" t="s">
        <v>240</v>
      </c>
      <c r="B148" s="585"/>
      <c r="C148" s="138">
        <f>'SIM-CENI '!N23</f>
        <v>212</v>
      </c>
      <c r="D148" s="136"/>
    </row>
    <row r="150" spans="1:4" ht="15.6" x14ac:dyDescent="0.3">
      <c r="A150" s="577" t="s">
        <v>171</v>
      </c>
      <c r="B150" s="578"/>
      <c r="C150" s="578"/>
      <c r="D150" s="579"/>
    </row>
    <row r="151" spans="1:4" x14ac:dyDescent="0.3">
      <c r="A151" s="575" t="s">
        <v>226</v>
      </c>
      <c r="B151" s="576"/>
      <c r="C151" s="134" t="s">
        <v>253</v>
      </c>
      <c r="D151" s="134" t="s">
        <v>238</v>
      </c>
    </row>
    <row r="152" spans="1:4" x14ac:dyDescent="0.3">
      <c r="A152" s="580" t="s">
        <v>21</v>
      </c>
      <c r="B152" s="581"/>
      <c r="C152" s="138">
        <f>'SIM-NUTRICIÓN'!N33</f>
        <v>3823</v>
      </c>
      <c r="D152" s="582">
        <f>C152+C153</f>
        <v>8030</v>
      </c>
    </row>
    <row r="153" spans="1:4" x14ac:dyDescent="0.3">
      <c r="A153" s="580" t="s">
        <v>20</v>
      </c>
      <c r="B153" s="581"/>
      <c r="C153" s="138">
        <f>'SIM-NUTRICIÓN'!N34</f>
        <v>4207</v>
      </c>
      <c r="D153" s="583"/>
    </row>
    <row r="154" spans="1:4" hidden="1" x14ac:dyDescent="0.3">
      <c r="A154" s="580" t="s">
        <v>101</v>
      </c>
      <c r="B154" s="581"/>
      <c r="C154" s="138"/>
      <c r="D154" s="582">
        <f t="shared" ref="D154:D158" si="14">C154+C155</f>
        <v>0</v>
      </c>
    </row>
    <row r="155" spans="1:4" hidden="1" x14ac:dyDescent="0.3">
      <c r="A155" s="580" t="s">
        <v>102</v>
      </c>
      <c r="B155" s="581"/>
      <c r="C155" s="138"/>
      <c r="D155" s="583"/>
    </row>
    <row r="156" spans="1:4" x14ac:dyDescent="0.3">
      <c r="A156" s="580" t="s">
        <v>231</v>
      </c>
      <c r="B156" s="581"/>
      <c r="C156" s="138">
        <f>'SIM-NUTRICIÓN'!N35</f>
        <v>706</v>
      </c>
      <c r="D156" s="582">
        <f t="shared" si="14"/>
        <v>773</v>
      </c>
    </row>
    <row r="157" spans="1:4" x14ac:dyDescent="0.3">
      <c r="A157" s="580" t="s">
        <v>236</v>
      </c>
      <c r="B157" s="581"/>
      <c r="C157" s="138">
        <f>'SIM-NUTRICIÓN'!N36</f>
        <v>67</v>
      </c>
      <c r="D157" s="583"/>
    </row>
    <row r="158" spans="1:4" x14ac:dyDescent="0.3">
      <c r="A158" s="580" t="s">
        <v>237</v>
      </c>
      <c r="B158" s="581"/>
      <c r="C158" s="138">
        <f>'SIM-NUTRICIÓN'!N37</f>
        <v>1286</v>
      </c>
      <c r="D158" s="582">
        <f t="shared" si="14"/>
        <v>1594</v>
      </c>
    </row>
    <row r="159" spans="1:4" x14ac:dyDescent="0.3">
      <c r="A159" s="580" t="s">
        <v>188</v>
      </c>
      <c r="B159" s="581"/>
      <c r="C159" s="138">
        <f>'SIM-NUTRICIÓN'!N38</f>
        <v>308</v>
      </c>
      <c r="D159" s="583"/>
    </row>
    <row r="160" spans="1:4" s="117" customFormat="1" x14ac:dyDescent="0.3">
      <c r="A160" s="575" t="s">
        <v>251</v>
      </c>
      <c r="B160" s="576"/>
      <c r="C160" s="138">
        <f>SUM(C152:C159)</f>
        <v>10397</v>
      </c>
      <c r="D160" s="136"/>
    </row>
    <row r="161" spans="1:5" x14ac:dyDescent="0.3">
      <c r="A161" s="575" t="s">
        <v>240</v>
      </c>
      <c r="B161" s="576"/>
      <c r="C161" s="138">
        <f>'SIM-NUTRICIÓN'!N30</f>
        <v>1893306</v>
      </c>
      <c r="D161" s="136"/>
    </row>
    <row r="166" spans="1:5" x14ac:dyDescent="0.3">
      <c r="A166" s="591" t="s">
        <v>244</v>
      </c>
      <c r="B166" s="591"/>
      <c r="C166" s="137" t="s">
        <v>246</v>
      </c>
      <c r="D166" s="137" t="s">
        <v>238</v>
      </c>
    </row>
    <row r="167" spans="1:5" x14ac:dyDescent="0.3">
      <c r="A167" s="590" t="s">
        <v>21</v>
      </c>
      <c r="B167" s="590"/>
      <c r="C167" s="139">
        <f>C9+C22+C35+C48+C61+C74+C87+C100+C113+C126+C139+C152</f>
        <v>8455</v>
      </c>
      <c r="D167" s="584">
        <f t="shared" ref="D167:D169" si="15">C167+C168</f>
        <v>16700</v>
      </c>
      <c r="E167" s="588" t="s">
        <v>20</v>
      </c>
    </row>
    <row r="168" spans="1:5" x14ac:dyDescent="0.3">
      <c r="A168" s="590" t="s">
        <v>20</v>
      </c>
      <c r="B168" s="590"/>
      <c r="C168" s="139">
        <f>C10+C23+C36+C49+C62+C75+C88+C101+C114+C127+C140+C153</f>
        <v>8245</v>
      </c>
      <c r="D168" s="584"/>
      <c r="E168" s="588"/>
    </row>
    <row r="169" spans="1:5" x14ac:dyDescent="0.3">
      <c r="A169" s="590" t="s">
        <v>101</v>
      </c>
      <c r="B169" s="590"/>
      <c r="C169" s="139">
        <f>C37+C50+C63+C76+C89+C102+C115+C128+C141</f>
        <v>1954</v>
      </c>
      <c r="D169" s="584">
        <f t="shared" si="15"/>
        <v>3419</v>
      </c>
      <c r="E169" s="589" t="s">
        <v>248</v>
      </c>
    </row>
    <row r="170" spans="1:5" x14ac:dyDescent="0.3">
      <c r="A170" s="590" t="s">
        <v>102</v>
      </c>
      <c r="B170" s="590"/>
      <c r="C170" s="139">
        <f>C38+C51+C64+C77+C90+C103+C116+C129</f>
        <v>1465</v>
      </c>
      <c r="D170" s="584"/>
      <c r="E170" s="589"/>
    </row>
    <row r="171" spans="1:5" x14ac:dyDescent="0.3">
      <c r="A171" s="590" t="s">
        <v>231</v>
      </c>
      <c r="B171" s="590"/>
      <c r="C171" s="139">
        <f>C52+C65+C78+C91+C104+C117+C130+C143+C156</f>
        <v>2662</v>
      </c>
      <c r="D171" s="584">
        <f t="shared" ref="D171" si="16">C171+C172</f>
        <v>3211</v>
      </c>
      <c r="E171" s="588" t="s">
        <v>249</v>
      </c>
    </row>
    <row r="172" spans="1:5" x14ac:dyDescent="0.3">
      <c r="A172" s="590" t="s">
        <v>236</v>
      </c>
      <c r="B172" s="590"/>
      <c r="C172" s="139">
        <f>C53+C66+C79+C92+C105+C118+C131+C157</f>
        <v>549</v>
      </c>
      <c r="D172" s="584"/>
      <c r="E172" s="588"/>
    </row>
    <row r="173" spans="1:5" x14ac:dyDescent="0.3">
      <c r="A173" s="590" t="s">
        <v>237</v>
      </c>
      <c r="B173" s="590"/>
      <c r="C173" s="139">
        <f>C158</f>
        <v>1286</v>
      </c>
      <c r="D173" s="584">
        <f t="shared" ref="D173" si="17">C173+C174</f>
        <v>1594</v>
      </c>
      <c r="E173" s="589" t="s">
        <v>250</v>
      </c>
    </row>
    <row r="174" spans="1:5" x14ac:dyDescent="0.3">
      <c r="A174" s="590" t="s">
        <v>188</v>
      </c>
      <c r="B174" s="590"/>
      <c r="C174" s="139">
        <f>C159</f>
        <v>308</v>
      </c>
      <c r="D174" s="584"/>
      <c r="E174" s="589"/>
    </row>
    <row r="175" spans="1:5" x14ac:dyDescent="0.3">
      <c r="A175" s="117"/>
      <c r="C175" s="117"/>
    </row>
    <row r="176" spans="1:5" x14ac:dyDescent="0.3">
      <c r="A176" s="592" t="s">
        <v>243</v>
      </c>
      <c r="B176" s="592"/>
      <c r="C176" s="139">
        <f>SUM(C167:C174)</f>
        <v>24924</v>
      </c>
    </row>
    <row r="177" spans="1:3" x14ac:dyDescent="0.3">
      <c r="A177" s="592" t="s">
        <v>245</v>
      </c>
      <c r="B177" s="592"/>
      <c r="C177" s="139">
        <f>C161+C148+C135+C122+C109+C96+C83+C70+C57+C44+C31+C18</f>
        <v>1962251</v>
      </c>
    </row>
  </sheetData>
  <mergeCells count="215">
    <mergeCell ref="A20:D20"/>
    <mergeCell ref="A21:B21"/>
    <mergeCell ref="A22:B22"/>
    <mergeCell ref="D22:D23"/>
    <mergeCell ref="A23:B23"/>
    <mergeCell ref="A8:B8"/>
    <mergeCell ref="A1:E1"/>
    <mergeCell ref="A2:E2"/>
    <mergeCell ref="A3:E3"/>
    <mergeCell ref="A12:B12"/>
    <mergeCell ref="A13:B13"/>
    <mergeCell ref="A14:B14"/>
    <mergeCell ref="A15:B15"/>
    <mergeCell ref="A16:B16"/>
    <mergeCell ref="A18:B18"/>
    <mergeCell ref="D9:D10"/>
    <mergeCell ref="D11:D12"/>
    <mergeCell ref="D13:D14"/>
    <mergeCell ref="D15:D16"/>
    <mergeCell ref="A7:D7"/>
    <mergeCell ref="A5:E5"/>
    <mergeCell ref="A9:B9"/>
    <mergeCell ref="A10:B10"/>
    <mergeCell ref="A11:B11"/>
    <mergeCell ref="A28:B28"/>
    <mergeCell ref="D28:D29"/>
    <mergeCell ref="A29:B29"/>
    <mergeCell ref="A31:B31"/>
    <mergeCell ref="A33:D33"/>
    <mergeCell ref="A34:B34"/>
    <mergeCell ref="A24:B24"/>
    <mergeCell ref="D24:D25"/>
    <mergeCell ref="A25:B25"/>
    <mergeCell ref="A26:B26"/>
    <mergeCell ref="D26:D27"/>
    <mergeCell ref="A27:B27"/>
    <mergeCell ref="A39:B39"/>
    <mergeCell ref="D39:D40"/>
    <mergeCell ref="A40:B40"/>
    <mergeCell ref="A41:B41"/>
    <mergeCell ref="D41:D42"/>
    <mergeCell ref="A42:B42"/>
    <mergeCell ref="A35:B35"/>
    <mergeCell ref="D35:D36"/>
    <mergeCell ref="A36:B36"/>
    <mergeCell ref="A37:B37"/>
    <mergeCell ref="D37:D38"/>
    <mergeCell ref="A38:B38"/>
    <mergeCell ref="A50:B50"/>
    <mergeCell ref="D50:D51"/>
    <mergeCell ref="A51:B51"/>
    <mergeCell ref="A52:B52"/>
    <mergeCell ref="D52:D53"/>
    <mergeCell ref="A53:B53"/>
    <mergeCell ref="A44:B44"/>
    <mergeCell ref="A46:D46"/>
    <mergeCell ref="A47:B47"/>
    <mergeCell ref="A48:B48"/>
    <mergeCell ref="D48:D49"/>
    <mergeCell ref="A49:B49"/>
    <mergeCell ref="A61:B61"/>
    <mergeCell ref="D61:D62"/>
    <mergeCell ref="A62:B62"/>
    <mergeCell ref="A63:B63"/>
    <mergeCell ref="D63:D64"/>
    <mergeCell ref="A64:B64"/>
    <mergeCell ref="A54:B54"/>
    <mergeCell ref="D54:D55"/>
    <mergeCell ref="A55:B55"/>
    <mergeCell ref="A57:B57"/>
    <mergeCell ref="A59:D59"/>
    <mergeCell ref="A60:B60"/>
    <mergeCell ref="A70:B70"/>
    <mergeCell ref="A72:D72"/>
    <mergeCell ref="A73:B73"/>
    <mergeCell ref="A74:B74"/>
    <mergeCell ref="D74:D75"/>
    <mergeCell ref="A75:B75"/>
    <mergeCell ref="A65:B65"/>
    <mergeCell ref="D65:D66"/>
    <mergeCell ref="A66:B66"/>
    <mergeCell ref="A67:B67"/>
    <mergeCell ref="D67:D68"/>
    <mergeCell ref="A68:B68"/>
    <mergeCell ref="A80:B80"/>
    <mergeCell ref="D80:D81"/>
    <mergeCell ref="A81:B81"/>
    <mergeCell ref="A83:B83"/>
    <mergeCell ref="A85:D85"/>
    <mergeCell ref="A86:B86"/>
    <mergeCell ref="A76:B76"/>
    <mergeCell ref="D76:D77"/>
    <mergeCell ref="A77:B77"/>
    <mergeCell ref="A78:B78"/>
    <mergeCell ref="D78:D79"/>
    <mergeCell ref="A79:B79"/>
    <mergeCell ref="A91:B91"/>
    <mergeCell ref="D91:D92"/>
    <mergeCell ref="A92:B92"/>
    <mergeCell ref="A93:B93"/>
    <mergeCell ref="D93:D94"/>
    <mergeCell ref="A94:B94"/>
    <mergeCell ref="A87:B87"/>
    <mergeCell ref="D87:D88"/>
    <mergeCell ref="A88:B88"/>
    <mergeCell ref="A89:B89"/>
    <mergeCell ref="D89:D90"/>
    <mergeCell ref="A90:B90"/>
    <mergeCell ref="A102:B102"/>
    <mergeCell ref="D102:D103"/>
    <mergeCell ref="A103:B103"/>
    <mergeCell ref="A104:B104"/>
    <mergeCell ref="D104:D105"/>
    <mergeCell ref="A105:B105"/>
    <mergeCell ref="A96:B96"/>
    <mergeCell ref="A98:D98"/>
    <mergeCell ref="A99:B99"/>
    <mergeCell ref="A100:B100"/>
    <mergeCell ref="D100:D101"/>
    <mergeCell ref="A101:B101"/>
    <mergeCell ref="A113:B113"/>
    <mergeCell ref="D113:D114"/>
    <mergeCell ref="A114:B114"/>
    <mergeCell ref="A115:B115"/>
    <mergeCell ref="D115:D116"/>
    <mergeCell ref="A116:B116"/>
    <mergeCell ref="A106:B106"/>
    <mergeCell ref="D106:D107"/>
    <mergeCell ref="A107:B107"/>
    <mergeCell ref="A109:B109"/>
    <mergeCell ref="A111:D111"/>
    <mergeCell ref="A112:B112"/>
    <mergeCell ref="A122:B122"/>
    <mergeCell ref="A124:D124"/>
    <mergeCell ref="A125:B125"/>
    <mergeCell ref="A126:B126"/>
    <mergeCell ref="D126:D127"/>
    <mergeCell ref="A127:B127"/>
    <mergeCell ref="A117:B117"/>
    <mergeCell ref="D117:D118"/>
    <mergeCell ref="A118:B118"/>
    <mergeCell ref="A119:B119"/>
    <mergeCell ref="D119:D120"/>
    <mergeCell ref="A120:B120"/>
    <mergeCell ref="A132:B132"/>
    <mergeCell ref="D132:D133"/>
    <mergeCell ref="A133:B133"/>
    <mergeCell ref="A135:B135"/>
    <mergeCell ref="A137:D137"/>
    <mergeCell ref="A138:B138"/>
    <mergeCell ref="A128:B128"/>
    <mergeCell ref="D128:D129"/>
    <mergeCell ref="A129:B129"/>
    <mergeCell ref="A130:B130"/>
    <mergeCell ref="D130:D131"/>
    <mergeCell ref="A131:B131"/>
    <mergeCell ref="A176:B176"/>
    <mergeCell ref="A177:B177"/>
    <mergeCell ref="D169:D170"/>
    <mergeCell ref="D171:D172"/>
    <mergeCell ref="D173:D174"/>
    <mergeCell ref="A168:B168"/>
    <mergeCell ref="A169:B169"/>
    <mergeCell ref="A170:B170"/>
    <mergeCell ref="A171:B171"/>
    <mergeCell ref="A172:B172"/>
    <mergeCell ref="A173:B173"/>
    <mergeCell ref="E167:E168"/>
    <mergeCell ref="E169:E170"/>
    <mergeCell ref="E171:E172"/>
    <mergeCell ref="E173:E174"/>
    <mergeCell ref="A69:B69"/>
    <mergeCell ref="A17:B17"/>
    <mergeCell ref="A30:B30"/>
    <mergeCell ref="A43:B43"/>
    <mergeCell ref="A56:B56"/>
    <mergeCell ref="A82:B82"/>
    <mergeCell ref="A174:B174"/>
    <mergeCell ref="A158:B158"/>
    <mergeCell ref="D158:D159"/>
    <mergeCell ref="A159:B159"/>
    <mergeCell ref="A161:B161"/>
    <mergeCell ref="A166:B166"/>
    <mergeCell ref="A167:B167"/>
    <mergeCell ref="A154:B154"/>
    <mergeCell ref="D154:D155"/>
    <mergeCell ref="A155:B155"/>
    <mergeCell ref="A156:B156"/>
    <mergeCell ref="D156:D157"/>
    <mergeCell ref="A157:B157"/>
    <mergeCell ref="A148:B148"/>
    <mergeCell ref="A151:B151"/>
    <mergeCell ref="A150:D150"/>
    <mergeCell ref="A160:B160"/>
    <mergeCell ref="A153:B153"/>
    <mergeCell ref="D152:D153"/>
    <mergeCell ref="A152:B152"/>
    <mergeCell ref="D167:D168"/>
    <mergeCell ref="A95:B95"/>
    <mergeCell ref="A108:B108"/>
    <mergeCell ref="A121:B121"/>
    <mergeCell ref="A134:B134"/>
    <mergeCell ref="A147:B147"/>
    <mergeCell ref="A143:B143"/>
    <mergeCell ref="D143:D144"/>
    <mergeCell ref="A144:B144"/>
    <mergeCell ref="A145:B145"/>
    <mergeCell ref="D145:D146"/>
    <mergeCell ref="A146:B146"/>
    <mergeCell ref="A139:B139"/>
    <mergeCell ref="D139:D140"/>
    <mergeCell ref="A140:B140"/>
    <mergeCell ref="A141:B141"/>
    <mergeCell ref="D141:D142"/>
    <mergeCell ref="A142:B142"/>
  </mergeCells>
  <pageMargins left="1.0900000000000001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3"/>
  <sheetViews>
    <sheetView view="pageBreakPreview" zoomScale="90" zoomScaleSheetLayoutView="90" workbookViewId="0">
      <selection activeCell="A17" sqref="A17:A20"/>
    </sheetView>
  </sheetViews>
  <sheetFormatPr baseColWidth="10" defaultRowHeight="14.4" x14ac:dyDescent="0.3"/>
  <cols>
    <col min="1" max="1" width="12.5546875" style="21" customWidth="1"/>
    <col min="2" max="3" width="13.44140625" style="21" customWidth="1"/>
    <col min="4" max="5" width="11.109375" style="21" customWidth="1"/>
    <col min="6" max="6" width="11.5546875" style="21" customWidth="1"/>
    <col min="7" max="8" width="12.109375" style="96" customWidth="1"/>
    <col min="9" max="9" width="12.109375" style="21" hidden="1" customWidth="1"/>
    <col min="10" max="10" width="12.109375" style="39" hidden="1" customWidth="1"/>
    <col min="11" max="11" width="12.109375" style="39" customWidth="1"/>
    <col min="12" max="12" width="12.109375" style="39" hidden="1" customWidth="1"/>
    <col min="13" max="13" width="12.109375" style="21" hidden="1" customWidth="1"/>
    <col min="14" max="14" width="12.109375" style="21" customWidth="1"/>
    <col min="15" max="16" width="5.5546875" style="46" customWidth="1"/>
    <col min="17" max="24" width="5.5546875" style="22" customWidth="1"/>
    <col min="25" max="26" width="5.5546875" style="46" customWidth="1"/>
    <col min="27" max="38" width="5.5546875" style="22" customWidth="1"/>
    <col min="39" max="261" width="11.44140625" style="17"/>
    <col min="262" max="262" width="12.5546875" style="17" customWidth="1"/>
    <col min="263" max="263" width="5.109375" style="17" customWidth="1"/>
    <col min="264" max="264" width="13.44140625" style="17" customWidth="1"/>
    <col min="265" max="266" width="21.44140625" style="17" customWidth="1"/>
    <col min="267" max="267" width="17.6640625" style="17" customWidth="1"/>
    <col min="268" max="269" width="14.6640625" style="17" customWidth="1"/>
    <col min="270" max="271" width="15.88671875" style="17" customWidth="1"/>
    <col min="272" max="283" width="12.88671875" style="17" customWidth="1"/>
    <col min="284" max="517" width="11.44140625" style="17"/>
    <col min="518" max="518" width="12.5546875" style="17" customWidth="1"/>
    <col min="519" max="519" width="5.109375" style="17" customWidth="1"/>
    <col min="520" max="520" width="13.44140625" style="17" customWidth="1"/>
    <col min="521" max="522" width="21.44140625" style="17" customWidth="1"/>
    <col min="523" max="523" width="17.6640625" style="17" customWidth="1"/>
    <col min="524" max="525" width="14.6640625" style="17" customWidth="1"/>
    <col min="526" max="527" width="15.88671875" style="17" customWidth="1"/>
    <col min="528" max="539" width="12.88671875" style="17" customWidth="1"/>
    <col min="540" max="773" width="11.44140625" style="17"/>
    <col min="774" max="774" width="12.5546875" style="17" customWidth="1"/>
    <col min="775" max="775" width="5.109375" style="17" customWidth="1"/>
    <col min="776" max="776" width="13.44140625" style="17" customWidth="1"/>
    <col min="777" max="778" width="21.44140625" style="17" customWidth="1"/>
    <col min="779" max="779" width="17.6640625" style="17" customWidth="1"/>
    <col min="780" max="781" width="14.6640625" style="17" customWidth="1"/>
    <col min="782" max="783" width="15.88671875" style="17" customWidth="1"/>
    <col min="784" max="795" width="12.88671875" style="17" customWidth="1"/>
    <col min="796" max="1029" width="11.44140625" style="17"/>
    <col min="1030" max="1030" width="12.5546875" style="17" customWidth="1"/>
    <col min="1031" max="1031" width="5.109375" style="17" customWidth="1"/>
    <col min="1032" max="1032" width="13.44140625" style="17" customWidth="1"/>
    <col min="1033" max="1034" width="21.44140625" style="17" customWidth="1"/>
    <col min="1035" max="1035" width="17.6640625" style="17" customWidth="1"/>
    <col min="1036" max="1037" width="14.6640625" style="17" customWidth="1"/>
    <col min="1038" max="1039" width="15.88671875" style="17" customWidth="1"/>
    <col min="1040" max="1051" width="12.88671875" style="17" customWidth="1"/>
    <col min="1052" max="1285" width="11.44140625" style="17"/>
    <col min="1286" max="1286" width="12.5546875" style="17" customWidth="1"/>
    <col min="1287" max="1287" width="5.109375" style="17" customWidth="1"/>
    <col min="1288" max="1288" width="13.44140625" style="17" customWidth="1"/>
    <col min="1289" max="1290" width="21.44140625" style="17" customWidth="1"/>
    <col min="1291" max="1291" width="17.6640625" style="17" customWidth="1"/>
    <col min="1292" max="1293" width="14.6640625" style="17" customWidth="1"/>
    <col min="1294" max="1295" width="15.88671875" style="17" customWidth="1"/>
    <col min="1296" max="1307" width="12.88671875" style="17" customWidth="1"/>
    <col min="1308" max="1541" width="11.44140625" style="17"/>
    <col min="1542" max="1542" width="12.5546875" style="17" customWidth="1"/>
    <col min="1543" max="1543" width="5.109375" style="17" customWidth="1"/>
    <col min="1544" max="1544" width="13.44140625" style="17" customWidth="1"/>
    <col min="1545" max="1546" width="21.44140625" style="17" customWidth="1"/>
    <col min="1547" max="1547" width="17.6640625" style="17" customWidth="1"/>
    <col min="1548" max="1549" width="14.6640625" style="17" customWidth="1"/>
    <col min="1550" max="1551" width="15.88671875" style="17" customWidth="1"/>
    <col min="1552" max="1563" width="12.88671875" style="17" customWidth="1"/>
    <col min="1564" max="1797" width="11.44140625" style="17"/>
    <col min="1798" max="1798" width="12.5546875" style="17" customWidth="1"/>
    <col min="1799" max="1799" width="5.109375" style="17" customWidth="1"/>
    <col min="1800" max="1800" width="13.44140625" style="17" customWidth="1"/>
    <col min="1801" max="1802" width="21.44140625" style="17" customWidth="1"/>
    <col min="1803" max="1803" width="17.6640625" style="17" customWidth="1"/>
    <col min="1804" max="1805" width="14.6640625" style="17" customWidth="1"/>
    <col min="1806" max="1807" width="15.88671875" style="17" customWidth="1"/>
    <col min="1808" max="1819" width="12.88671875" style="17" customWidth="1"/>
    <col min="1820" max="2053" width="11.44140625" style="17"/>
    <col min="2054" max="2054" width="12.5546875" style="17" customWidth="1"/>
    <col min="2055" max="2055" width="5.109375" style="17" customWidth="1"/>
    <col min="2056" max="2056" width="13.44140625" style="17" customWidth="1"/>
    <col min="2057" max="2058" width="21.44140625" style="17" customWidth="1"/>
    <col min="2059" max="2059" width="17.6640625" style="17" customWidth="1"/>
    <col min="2060" max="2061" width="14.6640625" style="17" customWidth="1"/>
    <col min="2062" max="2063" width="15.88671875" style="17" customWidth="1"/>
    <col min="2064" max="2075" width="12.88671875" style="17" customWidth="1"/>
    <col min="2076" max="2309" width="11.44140625" style="17"/>
    <col min="2310" max="2310" width="12.5546875" style="17" customWidth="1"/>
    <col min="2311" max="2311" width="5.109375" style="17" customWidth="1"/>
    <col min="2312" max="2312" width="13.44140625" style="17" customWidth="1"/>
    <col min="2313" max="2314" width="21.44140625" style="17" customWidth="1"/>
    <col min="2315" max="2315" width="17.6640625" style="17" customWidth="1"/>
    <col min="2316" max="2317" width="14.6640625" style="17" customWidth="1"/>
    <col min="2318" max="2319" width="15.88671875" style="17" customWidth="1"/>
    <col min="2320" max="2331" width="12.88671875" style="17" customWidth="1"/>
    <col min="2332" max="2565" width="11.44140625" style="17"/>
    <col min="2566" max="2566" width="12.5546875" style="17" customWidth="1"/>
    <col min="2567" max="2567" width="5.109375" style="17" customWidth="1"/>
    <col min="2568" max="2568" width="13.44140625" style="17" customWidth="1"/>
    <col min="2569" max="2570" width="21.44140625" style="17" customWidth="1"/>
    <col min="2571" max="2571" width="17.6640625" style="17" customWidth="1"/>
    <col min="2572" max="2573" width="14.6640625" style="17" customWidth="1"/>
    <col min="2574" max="2575" width="15.88671875" style="17" customWidth="1"/>
    <col min="2576" max="2587" width="12.88671875" style="17" customWidth="1"/>
    <col min="2588" max="2821" width="11.44140625" style="17"/>
    <col min="2822" max="2822" width="12.5546875" style="17" customWidth="1"/>
    <col min="2823" max="2823" width="5.109375" style="17" customWidth="1"/>
    <col min="2824" max="2824" width="13.44140625" style="17" customWidth="1"/>
    <col min="2825" max="2826" width="21.44140625" style="17" customWidth="1"/>
    <col min="2827" max="2827" width="17.6640625" style="17" customWidth="1"/>
    <col min="2828" max="2829" width="14.6640625" style="17" customWidth="1"/>
    <col min="2830" max="2831" width="15.88671875" style="17" customWidth="1"/>
    <col min="2832" max="2843" width="12.88671875" style="17" customWidth="1"/>
    <col min="2844" max="3077" width="11.44140625" style="17"/>
    <col min="3078" max="3078" width="12.5546875" style="17" customWidth="1"/>
    <col min="3079" max="3079" width="5.109375" style="17" customWidth="1"/>
    <col min="3080" max="3080" width="13.44140625" style="17" customWidth="1"/>
    <col min="3081" max="3082" width="21.44140625" style="17" customWidth="1"/>
    <col min="3083" max="3083" width="17.6640625" style="17" customWidth="1"/>
    <col min="3084" max="3085" width="14.6640625" style="17" customWidth="1"/>
    <col min="3086" max="3087" width="15.88671875" style="17" customWidth="1"/>
    <col min="3088" max="3099" width="12.88671875" style="17" customWidth="1"/>
    <col min="3100" max="3333" width="11.44140625" style="17"/>
    <col min="3334" max="3334" width="12.5546875" style="17" customWidth="1"/>
    <col min="3335" max="3335" width="5.109375" style="17" customWidth="1"/>
    <col min="3336" max="3336" width="13.44140625" style="17" customWidth="1"/>
    <col min="3337" max="3338" width="21.44140625" style="17" customWidth="1"/>
    <col min="3339" max="3339" width="17.6640625" style="17" customWidth="1"/>
    <col min="3340" max="3341" width="14.6640625" style="17" customWidth="1"/>
    <col min="3342" max="3343" width="15.88671875" style="17" customWidth="1"/>
    <col min="3344" max="3355" width="12.88671875" style="17" customWidth="1"/>
    <col min="3356" max="3589" width="11.44140625" style="17"/>
    <col min="3590" max="3590" width="12.5546875" style="17" customWidth="1"/>
    <col min="3591" max="3591" width="5.109375" style="17" customWidth="1"/>
    <col min="3592" max="3592" width="13.44140625" style="17" customWidth="1"/>
    <col min="3593" max="3594" width="21.44140625" style="17" customWidth="1"/>
    <col min="3595" max="3595" width="17.6640625" style="17" customWidth="1"/>
    <col min="3596" max="3597" width="14.6640625" style="17" customWidth="1"/>
    <col min="3598" max="3599" width="15.88671875" style="17" customWidth="1"/>
    <col min="3600" max="3611" width="12.88671875" style="17" customWidth="1"/>
    <col min="3612" max="3845" width="11.44140625" style="17"/>
    <col min="3846" max="3846" width="12.5546875" style="17" customWidth="1"/>
    <col min="3847" max="3847" width="5.109375" style="17" customWidth="1"/>
    <col min="3848" max="3848" width="13.44140625" style="17" customWidth="1"/>
    <col min="3849" max="3850" width="21.44140625" style="17" customWidth="1"/>
    <col min="3851" max="3851" width="17.6640625" style="17" customWidth="1"/>
    <col min="3852" max="3853" width="14.6640625" style="17" customWidth="1"/>
    <col min="3854" max="3855" width="15.88671875" style="17" customWidth="1"/>
    <col min="3856" max="3867" width="12.88671875" style="17" customWidth="1"/>
    <col min="3868" max="4101" width="11.44140625" style="17"/>
    <col min="4102" max="4102" width="12.5546875" style="17" customWidth="1"/>
    <col min="4103" max="4103" width="5.109375" style="17" customWidth="1"/>
    <col min="4104" max="4104" width="13.44140625" style="17" customWidth="1"/>
    <col min="4105" max="4106" width="21.44140625" style="17" customWidth="1"/>
    <col min="4107" max="4107" width="17.6640625" style="17" customWidth="1"/>
    <col min="4108" max="4109" width="14.6640625" style="17" customWidth="1"/>
    <col min="4110" max="4111" width="15.88671875" style="17" customWidth="1"/>
    <col min="4112" max="4123" width="12.88671875" style="17" customWidth="1"/>
    <col min="4124" max="4357" width="11.44140625" style="17"/>
    <col min="4358" max="4358" width="12.5546875" style="17" customWidth="1"/>
    <col min="4359" max="4359" width="5.109375" style="17" customWidth="1"/>
    <col min="4360" max="4360" width="13.44140625" style="17" customWidth="1"/>
    <col min="4361" max="4362" width="21.44140625" style="17" customWidth="1"/>
    <col min="4363" max="4363" width="17.6640625" style="17" customWidth="1"/>
    <col min="4364" max="4365" width="14.6640625" style="17" customWidth="1"/>
    <col min="4366" max="4367" width="15.88671875" style="17" customWidth="1"/>
    <col min="4368" max="4379" width="12.88671875" style="17" customWidth="1"/>
    <col min="4380" max="4613" width="11.44140625" style="17"/>
    <col min="4614" max="4614" width="12.5546875" style="17" customWidth="1"/>
    <col min="4615" max="4615" width="5.109375" style="17" customWidth="1"/>
    <col min="4616" max="4616" width="13.44140625" style="17" customWidth="1"/>
    <col min="4617" max="4618" width="21.44140625" style="17" customWidth="1"/>
    <col min="4619" max="4619" width="17.6640625" style="17" customWidth="1"/>
    <col min="4620" max="4621" width="14.6640625" style="17" customWidth="1"/>
    <col min="4622" max="4623" width="15.88671875" style="17" customWidth="1"/>
    <col min="4624" max="4635" width="12.88671875" style="17" customWidth="1"/>
    <col min="4636" max="4869" width="11.44140625" style="17"/>
    <col min="4870" max="4870" width="12.5546875" style="17" customWidth="1"/>
    <col min="4871" max="4871" width="5.109375" style="17" customWidth="1"/>
    <col min="4872" max="4872" width="13.44140625" style="17" customWidth="1"/>
    <col min="4873" max="4874" width="21.44140625" style="17" customWidth="1"/>
    <col min="4875" max="4875" width="17.6640625" style="17" customWidth="1"/>
    <col min="4876" max="4877" width="14.6640625" style="17" customWidth="1"/>
    <col min="4878" max="4879" width="15.88671875" style="17" customWidth="1"/>
    <col min="4880" max="4891" width="12.88671875" style="17" customWidth="1"/>
    <col min="4892" max="5125" width="11.44140625" style="17"/>
    <col min="5126" max="5126" width="12.5546875" style="17" customWidth="1"/>
    <col min="5127" max="5127" width="5.109375" style="17" customWidth="1"/>
    <col min="5128" max="5128" width="13.44140625" style="17" customWidth="1"/>
    <col min="5129" max="5130" width="21.44140625" style="17" customWidth="1"/>
    <col min="5131" max="5131" width="17.6640625" style="17" customWidth="1"/>
    <col min="5132" max="5133" width="14.6640625" style="17" customWidth="1"/>
    <col min="5134" max="5135" width="15.88671875" style="17" customWidth="1"/>
    <col min="5136" max="5147" width="12.88671875" style="17" customWidth="1"/>
    <col min="5148" max="5381" width="11.44140625" style="17"/>
    <col min="5382" max="5382" width="12.5546875" style="17" customWidth="1"/>
    <col min="5383" max="5383" width="5.109375" style="17" customWidth="1"/>
    <col min="5384" max="5384" width="13.44140625" style="17" customWidth="1"/>
    <col min="5385" max="5386" width="21.44140625" style="17" customWidth="1"/>
    <col min="5387" max="5387" width="17.6640625" style="17" customWidth="1"/>
    <col min="5388" max="5389" width="14.6640625" style="17" customWidth="1"/>
    <col min="5390" max="5391" width="15.88671875" style="17" customWidth="1"/>
    <col min="5392" max="5403" width="12.88671875" style="17" customWidth="1"/>
    <col min="5404" max="5637" width="11.44140625" style="17"/>
    <col min="5638" max="5638" width="12.5546875" style="17" customWidth="1"/>
    <col min="5639" max="5639" width="5.109375" style="17" customWidth="1"/>
    <col min="5640" max="5640" width="13.44140625" style="17" customWidth="1"/>
    <col min="5641" max="5642" width="21.44140625" style="17" customWidth="1"/>
    <col min="5643" max="5643" width="17.6640625" style="17" customWidth="1"/>
    <col min="5644" max="5645" width="14.6640625" style="17" customWidth="1"/>
    <col min="5646" max="5647" width="15.88671875" style="17" customWidth="1"/>
    <col min="5648" max="5659" width="12.88671875" style="17" customWidth="1"/>
    <col min="5660" max="5893" width="11.44140625" style="17"/>
    <col min="5894" max="5894" width="12.5546875" style="17" customWidth="1"/>
    <col min="5895" max="5895" width="5.109375" style="17" customWidth="1"/>
    <col min="5896" max="5896" width="13.44140625" style="17" customWidth="1"/>
    <col min="5897" max="5898" width="21.44140625" style="17" customWidth="1"/>
    <col min="5899" max="5899" width="17.6640625" style="17" customWidth="1"/>
    <col min="5900" max="5901" width="14.6640625" style="17" customWidth="1"/>
    <col min="5902" max="5903" width="15.88671875" style="17" customWidth="1"/>
    <col min="5904" max="5915" width="12.88671875" style="17" customWidth="1"/>
    <col min="5916" max="6149" width="11.44140625" style="17"/>
    <col min="6150" max="6150" width="12.5546875" style="17" customWidth="1"/>
    <col min="6151" max="6151" width="5.109375" style="17" customWidth="1"/>
    <col min="6152" max="6152" width="13.44140625" style="17" customWidth="1"/>
    <col min="6153" max="6154" width="21.44140625" style="17" customWidth="1"/>
    <col min="6155" max="6155" width="17.6640625" style="17" customWidth="1"/>
    <col min="6156" max="6157" width="14.6640625" style="17" customWidth="1"/>
    <col min="6158" max="6159" width="15.88671875" style="17" customWidth="1"/>
    <col min="6160" max="6171" width="12.88671875" style="17" customWidth="1"/>
    <col min="6172" max="6405" width="11.44140625" style="17"/>
    <col min="6406" max="6406" width="12.5546875" style="17" customWidth="1"/>
    <col min="6407" max="6407" width="5.109375" style="17" customWidth="1"/>
    <col min="6408" max="6408" width="13.44140625" style="17" customWidth="1"/>
    <col min="6409" max="6410" width="21.44140625" style="17" customWidth="1"/>
    <col min="6411" max="6411" width="17.6640625" style="17" customWidth="1"/>
    <col min="6412" max="6413" width="14.6640625" style="17" customWidth="1"/>
    <col min="6414" max="6415" width="15.88671875" style="17" customWidth="1"/>
    <col min="6416" max="6427" width="12.88671875" style="17" customWidth="1"/>
    <col min="6428" max="6661" width="11.44140625" style="17"/>
    <col min="6662" max="6662" width="12.5546875" style="17" customWidth="1"/>
    <col min="6663" max="6663" width="5.109375" style="17" customWidth="1"/>
    <col min="6664" max="6664" width="13.44140625" style="17" customWidth="1"/>
    <col min="6665" max="6666" width="21.44140625" style="17" customWidth="1"/>
    <col min="6667" max="6667" width="17.6640625" style="17" customWidth="1"/>
    <col min="6668" max="6669" width="14.6640625" style="17" customWidth="1"/>
    <col min="6670" max="6671" width="15.88671875" style="17" customWidth="1"/>
    <col min="6672" max="6683" width="12.88671875" style="17" customWidth="1"/>
    <col min="6684" max="6917" width="11.44140625" style="17"/>
    <col min="6918" max="6918" width="12.5546875" style="17" customWidth="1"/>
    <col min="6919" max="6919" width="5.109375" style="17" customWidth="1"/>
    <col min="6920" max="6920" width="13.44140625" style="17" customWidth="1"/>
    <col min="6921" max="6922" width="21.44140625" style="17" customWidth="1"/>
    <col min="6923" max="6923" width="17.6640625" style="17" customWidth="1"/>
    <col min="6924" max="6925" width="14.6640625" style="17" customWidth="1"/>
    <col min="6926" max="6927" width="15.88671875" style="17" customWidth="1"/>
    <col min="6928" max="6939" width="12.88671875" style="17" customWidth="1"/>
    <col min="6940" max="7173" width="11.44140625" style="17"/>
    <col min="7174" max="7174" width="12.5546875" style="17" customWidth="1"/>
    <col min="7175" max="7175" width="5.109375" style="17" customWidth="1"/>
    <col min="7176" max="7176" width="13.44140625" style="17" customWidth="1"/>
    <col min="7177" max="7178" width="21.44140625" style="17" customWidth="1"/>
    <col min="7179" max="7179" width="17.6640625" style="17" customWidth="1"/>
    <col min="7180" max="7181" width="14.6640625" style="17" customWidth="1"/>
    <col min="7182" max="7183" width="15.88671875" style="17" customWidth="1"/>
    <col min="7184" max="7195" width="12.88671875" style="17" customWidth="1"/>
    <col min="7196" max="7429" width="11.44140625" style="17"/>
    <col min="7430" max="7430" width="12.5546875" style="17" customWidth="1"/>
    <col min="7431" max="7431" width="5.109375" style="17" customWidth="1"/>
    <col min="7432" max="7432" width="13.44140625" style="17" customWidth="1"/>
    <col min="7433" max="7434" width="21.44140625" style="17" customWidth="1"/>
    <col min="7435" max="7435" width="17.6640625" style="17" customWidth="1"/>
    <col min="7436" max="7437" width="14.6640625" style="17" customWidth="1"/>
    <col min="7438" max="7439" width="15.88671875" style="17" customWidth="1"/>
    <col min="7440" max="7451" width="12.88671875" style="17" customWidth="1"/>
    <col min="7452" max="7685" width="11.44140625" style="17"/>
    <col min="7686" max="7686" width="12.5546875" style="17" customWidth="1"/>
    <col min="7687" max="7687" width="5.109375" style="17" customWidth="1"/>
    <col min="7688" max="7688" width="13.44140625" style="17" customWidth="1"/>
    <col min="7689" max="7690" width="21.44140625" style="17" customWidth="1"/>
    <col min="7691" max="7691" width="17.6640625" style="17" customWidth="1"/>
    <col min="7692" max="7693" width="14.6640625" style="17" customWidth="1"/>
    <col min="7694" max="7695" width="15.88671875" style="17" customWidth="1"/>
    <col min="7696" max="7707" width="12.88671875" style="17" customWidth="1"/>
    <col min="7708" max="7941" width="11.44140625" style="17"/>
    <col min="7942" max="7942" width="12.5546875" style="17" customWidth="1"/>
    <col min="7943" max="7943" width="5.109375" style="17" customWidth="1"/>
    <col min="7944" max="7944" width="13.44140625" style="17" customWidth="1"/>
    <col min="7945" max="7946" width="21.44140625" style="17" customWidth="1"/>
    <col min="7947" max="7947" width="17.6640625" style="17" customWidth="1"/>
    <col min="7948" max="7949" width="14.6640625" style="17" customWidth="1"/>
    <col min="7950" max="7951" width="15.88671875" style="17" customWidth="1"/>
    <col min="7952" max="7963" width="12.88671875" style="17" customWidth="1"/>
    <col min="7964" max="8197" width="11.44140625" style="17"/>
    <col min="8198" max="8198" width="12.5546875" style="17" customWidth="1"/>
    <col min="8199" max="8199" width="5.109375" style="17" customWidth="1"/>
    <col min="8200" max="8200" width="13.44140625" style="17" customWidth="1"/>
    <col min="8201" max="8202" width="21.44140625" style="17" customWidth="1"/>
    <col min="8203" max="8203" width="17.6640625" style="17" customWidth="1"/>
    <col min="8204" max="8205" width="14.6640625" style="17" customWidth="1"/>
    <col min="8206" max="8207" width="15.88671875" style="17" customWidth="1"/>
    <col min="8208" max="8219" width="12.88671875" style="17" customWidth="1"/>
    <col min="8220" max="8453" width="11.44140625" style="17"/>
    <col min="8454" max="8454" width="12.5546875" style="17" customWidth="1"/>
    <col min="8455" max="8455" width="5.109375" style="17" customWidth="1"/>
    <col min="8456" max="8456" width="13.44140625" style="17" customWidth="1"/>
    <col min="8457" max="8458" width="21.44140625" style="17" customWidth="1"/>
    <col min="8459" max="8459" width="17.6640625" style="17" customWidth="1"/>
    <col min="8460" max="8461" width="14.6640625" style="17" customWidth="1"/>
    <col min="8462" max="8463" width="15.88671875" style="17" customWidth="1"/>
    <col min="8464" max="8475" width="12.88671875" style="17" customWidth="1"/>
    <col min="8476" max="8709" width="11.44140625" style="17"/>
    <col min="8710" max="8710" width="12.5546875" style="17" customWidth="1"/>
    <col min="8711" max="8711" width="5.109375" style="17" customWidth="1"/>
    <col min="8712" max="8712" width="13.44140625" style="17" customWidth="1"/>
    <col min="8713" max="8714" width="21.44140625" style="17" customWidth="1"/>
    <col min="8715" max="8715" width="17.6640625" style="17" customWidth="1"/>
    <col min="8716" max="8717" width="14.6640625" style="17" customWidth="1"/>
    <col min="8718" max="8719" width="15.88671875" style="17" customWidth="1"/>
    <col min="8720" max="8731" width="12.88671875" style="17" customWidth="1"/>
    <col min="8732" max="8965" width="11.44140625" style="17"/>
    <col min="8966" max="8966" width="12.5546875" style="17" customWidth="1"/>
    <col min="8967" max="8967" width="5.109375" style="17" customWidth="1"/>
    <col min="8968" max="8968" width="13.44140625" style="17" customWidth="1"/>
    <col min="8969" max="8970" width="21.44140625" style="17" customWidth="1"/>
    <col min="8971" max="8971" width="17.6640625" style="17" customWidth="1"/>
    <col min="8972" max="8973" width="14.6640625" style="17" customWidth="1"/>
    <col min="8974" max="8975" width="15.88671875" style="17" customWidth="1"/>
    <col min="8976" max="8987" width="12.88671875" style="17" customWidth="1"/>
    <col min="8988" max="9221" width="11.44140625" style="17"/>
    <col min="9222" max="9222" width="12.5546875" style="17" customWidth="1"/>
    <col min="9223" max="9223" width="5.109375" style="17" customWidth="1"/>
    <col min="9224" max="9224" width="13.44140625" style="17" customWidth="1"/>
    <col min="9225" max="9226" width="21.44140625" style="17" customWidth="1"/>
    <col min="9227" max="9227" width="17.6640625" style="17" customWidth="1"/>
    <col min="9228" max="9229" width="14.6640625" style="17" customWidth="1"/>
    <col min="9230" max="9231" width="15.88671875" style="17" customWidth="1"/>
    <col min="9232" max="9243" width="12.88671875" style="17" customWidth="1"/>
    <col min="9244" max="9477" width="11.44140625" style="17"/>
    <col min="9478" max="9478" width="12.5546875" style="17" customWidth="1"/>
    <col min="9479" max="9479" width="5.109375" style="17" customWidth="1"/>
    <col min="9480" max="9480" width="13.44140625" style="17" customWidth="1"/>
    <col min="9481" max="9482" width="21.44140625" style="17" customWidth="1"/>
    <col min="9483" max="9483" width="17.6640625" style="17" customWidth="1"/>
    <col min="9484" max="9485" width="14.6640625" style="17" customWidth="1"/>
    <col min="9486" max="9487" width="15.88671875" style="17" customWidth="1"/>
    <col min="9488" max="9499" width="12.88671875" style="17" customWidth="1"/>
    <col min="9500" max="9733" width="11.44140625" style="17"/>
    <col min="9734" max="9734" width="12.5546875" style="17" customWidth="1"/>
    <col min="9735" max="9735" width="5.109375" style="17" customWidth="1"/>
    <col min="9736" max="9736" width="13.44140625" style="17" customWidth="1"/>
    <col min="9737" max="9738" width="21.44140625" style="17" customWidth="1"/>
    <col min="9739" max="9739" width="17.6640625" style="17" customWidth="1"/>
    <col min="9740" max="9741" width="14.6640625" style="17" customWidth="1"/>
    <col min="9742" max="9743" width="15.88671875" style="17" customWidth="1"/>
    <col min="9744" max="9755" width="12.88671875" style="17" customWidth="1"/>
    <col min="9756" max="9989" width="11.44140625" style="17"/>
    <col min="9990" max="9990" width="12.5546875" style="17" customWidth="1"/>
    <col min="9991" max="9991" width="5.109375" style="17" customWidth="1"/>
    <col min="9992" max="9992" width="13.44140625" style="17" customWidth="1"/>
    <col min="9993" max="9994" width="21.44140625" style="17" customWidth="1"/>
    <col min="9995" max="9995" width="17.6640625" style="17" customWidth="1"/>
    <col min="9996" max="9997" width="14.6640625" style="17" customWidth="1"/>
    <col min="9998" max="9999" width="15.88671875" style="17" customWidth="1"/>
    <col min="10000" max="10011" width="12.88671875" style="17" customWidth="1"/>
    <col min="10012" max="10245" width="11.44140625" style="17"/>
    <col min="10246" max="10246" width="12.5546875" style="17" customWidth="1"/>
    <col min="10247" max="10247" width="5.109375" style="17" customWidth="1"/>
    <col min="10248" max="10248" width="13.44140625" style="17" customWidth="1"/>
    <col min="10249" max="10250" width="21.44140625" style="17" customWidth="1"/>
    <col min="10251" max="10251" width="17.6640625" style="17" customWidth="1"/>
    <col min="10252" max="10253" width="14.6640625" style="17" customWidth="1"/>
    <col min="10254" max="10255" width="15.88671875" style="17" customWidth="1"/>
    <col min="10256" max="10267" width="12.88671875" style="17" customWidth="1"/>
    <col min="10268" max="10501" width="11.44140625" style="17"/>
    <col min="10502" max="10502" width="12.5546875" style="17" customWidth="1"/>
    <col min="10503" max="10503" width="5.109375" style="17" customWidth="1"/>
    <col min="10504" max="10504" width="13.44140625" style="17" customWidth="1"/>
    <col min="10505" max="10506" width="21.44140625" style="17" customWidth="1"/>
    <col min="10507" max="10507" width="17.6640625" style="17" customWidth="1"/>
    <col min="10508" max="10509" width="14.6640625" style="17" customWidth="1"/>
    <col min="10510" max="10511" width="15.88671875" style="17" customWidth="1"/>
    <col min="10512" max="10523" width="12.88671875" style="17" customWidth="1"/>
    <col min="10524" max="10757" width="11.44140625" style="17"/>
    <col min="10758" max="10758" width="12.5546875" style="17" customWidth="1"/>
    <col min="10759" max="10759" width="5.109375" style="17" customWidth="1"/>
    <col min="10760" max="10760" width="13.44140625" style="17" customWidth="1"/>
    <col min="10761" max="10762" width="21.44140625" style="17" customWidth="1"/>
    <col min="10763" max="10763" width="17.6640625" style="17" customWidth="1"/>
    <col min="10764" max="10765" width="14.6640625" style="17" customWidth="1"/>
    <col min="10766" max="10767" width="15.88671875" style="17" customWidth="1"/>
    <col min="10768" max="10779" width="12.88671875" style="17" customWidth="1"/>
    <col min="10780" max="11013" width="11.44140625" style="17"/>
    <col min="11014" max="11014" width="12.5546875" style="17" customWidth="1"/>
    <col min="11015" max="11015" width="5.109375" style="17" customWidth="1"/>
    <col min="11016" max="11016" width="13.44140625" style="17" customWidth="1"/>
    <col min="11017" max="11018" width="21.44140625" style="17" customWidth="1"/>
    <col min="11019" max="11019" width="17.6640625" style="17" customWidth="1"/>
    <col min="11020" max="11021" width="14.6640625" style="17" customWidth="1"/>
    <col min="11022" max="11023" width="15.88671875" style="17" customWidth="1"/>
    <col min="11024" max="11035" width="12.88671875" style="17" customWidth="1"/>
    <col min="11036" max="11269" width="11.44140625" style="17"/>
    <col min="11270" max="11270" width="12.5546875" style="17" customWidth="1"/>
    <col min="11271" max="11271" width="5.109375" style="17" customWidth="1"/>
    <col min="11272" max="11272" width="13.44140625" style="17" customWidth="1"/>
    <col min="11273" max="11274" width="21.44140625" style="17" customWidth="1"/>
    <col min="11275" max="11275" width="17.6640625" style="17" customWidth="1"/>
    <col min="11276" max="11277" width="14.6640625" style="17" customWidth="1"/>
    <col min="11278" max="11279" width="15.88671875" style="17" customWidth="1"/>
    <col min="11280" max="11291" width="12.88671875" style="17" customWidth="1"/>
    <col min="11292" max="11525" width="11.44140625" style="17"/>
    <col min="11526" max="11526" width="12.5546875" style="17" customWidth="1"/>
    <col min="11527" max="11527" width="5.109375" style="17" customWidth="1"/>
    <col min="11528" max="11528" width="13.44140625" style="17" customWidth="1"/>
    <col min="11529" max="11530" width="21.44140625" style="17" customWidth="1"/>
    <col min="11531" max="11531" width="17.6640625" style="17" customWidth="1"/>
    <col min="11532" max="11533" width="14.6640625" style="17" customWidth="1"/>
    <col min="11534" max="11535" width="15.88671875" style="17" customWidth="1"/>
    <col min="11536" max="11547" width="12.88671875" style="17" customWidth="1"/>
    <col min="11548" max="11781" width="11.44140625" style="17"/>
    <col min="11782" max="11782" width="12.5546875" style="17" customWidth="1"/>
    <col min="11783" max="11783" width="5.109375" style="17" customWidth="1"/>
    <col min="11784" max="11784" width="13.44140625" style="17" customWidth="1"/>
    <col min="11785" max="11786" width="21.44140625" style="17" customWidth="1"/>
    <col min="11787" max="11787" width="17.6640625" style="17" customWidth="1"/>
    <col min="11788" max="11789" width="14.6640625" style="17" customWidth="1"/>
    <col min="11790" max="11791" width="15.88671875" style="17" customWidth="1"/>
    <col min="11792" max="11803" width="12.88671875" style="17" customWidth="1"/>
    <col min="11804" max="12037" width="11.44140625" style="17"/>
    <col min="12038" max="12038" width="12.5546875" style="17" customWidth="1"/>
    <col min="12039" max="12039" width="5.109375" style="17" customWidth="1"/>
    <col min="12040" max="12040" width="13.44140625" style="17" customWidth="1"/>
    <col min="12041" max="12042" width="21.44140625" style="17" customWidth="1"/>
    <col min="12043" max="12043" width="17.6640625" style="17" customWidth="1"/>
    <col min="12044" max="12045" width="14.6640625" style="17" customWidth="1"/>
    <col min="12046" max="12047" width="15.88671875" style="17" customWidth="1"/>
    <col min="12048" max="12059" width="12.88671875" style="17" customWidth="1"/>
    <col min="12060" max="12293" width="11.44140625" style="17"/>
    <col min="12294" max="12294" width="12.5546875" style="17" customWidth="1"/>
    <col min="12295" max="12295" width="5.109375" style="17" customWidth="1"/>
    <col min="12296" max="12296" width="13.44140625" style="17" customWidth="1"/>
    <col min="12297" max="12298" width="21.44140625" style="17" customWidth="1"/>
    <col min="12299" max="12299" width="17.6640625" style="17" customWidth="1"/>
    <col min="12300" max="12301" width="14.6640625" style="17" customWidth="1"/>
    <col min="12302" max="12303" width="15.88671875" style="17" customWidth="1"/>
    <col min="12304" max="12315" width="12.88671875" style="17" customWidth="1"/>
    <col min="12316" max="12549" width="11.44140625" style="17"/>
    <col min="12550" max="12550" width="12.5546875" style="17" customWidth="1"/>
    <col min="12551" max="12551" width="5.109375" style="17" customWidth="1"/>
    <col min="12552" max="12552" width="13.44140625" style="17" customWidth="1"/>
    <col min="12553" max="12554" width="21.44140625" style="17" customWidth="1"/>
    <col min="12555" max="12555" width="17.6640625" style="17" customWidth="1"/>
    <col min="12556" max="12557" width="14.6640625" style="17" customWidth="1"/>
    <col min="12558" max="12559" width="15.88671875" style="17" customWidth="1"/>
    <col min="12560" max="12571" width="12.88671875" style="17" customWidth="1"/>
    <col min="12572" max="12805" width="11.44140625" style="17"/>
    <col min="12806" max="12806" width="12.5546875" style="17" customWidth="1"/>
    <col min="12807" max="12807" width="5.109375" style="17" customWidth="1"/>
    <col min="12808" max="12808" width="13.44140625" style="17" customWidth="1"/>
    <col min="12809" max="12810" width="21.44140625" style="17" customWidth="1"/>
    <col min="12811" max="12811" width="17.6640625" style="17" customWidth="1"/>
    <col min="12812" max="12813" width="14.6640625" style="17" customWidth="1"/>
    <col min="12814" max="12815" width="15.88671875" style="17" customWidth="1"/>
    <col min="12816" max="12827" width="12.88671875" style="17" customWidth="1"/>
    <col min="12828" max="13061" width="11.44140625" style="17"/>
    <col min="13062" max="13062" width="12.5546875" style="17" customWidth="1"/>
    <col min="13063" max="13063" width="5.109375" style="17" customWidth="1"/>
    <col min="13064" max="13064" width="13.44140625" style="17" customWidth="1"/>
    <col min="13065" max="13066" width="21.44140625" style="17" customWidth="1"/>
    <col min="13067" max="13067" width="17.6640625" style="17" customWidth="1"/>
    <col min="13068" max="13069" width="14.6640625" style="17" customWidth="1"/>
    <col min="13070" max="13071" width="15.88671875" style="17" customWidth="1"/>
    <col min="13072" max="13083" width="12.88671875" style="17" customWidth="1"/>
    <col min="13084" max="13317" width="11.44140625" style="17"/>
    <col min="13318" max="13318" width="12.5546875" style="17" customWidth="1"/>
    <col min="13319" max="13319" width="5.109375" style="17" customWidth="1"/>
    <col min="13320" max="13320" width="13.44140625" style="17" customWidth="1"/>
    <col min="13321" max="13322" width="21.44140625" style="17" customWidth="1"/>
    <col min="13323" max="13323" width="17.6640625" style="17" customWidth="1"/>
    <col min="13324" max="13325" width="14.6640625" style="17" customWidth="1"/>
    <col min="13326" max="13327" width="15.88671875" style="17" customWidth="1"/>
    <col min="13328" max="13339" width="12.88671875" style="17" customWidth="1"/>
    <col min="13340" max="13573" width="11.44140625" style="17"/>
    <col min="13574" max="13574" width="12.5546875" style="17" customWidth="1"/>
    <col min="13575" max="13575" width="5.109375" style="17" customWidth="1"/>
    <col min="13576" max="13576" width="13.44140625" style="17" customWidth="1"/>
    <col min="13577" max="13578" width="21.44140625" style="17" customWidth="1"/>
    <col min="13579" max="13579" width="17.6640625" style="17" customWidth="1"/>
    <col min="13580" max="13581" width="14.6640625" style="17" customWidth="1"/>
    <col min="13582" max="13583" width="15.88671875" style="17" customWidth="1"/>
    <col min="13584" max="13595" width="12.88671875" style="17" customWidth="1"/>
    <col min="13596" max="13829" width="11.44140625" style="17"/>
    <col min="13830" max="13830" width="12.5546875" style="17" customWidth="1"/>
    <col min="13831" max="13831" width="5.109375" style="17" customWidth="1"/>
    <col min="13832" max="13832" width="13.44140625" style="17" customWidth="1"/>
    <col min="13833" max="13834" width="21.44140625" style="17" customWidth="1"/>
    <col min="13835" max="13835" width="17.6640625" style="17" customWidth="1"/>
    <col min="13836" max="13837" width="14.6640625" style="17" customWidth="1"/>
    <col min="13838" max="13839" width="15.88671875" style="17" customWidth="1"/>
    <col min="13840" max="13851" width="12.88671875" style="17" customWidth="1"/>
    <col min="13852" max="14085" width="11.44140625" style="17"/>
    <col min="14086" max="14086" width="12.5546875" style="17" customWidth="1"/>
    <col min="14087" max="14087" width="5.109375" style="17" customWidth="1"/>
    <col min="14088" max="14088" width="13.44140625" style="17" customWidth="1"/>
    <col min="14089" max="14090" width="21.44140625" style="17" customWidth="1"/>
    <col min="14091" max="14091" width="17.6640625" style="17" customWidth="1"/>
    <col min="14092" max="14093" width="14.6640625" style="17" customWidth="1"/>
    <col min="14094" max="14095" width="15.88671875" style="17" customWidth="1"/>
    <col min="14096" max="14107" width="12.88671875" style="17" customWidth="1"/>
    <col min="14108" max="14341" width="11.44140625" style="17"/>
    <col min="14342" max="14342" width="12.5546875" style="17" customWidth="1"/>
    <col min="14343" max="14343" width="5.109375" style="17" customWidth="1"/>
    <col min="14344" max="14344" width="13.44140625" style="17" customWidth="1"/>
    <col min="14345" max="14346" width="21.44140625" style="17" customWidth="1"/>
    <col min="14347" max="14347" width="17.6640625" style="17" customWidth="1"/>
    <col min="14348" max="14349" width="14.6640625" style="17" customWidth="1"/>
    <col min="14350" max="14351" width="15.88671875" style="17" customWidth="1"/>
    <col min="14352" max="14363" width="12.88671875" style="17" customWidth="1"/>
    <col min="14364" max="14597" width="11.44140625" style="17"/>
    <col min="14598" max="14598" width="12.5546875" style="17" customWidth="1"/>
    <col min="14599" max="14599" width="5.109375" style="17" customWidth="1"/>
    <col min="14600" max="14600" width="13.44140625" style="17" customWidth="1"/>
    <col min="14601" max="14602" width="21.44140625" style="17" customWidth="1"/>
    <col min="14603" max="14603" width="17.6640625" style="17" customWidth="1"/>
    <col min="14604" max="14605" width="14.6640625" style="17" customWidth="1"/>
    <col min="14606" max="14607" width="15.88671875" style="17" customWidth="1"/>
    <col min="14608" max="14619" width="12.88671875" style="17" customWidth="1"/>
    <col min="14620" max="14853" width="11.44140625" style="17"/>
    <col min="14854" max="14854" width="12.5546875" style="17" customWidth="1"/>
    <col min="14855" max="14855" width="5.109375" style="17" customWidth="1"/>
    <col min="14856" max="14856" width="13.44140625" style="17" customWidth="1"/>
    <col min="14857" max="14858" width="21.44140625" style="17" customWidth="1"/>
    <col min="14859" max="14859" width="17.6640625" style="17" customWidth="1"/>
    <col min="14860" max="14861" width="14.6640625" style="17" customWidth="1"/>
    <col min="14862" max="14863" width="15.88671875" style="17" customWidth="1"/>
    <col min="14864" max="14875" width="12.88671875" style="17" customWidth="1"/>
    <col min="14876" max="15109" width="11.44140625" style="17"/>
    <col min="15110" max="15110" width="12.5546875" style="17" customWidth="1"/>
    <col min="15111" max="15111" width="5.109375" style="17" customWidth="1"/>
    <col min="15112" max="15112" width="13.44140625" style="17" customWidth="1"/>
    <col min="15113" max="15114" width="21.44140625" style="17" customWidth="1"/>
    <col min="15115" max="15115" width="17.6640625" style="17" customWidth="1"/>
    <col min="15116" max="15117" width="14.6640625" style="17" customWidth="1"/>
    <col min="15118" max="15119" width="15.88671875" style="17" customWidth="1"/>
    <col min="15120" max="15131" width="12.88671875" style="17" customWidth="1"/>
    <col min="15132" max="15365" width="11.44140625" style="17"/>
    <col min="15366" max="15366" width="12.5546875" style="17" customWidth="1"/>
    <col min="15367" max="15367" width="5.109375" style="17" customWidth="1"/>
    <col min="15368" max="15368" width="13.44140625" style="17" customWidth="1"/>
    <col min="15369" max="15370" width="21.44140625" style="17" customWidth="1"/>
    <col min="15371" max="15371" width="17.6640625" style="17" customWidth="1"/>
    <col min="15372" max="15373" width="14.6640625" style="17" customWidth="1"/>
    <col min="15374" max="15375" width="15.88671875" style="17" customWidth="1"/>
    <col min="15376" max="15387" width="12.88671875" style="17" customWidth="1"/>
    <col min="15388" max="15621" width="11.44140625" style="17"/>
    <col min="15622" max="15622" width="12.5546875" style="17" customWidth="1"/>
    <col min="15623" max="15623" width="5.109375" style="17" customWidth="1"/>
    <col min="15624" max="15624" width="13.44140625" style="17" customWidth="1"/>
    <col min="15625" max="15626" width="21.44140625" style="17" customWidth="1"/>
    <col min="15627" max="15627" width="17.6640625" style="17" customWidth="1"/>
    <col min="15628" max="15629" width="14.6640625" style="17" customWidth="1"/>
    <col min="15630" max="15631" width="15.88671875" style="17" customWidth="1"/>
    <col min="15632" max="15643" width="12.88671875" style="17" customWidth="1"/>
    <col min="15644" max="15877" width="11.44140625" style="17"/>
    <col min="15878" max="15878" width="12.5546875" style="17" customWidth="1"/>
    <col min="15879" max="15879" width="5.109375" style="17" customWidth="1"/>
    <col min="15880" max="15880" width="13.44140625" style="17" customWidth="1"/>
    <col min="15881" max="15882" width="21.44140625" style="17" customWidth="1"/>
    <col min="15883" max="15883" width="17.6640625" style="17" customWidth="1"/>
    <col min="15884" max="15885" width="14.6640625" style="17" customWidth="1"/>
    <col min="15886" max="15887" width="15.88671875" style="17" customWidth="1"/>
    <col min="15888" max="15899" width="12.88671875" style="17" customWidth="1"/>
    <col min="15900" max="16133" width="11.44140625" style="17"/>
    <col min="16134" max="16134" width="12.5546875" style="17" customWidth="1"/>
    <col min="16135" max="16135" width="5.109375" style="17" customWidth="1"/>
    <col min="16136" max="16136" width="13.44140625" style="17" customWidth="1"/>
    <col min="16137" max="16138" width="21.44140625" style="17" customWidth="1"/>
    <col min="16139" max="16139" width="17.6640625" style="17" customWidth="1"/>
    <col min="16140" max="16141" width="14.6640625" style="17" customWidth="1"/>
    <col min="16142" max="16143" width="15.88671875" style="17" customWidth="1"/>
    <col min="16144" max="16155" width="12.88671875" style="17" customWidth="1"/>
    <col min="16156" max="16384" width="11.44140625" style="17"/>
  </cols>
  <sheetData>
    <row r="1" spans="1:38" ht="20.25" customHeight="1" x14ac:dyDescent="0.3">
      <c r="A1" s="370" t="s">
        <v>24</v>
      </c>
      <c r="B1" s="370"/>
      <c r="C1" s="371" t="s">
        <v>2</v>
      </c>
      <c r="D1" s="371"/>
      <c r="E1" s="371"/>
      <c r="F1" s="371"/>
      <c r="G1" s="93"/>
      <c r="H1" s="93"/>
      <c r="I1" s="18"/>
      <c r="J1" s="19"/>
      <c r="K1" s="19"/>
      <c r="L1" s="19"/>
      <c r="M1" s="20"/>
    </row>
    <row r="2" spans="1:38" x14ac:dyDescent="0.3">
      <c r="C2" s="81"/>
      <c r="D2" s="18"/>
      <c r="E2" s="18"/>
      <c r="F2" s="18"/>
      <c r="G2" s="93"/>
      <c r="H2" s="93"/>
      <c r="I2" s="18"/>
      <c r="J2" s="19"/>
      <c r="K2" s="19"/>
      <c r="L2" s="19"/>
      <c r="M2" s="20"/>
      <c r="N2" s="23"/>
    </row>
    <row r="3" spans="1:38" ht="24" customHeight="1" x14ac:dyDescent="0.3">
      <c r="A3" s="370" t="s">
        <v>25</v>
      </c>
      <c r="B3" s="370"/>
      <c r="C3" s="371" t="s">
        <v>194</v>
      </c>
      <c r="D3" s="371"/>
      <c r="E3" s="371"/>
      <c r="F3" s="371"/>
      <c r="G3" s="93"/>
      <c r="H3" s="93"/>
      <c r="I3" s="18"/>
      <c r="J3" s="19"/>
      <c r="K3" s="19"/>
      <c r="L3" s="19"/>
      <c r="M3" s="19"/>
      <c r="N3" s="24"/>
    </row>
    <row r="4" spans="1:38" x14ac:dyDescent="0.3">
      <c r="C4" s="18"/>
      <c r="D4" s="18"/>
      <c r="E4" s="18"/>
      <c r="F4" s="25"/>
      <c r="G4" s="99"/>
      <c r="H4" s="99"/>
      <c r="I4" s="25"/>
      <c r="J4" s="26"/>
      <c r="K4" s="26"/>
      <c r="L4" s="26"/>
    </row>
    <row r="5" spans="1:38" ht="27" customHeight="1" x14ac:dyDescent="0.3">
      <c r="A5" s="370" t="s">
        <v>0</v>
      </c>
      <c r="B5" s="370"/>
      <c r="C5" s="371" t="s">
        <v>195</v>
      </c>
      <c r="D5" s="371"/>
      <c r="E5" s="371"/>
      <c r="F5" s="371"/>
      <c r="G5" s="93"/>
      <c r="H5" s="93"/>
      <c r="I5" s="18"/>
      <c r="J5" s="27"/>
      <c r="K5" s="27"/>
      <c r="L5" s="27"/>
      <c r="M5" s="27"/>
      <c r="N5" s="27"/>
    </row>
    <row r="6" spans="1:38" x14ac:dyDescent="0.3">
      <c r="C6" s="18"/>
      <c r="D6" s="18"/>
      <c r="E6" s="18"/>
      <c r="F6" s="25"/>
      <c r="G6" s="99"/>
      <c r="H6" s="99"/>
      <c r="I6" s="25"/>
      <c r="J6" s="26"/>
      <c r="K6" s="26"/>
      <c r="L6" s="26"/>
    </row>
    <row r="7" spans="1:38" ht="27" hidden="1" customHeight="1" x14ac:dyDescent="0.3">
      <c r="A7" s="370" t="s">
        <v>23</v>
      </c>
      <c r="B7" s="370"/>
      <c r="C7" s="371"/>
      <c r="D7" s="371"/>
      <c r="E7" s="371"/>
      <c r="F7" s="371"/>
      <c r="G7" s="93"/>
      <c r="H7" s="93"/>
      <c r="I7" s="18"/>
      <c r="J7" s="27"/>
      <c r="K7" s="27"/>
      <c r="L7" s="27"/>
      <c r="M7" s="27"/>
      <c r="N7" s="27"/>
    </row>
    <row r="8" spans="1:38" hidden="1" x14ac:dyDescent="0.3">
      <c r="C8" s="25"/>
      <c r="D8" s="25"/>
      <c r="E8" s="25"/>
      <c r="F8" s="25"/>
      <c r="G8" s="99"/>
      <c r="H8" s="99"/>
      <c r="I8" s="25"/>
      <c r="J8" s="26"/>
      <c r="K8" s="26"/>
      <c r="L8" s="26"/>
    </row>
    <row r="9" spans="1:38" ht="70.5" customHeight="1" x14ac:dyDescent="0.3">
      <c r="A9" s="370" t="s">
        <v>26</v>
      </c>
      <c r="B9" s="370"/>
      <c r="C9" s="438" t="s">
        <v>196</v>
      </c>
      <c r="D9" s="439"/>
      <c r="E9" s="439"/>
      <c r="F9" s="440"/>
      <c r="G9" s="101"/>
      <c r="H9" s="101"/>
      <c r="I9" s="28"/>
      <c r="J9" s="29"/>
      <c r="K9" s="29"/>
      <c r="L9" s="29"/>
      <c r="M9" s="21" t="s">
        <v>1</v>
      </c>
    </row>
    <row r="10" spans="1:38" s="34" customFormat="1" ht="14.25" customHeight="1" x14ac:dyDescent="0.3">
      <c r="A10" s="20"/>
      <c r="B10" s="20"/>
      <c r="C10" s="30"/>
      <c r="D10" s="30"/>
      <c r="E10" s="30"/>
      <c r="F10" s="30"/>
      <c r="G10" s="31"/>
      <c r="H10" s="31"/>
      <c r="I10" s="31"/>
      <c r="J10" s="32"/>
      <c r="K10" s="32"/>
      <c r="L10" s="32"/>
      <c r="M10" s="20"/>
      <c r="N10" s="20"/>
      <c r="O10" s="47"/>
      <c r="P10" s="47"/>
      <c r="Q10" s="33"/>
      <c r="R10" s="33"/>
      <c r="S10" s="33"/>
      <c r="T10" s="33"/>
      <c r="U10" s="33"/>
      <c r="V10" s="33"/>
      <c r="W10" s="33"/>
      <c r="X10" s="33"/>
      <c r="Y10" s="47"/>
      <c r="Z10" s="47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1:38" s="34" customFormat="1" ht="30" customHeight="1" x14ac:dyDescent="0.3">
      <c r="A11" s="35"/>
      <c r="B11" s="35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20"/>
      <c r="N11" s="20"/>
      <c r="O11" s="47"/>
      <c r="P11" s="47"/>
      <c r="Q11" s="33"/>
      <c r="R11" s="33"/>
      <c r="S11" s="33"/>
      <c r="T11" s="33"/>
      <c r="U11" s="33"/>
      <c r="V11" s="33"/>
      <c r="W11" s="33"/>
      <c r="X11" s="33"/>
      <c r="Y11" s="47"/>
      <c r="Z11" s="47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38" x14ac:dyDescent="0.3">
      <c r="A12" s="36"/>
      <c r="B12" s="36"/>
      <c r="C12" s="36"/>
      <c r="D12" s="36"/>
      <c r="E12" s="36"/>
      <c r="F12" s="36"/>
      <c r="G12" s="104"/>
      <c r="H12" s="104"/>
      <c r="I12" s="36"/>
      <c r="J12" s="37"/>
      <c r="K12" s="37"/>
      <c r="L12" s="37"/>
    </row>
    <row r="13" spans="1:38" ht="22.5" customHeight="1" x14ac:dyDescent="0.3">
      <c r="A13" s="36"/>
      <c r="B13" s="377" t="s">
        <v>3</v>
      </c>
      <c r="C13" s="377"/>
      <c r="D13" s="372" t="s">
        <v>4</v>
      </c>
      <c r="E13" s="378" t="s">
        <v>5</v>
      </c>
      <c r="F13" s="372" t="s">
        <v>45</v>
      </c>
      <c r="G13" s="368" t="s">
        <v>270</v>
      </c>
      <c r="H13" s="368" t="s">
        <v>22</v>
      </c>
      <c r="I13" s="368" t="s">
        <v>276</v>
      </c>
      <c r="J13" s="368" t="s">
        <v>272</v>
      </c>
      <c r="K13" s="368" t="s">
        <v>273</v>
      </c>
      <c r="L13" s="368" t="s">
        <v>6</v>
      </c>
      <c r="M13" s="372" t="s">
        <v>274</v>
      </c>
      <c r="N13" s="372" t="s">
        <v>275</v>
      </c>
      <c r="O13" s="358" t="s">
        <v>197</v>
      </c>
      <c r="P13" s="359"/>
      <c r="Q13" s="358" t="s">
        <v>7</v>
      </c>
      <c r="R13" s="359"/>
      <c r="S13" s="358" t="s">
        <v>198</v>
      </c>
      <c r="T13" s="359"/>
      <c r="U13" s="358" t="s">
        <v>40</v>
      </c>
      <c r="V13" s="359"/>
      <c r="W13" s="358" t="s">
        <v>199</v>
      </c>
      <c r="X13" s="359"/>
      <c r="Y13" s="358" t="s">
        <v>200</v>
      </c>
      <c r="Z13" s="359"/>
      <c r="AA13" s="358" t="s">
        <v>201</v>
      </c>
      <c r="AB13" s="359"/>
      <c r="AC13" s="358" t="s">
        <v>9</v>
      </c>
      <c r="AD13" s="359"/>
      <c r="AE13" s="358" t="s">
        <v>10</v>
      </c>
      <c r="AF13" s="359"/>
      <c r="AG13" s="358" t="s">
        <v>11</v>
      </c>
      <c r="AH13" s="359"/>
      <c r="AI13" s="358" t="s">
        <v>12</v>
      </c>
      <c r="AJ13" s="359"/>
      <c r="AK13" s="358" t="s">
        <v>13</v>
      </c>
      <c r="AL13" s="359"/>
    </row>
    <row r="14" spans="1:38" ht="16.5" customHeight="1" x14ac:dyDescent="0.3">
      <c r="A14" s="36"/>
      <c r="B14" s="377"/>
      <c r="C14" s="377"/>
      <c r="D14" s="373"/>
      <c r="E14" s="378"/>
      <c r="F14" s="373"/>
      <c r="G14" s="369"/>
      <c r="H14" s="369"/>
      <c r="I14" s="369"/>
      <c r="J14" s="369"/>
      <c r="K14" s="369"/>
      <c r="L14" s="369"/>
      <c r="M14" s="373"/>
      <c r="N14" s="373"/>
      <c r="O14" s="360"/>
      <c r="P14" s="361"/>
      <c r="Q14" s="360"/>
      <c r="R14" s="361"/>
      <c r="S14" s="360"/>
      <c r="T14" s="361"/>
      <c r="U14" s="360"/>
      <c r="V14" s="361"/>
      <c r="W14" s="360"/>
      <c r="X14" s="361"/>
      <c r="Y14" s="360"/>
      <c r="Z14" s="361"/>
      <c r="AA14" s="360"/>
      <c r="AB14" s="361"/>
      <c r="AC14" s="360"/>
      <c r="AD14" s="361"/>
      <c r="AE14" s="360"/>
      <c r="AF14" s="361"/>
      <c r="AG14" s="360"/>
      <c r="AH14" s="361"/>
      <c r="AI14" s="360"/>
      <c r="AJ14" s="361"/>
      <c r="AK14" s="360"/>
      <c r="AL14" s="361"/>
    </row>
    <row r="15" spans="1:38" ht="24.75" hidden="1" customHeight="1" x14ac:dyDescent="0.3">
      <c r="A15" s="364" t="s">
        <v>14</v>
      </c>
      <c r="B15" s="436"/>
      <c r="C15" s="437"/>
      <c r="D15" s="41"/>
      <c r="E15" s="79"/>
      <c r="F15" s="41"/>
      <c r="G15" s="6"/>
      <c r="H15" s="6"/>
      <c r="I15" s="6"/>
      <c r="J15" s="7"/>
      <c r="K15" s="7"/>
      <c r="L15" s="43"/>
      <c r="M15" s="54"/>
      <c r="N15" s="4">
        <f t="shared" ref="N15:N19" si="0">SUM(O15:AL15)</f>
        <v>0</v>
      </c>
      <c r="O15" s="362"/>
      <c r="P15" s="363"/>
      <c r="Q15" s="362"/>
      <c r="R15" s="363"/>
      <c r="S15" s="362"/>
      <c r="T15" s="363"/>
      <c r="U15" s="362"/>
      <c r="V15" s="363"/>
      <c r="W15" s="362"/>
      <c r="X15" s="363"/>
      <c r="Y15" s="362"/>
      <c r="Z15" s="363"/>
      <c r="AA15" s="362"/>
      <c r="AB15" s="363"/>
      <c r="AC15" s="362"/>
      <c r="AD15" s="363"/>
      <c r="AE15" s="362"/>
      <c r="AF15" s="363"/>
      <c r="AG15" s="362"/>
      <c r="AH15" s="363"/>
      <c r="AI15" s="362"/>
      <c r="AJ15" s="363"/>
      <c r="AK15" s="362"/>
      <c r="AL15" s="363"/>
    </row>
    <row r="16" spans="1:38" ht="27" hidden="1" customHeight="1" x14ac:dyDescent="0.3">
      <c r="A16" s="435"/>
      <c r="B16" s="436"/>
      <c r="C16" s="437"/>
      <c r="D16" s="44"/>
      <c r="E16" s="79"/>
      <c r="F16" s="41"/>
      <c r="G16" s="6"/>
      <c r="H16" s="6"/>
      <c r="I16" s="6"/>
      <c r="J16" s="7"/>
      <c r="K16" s="7"/>
      <c r="L16" s="43"/>
      <c r="M16" s="54"/>
      <c r="N16" s="4">
        <f t="shared" si="0"/>
        <v>0</v>
      </c>
      <c r="O16" s="362"/>
      <c r="P16" s="363"/>
      <c r="Q16" s="362"/>
      <c r="R16" s="363"/>
      <c r="S16" s="362"/>
      <c r="T16" s="363"/>
      <c r="U16" s="362"/>
      <c r="V16" s="363"/>
      <c r="W16" s="362"/>
      <c r="X16" s="363"/>
      <c r="Y16" s="362"/>
      <c r="Z16" s="363"/>
      <c r="AA16" s="362"/>
      <c r="AB16" s="363"/>
      <c r="AC16" s="362"/>
      <c r="AD16" s="363"/>
      <c r="AE16" s="362"/>
      <c r="AF16" s="363"/>
      <c r="AG16" s="362"/>
      <c r="AH16" s="363"/>
      <c r="AI16" s="362"/>
      <c r="AJ16" s="363"/>
      <c r="AK16" s="362"/>
      <c r="AL16" s="363"/>
    </row>
    <row r="17" spans="1:38" s="38" customFormat="1" ht="24" customHeight="1" x14ac:dyDescent="0.3">
      <c r="A17" s="398" t="s">
        <v>17</v>
      </c>
      <c r="B17" s="429" t="s">
        <v>28</v>
      </c>
      <c r="C17" s="430"/>
      <c r="D17" s="16" t="s">
        <v>30</v>
      </c>
      <c r="E17" s="80" t="s">
        <v>15</v>
      </c>
      <c r="F17" s="11" t="s">
        <v>16</v>
      </c>
      <c r="G17" s="219">
        <v>14492</v>
      </c>
      <c r="H17" s="219">
        <v>15000</v>
      </c>
      <c r="I17" s="218">
        <v>19503</v>
      </c>
      <c r="J17" s="49">
        <f>I17*1.01</f>
        <v>19698.03</v>
      </c>
      <c r="K17" s="49">
        <f>J17*1.01</f>
        <v>19895.010299999998</v>
      </c>
      <c r="L17" s="112" t="s">
        <v>202</v>
      </c>
      <c r="M17" s="54">
        <v>0.01</v>
      </c>
      <c r="N17" s="50">
        <f t="shared" si="0"/>
        <v>15333</v>
      </c>
      <c r="O17" s="409">
        <v>881</v>
      </c>
      <c r="P17" s="410"/>
      <c r="Q17" s="409">
        <v>957</v>
      </c>
      <c r="R17" s="410"/>
      <c r="S17" s="409">
        <v>1399</v>
      </c>
      <c r="T17" s="410"/>
      <c r="U17" s="405">
        <v>1198</v>
      </c>
      <c r="V17" s="406"/>
      <c r="W17" s="405">
        <v>1403</v>
      </c>
      <c r="X17" s="406"/>
      <c r="Y17" s="407">
        <v>1585</v>
      </c>
      <c r="Z17" s="408"/>
      <c r="AA17" s="419">
        <v>851</v>
      </c>
      <c r="AB17" s="420"/>
      <c r="AC17" s="421">
        <v>831</v>
      </c>
      <c r="AD17" s="422"/>
      <c r="AE17" s="445">
        <v>1493</v>
      </c>
      <c r="AF17" s="446"/>
      <c r="AG17" s="447">
        <v>1551</v>
      </c>
      <c r="AH17" s="448"/>
      <c r="AI17" s="441">
        <v>1733</v>
      </c>
      <c r="AJ17" s="442"/>
      <c r="AK17" s="443">
        <v>1451</v>
      </c>
      <c r="AL17" s="444"/>
    </row>
    <row r="18" spans="1:38" s="38" customFormat="1" ht="24" customHeight="1" x14ac:dyDescent="0.3">
      <c r="A18" s="399"/>
      <c r="B18" s="429" t="s">
        <v>37</v>
      </c>
      <c r="C18" s="430"/>
      <c r="D18" s="16" t="s">
        <v>30</v>
      </c>
      <c r="E18" s="80" t="s">
        <v>15</v>
      </c>
      <c r="F18" s="11" t="s">
        <v>16</v>
      </c>
      <c r="G18" s="219">
        <v>2442</v>
      </c>
      <c r="H18" s="219">
        <v>2500</v>
      </c>
      <c r="I18" s="218">
        <v>3960</v>
      </c>
      <c r="J18" s="49">
        <f t="shared" ref="J18:K21" si="1">I18*1.02</f>
        <v>4039.2000000000003</v>
      </c>
      <c r="K18" s="49">
        <f t="shared" si="1"/>
        <v>4119.9840000000004</v>
      </c>
      <c r="L18" s="112" t="s">
        <v>203</v>
      </c>
      <c r="M18" s="54">
        <v>0.02</v>
      </c>
      <c r="N18" s="50">
        <f t="shared" si="0"/>
        <v>2745</v>
      </c>
      <c r="O18" s="409">
        <v>170</v>
      </c>
      <c r="P18" s="410"/>
      <c r="Q18" s="409">
        <v>187</v>
      </c>
      <c r="R18" s="410"/>
      <c r="S18" s="409">
        <v>245</v>
      </c>
      <c r="T18" s="410"/>
      <c r="U18" s="405">
        <v>222</v>
      </c>
      <c r="V18" s="406"/>
      <c r="W18" s="405">
        <v>247</v>
      </c>
      <c r="X18" s="406"/>
      <c r="Y18" s="407">
        <v>284</v>
      </c>
      <c r="Z18" s="408"/>
      <c r="AA18" s="419">
        <v>122</v>
      </c>
      <c r="AB18" s="420"/>
      <c r="AC18" s="421">
        <v>120</v>
      </c>
      <c r="AD18" s="422"/>
      <c r="AE18" s="445">
        <v>243</v>
      </c>
      <c r="AF18" s="446"/>
      <c r="AG18" s="447">
        <v>279</v>
      </c>
      <c r="AH18" s="448"/>
      <c r="AI18" s="441">
        <v>375</v>
      </c>
      <c r="AJ18" s="442"/>
      <c r="AK18" s="443">
        <v>251</v>
      </c>
      <c r="AL18" s="444"/>
    </row>
    <row r="19" spans="1:38" s="38" customFormat="1" ht="24" customHeight="1" x14ac:dyDescent="0.3">
      <c r="A19" s="399"/>
      <c r="B19" s="429" t="s">
        <v>29</v>
      </c>
      <c r="C19" s="430"/>
      <c r="D19" s="16" t="s">
        <v>30</v>
      </c>
      <c r="E19" s="80" t="s">
        <v>15</v>
      </c>
      <c r="F19" s="11" t="s">
        <v>16</v>
      </c>
      <c r="G19" s="219">
        <v>1360</v>
      </c>
      <c r="H19" s="219">
        <v>1400</v>
      </c>
      <c r="I19" s="218">
        <v>1980</v>
      </c>
      <c r="J19" s="49">
        <f t="shared" si="1"/>
        <v>2019.6000000000001</v>
      </c>
      <c r="K19" s="49">
        <f t="shared" si="1"/>
        <v>2059.9920000000002</v>
      </c>
      <c r="L19" s="112" t="s">
        <v>202</v>
      </c>
      <c r="M19" s="54">
        <v>0.02</v>
      </c>
      <c r="N19" s="50">
        <f t="shared" si="0"/>
        <v>1508</v>
      </c>
      <c r="O19" s="409">
        <v>116</v>
      </c>
      <c r="P19" s="410"/>
      <c r="Q19" s="409">
        <v>77</v>
      </c>
      <c r="R19" s="410"/>
      <c r="S19" s="409">
        <v>105</v>
      </c>
      <c r="T19" s="410"/>
      <c r="U19" s="405">
        <v>164</v>
      </c>
      <c r="V19" s="406"/>
      <c r="W19" s="405">
        <v>159</v>
      </c>
      <c r="X19" s="406"/>
      <c r="Y19" s="407">
        <v>189</v>
      </c>
      <c r="Z19" s="408"/>
      <c r="AA19" s="419">
        <v>108</v>
      </c>
      <c r="AB19" s="420"/>
      <c r="AC19" s="421">
        <v>105</v>
      </c>
      <c r="AD19" s="422"/>
      <c r="AE19" s="445">
        <v>112</v>
      </c>
      <c r="AF19" s="446"/>
      <c r="AG19" s="447">
        <v>138</v>
      </c>
      <c r="AH19" s="448"/>
      <c r="AI19" s="441">
        <v>127</v>
      </c>
      <c r="AJ19" s="442"/>
      <c r="AK19" s="443">
        <v>108</v>
      </c>
      <c r="AL19" s="444"/>
    </row>
    <row r="20" spans="1:38" s="38" customFormat="1" ht="24" customHeight="1" x14ac:dyDescent="0.3">
      <c r="A20" s="400"/>
      <c r="B20" s="429" t="s">
        <v>31</v>
      </c>
      <c r="C20" s="430"/>
      <c r="D20" s="16" t="s">
        <v>38</v>
      </c>
      <c r="E20" s="80" t="s">
        <v>32</v>
      </c>
      <c r="F20" s="11" t="s">
        <v>16</v>
      </c>
      <c r="G20" s="219">
        <v>2520</v>
      </c>
      <c r="H20" s="219">
        <v>2450</v>
      </c>
      <c r="I20" s="218">
        <v>2500</v>
      </c>
      <c r="J20" s="49">
        <f t="shared" si="1"/>
        <v>2550</v>
      </c>
      <c r="K20" s="49">
        <f t="shared" si="1"/>
        <v>2601</v>
      </c>
      <c r="L20" s="112" t="s">
        <v>202</v>
      </c>
      <c r="M20" s="54">
        <v>0.02</v>
      </c>
      <c r="N20" s="50">
        <f>MAX(O20:AL20)</f>
        <v>2463</v>
      </c>
      <c r="O20" s="409">
        <v>2412</v>
      </c>
      <c r="P20" s="410"/>
      <c r="Q20" s="409">
        <v>2408</v>
      </c>
      <c r="R20" s="410"/>
      <c r="S20" s="409">
        <v>2398</v>
      </c>
      <c r="T20" s="410"/>
      <c r="U20" s="405">
        <v>2463</v>
      </c>
      <c r="V20" s="406"/>
      <c r="W20" s="405">
        <v>2390</v>
      </c>
      <c r="X20" s="406"/>
      <c r="Y20" s="407">
        <v>2444</v>
      </c>
      <c r="Z20" s="408"/>
      <c r="AA20" s="419">
        <v>1119</v>
      </c>
      <c r="AB20" s="420"/>
      <c r="AC20" s="421">
        <v>1119</v>
      </c>
      <c r="AD20" s="422"/>
      <c r="AE20" s="445">
        <v>2364</v>
      </c>
      <c r="AF20" s="446"/>
      <c r="AG20" s="447">
        <v>2385</v>
      </c>
      <c r="AH20" s="448"/>
      <c r="AI20" s="441">
        <v>2359</v>
      </c>
      <c r="AJ20" s="442"/>
      <c r="AK20" s="443">
        <v>2367</v>
      </c>
      <c r="AL20" s="444"/>
    </row>
    <row r="21" spans="1:38" s="38" customFormat="1" ht="12.75" customHeight="1" x14ac:dyDescent="0.3">
      <c r="A21" s="379" t="s">
        <v>18</v>
      </c>
      <c r="B21" s="423" t="s">
        <v>204</v>
      </c>
      <c r="C21" s="424"/>
      <c r="D21" s="427" t="s">
        <v>39</v>
      </c>
      <c r="E21" s="427" t="s">
        <v>32</v>
      </c>
      <c r="F21" s="427" t="s">
        <v>19</v>
      </c>
      <c r="G21" s="433">
        <v>2566</v>
      </c>
      <c r="H21" s="433">
        <v>2570</v>
      </c>
      <c r="I21" s="411">
        <v>2600</v>
      </c>
      <c r="J21" s="411">
        <f t="shared" si="1"/>
        <v>2652</v>
      </c>
      <c r="K21" s="411">
        <f t="shared" si="1"/>
        <v>2705.04</v>
      </c>
      <c r="L21" s="413" t="s">
        <v>202</v>
      </c>
      <c r="M21" s="415">
        <v>0.02</v>
      </c>
      <c r="N21" s="417">
        <f>SUM(MAX(SUM(O22:P22),SUM(Q22:R22),SUM(S22:T22),SUM(U22:V22),SUM(W22:X22),SUM(Y22:Z22)))</f>
        <v>2476</v>
      </c>
      <c r="O21" s="55" t="s">
        <v>21</v>
      </c>
      <c r="P21" s="55" t="s">
        <v>20</v>
      </c>
      <c r="Q21" s="55" t="s">
        <v>21</v>
      </c>
      <c r="R21" s="55" t="s">
        <v>20</v>
      </c>
      <c r="S21" s="116" t="s">
        <v>21</v>
      </c>
      <c r="T21" s="116" t="s">
        <v>20</v>
      </c>
      <c r="U21" s="55" t="s">
        <v>21</v>
      </c>
      <c r="V21" s="55" t="s">
        <v>20</v>
      </c>
      <c r="W21" s="55" t="s">
        <v>21</v>
      </c>
      <c r="X21" s="55" t="s">
        <v>20</v>
      </c>
      <c r="Y21" s="301" t="s">
        <v>21</v>
      </c>
      <c r="Z21" s="301" t="s">
        <v>20</v>
      </c>
      <c r="AA21" s="55" t="s">
        <v>21</v>
      </c>
      <c r="AB21" s="55" t="s">
        <v>20</v>
      </c>
      <c r="AC21" s="55" t="s">
        <v>21</v>
      </c>
      <c r="AD21" s="55" t="s">
        <v>20</v>
      </c>
      <c r="AE21" s="55" t="s">
        <v>21</v>
      </c>
      <c r="AF21" s="55" t="s">
        <v>20</v>
      </c>
      <c r="AG21" s="55" t="s">
        <v>21</v>
      </c>
      <c r="AH21" s="55" t="s">
        <v>20</v>
      </c>
      <c r="AI21" s="55" t="s">
        <v>21</v>
      </c>
      <c r="AJ21" s="55" t="s">
        <v>20</v>
      </c>
      <c r="AK21" s="55" t="s">
        <v>21</v>
      </c>
      <c r="AL21" s="55" t="s">
        <v>20</v>
      </c>
    </row>
    <row r="22" spans="1:38" s="38" customFormat="1" ht="23.25" customHeight="1" x14ac:dyDescent="0.3">
      <c r="A22" s="380"/>
      <c r="B22" s="425"/>
      <c r="C22" s="426"/>
      <c r="D22" s="428"/>
      <c r="E22" s="428"/>
      <c r="F22" s="428"/>
      <c r="G22" s="434"/>
      <c r="H22" s="434"/>
      <c r="I22" s="412"/>
      <c r="J22" s="412"/>
      <c r="K22" s="412"/>
      <c r="L22" s="414"/>
      <c r="M22" s="416"/>
      <c r="N22" s="418"/>
      <c r="O22" s="279">
        <v>1260</v>
      </c>
      <c r="P22" s="279">
        <v>1215</v>
      </c>
      <c r="Q22" s="279">
        <v>1258</v>
      </c>
      <c r="R22" s="279">
        <v>1215</v>
      </c>
      <c r="S22" s="279">
        <v>1264</v>
      </c>
      <c r="T22" s="279">
        <v>1212</v>
      </c>
      <c r="U22" s="300">
        <v>1244</v>
      </c>
      <c r="V22" s="300">
        <v>1219</v>
      </c>
      <c r="W22" s="300">
        <v>1238</v>
      </c>
      <c r="X22" s="300">
        <v>1206</v>
      </c>
      <c r="Y22" s="302">
        <v>1239</v>
      </c>
      <c r="Z22" s="302">
        <v>1205</v>
      </c>
      <c r="AA22" s="311">
        <v>564</v>
      </c>
      <c r="AB22" s="311">
        <v>555</v>
      </c>
      <c r="AC22" s="312">
        <v>561</v>
      </c>
      <c r="AD22" s="312">
        <v>552</v>
      </c>
      <c r="AE22" s="319">
        <v>1215</v>
      </c>
      <c r="AF22" s="319">
        <v>1187</v>
      </c>
      <c r="AG22" s="329">
        <v>1218</v>
      </c>
      <c r="AH22" s="329">
        <v>1181</v>
      </c>
      <c r="AI22" s="342">
        <v>1234</v>
      </c>
      <c r="AJ22" s="342">
        <v>1183</v>
      </c>
      <c r="AK22" s="342">
        <v>1234</v>
      </c>
      <c r="AL22" s="342">
        <v>1191</v>
      </c>
    </row>
    <row r="23" spans="1:38" s="38" customFormat="1" ht="24.75" customHeight="1" x14ac:dyDescent="0.3">
      <c r="A23" s="380"/>
      <c r="B23" s="431" t="s">
        <v>35</v>
      </c>
      <c r="C23" s="432"/>
      <c r="D23" s="45" t="s">
        <v>39</v>
      </c>
      <c r="E23" s="80" t="s">
        <v>32</v>
      </c>
      <c r="F23" s="45" t="s">
        <v>16</v>
      </c>
      <c r="G23" s="51">
        <v>116</v>
      </c>
      <c r="H23" s="51">
        <v>120</v>
      </c>
      <c r="I23" s="220">
        <v>1344</v>
      </c>
      <c r="J23" s="49">
        <f>I23*1.02</f>
        <v>1370.88</v>
      </c>
      <c r="K23" s="49">
        <f>J23*1.02</f>
        <v>1398.2976000000001</v>
      </c>
      <c r="L23" s="82" t="s">
        <v>202</v>
      </c>
      <c r="M23" s="165">
        <v>0.02</v>
      </c>
      <c r="N23" s="53">
        <f>SUM(O23:AL23)</f>
        <v>588</v>
      </c>
      <c r="O23" s="279">
        <v>56</v>
      </c>
      <c r="P23" s="279">
        <v>46</v>
      </c>
      <c r="Q23" s="279">
        <v>45</v>
      </c>
      <c r="R23" s="279">
        <v>53</v>
      </c>
      <c r="S23" s="279">
        <v>0</v>
      </c>
      <c r="T23" s="279">
        <v>2</v>
      </c>
      <c r="U23" s="300">
        <v>1</v>
      </c>
      <c r="V23" s="300">
        <v>2</v>
      </c>
      <c r="W23" s="300">
        <v>1</v>
      </c>
      <c r="X23" s="300">
        <v>2</v>
      </c>
      <c r="Y23" s="302">
        <v>1</v>
      </c>
      <c r="Z23" s="302">
        <v>1</v>
      </c>
      <c r="AA23" s="311">
        <v>0</v>
      </c>
      <c r="AB23" s="311">
        <v>0</v>
      </c>
      <c r="AC23" s="312">
        <v>0</v>
      </c>
      <c r="AD23" s="312">
        <v>0</v>
      </c>
      <c r="AE23" s="319">
        <v>179</v>
      </c>
      <c r="AF23" s="319">
        <v>152</v>
      </c>
      <c r="AG23" s="329">
        <v>4</v>
      </c>
      <c r="AH23" s="329">
        <v>2</v>
      </c>
      <c r="AI23" s="342">
        <v>26</v>
      </c>
      <c r="AJ23" s="342">
        <v>11</v>
      </c>
      <c r="AK23" s="342">
        <v>2</v>
      </c>
      <c r="AL23" s="342">
        <v>2</v>
      </c>
    </row>
    <row r="24" spans="1:38" s="38" customFormat="1" ht="24.75" customHeight="1" x14ac:dyDescent="0.3">
      <c r="A24" s="381"/>
      <c r="B24" s="431" t="s">
        <v>36</v>
      </c>
      <c r="C24" s="432"/>
      <c r="D24" s="45" t="s">
        <v>39</v>
      </c>
      <c r="E24" s="80" t="s">
        <v>32</v>
      </c>
      <c r="F24" s="45" t="s">
        <v>16</v>
      </c>
      <c r="G24" s="51">
        <v>271</v>
      </c>
      <c r="H24" s="51">
        <v>270</v>
      </c>
      <c r="I24" s="220">
        <v>1347</v>
      </c>
      <c r="J24" s="49">
        <f>I24*1.02</f>
        <v>1373.94</v>
      </c>
      <c r="K24" s="49">
        <f>J24*1.02</f>
        <v>1401.4188000000001</v>
      </c>
      <c r="L24" s="82" t="s">
        <v>202</v>
      </c>
      <c r="M24" s="165">
        <v>0.02</v>
      </c>
      <c r="N24" s="53">
        <f>SUM(O24:AL24)</f>
        <v>1421</v>
      </c>
      <c r="O24" s="279">
        <v>2</v>
      </c>
      <c r="P24" s="279">
        <v>5</v>
      </c>
      <c r="Q24" s="279">
        <v>4</v>
      </c>
      <c r="R24" s="279">
        <v>7</v>
      </c>
      <c r="S24" s="279">
        <v>4</v>
      </c>
      <c r="T24" s="279">
        <v>4</v>
      </c>
      <c r="U24" s="300">
        <v>4</v>
      </c>
      <c r="V24" s="300">
        <v>4</v>
      </c>
      <c r="W24" s="300">
        <v>9</v>
      </c>
      <c r="X24" s="300">
        <v>9</v>
      </c>
      <c r="Y24" s="302">
        <v>3</v>
      </c>
      <c r="Z24" s="302">
        <v>3</v>
      </c>
      <c r="AA24" s="311">
        <v>638</v>
      </c>
      <c r="AB24" s="311">
        <v>613</v>
      </c>
      <c r="AC24" s="312">
        <v>0</v>
      </c>
      <c r="AD24" s="312">
        <v>0</v>
      </c>
      <c r="AE24" s="319">
        <v>49</v>
      </c>
      <c r="AF24" s="319">
        <v>14</v>
      </c>
      <c r="AG24" s="329">
        <v>7</v>
      </c>
      <c r="AH24" s="329">
        <v>5</v>
      </c>
      <c r="AI24" s="342">
        <v>12</v>
      </c>
      <c r="AJ24" s="342">
        <v>12</v>
      </c>
      <c r="AK24" s="342">
        <v>4</v>
      </c>
      <c r="AL24" s="342">
        <v>9</v>
      </c>
    </row>
    <row r="25" spans="1:38" ht="15" customHeight="1" x14ac:dyDescent="0.3">
      <c r="J25" s="21"/>
      <c r="K25" s="21"/>
      <c r="L25" s="21"/>
    </row>
    <row r="26" spans="1:38" x14ac:dyDescent="0.3">
      <c r="G26" s="191">
        <f>G21</f>
        <v>2566</v>
      </c>
      <c r="H26" s="191">
        <f>H21</f>
        <v>2570</v>
      </c>
      <c r="I26" s="122">
        <f>I21</f>
        <v>2600</v>
      </c>
      <c r="J26" s="21"/>
      <c r="K26" s="96" t="s">
        <v>226</v>
      </c>
      <c r="L26" s="167" t="s">
        <v>20</v>
      </c>
      <c r="N26" s="122">
        <f>N21</f>
        <v>2476</v>
      </c>
      <c r="O26" s="403">
        <f>O22+P22</f>
        <v>2475</v>
      </c>
      <c r="P26" s="403"/>
      <c r="Q26" s="403">
        <f t="shared" ref="Q26" si="2">Q22+R22</f>
        <v>2473</v>
      </c>
      <c r="R26" s="403"/>
      <c r="S26" s="403">
        <f t="shared" ref="S26" si="3">S22+T22</f>
        <v>2476</v>
      </c>
      <c r="T26" s="403"/>
      <c r="U26" s="403">
        <f t="shared" ref="U26" si="4">U22+V22</f>
        <v>2463</v>
      </c>
      <c r="V26" s="403"/>
      <c r="W26" s="403">
        <f t="shared" ref="W26" si="5">W22+X22</f>
        <v>2444</v>
      </c>
      <c r="X26" s="403"/>
      <c r="Y26" s="403">
        <f t="shared" ref="Y26" si="6">Y22+Z22</f>
        <v>2444</v>
      </c>
      <c r="Z26" s="403"/>
      <c r="AA26" s="403">
        <f t="shared" ref="AA26" si="7">AA22+AB22</f>
        <v>1119</v>
      </c>
      <c r="AB26" s="403"/>
      <c r="AC26" s="403">
        <f t="shared" ref="AC26" si="8">AC22+AD22</f>
        <v>1113</v>
      </c>
      <c r="AD26" s="403"/>
      <c r="AE26" s="403">
        <f t="shared" ref="AE26" si="9">AE22+AF22</f>
        <v>2402</v>
      </c>
      <c r="AF26" s="403"/>
      <c r="AG26" s="403">
        <f t="shared" ref="AG26" si="10">AG22+AH22</f>
        <v>2399</v>
      </c>
      <c r="AH26" s="403"/>
      <c r="AI26" s="403">
        <f t="shared" ref="AI26" si="11">AI22+AJ22</f>
        <v>2417</v>
      </c>
      <c r="AJ26" s="403"/>
      <c r="AK26" s="403">
        <f t="shared" ref="AK26" si="12">AK22+AL22</f>
        <v>2425</v>
      </c>
      <c r="AL26" s="403"/>
    </row>
    <row r="27" spans="1:38" x14ac:dyDescent="0.3">
      <c r="G27" s="191">
        <f>G17+G18+G19</f>
        <v>18294</v>
      </c>
      <c r="H27" s="191">
        <f>H17+H18+H19</f>
        <v>18900</v>
      </c>
      <c r="I27" s="122">
        <f>I17+I18+I19</f>
        <v>25443</v>
      </c>
      <c r="J27" s="21"/>
      <c r="K27" s="96" t="s">
        <v>2</v>
      </c>
      <c r="L27" s="167" t="s">
        <v>2</v>
      </c>
      <c r="N27" s="122">
        <f>SUM(N17+N18+N19)</f>
        <v>19586</v>
      </c>
      <c r="O27" s="403">
        <f>O17+O18+O19</f>
        <v>1167</v>
      </c>
      <c r="P27" s="403"/>
      <c r="Q27" s="403">
        <f t="shared" ref="Q27" si="13">Q17+Q18+Q19</f>
        <v>1221</v>
      </c>
      <c r="R27" s="403"/>
      <c r="S27" s="403">
        <f t="shared" ref="S27" si="14">S17+S18+S19</f>
        <v>1749</v>
      </c>
      <c r="T27" s="403"/>
      <c r="U27" s="403">
        <f t="shared" ref="U27" si="15">U17+U18+U19</f>
        <v>1584</v>
      </c>
      <c r="V27" s="403"/>
      <c r="W27" s="403">
        <f t="shared" ref="W27" si="16">W17+W18+W19</f>
        <v>1809</v>
      </c>
      <c r="X27" s="403"/>
      <c r="Y27" s="403">
        <f t="shared" ref="Y27" si="17">Y17+Y18+Y19</f>
        <v>2058</v>
      </c>
      <c r="Z27" s="403"/>
      <c r="AA27" s="403">
        <f t="shared" ref="AA27" si="18">AA17+AA18+AA19</f>
        <v>1081</v>
      </c>
      <c r="AB27" s="403"/>
      <c r="AC27" s="403">
        <f t="shared" ref="AC27" si="19">AC17+AC18+AC19</f>
        <v>1056</v>
      </c>
      <c r="AD27" s="403"/>
      <c r="AE27" s="403">
        <f t="shared" ref="AE27" si="20">AE17+AE18+AE19</f>
        <v>1848</v>
      </c>
      <c r="AF27" s="403"/>
      <c r="AG27" s="403">
        <f t="shared" ref="AG27" si="21">AG17+AG18+AG19</f>
        <v>1968</v>
      </c>
      <c r="AH27" s="403"/>
      <c r="AI27" s="403">
        <f t="shared" ref="AI27" si="22">AI17+AI18+AI19</f>
        <v>2235</v>
      </c>
      <c r="AJ27" s="403"/>
      <c r="AK27" s="403">
        <f t="shared" ref="AK27" si="23">AK17+AK18+AK19</f>
        <v>1810</v>
      </c>
      <c r="AL27" s="403"/>
    </row>
    <row r="28" spans="1:38" x14ac:dyDescent="0.3">
      <c r="J28" s="21"/>
      <c r="K28" s="21"/>
      <c r="L28" s="21"/>
    </row>
    <row r="29" spans="1:38" x14ac:dyDescent="0.3">
      <c r="J29" s="21"/>
      <c r="K29" s="96" t="s">
        <v>21</v>
      </c>
      <c r="L29" s="96" t="s">
        <v>21</v>
      </c>
      <c r="N29" s="21">
        <f>S22+AC23+AE23+AG23+AI23+AK23</f>
        <v>1475</v>
      </c>
      <c r="P29" s="46">
        <f>O23+Q23+S23+U23+W23+Y23+AA23+AC23</f>
        <v>104</v>
      </c>
    </row>
    <row r="30" spans="1:38" s="21" customFormat="1" x14ac:dyDescent="0.3">
      <c r="G30" s="96"/>
      <c r="H30" s="96"/>
      <c r="K30" s="96" t="s">
        <v>20</v>
      </c>
      <c r="L30" s="96" t="s">
        <v>20</v>
      </c>
      <c r="N30" s="21">
        <f>T22+AD23+AF23+AH23+AJ23+AL23</f>
        <v>1379</v>
      </c>
      <c r="O30" s="46"/>
      <c r="P30" s="46">
        <f>P23+R23+T23+V23+X23+Z23+AB23+AD23</f>
        <v>106</v>
      </c>
      <c r="Q30" s="22"/>
      <c r="R30" s="22"/>
      <c r="S30" s="22"/>
      <c r="T30" s="22"/>
      <c r="U30" s="22"/>
      <c r="V30" s="22"/>
      <c r="W30" s="22"/>
      <c r="X30" s="22"/>
      <c r="Y30" s="46"/>
      <c r="Z30" s="4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1:38" s="21" customFormat="1" x14ac:dyDescent="0.3">
      <c r="G31" s="96"/>
      <c r="H31" s="96"/>
      <c r="J31" s="39"/>
      <c r="K31" s="39"/>
      <c r="L31" s="39"/>
      <c r="O31" s="46"/>
      <c r="P31" s="46"/>
      <c r="Q31" s="22"/>
      <c r="R31" s="22"/>
      <c r="S31" s="22"/>
      <c r="T31" s="22"/>
      <c r="U31" s="22"/>
      <c r="V31" s="22"/>
      <c r="W31" s="22"/>
      <c r="X31" s="22"/>
      <c r="Y31" s="46"/>
      <c r="Z31" s="4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</row>
    <row r="33" spans="14:14" x14ac:dyDescent="0.3">
      <c r="N33" s="21">
        <f>O22+P22+Q23+R23+S23+T23+U23+V23+W23+X23+Y23+Z23+AA23+AB23+AC23+AD23+AE23+AF23+AG23+AH23+AI23+AJ23+AK23+AL23</f>
        <v>2961</v>
      </c>
    </row>
  </sheetData>
  <mergeCells count="153">
    <mergeCell ref="AI18:AJ18"/>
    <mergeCell ref="AK20:AL20"/>
    <mergeCell ref="AI20:AJ20"/>
    <mergeCell ref="AA17:AB17"/>
    <mergeCell ref="AA18:AB18"/>
    <mergeCell ref="AC18:AD18"/>
    <mergeCell ref="AC17:AD17"/>
    <mergeCell ref="AE17:AF17"/>
    <mergeCell ref="AE19:AF19"/>
    <mergeCell ref="AE20:AF20"/>
    <mergeCell ref="AE18:AF18"/>
    <mergeCell ref="AG20:AH20"/>
    <mergeCell ref="AG19:AH19"/>
    <mergeCell ref="AG18:AH18"/>
    <mergeCell ref="AG17:AH17"/>
    <mergeCell ref="AI17:AJ17"/>
    <mergeCell ref="AK17:AL17"/>
    <mergeCell ref="AI19:AJ19"/>
    <mergeCell ref="AK19:AL19"/>
    <mergeCell ref="AK18:AL18"/>
    <mergeCell ref="AG27:AH27"/>
    <mergeCell ref="AI27:AJ27"/>
    <mergeCell ref="AK27:AL27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1:B1"/>
    <mergeCell ref="C1:F1"/>
    <mergeCell ref="A3:B3"/>
    <mergeCell ref="C3:F3"/>
    <mergeCell ref="A5:B5"/>
    <mergeCell ref="C5:F5"/>
    <mergeCell ref="I13:I14"/>
    <mergeCell ref="J13:J14"/>
    <mergeCell ref="K13:K14"/>
    <mergeCell ref="A7:B7"/>
    <mergeCell ref="C7:F7"/>
    <mergeCell ref="A9:B9"/>
    <mergeCell ref="C9:F9"/>
    <mergeCell ref="B13:C14"/>
    <mergeCell ref="D13:D14"/>
    <mergeCell ref="E13:E14"/>
    <mergeCell ref="F13:F14"/>
    <mergeCell ref="G13:G14"/>
    <mergeCell ref="H13:H14"/>
    <mergeCell ref="AC13:AD14"/>
    <mergeCell ref="AE13:AF14"/>
    <mergeCell ref="AG13:AH14"/>
    <mergeCell ref="AI13:AJ14"/>
    <mergeCell ref="AK13:AL14"/>
    <mergeCell ref="O13:P14"/>
    <mergeCell ref="Q13:R14"/>
    <mergeCell ref="S13:T14"/>
    <mergeCell ref="U13:V14"/>
    <mergeCell ref="W13:X14"/>
    <mergeCell ref="Y13:Z14"/>
    <mergeCell ref="Q16:R16"/>
    <mergeCell ref="S16:T16"/>
    <mergeCell ref="U16:V16"/>
    <mergeCell ref="W16:X16"/>
    <mergeCell ref="Y16:Z16"/>
    <mergeCell ref="AA16:AB16"/>
    <mergeCell ref="AA13:AB14"/>
    <mergeCell ref="L13:L14"/>
    <mergeCell ref="M13:M14"/>
    <mergeCell ref="N13:N14"/>
    <mergeCell ref="U15:V15"/>
    <mergeCell ref="W15:X15"/>
    <mergeCell ref="Y15:Z15"/>
    <mergeCell ref="AA15:AB15"/>
    <mergeCell ref="AI16:AJ16"/>
    <mergeCell ref="AK16:AL16"/>
    <mergeCell ref="A17:A20"/>
    <mergeCell ref="B17:C17"/>
    <mergeCell ref="A15:A16"/>
    <mergeCell ref="B18:C18"/>
    <mergeCell ref="AI15:AJ15"/>
    <mergeCell ref="AK15:AL15"/>
    <mergeCell ref="B19:C19"/>
    <mergeCell ref="AC15:AD15"/>
    <mergeCell ref="AE15:AF15"/>
    <mergeCell ref="AG15:AH15"/>
    <mergeCell ref="B15:C15"/>
    <mergeCell ref="O15:P15"/>
    <mergeCell ref="Q15:R15"/>
    <mergeCell ref="S15:T15"/>
    <mergeCell ref="AE16:AF16"/>
    <mergeCell ref="AG16:AH16"/>
    <mergeCell ref="B16:C16"/>
    <mergeCell ref="O16:P16"/>
    <mergeCell ref="AC16:AD16"/>
    <mergeCell ref="Q17:R17"/>
    <mergeCell ref="S17:T17"/>
    <mergeCell ref="W18:X18"/>
    <mergeCell ref="A21:A24"/>
    <mergeCell ref="B21:C22"/>
    <mergeCell ref="D21:D22"/>
    <mergeCell ref="E21:E22"/>
    <mergeCell ref="F21:F22"/>
    <mergeCell ref="I21:I22"/>
    <mergeCell ref="B20:C20"/>
    <mergeCell ref="B24:C24"/>
    <mergeCell ref="B23:C23"/>
    <mergeCell ref="G21:G22"/>
    <mergeCell ref="H21:H22"/>
    <mergeCell ref="J21:J22"/>
    <mergeCell ref="K21:K22"/>
    <mergeCell ref="L21:L22"/>
    <mergeCell ref="M21:M22"/>
    <mergeCell ref="N21:N22"/>
    <mergeCell ref="U19:V19"/>
    <mergeCell ref="AA20:AB20"/>
    <mergeCell ref="AA19:AB19"/>
    <mergeCell ref="AC20:AD20"/>
    <mergeCell ref="AC19:AD19"/>
    <mergeCell ref="O19:P19"/>
    <mergeCell ref="Q19:R19"/>
    <mergeCell ref="S19:T19"/>
    <mergeCell ref="W19:X19"/>
    <mergeCell ref="U17:V17"/>
    <mergeCell ref="W17:X17"/>
    <mergeCell ref="W20:X20"/>
    <mergeCell ref="Y17:Z17"/>
    <mergeCell ref="Y18:Z18"/>
    <mergeCell ref="Y20:Z20"/>
    <mergeCell ref="Y19:Z19"/>
    <mergeCell ref="O17:P17"/>
    <mergeCell ref="O20:P20"/>
    <mergeCell ref="Q20:R20"/>
    <mergeCell ref="S20:T20"/>
    <mergeCell ref="O18:P18"/>
    <mergeCell ref="Q18:R18"/>
    <mergeCell ref="S18:T18"/>
    <mergeCell ref="U20:V20"/>
    <mergeCell ref="U18:V18"/>
  </mergeCells>
  <pageMargins left="0.15748031496062992" right="0.31496062992125984" top="0.74803149606299213" bottom="0.74803149606299213" header="0.31496062992125984" footer="0.31496062992125984"/>
  <pageSetup paperSize="5" scale="64" orientation="landscape" r:id="rId1"/>
  <headerFooter>
    <oddHeader>&amp;C&amp;"-,Negrita"&amp;16SISTEMA DE INFORMACIÓN POR METAS "SIM"</oddHeader>
    <oddFooter xml:space="preserve">&amp;RPEM-F-001 
DIF Guadalajara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31"/>
  <sheetViews>
    <sheetView view="pageBreakPreview" zoomScale="90" zoomScaleSheetLayoutView="90" workbookViewId="0">
      <selection activeCell="A15" sqref="A15:A18"/>
    </sheetView>
  </sheetViews>
  <sheetFormatPr baseColWidth="10" defaultRowHeight="14.4" x14ac:dyDescent="0.3"/>
  <cols>
    <col min="1" max="1" width="12.5546875" style="21" customWidth="1"/>
    <col min="2" max="3" width="13.44140625" style="21" customWidth="1"/>
    <col min="4" max="5" width="11.109375" style="21" customWidth="1"/>
    <col min="6" max="6" width="11.5546875" style="21" customWidth="1"/>
    <col min="7" max="8" width="12.109375" style="96" customWidth="1"/>
    <col min="9" max="9" width="12.109375" style="21" hidden="1" customWidth="1"/>
    <col min="10" max="10" width="12.109375" style="39" hidden="1" customWidth="1"/>
    <col min="11" max="11" width="12.109375" style="39" customWidth="1"/>
    <col min="12" max="12" width="12.109375" style="39" hidden="1" customWidth="1"/>
    <col min="13" max="13" width="12.109375" style="21" hidden="1" customWidth="1"/>
    <col min="14" max="14" width="12.109375" style="21" customWidth="1"/>
    <col min="15" max="18" width="4.33203125" style="46" customWidth="1"/>
    <col min="19" max="34" width="4.33203125" style="22" customWidth="1"/>
    <col min="35" max="38" width="4.33203125" style="46" customWidth="1"/>
    <col min="39" max="62" width="4.33203125" style="22" customWidth="1"/>
    <col min="63" max="285" width="11.5546875" style="17"/>
    <col min="286" max="286" width="12.5546875" style="17" customWidth="1"/>
    <col min="287" max="287" width="5.109375" style="17" customWidth="1"/>
    <col min="288" max="288" width="13.44140625" style="17" customWidth="1"/>
    <col min="289" max="290" width="21.44140625" style="17" customWidth="1"/>
    <col min="291" max="291" width="17.6640625" style="17" customWidth="1"/>
    <col min="292" max="293" width="14.6640625" style="17" customWidth="1"/>
    <col min="294" max="295" width="15.88671875" style="17" customWidth="1"/>
    <col min="296" max="307" width="12.88671875" style="17" customWidth="1"/>
    <col min="308" max="541" width="11.5546875" style="17"/>
    <col min="542" max="542" width="12.5546875" style="17" customWidth="1"/>
    <col min="543" max="543" width="5.109375" style="17" customWidth="1"/>
    <col min="544" max="544" width="13.44140625" style="17" customWidth="1"/>
    <col min="545" max="546" width="21.44140625" style="17" customWidth="1"/>
    <col min="547" max="547" width="17.6640625" style="17" customWidth="1"/>
    <col min="548" max="549" width="14.6640625" style="17" customWidth="1"/>
    <col min="550" max="551" width="15.88671875" style="17" customWidth="1"/>
    <col min="552" max="563" width="12.88671875" style="17" customWidth="1"/>
    <col min="564" max="797" width="11.5546875" style="17"/>
    <col min="798" max="798" width="12.5546875" style="17" customWidth="1"/>
    <col min="799" max="799" width="5.109375" style="17" customWidth="1"/>
    <col min="800" max="800" width="13.44140625" style="17" customWidth="1"/>
    <col min="801" max="802" width="21.44140625" style="17" customWidth="1"/>
    <col min="803" max="803" width="17.6640625" style="17" customWidth="1"/>
    <col min="804" max="805" width="14.6640625" style="17" customWidth="1"/>
    <col min="806" max="807" width="15.88671875" style="17" customWidth="1"/>
    <col min="808" max="819" width="12.88671875" style="17" customWidth="1"/>
    <col min="820" max="1053" width="11.5546875" style="17"/>
    <col min="1054" max="1054" width="12.5546875" style="17" customWidth="1"/>
    <col min="1055" max="1055" width="5.109375" style="17" customWidth="1"/>
    <col min="1056" max="1056" width="13.44140625" style="17" customWidth="1"/>
    <col min="1057" max="1058" width="21.44140625" style="17" customWidth="1"/>
    <col min="1059" max="1059" width="17.6640625" style="17" customWidth="1"/>
    <col min="1060" max="1061" width="14.6640625" style="17" customWidth="1"/>
    <col min="1062" max="1063" width="15.88671875" style="17" customWidth="1"/>
    <col min="1064" max="1075" width="12.88671875" style="17" customWidth="1"/>
    <col min="1076" max="1309" width="11.5546875" style="17"/>
    <col min="1310" max="1310" width="12.5546875" style="17" customWidth="1"/>
    <col min="1311" max="1311" width="5.109375" style="17" customWidth="1"/>
    <col min="1312" max="1312" width="13.44140625" style="17" customWidth="1"/>
    <col min="1313" max="1314" width="21.44140625" style="17" customWidth="1"/>
    <col min="1315" max="1315" width="17.6640625" style="17" customWidth="1"/>
    <col min="1316" max="1317" width="14.6640625" style="17" customWidth="1"/>
    <col min="1318" max="1319" width="15.88671875" style="17" customWidth="1"/>
    <col min="1320" max="1331" width="12.88671875" style="17" customWidth="1"/>
    <col min="1332" max="1565" width="11.5546875" style="17"/>
    <col min="1566" max="1566" width="12.5546875" style="17" customWidth="1"/>
    <col min="1567" max="1567" width="5.109375" style="17" customWidth="1"/>
    <col min="1568" max="1568" width="13.44140625" style="17" customWidth="1"/>
    <col min="1569" max="1570" width="21.44140625" style="17" customWidth="1"/>
    <col min="1571" max="1571" width="17.6640625" style="17" customWidth="1"/>
    <col min="1572" max="1573" width="14.6640625" style="17" customWidth="1"/>
    <col min="1574" max="1575" width="15.88671875" style="17" customWidth="1"/>
    <col min="1576" max="1587" width="12.88671875" style="17" customWidth="1"/>
    <col min="1588" max="1821" width="11.5546875" style="17"/>
    <col min="1822" max="1822" width="12.5546875" style="17" customWidth="1"/>
    <col min="1823" max="1823" width="5.109375" style="17" customWidth="1"/>
    <col min="1824" max="1824" width="13.44140625" style="17" customWidth="1"/>
    <col min="1825" max="1826" width="21.44140625" style="17" customWidth="1"/>
    <col min="1827" max="1827" width="17.6640625" style="17" customWidth="1"/>
    <col min="1828" max="1829" width="14.6640625" style="17" customWidth="1"/>
    <col min="1830" max="1831" width="15.88671875" style="17" customWidth="1"/>
    <col min="1832" max="1843" width="12.88671875" style="17" customWidth="1"/>
    <col min="1844" max="2077" width="11.5546875" style="17"/>
    <col min="2078" max="2078" width="12.5546875" style="17" customWidth="1"/>
    <col min="2079" max="2079" width="5.109375" style="17" customWidth="1"/>
    <col min="2080" max="2080" width="13.44140625" style="17" customWidth="1"/>
    <col min="2081" max="2082" width="21.44140625" style="17" customWidth="1"/>
    <col min="2083" max="2083" width="17.6640625" style="17" customWidth="1"/>
    <col min="2084" max="2085" width="14.6640625" style="17" customWidth="1"/>
    <col min="2086" max="2087" width="15.88671875" style="17" customWidth="1"/>
    <col min="2088" max="2099" width="12.88671875" style="17" customWidth="1"/>
    <col min="2100" max="2333" width="11.5546875" style="17"/>
    <col min="2334" max="2334" width="12.5546875" style="17" customWidth="1"/>
    <col min="2335" max="2335" width="5.109375" style="17" customWidth="1"/>
    <col min="2336" max="2336" width="13.44140625" style="17" customWidth="1"/>
    <col min="2337" max="2338" width="21.44140625" style="17" customWidth="1"/>
    <col min="2339" max="2339" width="17.6640625" style="17" customWidth="1"/>
    <col min="2340" max="2341" width="14.6640625" style="17" customWidth="1"/>
    <col min="2342" max="2343" width="15.88671875" style="17" customWidth="1"/>
    <col min="2344" max="2355" width="12.88671875" style="17" customWidth="1"/>
    <col min="2356" max="2589" width="11.5546875" style="17"/>
    <col min="2590" max="2590" width="12.5546875" style="17" customWidth="1"/>
    <col min="2591" max="2591" width="5.109375" style="17" customWidth="1"/>
    <col min="2592" max="2592" width="13.44140625" style="17" customWidth="1"/>
    <col min="2593" max="2594" width="21.44140625" style="17" customWidth="1"/>
    <col min="2595" max="2595" width="17.6640625" style="17" customWidth="1"/>
    <col min="2596" max="2597" width="14.6640625" style="17" customWidth="1"/>
    <col min="2598" max="2599" width="15.88671875" style="17" customWidth="1"/>
    <col min="2600" max="2611" width="12.88671875" style="17" customWidth="1"/>
    <col min="2612" max="2845" width="11.5546875" style="17"/>
    <col min="2846" max="2846" width="12.5546875" style="17" customWidth="1"/>
    <col min="2847" max="2847" width="5.109375" style="17" customWidth="1"/>
    <col min="2848" max="2848" width="13.44140625" style="17" customWidth="1"/>
    <col min="2849" max="2850" width="21.44140625" style="17" customWidth="1"/>
    <col min="2851" max="2851" width="17.6640625" style="17" customWidth="1"/>
    <col min="2852" max="2853" width="14.6640625" style="17" customWidth="1"/>
    <col min="2854" max="2855" width="15.88671875" style="17" customWidth="1"/>
    <col min="2856" max="2867" width="12.88671875" style="17" customWidth="1"/>
    <col min="2868" max="3101" width="11.5546875" style="17"/>
    <col min="3102" max="3102" width="12.5546875" style="17" customWidth="1"/>
    <col min="3103" max="3103" width="5.109375" style="17" customWidth="1"/>
    <col min="3104" max="3104" width="13.44140625" style="17" customWidth="1"/>
    <col min="3105" max="3106" width="21.44140625" style="17" customWidth="1"/>
    <col min="3107" max="3107" width="17.6640625" style="17" customWidth="1"/>
    <col min="3108" max="3109" width="14.6640625" style="17" customWidth="1"/>
    <col min="3110" max="3111" width="15.88671875" style="17" customWidth="1"/>
    <col min="3112" max="3123" width="12.88671875" style="17" customWidth="1"/>
    <col min="3124" max="3357" width="11.5546875" style="17"/>
    <col min="3358" max="3358" width="12.5546875" style="17" customWidth="1"/>
    <col min="3359" max="3359" width="5.109375" style="17" customWidth="1"/>
    <col min="3360" max="3360" width="13.44140625" style="17" customWidth="1"/>
    <col min="3361" max="3362" width="21.44140625" style="17" customWidth="1"/>
    <col min="3363" max="3363" width="17.6640625" style="17" customWidth="1"/>
    <col min="3364" max="3365" width="14.6640625" style="17" customWidth="1"/>
    <col min="3366" max="3367" width="15.88671875" style="17" customWidth="1"/>
    <col min="3368" max="3379" width="12.88671875" style="17" customWidth="1"/>
    <col min="3380" max="3613" width="11.5546875" style="17"/>
    <col min="3614" max="3614" width="12.5546875" style="17" customWidth="1"/>
    <col min="3615" max="3615" width="5.109375" style="17" customWidth="1"/>
    <col min="3616" max="3616" width="13.44140625" style="17" customWidth="1"/>
    <col min="3617" max="3618" width="21.44140625" style="17" customWidth="1"/>
    <col min="3619" max="3619" width="17.6640625" style="17" customWidth="1"/>
    <col min="3620" max="3621" width="14.6640625" style="17" customWidth="1"/>
    <col min="3622" max="3623" width="15.88671875" style="17" customWidth="1"/>
    <col min="3624" max="3635" width="12.88671875" style="17" customWidth="1"/>
    <col min="3636" max="3869" width="11.5546875" style="17"/>
    <col min="3870" max="3870" width="12.5546875" style="17" customWidth="1"/>
    <col min="3871" max="3871" width="5.109375" style="17" customWidth="1"/>
    <col min="3872" max="3872" width="13.44140625" style="17" customWidth="1"/>
    <col min="3873" max="3874" width="21.44140625" style="17" customWidth="1"/>
    <col min="3875" max="3875" width="17.6640625" style="17" customWidth="1"/>
    <col min="3876" max="3877" width="14.6640625" style="17" customWidth="1"/>
    <col min="3878" max="3879" width="15.88671875" style="17" customWidth="1"/>
    <col min="3880" max="3891" width="12.88671875" style="17" customWidth="1"/>
    <col min="3892" max="4125" width="11.5546875" style="17"/>
    <col min="4126" max="4126" width="12.5546875" style="17" customWidth="1"/>
    <col min="4127" max="4127" width="5.109375" style="17" customWidth="1"/>
    <col min="4128" max="4128" width="13.44140625" style="17" customWidth="1"/>
    <col min="4129" max="4130" width="21.44140625" style="17" customWidth="1"/>
    <col min="4131" max="4131" width="17.6640625" style="17" customWidth="1"/>
    <col min="4132" max="4133" width="14.6640625" style="17" customWidth="1"/>
    <col min="4134" max="4135" width="15.88671875" style="17" customWidth="1"/>
    <col min="4136" max="4147" width="12.88671875" style="17" customWidth="1"/>
    <col min="4148" max="4381" width="11.5546875" style="17"/>
    <col min="4382" max="4382" width="12.5546875" style="17" customWidth="1"/>
    <col min="4383" max="4383" width="5.109375" style="17" customWidth="1"/>
    <col min="4384" max="4384" width="13.44140625" style="17" customWidth="1"/>
    <col min="4385" max="4386" width="21.44140625" style="17" customWidth="1"/>
    <col min="4387" max="4387" width="17.6640625" style="17" customWidth="1"/>
    <col min="4388" max="4389" width="14.6640625" style="17" customWidth="1"/>
    <col min="4390" max="4391" width="15.88671875" style="17" customWidth="1"/>
    <col min="4392" max="4403" width="12.88671875" style="17" customWidth="1"/>
    <col min="4404" max="4637" width="11.5546875" style="17"/>
    <col min="4638" max="4638" width="12.5546875" style="17" customWidth="1"/>
    <col min="4639" max="4639" width="5.109375" style="17" customWidth="1"/>
    <col min="4640" max="4640" width="13.44140625" style="17" customWidth="1"/>
    <col min="4641" max="4642" width="21.44140625" style="17" customWidth="1"/>
    <col min="4643" max="4643" width="17.6640625" style="17" customWidth="1"/>
    <col min="4644" max="4645" width="14.6640625" style="17" customWidth="1"/>
    <col min="4646" max="4647" width="15.88671875" style="17" customWidth="1"/>
    <col min="4648" max="4659" width="12.88671875" style="17" customWidth="1"/>
    <col min="4660" max="4893" width="11.5546875" style="17"/>
    <col min="4894" max="4894" width="12.5546875" style="17" customWidth="1"/>
    <col min="4895" max="4895" width="5.109375" style="17" customWidth="1"/>
    <col min="4896" max="4896" width="13.44140625" style="17" customWidth="1"/>
    <col min="4897" max="4898" width="21.44140625" style="17" customWidth="1"/>
    <col min="4899" max="4899" width="17.6640625" style="17" customWidth="1"/>
    <col min="4900" max="4901" width="14.6640625" style="17" customWidth="1"/>
    <col min="4902" max="4903" width="15.88671875" style="17" customWidth="1"/>
    <col min="4904" max="4915" width="12.88671875" style="17" customWidth="1"/>
    <col min="4916" max="5149" width="11.5546875" style="17"/>
    <col min="5150" max="5150" width="12.5546875" style="17" customWidth="1"/>
    <col min="5151" max="5151" width="5.109375" style="17" customWidth="1"/>
    <col min="5152" max="5152" width="13.44140625" style="17" customWidth="1"/>
    <col min="5153" max="5154" width="21.44140625" style="17" customWidth="1"/>
    <col min="5155" max="5155" width="17.6640625" style="17" customWidth="1"/>
    <col min="5156" max="5157" width="14.6640625" style="17" customWidth="1"/>
    <col min="5158" max="5159" width="15.88671875" style="17" customWidth="1"/>
    <col min="5160" max="5171" width="12.88671875" style="17" customWidth="1"/>
    <col min="5172" max="5405" width="11.5546875" style="17"/>
    <col min="5406" max="5406" width="12.5546875" style="17" customWidth="1"/>
    <col min="5407" max="5407" width="5.109375" style="17" customWidth="1"/>
    <col min="5408" max="5408" width="13.44140625" style="17" customWidth="1"/>
    <col min="5409" max="5410" width="21.44140625" style="17" customWidth="1"/>
    <col min="5411" max="5411" width="17.6640625" style="17" customWidth="1"/>
    <col min="5412" max="5413" width="14.6640625" style="17" customWidth="1"/>
    <col min="5414" max="5415" width="15.88671875" style="17" customWidth="1"/>
    <col min="5416" max="5427" width="12.88671875" style="17" customWidth="1"/>
    <col min="5428" max="5661" width="11.5546875" style="17"/>
    <col min="5662" max="5662" width="12.5546875" style="17" customWidth="1"/>
    <col min="5663" max="5663" width="5.109375" style="17" customWidth="1"/>
    <col min="5664" max="5664" width="13.44140625" style="17" customWidth="1"/>
    <col min="5665" max="5666" width="21.44140625" style="17" customWidth="1"/>
    <col min="5667" max="5667" width="17.6640625" style="17" customWidth="1"/>
    <col min="5668" max="5669" width="14.6640625" style="17" customWidth="1"/>
    <col min="5670" max="5671" width="15.88671875" style="17" customWidth="1"/>
    <col min="5672" max="5683" width="12.88671875" style="17" customWidth="1"/>
    <col min="5684" max="5917" width="11.5546875" style="17"/>
    <col min="5918" max="5918" width="12.5546875" style="17" customWidth="1"/>
    <col min="5919" max="5919" width="5.109375" style="17" customWidth="1"/>
    <col min="5920" max="5920" width="13.44140625" style="17" customWidth="1"/>
    <col min="5921" max="5922" width="21.44140625" style="17" customWidth="1"/>
    <col min="5923" max="5923" width="17.6640625" style="17" customWidth="1"/>
    <col min="5924" max="5925" width="14.6640625" style="17" customWidth="1"/>
    <col min="5926" max="5927" width="15.88671875" style="17" customWidth="1"/>
    <col min="5928" max="5939" width="12.88671875" style="17" customWidth="1"/>
    <col min="5940" max="6173" width="11.5546875" style="17"/>
    <col min="6174" max="6174" width="12.5546875" style="17" customWidth="1"/>
    <col min="6175" max="6175" width="5.109375" style="17" customWidth="1"/>
    <col min="6176" max="6176" width="13.44140625" style="17" customWidth="1"/>
    <col min="6177" max="6178" width="21.44140625" style="17" customWidth="1"/>
    <col min="6179" max="6179" width="17.6640625" style="17" customWidth="1"/>
    <col min="6180" max="6181" width="14.6640625" style="17" customWidth="1"/>
    <col min="6182" max="6183" width="15.88671875" style="17" customWidth="1"/>
    <col min="6184" max="6195" width="12.88671875" style="17" customWidth="1"/>
    <col min="6196" max="6429" width="11.5546875" style="17"/>
    <col min="6430" max="6430" width="12.5546875" style="17" customWidth="1"/>
    <col min="6431" max="6431" width="5.109375" style="17" customWidth="1"/>
    <col min="6432" max="6432" width="13.44140625" style="17" customWidth="1"/>
    <col min="6433" max="6434" width="21.44140625" style="17" customWidth="1"/>
    <col min="6435" max="6435" width="17.6640625" style="17" customWidth="1"/>
    <col min="6436" max="6437" width="14.6640625" style="17" customWidth="1"/>
    <col min="6438" max="6439" width="15.88671875" style="17" customWidth="1"/>
    <col min="6440" max="6451" width="12.88671875" style="17" customWidth="1"/>
    <col min="6452" max="6685" width="11.5546875" style="17"/>
    <col min="6686" max="6686" width="12.5546875" style="17" customWidth="1"/>
    <col min="6687" max="6687" width="5.109375" style="17" customWidth="1"/>
    <col min="6688" max="6688" width="13.44140625" style="17" customWidth="1"/>
    <col min="6689" max="6690" width="21.44140625" style="17" customWidth="1"/>
    <col min="6691" max="6691" width="17.6640625" style="17" customWidth="1"/>
    <col min="6692" max="6693" width="14.6640625" style="17" customWidth="1"/>
    <col min="6694" max="6695" width="15.88671875" style="17" customWidth="1"/>
    <col min="6696" max="6707" width="12.88671875" style="17" customWidth="1"/>
    <col min="6708" max="6941" width="11.5546875" style="17"/>
    <col min="6942" max="6942" width="12.5546875" style="17" customWidth="1"/>
    <col min="6943" max="6943" width="5.109375" style="17" customWidth="1"/>
    <col min="6944" max="6944" width="13.44140625" style="17" customWidth="1"/>
    <col min="6945" max="6946" width="21.44140625" style="17" customWidth="1"/>
    <col min="6947" max="6947" width="17.6640625" style="17" customWidth="1"/>
    <col min="6948" max="6949" width="14.6640625" style="17" customWidth="1"/>
    <col min="6950" max="6951" width="15.88671875" style="17" customWidth="1"/>
    <col min="6952" max="6963" width="12.88671875" style="17" customWidth="1"/>
    <col min="6964" max="7197" width="11.5546875" style="17"/>
    <col min="7198" max="7198" width="12.5546875" style="17" customWidth="1"/>
    <col min="7199" max="7199" width="5.109375" style="17" customWidth="1"/>
    <col min="7200" max="7200" width="13.44140625" style="17" customWidth="1"/>
    <col min="7201" max="7202" width="21.44140625" style="17" customWidth="1"/>
    <col min="7203" max="7203" width="17.6640625" style="17" customWidth="1"/>
    <col min="7204" max="7205" width="14.6640625" style="17" customWidth="1"/>
    <col min="7206" max="7207" width="15.88671875" style="17" customWidth="1"/>
    <col min="7208" max="7219" width="12.88671875" style="17" customWidth="1"/>
    <col min="7220" max="7453" width="11.5546875" style="17"/>
    <col min="7454" max="7454" width="12.5546875" style="17" customWidth="1"/>
    <col min="7455" max="7455" width="5.109375" style="17" customWidth="1"/>
    <col min="7456" max="7456" width="13.44140625" style="17" customWidth="1"/>
    <col min="7457" max="7458" width="21.44140625" style="17" customWidth="1"/>
    <col min="7459" max="7459" width="17.6640625" style="17" customWidth="1"/>
    <col min="7460" max="7461" width="14.6640625" style="17" customWidth="1"/>
    <col min="7462" max="7463" width="15.88671875" style="17" customWidth="1"/>
    <col min="7464" max="7475" width="12.88671875" style="17" customWidth="1"/>
    <col min="7476" max="7709" width="11.5546875" style="17"/>
    <col min="7710" max="7710" width="12.5546875" style="17" customWidth="1"/>
    <col min="7711" max="7711" width="5.109375" style="17" customWidth="1"/>
    <col min="7712" max="7712" width="13.44140625" style="17" customWidth="1"/>
    <col min="7713" max="7714" width="21.44140625" style="17" customWidth="1"/>
    <col min="7715" max="7715" width="17.6640625" style="17" customWidth="1"/>
    <col min="7716" max="7717" width="14.6640625" style="17" customWidth="1"/>
    <col min="7718" max="7719" width="15.88671875" style="17" customWidth="1"/>
    <col min="7720" max="7731" width="12.88671875" style="17" customWidth="1"/>
    <col min="7732" max="7965" width="11.5546875" style="17"/>
    <col min="7966" max="7966" width="12.5546875" style="17" customWidth="1"/>
    <col min="7967" max="7967" width="5.109375" style="17" customWidth="1"/>
    <col min="7968" max="7968" width="13.44140625" style="17" customWidth="1"/>
    <col min="7969" max="7970" width="21.44140625" style="17" customWidth="1"/>
    <col min="7971" max="7971" width="17.6640625" style="17" customWidth="1"/>
    <col min="7972" max="7973" width="14.6640625" style="17" customWidth="1"/>
    <col min="7974" max="7975" width="15.88671875" style="17" customWidth="1"/>
    <col min="7976" max="7987" width="12.88671875" style="17" customWidth="1"/>
    <col min="7988" max="8221" width="11.5546875" style="17"/>
    <col min="8222" max="8222" width="12.5546875" style="17" customWidth="1"/>
    <col min="8223" max="8223" width="5.109375" style="17" customWidth="1"/>
    <col min="8224" max="8224" width="13.44140625" style="17" customWidth="1"/>
    <col min="8225" max="8226" width="21.44140625" style="17" customWidth="1"/>
    <col min="8227" max="8227" width="17.6640625" style="17" customWidth="1"/>
    <col min="8228" max="8229" width="14.6640625" style="17" customWidth="1"/>
    <col min="8230" max="8231" width="15.88671875" style="17" customWidth="1"/>
    <col min="8232" max="8243" width="12.88671875" style="17" customWidth="1"/>
    <col min="8244" max="8477" width="11.5546875" style="17"/>
    <col min="8478" max="8478" width="12.5546875" style="17" customWidth="1"/>
    <col min="8479" max="8479" width="5.109375" style="17" customWidth="1"/>
    <col min="8480" max="8480" width="13.44140625" style="17" customWidth="1"/>
    <col min="8481" max="8482" width="21.44140625" style="17" customWidth="1"/>
    <col min="8483" max="8483" width="17.6640625" style="17" customWidth="1"/>
    <col min="8484" max="8485" width="14.6640625" style="17" customWidth="1"/>
    <col min="8486" max="8487" width="15.88671875" style="17" customWidth="1"/>
    <col min="8488" max="8499" width="12.88671875" style="17" customWidth="1"/>
    <col min="8500" max="8733" width="11.5546875" style="17"/>
    <col min="8734" max="8734" width="12.5546875" style="17" customWidth="1"/>
    <col min="8735" max="8735" width="5.109375" style="17" customWidth="1"/>
    <col min="8736" max="8736" width="13.44140625" style="17" customWidth="1"/>
    <col min="8737" max="8738" width="21.44140625" style="17" customWidth="1"/>
    <col min="8739" max="8739" width="17.6640625" style="17" customWidth="1"/>
    <col min="8740" max="8741" width="14.6640625" style="17" customWidth="1"/>
    <col min="8742" max="8743" width="15.88671875" style="17" customWidth="1"/>
    <col min="8744" max="8755" width="12.88671875" style="17" customWidth="1"/>
    <col min="8756" max="8989" width="11.5546875" style="17"/>
    <col min="8990" max="8990" width="12.5546875" style="17" customWidth="1"/>
    <col min="8991" max="8991" width="5.109375" style="17" customWidth="1"/>
    <col min="8992" max="8992" width="13.44140625" style="17" customWidth="1"/>
    <col min="8993" max="8994" width="21.44140625" style="17" customWidth="1"/>
    <col min="8995" max="8995" width="17.6640625" style="17" customWidth="1"/>
    <col min="8996" max="8997" width="14.6640625" style="17" customWidth="1"/>
    <col min="8998" max="8999" width="15.88671875" style="17" customWidth="1"/>
    <col min="9000" max="9011" width="12.88671875" style="17" customWidth="1"/>
    <col min="9012" max="9245" width="11.5546875" style="17"/>
    <col min="9246" max="9246" width="12.5546875" style="17" customWidth="1"/>
    <col min="9247" max="9247" width="5.109375" style="17" customWidth="1"/>
    <col min="9248" max="9248" width="13.44140625" style="17" customWidth="1"/>
    <col min="9249" max="9250" width="21.44140625" style="17" customWidth="1"/>
    <col min="9251" max="9251" width="17.6640625" style="17" customWidth="1"/>
    <col min="9252" max="9253" width="14.6640625" style="17" customWidth="1"/>
    <col min="9254" max="9255" width="15.88671875" style="17" customWidth="1"/>
    <col min="9256" max="9267" width="12.88671875" style="17" customWidth="1"/>
    <col min="9268" max="9501" width="11.5546875" style="17"/>
    <col min="9502" max="9502" width="12.5546875" style="17" customWidth="1"/>
    <col min="9503" max="9503" width="5.109375" style="17" customWidth="1"/>
    <col min="9504" max="9504" width="13.44140625" style="17" customWidth="1"/>
    <col min="9505" max="9506" width="21.44140625" style="17" customWidth="1"/>
    <col min="9507" max="9507" width="17.6640625" style="17" customWidth="1"/>
    <col min="9508" max="9509" width="14.6640625" style="17" customWidth="1"/>
    <col min="9510" max="9511" width="15.88671875" style="17" customWidth="1"/>
    <col min="9512" max="9523" width="12.88671875" style="17" customWidth="1"/>
    <col min="9524" max="9757" width="11.5546875" style="17"/>
    <col min="9758" max="9758" width="12.5546875" style="17" customWidth="1"/>
    <col min="9759" max="9759" width="5.109375" style="17" customWidth="1"/>
    <col min="9760" max="9760" width="13.44140625" style="17" customWidth="1"/>
    <col min="9761" max="9762" width="21.44140625" style="17" customWidth="1"/>
    <col min="9763" max="9763" width="17.6640625" style="17" customWidth="1"/>
    <col min="9764" max="9765" width="14.6640625" style="17" customWidth="1"/>
    <col min="9766" max="9767" width="15.88671875" style="17" customWidth="1"/>
    <col min="9768" max="9779" width="12.88671875" style="17" customWidth="1"/>
    <col min="9780" max="10013" width="11.5546875" style="17"/>
    <col min="10014" max="10014" width="12.5546875" style="17" customWidth="1"/>
    <col min="10015" max="10015" width="5.109375" style="17" customWidth="1"/>
    <col min="10016" max="10016" width="13.44140625" style="17" customWidth="1"/>
    <col min="10017" max="10018" width="21.44140625" style="17" customWidth="1"/>
    <col min="10019" max="10019" width="17.6640625" style="17" customWidth="1"/>
    <col min="10020" max="10021" width="14.6640625" style="17" customWidth="1"/>
    <col min="10022" max="10023" width="15.88671875" style="17" customWidth="1"/>
    <col min="10024" max="10035" width="12.88671875" style="17" customWidth="1"/>
    <col min="10036" max="10269" width="11.5546875" style="17"/>
    <col min="10270" max="10270" width="12.5546875" style="17" customWidth="1"/>
    <col min="10271" max="10271" width="5.109375" style="17" customWidth="1"/>
    <col min="10272" max="10272" width="13.44140625" style="17" customWidth="1"/>
    <col min="10273" max="10274" width="21.44140625" style="17" customWidth="1"/>
    <col min="10275" max="10275" width="17.6640625" style="17" customWidth="1"/>
    <col min="10276" max="10277" width="14.6640625" style="17" customWidth="1"/>
    <col min="10278" max="10279" width="15.88671875" style="17" customWidth="1"/>
    <col min="10280" max="10291" width="12.88671875" style="17" customWidth="1"/>
    <col min="10292" max="10525" width="11.5546875" style="17"/>
    <col min="10526" max="10526" width="12.5546875" style="17" customWidth="1"/>
    <col min="10527" max="10527" width="5.109375" style="17" customWidth="1"/>
    <col min="10528" max="10528" width="13.44140625" style="17" customWidth="1"/>
    <col min="10529" max="10530" width="21.44140625" style="17" customWidth="1"/>
    <col min="10531" max="10531" width="17.6640625" style="17" customWidth="1"/>
    <col min="10532" max="10533" width="14.6640625" style="17" customWidth="1"/>
    <col min="10534" max="10535" width="15.88671875" style="17" customWidth="1"/>
    <col min="10536" max="10547" width="12.88671875" style="17" customWidth="1"/>
    <col min="10548" max="10781" width="11.5546875" style="17"/>
    <col min="10782" max="10782" width="12.5546875" style="17" customWidth="1"/>
    <col min="10783" max="10783" width="5.109375" style="17" customWidth="1"/>
    <col min="10784" max="10784" width="13.44140625" style="17" customWidth="1"/>
    <col min="10785" max="10786" width="21.44140625" style="17" customWidth="1"/>
    <col min="10787" max="10787" width="17.6640625" style="17" customWidth="1"/>
    <col min="10788" max="10789" width="14.6640625" style="17" customWidth="1"/>
    <col min="10790" max="10791" width="15.88671875" style="17" customWidth="1"/>
    <col min="10792" max="10803" width="12.88671875" style="17" customWidth="1"/>
    <col min="10804" max="11037" width="11.5546875" style="17"/>
    <col min="11038" max="11038" width="12.5546875" style="17" customWidth="1"/>
    <col min="11039" max="11039" width="5.109375" style="17" customWidth="1"/>
    <col min="11040" max="11040" width="13.44140625" style="17" customWidth="1"/>
    <col min="11041" max="11042" width="21.44140625" style="17" customWidth="1"/>
    <col min="11043" max="11043" width="17.6640625" style="17" customWidth="1"/>
    <col min="11044" max="11045" width="14.6640625" style="17" customWidth="1"/>
    <col min="11046" max="11047" width="15.88671875" style="17" customWidth="1"/>
    <col min="11048" max="11059" width="12.88671875" style="17" customWidth="1"/>
    <col min="11060" max="11293" width="11.5546875" style="17"/>
    <col min="11294" max="11294" width="12.5546875" style="17" customWidth="1"/>
    <col min="11295" max="11295" width="5.109375" style="17" customWidth="1"/>
    <col min="11296" max="11296" width="13.44140625" style="17" customWidth="1"/>
    <col min="11297" max="11298" width="21.44140625" style="17" customWidth="1"/>
    <col min="11299" max="11299" width="17.6640625" style="17" customWidth="1"/>
    <col min="11300" max="11301" width="14.6640625" style="17" customWidth="1"/>
    <col min="11302" max="11303" width="15.88671875" style="17" customWidth="1"/>
    <col min="11304" max="11315" width="12.88671875" style="17" customWidth="1"/>
    <col min="11316" max="11549" width="11.5546875" style="17"/>
    <col min="11550" max="11550" width="12.5546875" style="17" customWidth="1"/>
    <col min="11551" max="11551" width="5.109375" style="17" customWidth="1"/>
    <col min="11552" max="11552" width="13.44140625" style="17" customWidth="1"/>
    <col min="11553" max="11554" width="21.44140625" style="17" customWidth="1"/>
    <col min="11555" max="11555" width="17.6640625" style="17" customWidth="1"/>
    <col min="11556" max="11557" width="14.6640625" style="17" customWidth="1"/>
    <col min="11558" max="11559" width="15.88671875" style="17" customWidth="1"/>
    <col min="11560" max="11571" width="12.88671875" style="17" customWidth="1"/>
    <col min="11572" max="11805" width="11.5546875" style="17"/>
    <col min="11806" max="11806" width="12.5546875" style="17" customWidth="1"/>
    <col min="11807" max="11807" width="5.109375" style="17" customWidth="1"/>
    <col min="11808" max="11808" width="13.44140625" style="17" customWidth="1"/>
    <col min="11809" max="11810" width="21.44140625" style="17" customWidth="1"/>
    <col min="11811" max="11811" width="17.6640625" style="17" customWidth="1"/>
    <col min="11812" max="11813" width="14.6640625" style="17" customWidth="1"/>
    <col min="11814" max="11815" width="15.88671875" style="17" customWidth="1"/>
    <col min="11816" max="11827" width="12.88671875" style="17" customWidth="1"/>
    <col min="11828" max="12061" width="11.5546875" style="17"/>
    <col min="12062" max="12062" width="12.5546875" style="17" customWidth="1"/>
    <col min="12063" max="12063" width="5.109375" style="17" customWidth="1"/>
    <col min="12064" max="12064" width="13.44140625" style="17" customWidth="1"/>
    <col min="12065" max="12066" width="21.44140625" style="17" customWidth="1"/>
    <col min="12067" max="12067" width="17.6640625" style="17" customWidth="1"/>
    <col min="12068" max="12069" width="14.6640625" style="17" customWidth="1"/>
    <col min="12070" max="12071" width="15.88671875" style="17" customWidth="1"/>
    <col min="12072" max="12083" width="12.88671875" style="17" customWidth="1"/>
    <col min="12084" max="12317" width="11.5546875" style="17"/>
    <col min="12318" max="12318" width="12.5546875" style="17" customWidth="1"/>
    <col min="12319" max="12319" width="5.109375" style="17" customWidth="1"/>
    <col min="12320" max="12320" width="13.44140625" style="17" customWidth="1"/>
    <col min="12321" max="12322" width="21.44140625" style="17" customWidth="1"/>
    <col min="12323" max="12323" width="17.6640625" style="17" customWidth="1"/>
    <col min="12324" max="12325" width="14.6640625" style="17" customWidth="1"/>
    <col min="12326" max="12327" width="15.88671875" style="17" customWidth="1"/>
    <col min="12328" max="12339" width="12.88671875" style="17" customWidth="1"/>
    <col min="12340" max="12573" width="11.5546875" style="17"/>
    <col min="12574" max="12574" width="12.5546875" style="17" customWidth="1"/>
    <col min="12575" max="12575" width="5.109375" style="17" customWidth="1"/>
    <col min="12576" max="12576" width="13.44140625" style="17" customWidth="1"/>
    <col min="12577" max="12578" width="21.44140625" style="17" customWidth="1"/>
    <col min="12579" max="12579" width="17.6640625" style="17" customWidth="1"/>
    <col min="12580" max="12581" width="14.6640625" style="17" customWidth="1"/>
    <col min="12582" max="12583" width="15.88671875" style="17" customWidth="1"/>
    <col min="12584" max="12595" width="12.88671875" style="17" customWidth="1"/>
    <col min="12596" max="12829" width="11.5546875" style="17"/>
    <col min="12830" max="12830" width="12.5546875" style="17" customWidth="1"/>
    <col min="12831" max="12831" width="5.109375" style="17" customWidth="1"/>
    <col min="12832" max="12832" width="13.44140625" style="17" customWidth="1"/>
    <col min="12833" max="12834" width="21.44140625" style="17" customWidth="1"/>
    <col min="12835" max="12835" width="17.6640625" style="17" customWidth="1"/>
    <col min="12836" max="12837" width="14.6640625" style="17" customWidth="1"/>
    <col min="12838" max="12839" width="15.88671875" style="17" customWidth="1"/>
    <col min="12840" max="12851" width="12.88671875" style="17" customWidth="1"/>
    <col min="12852" max="13085" width="11.5546875" style="17"/>
    <col min="13086" max="13086" width="12.5546875" style="17" customWidth="1"/>
    <col min="13087" max="13087" width="5.109375" style="17" customWidth="1"/>
    <col min="13088" max="13088" width="13.44140625" style="17" customWidth="1"/>
    <col min="13089" max="13090" width="21.44140625" style="17" customWidth="1"/>
    <col min="13091" max="13091" width="17.6640625" style="17" customWidth="1"/>
    <col min="13092" max="13093" width="14.6640625" style="17" customWidth="1"/>
    <col min="13094" max="13095" width="15.88671875" style="17" customWidth="1"/>
    <col min="13096" max="13107" width="12.88671875" style="17" customWidth="1"/>
    <col min="13108" max="13341" width="11.5546875" style="17"/>
    <col min="13342" max="13342" width="12.5546875" style="17" customWidth="1"/>
    <col min="13343" max="13343" width="5.109375" style="17" customWidth="1"/>
    <col min="13344" max="13344" width="13.44140625" style="17" customWidth="1"/>
    <col min="13345" max="13346" width="21.44140625" style="17" customWidth="1"/>
    <col min="13347" max="13347" width="17.6640625" style="17" customWidth="1"/>
    <col min="13348" max="13349" width="14.6640625" style="17" customWidth="1"/>
    <col min="13350" max="13351" width="15.88671875" style="17" customWidth="1"/>
    <col min="13352" max="13363" width="12.88671875" style="17" customWidth="1"/>
    <col min="13364" max="13597" width="11.5546875" style="17"/>
    <col min="13598" max="13598" width="12.5546875" style="17" customWidth="1"/>
    <col min="13599" max="13599" width="5.109375" style="17" customWidth="1"/>
    <col min="13600" max="13600" width="13.44140625" style="17" customWidth="1"/>
    <col min="13601" max="13602" width="21.44140625" style="17" customWidth="1"/>
    <col min="13603" max="13603" width="17.6640625" style="17" customWidth="1"/>
    <col min="13604" max="13605" width="14.6640625" style="17" customWidth="1"/>
    <col min="13606" max="13607" width="15.88671875" style="17" customWidth="1"/>
    <col min="13608" max="13619" width="12.88671875" style="17" customWidth="1"/>
    <col min="13620" max="13853" width="11.5546875" style="17"/>
    <col min="13854" max="13854" width="12.5546875" style="17" customWidth="1"/>
    <col min="13855" max="13855" width="5.109375" style="17" customWidth="1"/>
    <col min="13856" max="13856" width="13.44140625" style="17" customWidth="1"/>
    <col min="13857" max="13858" width="21.44140625" style="17" customWidth="1"/>
    <col min="13859" max="13859" width="17.6640625" style="17" customWidth="1"/>
    <col min="13860" max="13861" width="14.6640625" style="17" customWidth="1"/>
    <col min="13862" max="13863" width="15.88671875" style="17" customWidth="1"/>
    <col min="13864" max="13875" width="12.88671875" style="17" customWidth="1"/>
    <col min="13876" max="14109" width="11.5546875" style="17"/>
    <col min="14110" max="14110" width="12.5546875" style="17" customWidth="1"/>
    <col min="14111" max="14111" width="5.109375" style="17" customWidth="1"/>
    <col min="14112" max="14112" width="13.44140625" style="17" customWidth="1"/>
    <col min="14113" max="14114" width="21.44140625" style="17" customWidth="1"/>
    <col min="14115" max="14115" width="17.6640625" style="17" customWidth="1"/>
    <col min="14116" max="14117" width="14.6640625" style="17" customWidth="1"/>
    <col min="14118" max="14119" width="15.88671875" style="17" customWidth="1"/>
    <col min="14120" max="14131" width="12.88671875" style="17" customWidth="1"/>
    <col min="14132" max="14365" width="11.5546875" style="17"/>
    <col min="14366" max="14366" width="12.5546875" style="17" customWidth="1"/>
    <col min="14367" max="14367" width="5.109375" style="17" customWidth="1"/>
    <col min="14368" max="14368" width="13.44140625" style="17" customWidth="1"/>
    <col min="14369" max="14370" width="21.44140625" style="17" customWidth="1"/>
    <col min="14371" max="14371" width="17.6640625" style="17" customWidth="1"/>
    <col min="14372" max="14373" width="14.6640625" style="17" customWidth="1"/>
    <col min="14374" max="14375" width="15.88671875" style="17" customWidth="1"/>
    <col min="14376" max="14387" width="12.88671875" style="17" customWidth="1"/>
    <col min="14388" max="14621" width="11.5546875" style="17"/>
    <col min="14622" max="14622" width="12.5546875" style="17" customWidth="1"/>
    <col min="14623" max="14623" width="5.109375" style="17" customWidth="1"/>
    <col min="14624" max="14624" width="13.44140625" style="17" customWidth="1"/>
    <col min="14625" max="14626" width="21.44140625" style="17" customWidth="1"/>
    <col min="14627" max="14627" width="17.6640625" style="17" customWidth="1"/>
    <col min="14628" max="14629" width="14.6640625" style="17" customWidth="1"/>
    <col min="14630" max="14631" width="15.88671875" style="17" customWidth="1"/>
    <col min="14632" max="14643" width="12.88671875" style="17" customWidth="1"/>
    <col min="14644" max="14877" width="11.5546875" style="17"/>
    <col min="14878" max="14878" width="12.5546875" style="17" customWidth="1"/>
    <col min="14879" max="14879" width="5.109375" style="17" customWidth="1"/>
    <col min="14880" max="14880" width="13.44140625" style="17" customWidth="1"/>
    <col min="14881" max="14882" width="21.44140625" style="17" customWidth="1"/>
    <col min="14883" max="14883" width="17.6640625" style="17" customWidth="1"/>
    <col min="14884" max="14885" width="14.6640625" style="17" customWidth="1"/>
    <col min="14886" max="14887" width="15.88671875" style="17" customWidth="1"/>
    <col min="14888" max="14899" width="12.88671875" style="17" customWidth="1"/>
    <col min="14900" max="15133" width="11.5546875" style="17"/>
    <col min="15134" max="15134" width="12.5546875" style="17" customWidth="1"/>
    <col min="15135" max="15135" width="5.109375" style="17" customWidth="1"/>
    <col min="15136" max="15136" width="13.44140625" style="17" customWidth="1"/>
    <col min="15137" max="15138" width="21.44140625" style="17" customWidth="1"/>
    <col min="15139" max="15139" width="17.6640625" style="17" customWidth="1"/>
    <col min="15140" max="15141" width="14.6640625" style="17" customWidth="1"/>
    <col min="15142" max="15143" width="15.88671875" style="17" customWidth="1"/>
    <col min="15144" max="15155" width="12.88671875" style="17" customWidth="1"/>
    <col min="15156" max="15389" width="11.5546875" style="17"/>
    <col min="15390" max="15390" width="12.5546875" style="17" customWidth="1"/>
    <col min="15391" max="15391" width="5.109375" style="17" customWidth="1"/>
    <col min="15392" max="15392" width="13.44140625" style="17" customWidth="1"/>
    <col min="15393" max="15394" width="21.44140625" style="17" customWidth="1"/>
    <col min="15395" max="15395" width="17.6640625" style="17" customWidth="1"/>
    <col min="15396" max="15397" width="14.6640625" style="17" customWidth="1"/>
    <col min="15398" max="15399" width="15.88671875" style="17" customWidth="1"/>
    <col min="15400" max="15411" width="12.88671875" style="17" customWidth="1"/>
    <col min="15412" max="15645" width="11.5546875" style="17"/>
    <col min="15646" max="15646" width="12.5546875" style="17" customWidth="1"/>
    <col min="15647" max="15647" width="5.109375" style="17" customWidth="1"/>
    <col min="15648" max="15648" width="13.44140625" style="17" customWidth="1"/>
    <col min="15649" max="15650" width="21.44140625" style="17" customWidth="1"/>
    <col min="15651" max="15651" width="17.6640625" style="17" customWidth="1"/>
    <col min="15652" max="15653" width="14.6640625" style="17" customWidth="1"/>
    <col min="15654" max="15655" width="15.88671875" style="17" customWidth="1"/>
    <col min="15656" max="15667" width="12.88671875" style="17" customWidth="1"/>
    <col min="15668" max="15901" width="11.5546875" style="17"/>
    <col min="15902" max="15902" width="12.5546875" style="17" customWidth="1"/>
    <col min="15903" max="15903" width="5.109375" style="17" customWidth="1"/>
    <col min="15904" max="15904" width="13.44140625" style="17" customWidth="1"/>
    <col min="15905" max="15906" width="21.44140625" style="17" customWidth="1"/>
    <col min="15907" max="15907" width="17.6640625" style="17" customWidth="1"/>
    <col min="15908" max="15909" width="14.6640625" style="17" customWidth="1"/>
    <col min="15910" max="15911" width="15.88671875" style="17" customWidth="1"/>
    <col min="15912" max="15923" width="12.88671875" style="17" customWidth="1"/>
    <col min="15924" max="16157" width="11.5546875" style="17"/>
    <col min="16158" max="16158" width="12.5546875" style="17" customWidth="1"/>
    <col min="16159" max="16159" width="5.109375" style="17" customWidth="1"/>
    <col min="16160" max="16160" width="13.44140625" style="17" customWidth="1"/>
    <col min="16161" max="16162" width="21.44140625" style="17" customWidth="1"/>
    <col min="16163" max="16163" width="17.6640625" style="17" customWidth="1"/>
    <col min="16164" max="16165" width="14.6640625" style="17" customWidth="1"/>
    <col min="16166" max="16167" width="15.88671875" style="17" customWidth="1"/>
    <col min="16168" max="16179" width="12.88671875" style="17" customWidth="1"/>
    <col min="16180" max="16384" width="11.5546875" style="17"/>
  </cols>
  <sheetData>
    <row r="1" spans="1:62" ht="20.25" customHeight="1" x14ac:dyDescent="0.3">
      <c r="A1" s="370" t="s">
        <v>24</v>
      </c>
      <c r="B1" s="370"/>
      <c r="C1" s="371" t="s">
        <v>53</v>
      </c>
      <c r="D1" s="371"/>
      <c r="E1" s="371"/>
      <c r="F1" s="371"/>
      <c r="G1" s="93"/>
      <c r="H1" s="93"/>
      <c r="I1" s="18"/>
      <c r="J1" s="19"/>
      <c r="K1" s="19"/>
      <c r="L1" s="19"/>
      <c r="M1" s="20"/>
    </row>
    <row r="2" spans="1:62" x14ac:dyDescent="0.3">
      <c r="C2" s="40"/>
      <c r="D2" s="18"/>
      <c r="E2" s="18"/>
      <c r="F2" s="18"/>
      <c r="G2" s="93"/>
      <c r="H2" s="93"/>
      <c r="I2" s="18"/>
      <c r="J2" s="19"/>
      <c r="K2" s="19"/>
      <c r="L2" s="19"/>
      <c r="M2" s="20"/>
      <c r="N2" s="23"/>
    </row>
    <row r="3" spans="1:62" ht="24" customHeight="1" x14ac:dyDescent="0.3">
      <c r="A3" s="370" t="s">
        <v>25</v>
      </c>
      <c r="B3" s="370"/>
      <c r="C3" s="371" t="s">
        <v>54</v>
      </c>
      <c r="D3" s="371"/>
      <c r="E3" s="371"/>
      <c r="F3" s="371"/>
      <c r="G3" s="93"/>
      <c r="H3" s="93"/>
      <c r="I3" s="18"/>
      <c r="J3" s="19"/>
      <c r="K3" s="19"/>
      <c r="L3" s="19"/>
      <c r="M3" s="19"/>
      <c r="N3" s="24"/>
    </row>
    <row r="4" spans="1:62" x14ac:dyDescent="0.3">
      <c r="C4" s="18"/>
      <c r="D4" s="18"/>
      <c r="E4" s="18"/>
      <c r="F4" s="25"/>
      <c r="G4" s="99"/>
      <c r="H4" s="99"/>
      <c r="I4" s="25"/>
      <c r="J4" s="26"/>
      <c r="K4" s="26"/>
      <c r="L4" s="26"/>
    </row>
    <row r="5" spans="1:62" ht="27" customHeight="1" x14ac:dyDescent="0.3">
      <c r="A5" s="370" t="s">
        <v>0</v>
      </c>
      <c r="B5" s="370"/>
      <c r="C5" s="371" t="s">
        <v>247</v>
      </c>
      <c r="D5" s="371"/>
      <c r="E5" s="371"/>
      <c r="F5" s="371"/>
      <c r="G5" s="93"/>
      <c r="H5" s="93"/>
      <c r="I5" s="18"/>
      <c r="J5" s="27"/>
      <c r="K5" s="27"/>
      <c r="L5" s="27"/>
      <c r="M5" s="27"/>
      <c r="N5" s="27"/>
    </row>
    <row r="6" spans="1:62" x14ac:dyDescent="0.3">
      <c r="C6" s="18"/>
      <c r="D6" s="18"/>
      <c r="E6" s="18"/>
      <c r="F6" s="25"/>
      <c r="G6" s="99"/>
      <c r="H6" s="99"/>
      <c r="I6" s="25"/>
      <c r="J6" s="26"/>
      <c r="K6" s="26"/>
      <c r="L6" s="26"/>
    </row>
    <row r="7" spans="1:62" ht="27" hidden="1" customHeight="1" x14ac:dyDescent="0.3">
      <c r="A7" s="370" t="s">
        <v>23</v>
      </c>
      <c r="B7" s="370"/>
      <c r="C7" s="371"/>
      <c r="D7" s="371"/>
      <c r="E7" s="371"/>
      <c r="F7" s="371"/>
      <c r="G7" s="93"/>
      <c r="H7" s="93"/>
      <c r="I7" s="18"/>
      <c r="J7" s="27"/>
      <c r="K7" s="27"/>
      <c r="L7" s="27"/>
      <c r="M7" s="27"/>
      <c r="N7" s="27"/>
    </row>
    <row r="8" spans="1:62" hidden="1" x14ac:dyDescent="0.3">
      <c r="C8" s="25"/>
      <c r="D8" s="25"/>
      <c r="E8" s="25"/>
      <c r="F8" s="25"/>
      <c r="G8" s="99"/>
      <c r="H8" s="99"/>
      <c r="I8" s="25"/>
      <c r="J8" s="26"/>
      <c r="K8" s="26"/>
      <c r="L8" s="26"/>
    </row>
    <row r="9" spans="1:62" ht="125.4" customHeight="1" x14ac:dyDescent="0.3">
      <c r="A9" s="370" t="s">
        <v>26</v>
      </c>
      <c r="B9" s="370"/>
      <c r="C9" s="438" t="s">
        <v>55</v>
      </c>
      <c r="D9" s="439"/>
      <c r="E9" s="439"/>
      <c r="F9" s="440"/>
      <c r="G9" s="101"/>
      <c r="H9" s="101"/>
      <c r="I9" s="28"/>
      <c r="J9" s="29"/>
      <c r="K9" s="29"/>
      <c r="L9" s="29"/>
      <c r="M9" s="21" t="s">
        <v>1</v>
      </c>
    </row>
    <row r="10" spans="1:62" s="34" customFormat="1" ht="14.25" customHeight="1" x14ac:dyDescent="0.3">
      <c r="A10" s="20"/>
      <c r="B10" s="20"/>
      <c r="C10" s="30"/>
      <c r="D10" s="30"/>
      <c r="E10" s="30"/>
      <c r="F10" s="30"/>
      <c r="G10" s="31"/>
      <c r="H10" s="31"/>
      <c r="I10" s="31"/>
      <c r="J10" s="32"/>
      <c r="K10" s="32"/>
      <c r="L10" s="32"/>
      <c r="M10" s="20"/>
      <c r="N10" s="20"/>
      <c r="O10" s="47"/>
      <c r="P10" s="47"/>
      <c r="Q10" s="47"/>
      <c r="R10" s="4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47"/>
      <c r="AJ10" s="47"/>
      <c r="AK10" s="47"/>
      <c r="AL10" s="47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</row>
    <row r="11" spans="1:62" s="34" customFormat="1" ht="30" customHeight="1" x14ac:dyDescent="0.3">
      <c r="A11" s="35"/>
      <c r="B11" s="35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20"/>
      <c r="N11" s="20"/>
      <c r="O11" s="47"/>
      <c r="P11" s="47"/>
      <c r="Q11" s="47"/>
      <c r="R11" s="4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47"/>
      <c r="AJ11" s="47"/>
      <c r="AK11" s="47"/>
      <c r="AL11" s="47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</row>
    <row r="12" spans="1:62" x14ac:dyDescent="0.3">
      <c r="A12" s="36"/>
      <c r="B12" s="36"/>
      <c r="C12" s="36"/>
      <c r="D12" s="36"/>
      <c r="E12" s="36"/>
      <c r="F12" s="36"/>
      <c r="G12" s="104"/>
      <c r="H12" s="104"/>
      <c r="I12" s="36"/>
      <c r="J12" s="37"/>
      <c r="K12" s="37"/>
      <c r="L12" s="37"/>
    </row>
    <row r="13" spans="1:62" ht="22.5" customHeight="1" x14ac:dyDescent="0.3">
      <c r="A13" s="36"/>
      <c r="B13" s="377" t="s">
        <v>3</v>
      </c>
      <c r="C13" s="377"/>
      <c r="D13" s="372" t="s">
        <v>4</v>
      </c>
      <c r="E13" s="378" t="s">
        <v>5</v>
      </c>
      <c r="F13" s="372" t="s">
        <v>45</v>
      </c>
      <c r="G13" s="368" t="s">
        <v>270</v>
      </c>
      <c r="H13" s="368" t="s">
        <v>22</v>
      </c>
      <c r="I13" s="368" t="s">
        <v>276</v>
      </c>
      <c r="J13" s="368" t="s">
        <v>272</v>
      </c>
      <c r="K13" s="368" t="s">
        <v>273</v>
      </c>
      <c r="L13" s="368" t="s">
        <v>6</v>
      </c>
      <c r="M13" s="372" t="s">
        <v>274</v>
      </c>
      <c r="N13" s="372" t="s">
        <v>275</v>
      </c>
      <c r="O13" s="358" t="s">
        <v>56</v>
      </c>
      <c r="P13" s="359"/>
      <c r="Q13" s="359"/>
      <c r="R13" s="359"/>
      <c r="S13" s="358" t="s">
        <v>7</v>
      </c>
      <c r="T13" s="359"/>
      <c r="U13" s="359"/>
      <c r="V13" s="359"/>
      <c r="W13" s="358" t="s">
        <v>8</v>
      </c>
      <c r="X13" s="359"/>
      <c r="Y13" s="359"/>
      <c r="Z13" s="359"/>
      <c r="AA13" s="358" t="s">
        <v>57</v>
      </c>
      <c r="AB13" s="359"/>
      <c r="AC13" s="359"/>
      <c r="AD13" s="359"/>
      <c r="AE13" s="358" t="s">
        <v>58</v>
      </c>
      <c r="AF13" s="359"/>
      <c r="AG13" s="359"/>
      <c r="AH13" s="359"/>
      <c r="AI13" s="358" t="s">
        <v>59</v>
      </c>
      <c r="AJ13" s="359"/>
      <c r="AK13" s="359"/>
      <c r="AL13" s="359"/>
      <c r="AM13" s="358" t="s">
        <v>60</v>
      </c>
      <c r="AN13" s="359"/>
      <c r="AO13" s="359"/>
      <c r="AP13" s="359"/>
      <c r="AQ13" s="358" t="s">
        <v>9</v>
      </c>
      <c r="AR13" s="359"/>
      <c r="AS13" s="359"/>
      <c r="AT13" s="359"/>
      <c r="AU13" s="358" t="s">
        <v>10</v>
      </c>
      <c r="AV13" s="359"/>
      <c r="AW13" s="359"/>
      <c r="AX13" s="359"/>
      <c r="AY13" s="358" t="s">
        <v>11</v>
      </c>
      <c r="AZ13" s="359"/>
      <c r="BA13" s="359"/>
      <c r="BB13" s="359"/>
      <c r="BC13" s="358" t="s">
        <v>12</v>
      </c>
      <c r="BD13" s="359"/>
      <c r="BE13" s="359"/>
      <c r="BF13" s="359"/>
      <c r="BG13" s="358" t="s">
        <v>13</v>
      </c>
      <c r="BH13" s="359"/>
      <c r="BI13" s="359"/>
      <c r="BJ13" s="359"/>
    </row>
    <row r="14" spans="1:62" ht="16.5" customHeight="1" x14ac:dyDescent="0.3">
      <c r="A14" s="36"/>
      <c r="B14" s="377"/>
      <c r="C14" s="377"/>
      <c r="D14" s="373"/>
      <c r="E14" s="378"/>
      <c r="F14" s="373"/>
      <c r="G14" s="369"/>
      <c r="H14" s="369"/>
      <c r="I14" s="369"/>
      <c r="J14" s="369"/>
      <c r="K14" s="369"/>
      <c r="L14" s="369"/>
      <c r="M14" s="373"/>
      <c r="N14" s="373"/>
      <c r="O14" s="360"/>
      <c r="P14" s="361"/>
      <c r="Q14" s="361"/>
      <c r="R14" s="361"/>
      <c r="S14" s="360"/>
      <c r="T14" s="361"/>
      <c r="U14" s="361"/>
      <c r="V14" s="361"/>
      <c r="W14" s="360"/>
      <c r="X14" s="361"/>
      <c r="Y14" s="361"/>
      <c r="Z14" s="361"/>
      <c r="AA14" s="360"/>
      <c r="AB14" s="361"/>
      <c r="AC14" s="361"/>
      <c r="AD14" s="361"/>
      <c r="AE14" s="360"/>
      <c r="AF14" s="361"/>
      <c r="AG14" s="361"/>
      <c r="AH14" s="361"/>
      <c r="AI14" s="360"/>
      <c r="AJ14" s="361"/>
      <c r="AK14" s="361"/>
      <c r="AL14" s="361"/>
      <c r="AM14" s="360"/>
      <c r="AN14" s="361"/>
      <c r="AO14" s="361"/>
      <c r="AP14" s="361"/>
      <c r="AQ14" s="360"/>
      <c r="AR14" s="361"/>
      <c r="AS14" s="361"/>
      <c r="AT14" s="361"/>
      <c r="AU14" s="360"/>
      <c r="AV14" s="361"/>
      <c r="AW14" s="361"/>
      <c r="AX14" s="361"/>
      <c r="AY14" s="360"/>
      <c r="AZ14" s="361"/>
      <c r="BA14" s="361"/>
      <c r="BB14" s="361"/>
      <c r="BC14" s="360"/>
      <c r="BD14" s="361"/>
      <c r="BE14" s="361"/>
      <c r="BF14" s="361"/>
      <c r="BG14" s="360"/>
      <c r="BH14" s="361"/>
      <c r="BI14" s="361"/>
      <c r="BJ14" s="361"/>
    </row>
    <row r="15" spans="1:62" ht="24.75" customHeight="1" x14ac:dyDescent="0.3">
      <c r="A15" s="398" t="s">
        <v>17</v>
      </c>
      <c r="B15" s="436" t="s">
        <v>61</v>
      </c>
      <c r="C15" s="437"/>
      <c r="D15" s="44" t="s">
        <v>62</v>
      </c>
      <c r="E15" s="42" t="s">
        <v>15</v>
      </c>
      <c r="F15" s="41" t="s">
        <v>16</v>
      </c>
      <c r="G15" s="219">
        <v>5052</v>
      </c>
      <c r="H15" s="219">
        <v>5100</v>
      </c>
      <c r="I15" s="218">
        <v>5000</v>
      </c>
      <c r="J15" s="49">
        <f>I15*1.02</f>
        <v>5100</v>
      </c>
      <c r="K15" s="49">
        <f>J15*1.02</f>
        <v>5202</v>
      </c>
      <c r="L15" s="43" t="s">
        <v>74</v>
      </c>
      <c r="M15" s="54">
        <v>0.02</v>
      </c>
      <c r="N15" s="50">
        <f t="shared" ref="N15:N17" si="0">SUM(O15:BJ15)</f>
        <v>5266</v>
      </c>
      <c r="O15" s="362">
        <v>376</v>
      </c>
      <c r="P15" s="363"/>
      <c r="Q15" s="363"/>
      <c r="R15" s="363"/>
      <c r="S15" s="362">
        <v>445</v>
      </c>
      <c r="T15" s="363"/>
      <c r="U15" s="363"/>
      <c r="V15" s="363"/>
      <c r="W15" s="362">
        <v>338</v>
      </c>
      <c r="X15" s="363"/>
      <c r="Y15" s="363"/>
      <c r="Z15" s="363"/>
      <c r="AA15" s="362">
        <v>382</v>
      </c>
      <c r="AB15" s="363"/>
      <c r="AC15" s="363"/>
      <c r="AD15" s="363"/>
      <c r="AE15" s="362">
        <v>435</v>
      </c>
      <c r="AF15" s="363"/>
      <c r="AG15" s="363"/>
      <c r="AH15" s="363"/>
      <c r="AI15" s="362">
        <v>443</v>
      </c>
      <c r="AJ15" s="363"/>
      <c r="AK15" s="363"/>
      <c r="AL15" s="363"/>
      <c r="AM15" s="362">
        <v>469</v>
      </c>
      <c r="AN15" s="363"/>
      <c r="AO15" s="363"/>
      <c r="AP15" s="363"/>
      <c r="AQ15" s="362">
        <v>474</v>
      </c>
      <c r="AR15" s="363"/>
      <c r="AS15" s="363"/>
      <c r="AT15" s="363"/>
      <c r="AU15" s="362">
        <v>416</v>
      </c>
      <c r="AV15" s="363"/>
      <c r="AW15" s="363"/>
      <c r="AX15" s="363"/>
      <c r="AY15" s="362">
        <v>564</v>
      </c>
      <c r="AZ15" s="363"/>
      <c r="BA15" s="363"/>
      <c r="BB15" s="363"/>
      <c r="BC15" s="362">
        <v>407</v>
      </c>
      <c r="BD15" s="363"/>
      <c r="BE15" s="363"/>
      <c r="BF15" s="363"/>
      <c r="BG15" s="362">
        <v>517</v>
      </c>
      <c r="BH15" s="363"/>
      <c r="BI15" s="363"/>
      <c r="BJ15" s="363"/>
    </row>
    <row r="16" spans="1:62" ht="24.75" customHeight="1" x14ac:dyDescent="0.3">
      <c r="A16" s="399"/>
      <c r="B16" s="453" t="s">
        <v>63</v>
      </c>
      <c r="C16" s="454"/>
      <c r="D16" s="14" t="s">
        <v>62</v>
      </c>
      <c r="E16" s="42" t="s">
        <v>15</v>
      </c>
      <c r="F16" s="41" t="s">
        <v>16</v>
      </c>
      <c r="G16" s="219">
        <v>5188</v>
      </c>
      <c r="H16" s="219">
        <v>5200</v>
      </c>
      <c r="I16" s="218">
        <v>3625</v>
      </c>
      <c r="J16" s="49">
        <f t="shared" ref="J16:K16" si="1">I16*1.02</f>
        <v>3697.5</v>
      </c>
      <c r="K16" s="49">
        <f t="shared" si="1"/>
        <v>3771.4500000000003</v>
      </c>
      <c r="L16" s="43" t="s">
        <v>75</v>
      </c>
      <c r="M16" s="54">
        <v>0.02</v>
      </c>
      <c r="N16" s="50">
        <f t="shared" si="0"/>
        <v>5563</v>
      </c>
      <c r="O16" s="362">
        <v>449</v>
      </c>
      <c r="P16" s="363"/>
      <c r="Q16" s="363"/>
      <c r="R16" s="363"/>
      <c r="S16" s="362">
        <v>501</v>
      </c>
      <c r="T16" s="363"/>
      <c r="U16" s="363"/>
      <c r="V16" s="363"/>
      <c r="W16" s="362">
        <v>486</v>
      </c>
      <c r="X16" s="363"/>
      <c r="Y16" s="363"/>
      <c r="Z16" s="363"/>
      <c r="AA16" s="362">
        <v>419</v>
      </c>
      <c r="AB16" s="363"/>
      <c r="AC16" s="363"/>
      <c r="AD16" s="363"/>
      <c r="AE16" s="362">
        <v>530</v>
      </c>
      <c r="AF16" s="363"/>
      <c r="AG16" s="363"/>
      <c r="AH16" s="363"/>
      <c r="AI16" s="362">
        <v>457</v>
      </c>
      <c r="AJ16" s="363"/>
      <c r="AK16" s="363"/>
      <c r="AL16" s="363"/>
      <c r="AM16" s="362">
        <v>553</v>
      </c>
      <c r="AN16" s="363"/>
      <c r="AO16" s="363"/>
      <c r="AP16" s="363"/>
      <c r="AQ16" s="362">
        <v>605</v>
      </c>
      <c r="AR16" s="363"/>
      <c r="AS16" s="363"/>
      <c r="AT16" s="363"/>
      <c r="AU16" s="362">
        <v>392</v>
      </c>
      <c r="AV16" s="363"/>
      <c r="AW16" s="363"/>
      <c r="AX16" s="363"/>
      <c r="AY16" s="362">
        <v>449</v>
      </c>
      <c r="AZ16" s="363"/>
      <c r="BA16" s="363"/>
      <c r="BB16" s="363"/>
      <c r="BC16" s="362">
        <v>470</v>
      </c>
      <c r="BD16" s="363"/>
      <c r="BE16" s="363"/>
      <c r="BF16" s="363"/>
      <c r="BG16" s="362">
        <v>252</v>
      </c>
      <c r="BH16" s="363"/>
      <c r="BI16" s="363"/>
      <c r="BJ16" s="363"/>
    </row>
    <row r="17" spans="1:62" ht="27" customHeight="1" x14ac:dyDescent="0.3">
      <c r="A17" s="399"/>
      <c r="B17" s="453" t="s">
        <v>64</v>
      </c>
      <c r="C17" s="454"/>
      <c r="D17" s="14" t="s">
        <v>30</v>
      </c>
      <c r="E17" s="42" t="s">
        <v>15</v>
      </c>
      <c r="F17" s="41" t="s">
        <v>16</v>
      </c>
      <c r="G17" s="219">
        <v>1119</v>
      </c>
      <c r="H17" s="219">
        <v>1500</v>
      </c>
      <c r="I17" s="218">
        <v>2300</v>
      </c>
      <c r="J17" s="49">
        <f t="shared" ref="J17:K17" si="2">I17*1.02</f>
        <v>2346</v>
      </c>
      <c r="K17" s="49">
        <f t="shared" si="2"/>
        <v>2392.92</v>
      </c>
      <c r="L17" s="43" t="s">
        <v>76</v>
      </c>
      <c r="M17" s="54">
        <v>0.02</v>
      </c>
      <c r="N17" s="50">
        <f t="shared" si="0"/>
        <v>1550</v>
      </c>
      <c r="O17" s="362">
        <v>110</v>
      </c>
      <c r="P17" s="363"/>
      <c r="Q17" s="363"/>
      <c r="R17" s="363"/>
      <c r="S17" s="362">
        <v>146</v>
      </c>
      <c r="T17" s="363"/>
      <c r="U17" s="363"/>
      <c r="V17" s="363"/>
      <c r="W17" s="362">
        <v>125</v>
      </c>
      <c r="X17" s="363"/>
      <c r="Y17" s="363"/>
      <c r="Z17" s="363"/>
      <c r="AA17" s="362">
        <v>136</v>
      </c>
      <c r="AB17" s="363"/>
      <c r="AC17" s="363"/>
      <c r="AD17" s="363"/>
      <c r="AE17" s="362">
        <v>182</v>
      </c>
      <c r="AF17" s="363"/>
      <c r="AG17" s="363"/>
      <c r="AH17" s="363"/>
      <c r="AI17" s="362">
        <v>131</v>
      </c>
      <c r="AJ17" s="363"/>
      <c r="AK17" s="363"/>
      <c r="AL17" s="363"/>
      <c r="AM17" s="362">
        <v>135</v>
      </c>
      <c r="AN17" s="363"/>
      <c r="AO17" s="363"/>
      <c r="AP17" s="363"/>
      <c r="AQ17" s="362">
        <v>146</v>
      </c>
      <c r="AR17" s="363"/>
      <c r="AS17" s="363"/>
      <c r="AT17" s="363"/>
      <c r="AU17" s="362">
        <v>118</v>
      </c>
      <c r="AV17" s="363"/>
      <c r="AW17" s="363"/>
      <c r="AX17" s="363"/>
      <c r="AY17" s="362">
        <v>124</v>
      </c>
      <c r="AZ17" s="363"/>
      <c r="BA17" s="363"/>
      <c r="BB17" s="363"/>
      <c r="BC17" s="362">
        <v>131</v>
      </c>
      <c r="BD17" s="363"/>
      <c r="BE17" s="363"/>
      <c r="BF17" s="363"/>
      <c r="BG17" s="362">
        <v>66</v>
      </c>
      <c r="BH17" s="363"/>
      <c r="BI17" s="363"/>
      <c r="BJ17" s="363"/>
    </row>
    <row r="18" spans="1:62" s="38" customFormat="1" ht="24" customHeight="1" x14ac:dyDescent="0.3">
      <c r="A18" s="399"/>
      <c r="B18" s="453" t="s">
        <v>65</v>
      </c>
      <c r="C18" s="454"/>
      <c r="D18" s="14" t="s">
        <v>66</v>
      </c>
      <c r="E18" s="42" t="s">
        <v>15</v>
      </c>
      <c r="F18" s="41" t="s">
        <v>16</v>
      </c>
      <c r="G18" s="219">
        <v>17</v>
      </c>
      <c r="H18" s="219">
        <v>17</v>
      </c>
      <c r="I18" s="218">
        <v>15</v>
      </c>
      <c r="J18" s="49">
        <f t="shared" ref="J18:K18" si="3">I18*1.02</f>
        <v>15.3</v>
      </c>
      <c r="K18" s="49">
        <f t="shared" si="3"/>
        <v>15.606000000000002</v>
      </c>
      <c r="L18" s="43" t="s">
        <v>76</v>
      </c>
      <c r="M18" s="54">
        <v>0.02</v>
      </c>
      <c r="N18" s="50">
        <f>MAX(O18:BJ18)</f>
        <v>13</v>
      </c>
      <c r="O18" s="362">
        <v>10</v>
      </c>
      <c r="P18" s="363"/>
      <c r="Q18" s="363"/>
      <c r="R18" s="363"/>
      <c r="S18" s="362">
        <v>10</v>
      </c>
      <c r="T18" s="363"/>
      <c r="U18" s="363"/>
      <c r="V18" s="363"/>
      <c r="W18" s="362">
        <v>11</v>
      </c>
      <c r="X18" s="363"/>
      <c r="Y18" s="363"/>
      <c r="Z18" s="363"/>
      <c r="AA18" s="362">
        <v>13</v>
      </c>
      <c r="AB18" s="363"/>
      <c r="AC18" s="363"/>
      <c r="AD18" s="363"/>
      <c r="AE18" s="362">
        <v>10</v>
      </c>
      <c r="AF18" s="363"/>
      <c r="AG18" s="363"/>
      <c r="AH18" s="363"/>
      <c r="AI18" s="362">
        <v>12</v>
      </c>
      <c r="AJ18" s="363"/>
      <c r="AK18" s="363"/>
      <c r="AL18" s="363"/>
      <c r="AM18" s="362">
        <v>9</v>
      </c>
      <c r="AN18" s="363"/>
      <c r="AO18" s="363"/>
      <c r="AP18" s="363"/>
      <c r="AQ18" s="362">
        <v>9</v>
      </c>
      <c r="AR18" s="363"/>
      <c r="AS18" s="363"/>
      <c r="AT18" s="363"/>
      <c r="AU18" s="362">
        <v>8</v>
      </c>
      <c r="AV18" s="363"/>
      <c r="AW18" s="363"/>
      <c r="AX18" s="363"/>
      <c r="AY18" s="362">
        <v>8</v>
      </c>
      <c r="AZ18" s="363"/>
      <c r="BA18" s="363"/>
      <c r="BB18" s="363"/>
      <c r="BC18" s="362">
        <v>9</v>
      </c>
      <c r="BD18" s="363"/>
      <c r="BE18" s="363"/>
      <c r="BF18" s="363"/>
      <c r="BG18" s="362">
        <v>9</v>
      </c>
      <c r="BH18" s="363"/>
      <c r="BI18" s="363"/>
      <c r="BJ18" s="363"/>
    </row>
    <row r="19" spans="1:62" s="38" customFormat="1" ht="12.75" customHeight="1" x14ac:dyDescent="0.3">
      <c r="A19" s="379" t="s">
        <v>18</v>
      </c>
      <c r="B19" s="423" t="s">
        <v>67</v>
      </c>
      <c r="C19" s="424"/>
      <c r="D19" s="427" t="s">
        <v>39</v>
      </c>
      <c r="E19" s="427" t="s">
        <v>15</v>
      </c>
      <c r="F19" s="427" t="s">
        <v>16</v>
      </c>
      <c r="G19" s="433">
        <v>53</v>
      </c>
      <c r="H19" s="433">
        <v>55</v>
      </c>
      <c r="I19" s="411">
        <v>70</v>
      </c>
      <c r="J19" s="411">
        <f>I19*1.02</f>
        <v>71.400000000000006</v>
      </c>
      <c r="K19" s="411">
        <f>J19*1.02</f>
        <v>72.828000000000003</v>
      </c>
      <c r="L19" s="413" t="s">
        <v>77</v>
      </c>
      <c r="M19" s="415">
        <v>0.02</v>
      </c>
      <c r="N19" s="449">
        <f>SUM(O20:BJ20)</f>
        <v>56</v>
      </c>
      <c r="O19" s="48" t="s">
        <v>68</v>
      </c>
      <c r="P19" s="48" t="s">
        <v>69</v>
      </c>
      <c r="Q19" s="55" t="s">
        <v>78</v>
      </c>
      <c r="R19" s="55" t="s">
        <v>79</v>
      </c>
      <c r="S19" s="55" t="s">
        <v>68</v>
      </c>
      <c r="T19" s="55" t="s">
        <v>69</v>
      </c>
      <c r="U19" s="55" t="s">
        <v>78</v>
      </c>
      <c r="V19" s="55" t="s">
        <v>79</v>
      </c>
      <c r="W19" s="55" t="s">
        <v>68</v>
      </c>
      <c r="X19" s="55" t="s">
        <v>69</v>
      </c>
      <c r="Y19" s="55" t="s">
        <v>78</v>
      </c>
      <c r="Z19" s="55" t="s">
        <v>79</v>
      </c>
      <c r="AA19" s="55" t="s">
        <v>68</v>
      </c>
      <c r="AB19" s="55" t="s">
        <v>69</v>
      </c>
      <c r="AC19" s="55" t="s">
        <v>78</v>
      </c>
      <c r="AD19" s="55" t="s">
        <v>79</v>
      </c>
      <c r="AE19" s="55" t="s">
        <v>68</v>
      </c>
      <c r="AF19" s="55" t="s">
        <v>69</v>
      </c>
      <c r="AG19" s="55" t="s">
        <v>78</v>
      </c>
      <c r="AH19" s="55" t="s">
        <v>79</v>
      </c>
      <c r="AI19" s="55" t="s">
        <v>68</v>
      </c>
      <c r="AJ19" s="55" t="s">
        <v>69</v>
      </c>
      <c r="AK19" s="55" t="s">
        <v>78</v>
      </c>
      <c r="AL19" s="55" t="s">
        <v>79</v>
      </c>
      <c r="AM19" s="55" t="s">
        <v>68</v>
      </c>
      <c r="AN19" s="55" t="s">
        <v>69</v>
      </c>
      <c r="AO19" s="55" t="s">
        <v>78</v>
      </c>
      <c r="AP19" s="55" t="s">
        <v>79</v>
      </c>
      <c r="AQ19" s="55" t="s">
        <v>68</v>
      </c>
      <c r="AR19" s="55" t="s">
        <v>69</v>
      </c>
      <c r="AS19" s="55" t="s">
        <v>78</v>
      </c>
      <c r="AT19" s="55" t="s">
        <v>79</v>
      </c>
      <c r="AU19" s="55" t="s">
        <v>68</v>
      </c>
      <c r="AV19" s="55" t="s">
        <v>69</v>
      </c>
      <c r="AW19" s="55" t="s">
        <v>78</v>
      </c>
      <c r="AX19" s="55" t="s">
        <v>79</v>
      </c>
      <c r="AY19" s="55" t="s">
        <v>68</v>
      </c>
      <c r="AZ19" s="55" t="s">
        <v>69</v>
      </c>
      <c r="BA19" s="55" t="s">
        <v>78</v>
      </c>
      <c r="BB19" s="55" t="s">
        <v>79</v>
      </c>
      <c r="BC19" s="55" t="s">
        <v>68</v>
      </c>
      <c r="BD19" s="55" t="s">
        <v>69</v>
      </c>
      <c r="BE19" s="55" t="s">
        <v>78</v>
      </c>
      <c r="BF19" s="55" t="s">
        <v>79</v>
      </c>
      <c r="BG19" s="55" t="s">
        <v>68</v>
      </c>
      <c r="BH19" s="55" t="s">
        <v>69</v>
      </c>
      <c r="BI19" s="55" t="s">
        <v>78</v>
      </c>
      <c r="BJ19" s="55" t="s">
        <v>79</v>
      </c>
    </row>
    <row r="20" spans="1:62" s="38" customFormat="1" ht="23.25" customHeight="1" x14ac:dyDescent="0.3">
      <c r="A20" s="380"/>
      <c r="B20" s="425"/>
      <c r="C20" s="426"/>
      <c r="D20" s="428"/>
      <c r="E20" s="428"/>
      <c r="F20" s="428"/>
      <c r="G20" s="434"/>
      <c r="H20" s="434"/>
      <c r="I20" s="412"/>
      <c r="J20" s="412"/>
      <c r="K20" s="412"/>
      <c r="L20" s="414"/>
      <c r="M20" s="416"/>
      <c r="N20" s="450"/>
      <c r="O20" s="221">
        <v>0</v>
      </c>
      <c r="P20" s="221">
        <v>7</v>
      </c>
      <c r="Q20" s="221">
        <v>0</v>
      </c>
      <c r="R20" s="221">
        <v>0</v>
      </c>
      <c r="S20" s="223">
        <v>0</v>
      </c>
      <c r="T20" s="223">
        <v>3</v>
      </c>
      <c r="U20" s="223">
        <v>0</v>
      </c>
      <c r="V20" s="223">
        <v>2</v>
      </c>
      <c r="W20" s="223">
        <v>2</v>
      </c>
      <c r="X20" s="223">
        <v>4</v>
      </c>
      <c r="Y20" s="223">
        <v>0</v>
      </c>
      <c r="Z20" s="223">
        <v>0</v>
      </c>
      <c r="AA20" s="286">
        <v>1</v>
      </c>
      <c r="AB20" s="286">
        <v>0</v>
      </c>
      <c r="AC20" s="286">
        <v>0</v>
      </c>
      <c r="AD20" s="286">
        <v>0</v>
      </c>
      <c r="AE20" s="286">
        <v>9</v>
      </c>
      <c r="AF20" s="286">
        <v>3</v>
      </c>
      <c r="AG20" s="286">
        <v>0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305">
        <v>0</v>
      </c>
      <c r="AN20" s="305">
        <v>0</v>
      </c>
      <c r="AO20" s="305">
        <v>0</v>
      </c>
      <c r="AP20" s="305">
        <v>0</v>
      </c>
      <c r="AQ20" s="197">
        <v>4</v>
      </c>
      <c r="AR20" s="197">
        <v>1</v>
      </c>
      <c r="AS20" s="197">
        <v>1</v>
      </c>
      <c r="AT20" s="197">
        <v>0</v>
      </c>
      <c r="AU20" s="321">
        <v>0</v>
      </c>
      <c r="AV20" s="321">
        <v>1</v>
      </c>
      <c r="AW20" s="321">
        <v>0</v>
      </c>
      <c r="AX20" s="321">
        <v>0</v>
      </c>
      <c r="AY20" s="332">
        <v>2</v>
      </c>
      <c r="AZ20" s="332">
        <v>4</v>
      </c>
      <c r="BA20" s="332">
        <v>1</v>
      </c>
      <c r="BB20" s="332">
        <v>0</v>
      </c>
      <c r="BC20" s="356">
        <v>0</v>
      </c>
      <c r="BD20" s="356">
        <v>0</v>
      </c>
      <c r="BE20" s="356">
        <v>1</v>
      </c>
      <c r="BF20" s="356">
        <v>0</v>
      </c>
      <c r="BG20" s="356">
        <v>1</v>
      </c>
      <c r="BH20" s="356">
        <v>5</v>
      </c>
      <c r="BI20" s="356">
        <v>1</v>
      </c>
      <c r="BJ20" s="356">
        <v>3</v>
      </c>
    </row>
    <row r="21" spans="1:62" s="38" customFormat="1" ht="24.75" customHeight="1" x14ac:dyDescent="0.3">
      <c r="A21" s="380"/>
      <c r="B21" s="451" t="s">
        <v>70</v>
      </c>
      <c r="C21" s="452"/>
      <c r="D21" s="45" t="s">
        <v>39</v>
      </c>
      <c r="E21" s="15" t="s">
        <v>15</v>
      </c>
      <c r="F21" s="15" t="s">
        <v>16</v>
      </c>
      <c r="G21" s="51">
        <v>45</v>
      </c>
      <c r="H21" s="51">
        <v>50</v>
      </c>
      <c r="I21" s="220">
        <v>39</v>
      </c>
      <c r="J21" s="49">
        <f t="shared" ref="J21:K21" si="4">I21*1.02</f>
        <v>39.78</v>
      </c>
      <c r="K21" s="49">
        <f t="shared" si="4"/>
        <v>40.575600000000001</v>
      </c>
      <c r="L21" s="52" t="s">
        <v>77</v>
      </c>
      <c r="M21" s="54">
        <v>0.02</v>
      </c>
      <c r="N21" s="53">
        <f>SUM(O21:BJ21)</f>
        <v>29</v>
      </c>
      <c r="O21" s="221">
        <v>0</v>
      </c>
      <c r="P21" s="221">
        <v>2</v>
      </c>
      <c r="Q21" s="221">
        <v>2</v>
      </c>
      <c r="R21" s="221">
        <v>3</v>
      </c>
      <c r="S21" s="221">
        <v>0</v>
      </c>
      <c r="T21" s="221">
        <v>0</v>
      </c>
      <c r="U21" s="221">
        <v>0</v>
      </c>
      <c r="V21" s="221">
        <v>0</v>
      </c>
      <c r="W21" s="221">
        <v>0</v>
      </c>
      <c r="X21" s="221">
        <v>2</v>
      </c>
      <c r="Y21" s="221">
        <v>1</v>
      </c>
      <c r="Z21" s="221">
        <v>1</v>
      </c>
      <c r="AA21" s="285">
        <v>0</v>
      </c>
      <c r="AB21" s="285">
        <v>2</v>
      </c>
      <c r="AC21" s="285">
        <v>0</v>
      </c>
      <c r="AD21" s="285">
        <v>0</v>
      </c>
      <c r="AE21" s="285">
        <v>0</v>
      </c>
      <c r="AF21" s="285">
        <v>0</v>
      </c>
      <c r="AG21" s="285">
        <v>0</v>
      </c>
      <c r="AH21" s="285">
        <v>0</v>
      </c>
      <c r="AI21" s="285">
        <v>0</v>
      </c>
      <c r="AJ21" s="285">
        <v>0</v>
      </c>
      <c r="AK21" s="285">
        <v>1</v>
      </c>
      <c r="AL21" s="285">
        <v>0</v>
      </c>
      <c r="AM21" s="304">
        <v>0</v>
      </c>
      <c r="AN21" s="304">
        <v>0</v>
      </c>
      <c r="AO21" s="304">
        <v>0</v>
      </c>
      <c r="AP21" s="304">
        <v>0</v>
      </c>
      <c r="AQ21" s="196">
        <v>0</v>
      </c>
      <c r="AR21" s="196">
        <v>0</v>
      </c>
      <c r="AS21" s="196">
        <v>2</v>
      </c>
      <c r="AT21" s="196">
        <v>0</v>
      </c>
      <c r="AU21" s="320">
        <v>0</v>
      </c>
      <c r="AV21" s="320">
        <v>1</v>
      </c>
      <c r="AW21" s="320">
        <v>0</v>
      </c>
      <c r="AX21" s="320">
        <v>1</v>
      </c>
      <c r="AY21" s="331">
        <v>0</v>
      </c>
      <c r="AZ21" s="331">
        <v>0</v>
      </c>
      <c r="BA21" s="331">
        <v>0</v>
      </c>
      <c r="BB21" s="331">
        <v>2</v>
      </c>
      <c r="BC21" s="355">
        <v>0</v>
      </c>
      <c r="BD21" s="355">
        <v>0</v>
      </c>
      <c r="BE21" s="355">
        <v>0</v>
      </c>
      <c r="BF21" s="355">
        <v>1</v>
      </c>
      <c r="BG21" s="355">
        <v>1</v>
      </c>
      <c r="BH21" s="355">
        <v>3</v>
      </c>
      <c r="BI21" s="355">
        <v>1</v>
      </c>
      <c r="BJ21" s="355">
        <v>3</v>
      </c>
    </row>
    <row r="22" spans="1:62" s="38" customFormat="1" ht="24.75" customHeight="1" x14ac:dyDescent="0.3">
      <c r="A22" s="380"/>
      <c r="B22" s="451" t="s">
        <v>71</v>
      </c>
      <c r="C22" s="452"/>
      <c r="D22" s="45" t="s">
        <v>39</v>
      </c>
      <c r="E22" s="15" t="s">
        <v>15</v>
      </c>
      <c r="F22" s="15" t="s">
        <v>16</v>
      </c>
      <c r="G22" s="51">
        <v>20</v>
      </c>
      <c r="H22" s="51">
        <v>20</v>
      </c>
      <c r="I22" s="220">
        <v>24</v>
      </c>
      <c r="J22" s="49">
        <f t="shared" ref="J22:K22" si="5">I22*1.02</f>
        <v>24.48</v>
      </c>
      <c r="K22" s="49">
        <f t="shared" si="5"/>
        <v>24.9696</v>
      </c>
      <c r="L22" s="52" t="s">
        <v>77</v>
      </c>
      <c r="M22" s="54">
        <v>0.02</v>
      </c>
      <c r="N22" s="53">
        <f>SUM(O22:BJ22)</f>
        <v>18</v>
      </c>
      <c r="O22" s="221">
        <v>2</v>
      </c>
      <c r="P22" s="221">
        <v>1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  <c r="V22" s="221">
        <v>0</v>
      </c>
      <c r="W22" s="221">
        <v>1</v>
      </c>
      <c r="X22" s="221">
        <v>1</v>
      </c>
      <c r="Y22" s="221">
        <v>0</v>
      </c>
      <c r="Z22" s="221">
        <v>0</v>
      </c>
      <c r="AA22" s="285">
        <v>2</v>
      </c>
      <c r="AB22" s="285">
        <v>0</v>
      </c>
      <c r="AC22" s="285">
        <v>0</v>
      </c>
      <c r="AD22" s="285">
        <v>0</v>
      </c>
      <c r="AE22" s="285">
        <v>0</v>
      </c>
      <c r="AF22" s="285">
        <v>0</v>
      </c>
      <c r="AG22" s="285">
        <v>0</v>
      </c>
      <c r="AH22" s="285">
        <v>0</v>
      </c>
      <c r="AI22" s="285">
        <v>0</v>
      </c>
      <c r="AJ22" s="285">
        <v>0</v>
      </c>
      <c r="AK22" s="285">
        <v>0</v>
      </c>
      <c r="AL22" s="285">
        <v>0</v>
      </c>
      <c r="AM22" s="304">
        <v>1</v>
      </c>
      <c r="AN22" s="304">
        <v>0</v>
      </c>
      <c r="AO22" s="304">
        <v>0</v>
      </c>
      <c r="AP22" s="304">
        <v>0</v>
      </c>
      <c r="AQ22" s="196">
        <v>0</v>
      </c>
      <c r="AR22" s="196">
        <v>2</v>
      </c>
      <c r="AS22" s="196">
        <v>0</v>
      </c>
      <c r="AT22" s="196">
        <v>0</v>
      </c>
      <c r="AU22" s="320">
        <v>0</v>
      </c>
      <c r="AV22" s="320">
        <v>0</v>
      </c>
      <c r="AW22" s="320">
        <v>0</v>
      </c>
      <c r="AX22" s="320">
        <v>0</v>
      </c>
      <c r="AY22" s="331">
        <v>1</v>
      </c>
      <c r="AZ22" s="331">
        <v>2</v>
      </c>
      <c r="BA22" s="331">
        <v>1</v>
      </c>
      <c r="BB22" s="331">
        <v>0</v>
      </c>
      <c r="BC22" s="355">
        <v>0</v>
      </c>
      <c r="BD22" s="355">
        <v>0</v>
      </c>
      <c r="BE22" s="355">
        <v>0</v>
      </c>
      <c r="BF22" s="355">
        <v>0</v>
      </c>
      <c r="BG22" s="355">
        <v>0</v>
      </c>
      <c r="BH22" s="355">
        <v>2</v>
      </c>
      <c r="BI22" s="355">
        <v>2</v>
      </c>
      <c r="BJ22" s="355">
        <v>0</v>
      </c>
    </row>
    <row r="23" spans="1:62" s="38" customFormat="1" ht="24.75" customHeight="1" x14ac:dyDescent="0.3">
      <c r="A23" s="381"/>
      <c r="B23" s="451" t="s">
        <v>72</v>
      </c>
      <c r="C23" s="452"/>
      <c r="D23" s="45" t="s">
        <v>39</v>
      </c>
      <c r="E23" s="15" t="s">
        <v>73</v>
      </c>
      <c r="F23" s="15" t="s">
        <v>19</v>
      </c>
      <c r="G23" s="51">
        <v>80</v>
      </c>
      <c r="H23" s="51">
        <v>80</v>
      </c>
      <c r="I23" s="220">
        <v>102</v>
      </c>
      <c r="J23" s="49">
        <f t="shared" ref="J23:K23" si="6">I23*1.02</f>
        <v>104.04</v>
      </c>
      <c r="K23" s="49">
        <f t="shared" si="6"/>
        <v>106.1208</v>
      </c>
      <c r="L23" s="52" t="s">
        <v>77</v>
      </c>
      <c r="M23" s="54">
        <v>0.02</v>
      </c>
      <c r="N23" s="53">
        <f>MAX(SUM(O23:R23),SUM(S23:V23),SUM(W23:X23),SUM(Y23:Z23),SUM(AA23:AB23),SUM(AC23:AD23),SUM(AE23:AF23),SUM(AG23:AH23),SUM(AI23:AJ23),SUM(AK23:AL23))</f>
        <v>82</v>
      </c>
      <c r="O23" s="222">
        <v>26</v>
      </c>
      <c r="P23" s="222">
        <v>28</v>
      </c>
      <c r="Q23" s="222">
        <v>11</v>
      </c>
      <c r="R23" s="222">
        <v>12</v>
      </c>
      <c r="S23" s="221">
        <v>26</v>
      </c>
      <c r="T23" s="221">
        <v>31</v>
      </c>
      <c r="U23" s="221">
        <v>11</v>
      </c>
      <c r="V23" s="221">
        <v>14</v>
      </c>
      <c r="W23" s="221">
        <v>27</v>
      </c>
      <c r="X23" s="221">
        <v>32</v>
      </c>
      <c r="Y23" s="221">
        <v>11</v>
      </c>
      <c r="Z23" s="221">
        <v>13</v>
      </c>
      <c r="AA23" s="285">
        <v>26</v>
      </c>
      <c r="AB23" s="285">
        <v>30</v>
      </c>
      <c r="AC23" s="285">
        <v>11</v>
      </c>
      <c r="AD23" s="285">
        <v>13</v>
      </c>
      <c r="AE23" s="285">
        <v>35</v>
      </c>
      <c r="AF23" s="285">
        <v>33</v>
      </c>
      <c r="AG23" s="285">
        <v>11</v>
      </c>
      <c r="AH23" s="285">
        <v>13</v>
      </c>
      <c r="AI23" s="285">
        <v>35</v>
      </c>
      <c r="AJ23" s="285">
        <v>33</v>
      </c>
      <c r="AK23" s="285">
        <v>10</v>
      </c>
      <c r="AL23" s="285">
        <v>13</v>
      </c>
      <c r="AM23" s="304">
        <v>34</v>
      </c>
      <c r="AN23" s="304">
        <v>33</v>
      </c>
      <c r="AO23" s="304">
        <v>10</v>
      </c>
      <c r="AP23" s="304">
        <v>13</v>
      </c>
      <c r="AQ23" s="196">
        <v>38</v>
      </c>
      <c r="AR23" s="196">
        <v>32</v>
      </c>
      <c r="AS23" s="196">
        <v>9</v>
      </c>
      <c r="AT23" s="196">
        <v>13</v>
      </c>
      <c r="AU23" s="320">
        <v>38</v>
      </c>
      <c r="AV23" s="320">
        <v>31</v>
      </c>
      <c r="AW23" s="320">
        <v>9</v>
      </c>
      <c r="AX23" s="320">
        <v>12</v>
      </c>
      <c r="AY23" s="331">
        <v>39</v>
      </c>
      <c r="AZ23" s="331">
        <v>33</v>
      </c>
      <c r="BA23" s="331">
        <v>9</v>
      </c>
      <c r="BB23" s="331">
        <v>10</v>
      </c>
      <c r="BC23" s="355">
        <v>39</v>
      </c>
      <c r="BD23" s="355">
        <v>33</v>
      </c>
      <c r="BE23" s="355">
        <v>10</v>
      </c>
      <c r="BF23" s="355">
        <v>9</v>
      </c>
      <c r="BG23" s="355">
        <v>38</v>
      </c>
      <c r="BH23" s="355">
        <v>33</v>
      </c>
      <c r="BI23" s="355">
        <v>8</v>
      </c>
      <c r="BJ23" s="355">
        <v>9</v>
      </c>
    </row>
    <row r="24" spans="1:62" x14ac:dyDescent="0.3">
      <c r="J24" s="21"/>
      <c r="K24" s="21"/>
      <c r="L24" s="21"/>
    </row>
    <row r="25" spans="1:62" ht="15" customHeight="1" x14ac:dyDescent="0.3">
      <c r="G25" s="169">
        <f>G23</f>
        <v>80</v>
      </c>
      <c r="H25" s="169">
        <f>H23</f>
        <v>80</v>
      </c>
      <c r="I25" s="169">
        <f>I23</f>
        <v>102</v>
      </c>
      <c r="J25" s="21"/>
      <c r="K25" s="167" t="s">
        <v>228</v>
      </c>
      <c r="L25" s="167" t="s">
        <v>257</v>
      </c>
      <c r="N25" s="184">
        <f>80+N19</f>
        <v>136</v>
      </c>
      <c r="O25" s="403">
        <f>O23+P23+Q23+R23</f>
        <v>77</v>
      </c>
      <c r="P25" s="403"/>
      <c r="Q25" s="403"/>
      <c r="R25" s="403"/>
      <c r="S25" s="403">
        <f>O25+S20+T20+U20+V20</f>
        <v>82</v>
      </c>
      <c r="T25" s="403"/>
      <c r="U25" s="403"/>
      <c r="V25" s="403"/>
      <c r="W25" s="403">
        <f>S25+W20+X20+Y20+Z20</f>
        <v>88</v>
      </c>
      <c r="X25" s="403"/>
      <c r="Y25" s="403"/>
      <c r="Z25" s="403"/>
      <c r="AA25" s="403">
        <f>W25+AA20+AB20+AC20+AD20</f>
        <v>89</v>
      </c>
      <c r="AB25" s="403"/>
      <c r="AC25" s="403"/>
      <c r="AD25" s="403"/>
      <c r="AE25" s="403">
        <f>AA25+AE20+AF20+AG20+AH20</f>
        <v>101</v>
      </c>
      <c r="AF25" s="403"/>
      <c r="AG25" s="403"/>
      <c r="AH25" s="403"/>
      <c r="AI25" s="403">
        <f>AE25+AI20+AJ20+AK20+AL20</f>
        <v>101</v>
      </c>
      <c r="AJ25" s="403"/>
      <c r="AK25" s="403"/>
      <c r="AL25" s="403"/>
      <c r="AM25" s="403">
        <f t="shared" ref="AM25" si="7">AI25+AM20+AN20+AO20+AP20</f>
        <v>101</v>
      </c>
      <c r="AN25" s="403"/>
      <c r="AO25" s="403"/>
      <c r="AP25" s="403"/>
      <c r="AQ25" s="403">
        <f t="shared" ref="AQ25" si="8">AM25+AQ20+AR20+AS20+AT20</f>
        <v>107</v>
      </c>
      <c r="AR25" s="403"/>
      <c r="AS25" s="403"/>
      <c r="AT25" s="403"/>
      <c r="AU25" s="403">
        <f t="shared" ref="AU25" si="9">AQ25+AU20+AV20+AW20+AX20</f>
        <v>108</v>
      </c>
      <c r="AV25" s="403"/>
      <c r="AW25" s="403"/>
      <c r="AX25" s="403"/>
      <c r="AY25" s="403">
        <f t="shared" ref="AY25" si="10">AU25+AY20+AZ20+BA20+BB20</f>
        <v>115</v>
      </c>
      <c r="AZ25" s="403"/>
      <c r="BA25" s="403"/>
      <c r="BB25" s="403"/>
      <c r="BC25" s="403">
        <f t="shared" ref="BC25" si="11">AY25+BC20+BD20+BE20+BF20</f>
        <v>116</v>
      </c>
      <c r="BD25" s="403"/>
      <c r="BE25" s="403"/>
      <c r="BF25" s="403"/>
      <c r="BG25" s="403">
        <f t="shared" ref="BG25" si="12">BC25+BG20+BH20+BI20+BJ20</f>
        <v>126</v>
      </c>
      <c r="BH25" s="403"/>
      <c r="BI25" s="403"/>
      <c r="BJ25" s="403"/>
    </row>
    <row r="26" spans="1:62" x14ac:dyDescent="0.3">
      <c r="A26" s="21" t="s">
        <v>68</v>
      </c>
      <c r="B26" s="21" t="s">
        <v>21</v>
      </c>
      <c r="G26" s="169">
        <f>SUM(G15+G16+G17+G18)</f>
        <v>11376</v>
      </c>
      <c r="H26" s="169">
        <f>SUM(H15+H16+H17+H18)</f>
        <v>11817</v>
      </c>
      <c r="I26" s="169">
        <f>SUM(I15+I16+I17+I18)</f>
        <v>10940</v>
      </c>
      <c r="J26" s="21"/>
      <c r="K26" s="167" t="s">
        <v>2</v>
      </c>
      <c r="L26" s="167" t="s">
        <v>2</v>
      </c>
      <c r="N26" s="122">
        <f>SUM(O26:BJ26)</f>
        <v>12379</v>
      </c>
      <c r="O26" s="403">
        <f>O15+O16+O17</f>
        <v>935</v>
      </c>
      <c r="P26" s="403"/>
      <c r="Q26" s="403"/>
      <c r="R26" s="403"/>
      <c r="S26" s="403">
        <f>S15+S16+S17</f>
        <v>1092</v>
      </c>
      <c r="T26" s="403"/>
      <c r="U26" s="403"/>
      <c r="V26" s="403"/>
      <c r="W26" s="403">
        <f t="shared" ref="W26" si="13">W15+W16+W17</f>
        <v>949</v>
      </c>
      <c r="X26" s="403"/>
      <c r="Y26" s="403"/>
      <c r="Z26" s="403"/>
      <c r="AA26" s="403">
        <f t="shared" ref="AA26" si="14">AA15+AA16+AA17</f>
        <v>937</v>
      </c>
      <c r="AB26" s="403"/>
      <c r="AC26" s="403"/>
      <c r="AD26" s="403"/>
      <c r="AE26" s="403">
        <f t="shared" ref="AE26" si="15">AE15+AE16+AE17</f>
        <v>1147</v>
      </c>
      <c r="AF26" s="403"/>
      <c r="AG26" s="403"/>
      <c r="AH26" s="403"/>
      <c r="AI26" s="403">
        <f t="shared" ref="AI26" si="16">AI15+AI16+AI17</f>
        <v>1031</v>
      </c>
      <c r="AJ26" s="403"/>
      <c r="AK26" s="403"/>
      <c r="AL26" s="403"/>
      <c r="AM26" s="403">
        <f t="shared" ref="AM26" si="17">AM15+AM16+AM17</f>
        <v>1157</v>
      </c>
      <c r="AN26" s="403"/>
      <c r="AO26" s="403"/>
      <c r="AP26" s="403"/>
      <c r="AQ26" s="403">
        <f t="shared" ref="AQ26" si="18">AQ15+AQ16+AQ17</f>
        <v>1225</v>
      </c>
      <c r="AR26" s="403"/>
      <c r="AS26" s="403"/>
      <c r="AT26" s="403"/>
      <c r="AU26" s="403">
        <f t="shared" ref="AU26" si="19">AU15+AU16+AU17</f>
        <v>926</v>
      </c>
      <c r="AV26" s="403"/>
      <c r="AW26" s="403"/>
      <c r="AX26" s="403"/>
      <c r="AY26" s="403">
        <f t="shared" ref="AY26" si="20">AY15+AY16+AY17</f>
        <v>1137</v>
      </c>
      <c r="AZ26" s="403"/>
      <c r="BA26" s="403"/>
      <c r="BB26" s="403"/>
      <c r="BC26" s="403">
        <f t="shared" ref="BC26" si="21">BC15+BC16+BC17</f>
        <v>1008</v>
      </c>
      <c r="BD26" s="403"/>
      <c r="BE26" s="403"/>
      <c r="BF26" s="403"/>
      <c r="BG26" s="403">
        <f t="shared" ref="BG26" si="22">BG15+BG16+BG17</f>
        <v>835</v>
      </c>
      <c r="BH26" s="403"/>
      <c r="BI26" s="403"/>
      <c r="BJ26" s="403"/>
    </row>
    <row r="27" spans="1:62" x14ac:dyDescent="0.3">
      <c r="A27" s="21" t="s">
        <v>69</v>
      </c>
      <c r="B27" s="21" t="s">
        <v>20</v>
      </c>
      <c r="J27" s="21"/>
      <c r="K27" s="21"/>
      <c r="L27" s="21"/>
    </row>
    <row r="28" spans="1:62" x14ac:dyDescent="0.3">
      <c r="A28" s="21" t="s">
        <v>78</v>
      </c>
      <c r="B28" s="21" t="s">
        <v>101</v>
      </c>
      <c r="J28" s="21"/>
      <c r="K28" s="96" t="s">
        <v>21</v>
      </c>
      <c r="L28" s="96" t="s">
        <v>21</v>
      </c>
      <c r="N28" s="21">
        <f>O23+S20+W20+AA20+AE20+AI20+AM20+AQ20+AU20+AY20+BC20+BG20</f>
        <v>45</v>
      </c>
      <c r="P28" s="46">
        <f>O20+S20+W20+AA20+AE20+AI20+AM20+AQ20+AU20+AY20+BC20+BG20</f>
        <v>19</v>
      </c>
    </row>
    <row r="29" spans="1:62" x14ac:dyDescent="0.3">
      <c r="A29" s="21" t="s">
        <v>79</v>
      </c>
      <c r="B29" s="21" t="s">
        <v>102</v>
      </c>
      <c r="J29" s="21"/>
      <c r="K29" s="96" t="s">
        <v>20</v>
      </c>
      <c r="L29" s="96" t="s">
        <v>20</v>
      </c>
      <c r="N29" s="21">
        <f>P23+T20+X20+AB20+AF20+AJ20+AN20+AR20+AV20+AZ20+BD20+BH20</f>
        <v>49</v>
      </c>
      <c r="P29" s="46">
        <f>P20+T20+X20+AB20+AF20+AJ20+AN20+AR20+AV20+AZ20+BD20+BH20</f>
        <v>28</v>
      </c>
    </row>
    <row r="30" spans="1:62" x14ac:dyDescent="0.3">
      <c r="J30" s="21"/>
      <c r="K30" s="96" t="s">
        <v>78</v>
      </c>
      <c r="L30" s="96" t="s">
        <v>261</v>
      </c>
      <c r="N30" s="21">
        <f>Q23+U20+Y20+AC20+AG20+AK20+AO20+AS20+AW20+BA20+BE20+BI20</f>
        <v>15</v>
      </c>
      <c r="P30" s="46">
        <f>Q20+U20+Y20+AC20+AG20+AK20+AO20+AS20+AW20+BA20+BE20+BI20</f>
        <v>4</v>
      </c>
    </row>
    <row r="31" spans="1:62" x14ac:dyDescent="0.3">
      <c r="K31" s="96" t="s">
        <v>79</v>
      </c>
      <c r="L31" s="163" t="s">
        <v>262</v>
      </c>
      <c r="N31" s="21">
        <f>R23+V20+Z20+AD20+AH20+AL20+AP20+AT20+AX20+BB20+BF20+BJ20</f>
        <v>17</v>
      </c>
      <c r="P31" s="46">
        <f>R20+V20+Z20+AD20+AH20+AL20+AP20+AT20+AX20+BB20+BF20+BJ20</f>
        <v>5</v>
      </c>
    </row>
  </sheetData>
  <mergeCells count="127">
    <mergeCell ref="AY15:BB15"/>
    <mergeCell ref="AY16:BB16"/>
    <mergeCell ref="AY26:BB26"/>
    <mergeCell ref="BC26:BF26"/>
    <mergeCell ref="BG26:BJ26"/>
    <mergeCell ref="BC25:BF25"/>
    <mergeCell ref="BG25:BJ25"/>
    <mergeCell ref="AY25:BB25"/>
    <mergeCell ref="AY18:BB18"/>
    <mergeCell ref="AY17:BB17"/>
    <mergeCell ref="BC18:BF18"/>
    <mergeCell ref="BG18:BJ18"/>
    <mergeCell ref="BC16:BF16"/>
    <mergeCell ref="BG16:BJ16"/>
    <mergeCell ref="BC17:BF17"/>
    <mergeCell ref="BG17:BJ17"/>
    <mergeCell ref="BC15:BF15"/>
    <mergeCell ref="BG15:BJ15"/>
    <mergeCell ref="AA17:AD17"/>
    <mergeCell ref="AI26:AL26"/>
    <mergeCell ref="AM26:AP26"/>
    <mergeCell ref="AQ26:AT26"/>
    <mergeCell ref="AU26:AX26"/>
    <mergeCell ref="AI25:AL25"/>
    <mergeCell ref="AM25:AP25"/>
    <mergeCell ref="AQ25:AT25"/>
    <mergeCell ref="AU25:AX25"/>
    <mergeCell ref="AQ18:AT18"/>
    <mergeCell ref="AI18:AL18"/>
    <mergeCell ref="AI17:AL17"/>
    <mergeCell ref="AQ17:AT17"/>
    <mergeCell ref="AM18:AP18"/>
    <mergeCell ref="AM17:AP17"/>
    <mergeCell ref="O26:R26"/>
    <mergeCell ref="S26:V26"/>
    <mergeCell ref="W26:Z26"/>
    <mergeCell ref="AA26:AD26"/>
    <mergeCell ref="AE25:AH25"/>
    <mergeCell ref="AE26:AH26"/>
    <mergeCell ref="O18:R18"/>
    <mergeCell ref="S18:V18"/>
    <mergeCell ref="W18:Z18"/>
    <mergeCell ref="AA18:AD18"/>
    <mergeCell ref="AE18:AH18"/>
    <mergeCell ref="O25:R25"/>
    <mergeCell ref="S25:V25"/>
    <mergeCell ref="W25:Z25"/>
    <mergeCell ref="AA25:AD25"/>
    <mergeCell ref="A1:B1"/>
    <mergeCell ref="C1:F1"/>
    <mergeCell ref="A3:B3"/>
    <mergeCell ref="C3:F3"/>
    <mergeCell ref="A5:B5"/>
    <mergeCell ref="C5:F5"/>
    <mergeCell ref="N13:N14"/>
    <mergeCell ref="A7:B7"/>
    <mergeCell ref="C7:F7"/>
    <mergeCell ref="A9:B9"/>
    <mergeCell ref="C9:F9"/>
    <mergeCell ref="B13:C14"/>
    <mergeCell ref="D13:D14"/>
    <mergeCell ref="E13:E14"/>
    <mergeCell ref="F13:F14"/>
    <mergeCell ref="I13:I14"/>
    <mergeCell ref="J13:J14"/>
    <mergeCell ref="K13:K14"/>
    <mergeCell ref="L13:L14"/>
    <mergeCell ref="M13:M14"/>
    <mergeCell ref="H13:H14"/>
    <mergeCell ref="G13:G14"/>
    <mergeCell ref="BG13:BJ14"/>
    <mergeCell ref="O13:R14"/>
    <mergeCell ref="S13:V14"/>
    <mergeCell ref="W13:Z14"/>
    <mergeCell ref="AA13:AD14"/>
    <mergeCell ref="AE13:AH14"/>
    <mergeCell ref="AI13:AL14"/>
    <mergeCell ref="AM13:AP14"/>
    <mergeCell ref="AQ13:AT14"/>
    <mergeCell ref="AU13:AX14"/>
    <mergeCell ref="AY13:BB14"/>
    <mergeCell ref="BC13:BF14"/>
    <mergeCell ref="A19:A23"/>
    <mergeCell ref="B19:C20"/>
    <mergeCell ref="D19:D20"/>
    <mergeCell ref="E19:E20"/>
    <mergeCell ref="F19:F20"/>
    <mergeCell ref="A15:A18"/>
    <mergeCell ref="N19:N20"/>
    <mergeCell ref="B21:C21"/>
    <mergeCell ref="B22:C22"/>
    <mergeCell ref="B23:C23"/>
    <mergeCell ref="B18:C18"/>
    <mergeCell ref="I19:I20"/>
    <mergeCell ref="J19:J20"/>
    <mergeCell ref="B17:C17"/>
    <mergeCell ref="K19:K20"/>
    <mergeCell ref="B15:C15"/>
    <mergeCell ref="L19:L20"/>
    <mergeCell ref="M19:M20"/>
    <mergeCell ref="B16:C16"/>
    <mergeCell ref="H19:H20"/>
    <mergeCell ref="G19:G20"/>
    <mergeCell ref="AU15:AX15"/>
    <mergeCell ref="AU16:AX16"/>
    <mergeCell ref="AU17:AX17"/>
    <mergeCell ref="AU18:AX18"/>
    <mergeCell ref="O15:R15"/>
    <mergeCell ref="S15:V15"/>
    <mergeCell ref="W15:Z15"/>
    <mergeCell ref="AA16:AD16"/>
    <mergeCell ref="AE16:AH16"/>
    <mergeCell ref="AE15:AH15"/>
    <mergeCell ref="AA15:AD15"/>
    <mergeCell ref="O16:R16"/>
    <mergeCell ref="AI16:AL16"/>
    <mergeCell ref="AI15:AL15"/>
    <mergeCell ref="AQ15:AT15"/>
    <mergeCell ref="AQ16:AT16"/>
    <mergeCell ref="AM16:AP16"/>
    <mergeCell ref="AM15:AP15"/>
    <mergeCell ref="S16:V16"/>
    <mergeCell ref="W16:Z16"/>
    <mergeCell ref="O17:R17"/>
    <mergeCell ref="S17:V17"/>
    <mergeCell ref="W17:Z17"/>
    <mergeCell ref="AE17:AH17"/>
  </mergeCells>
  <pageMargins left="1.48" right="0.31496062992125984" top="0.74803149606299213" bottom="0.74803149606299213" header="0.31496062992125984" footer="0.31496062992125984"/>
  <pageSetup paperSize="9" scale="84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H35"/>
  <sheetViews>
    <sheetView view="pageBreakPreview" topLeftCell="A4" zoomScale="80" zoomScaleSheetLayoutView="80" workbookViewId="0">
      <selection activeCell="A15" sqref="A15:A19"/>
    </sheetView>
  </sheetViews>
  <sheetFormatPr baseColWidth="10" defaultRowHeight="14.4" x14ac:dyDescent="0.3"/>
  <cols>
    <col min="1" max="1" width="12.5546875" style="21" customWidth="1"/>
    <col min="2" max="3" width="13.44140625" style="21" customWidth="1"/>
    <col min="4" max="5" width="11.109375" style="21" customWidth="1"/>
    <col min="6" max="6" width="11.44140625" style="21" customWidth="1"/>
    <col min="7" max="8" width="12.109375" style="96" customWidth="1"/>
    <col min="9" max="9" width="12.109375" style="21" hidden="1" customWidth="1"/>
    <col min="10" max="10" width="12.109375" style="39" hidden="1" customWidth="1"/>
    <col min="11" max="11" width="12.109375" style="39" customWidth="1"/>
    <col min="12" max="12" width="12.109375" style="39" hidden="1" customWidth="1"/>
    <col min="13" max="13" width="12.109375" style="21" hidden="1" customWidth="1"/>
    <col min="14" max="14" width="12.109375" style="21" customWidth="1"/>
    <col min="15" max="19" width="4.33203125" style="46" customWidth="1"/>
    <col min="20" max="20" width="4.5546875" style="46" customWidth="1"/>
    <col min="21" max="25" width="4.33203125" style="22" customWidth="1"/>
    <col min="26" max="26" width="4.5546875" style="22" customWidth="1"/>
    <col min="27" max="31" width="4.33203125" style="22" customWidth="1"/>
    <col min="32" max="32" width="4.5546875" style="22" customWidth="1"/>
    <col min="33" max="37" width="4.33203125" style="22" customWidth="1"/>
    <col min="38" max="38" width="4.5546875" style="22" customWidth="1"/>
    <col min="39" max="43" width="4.33203125" style="22" customWidth="1"/>
    <col min="44" max="44" width="4.5546875" style="22" customWidth="1"/>
    <col min="45" max="49" width="4.33203125" style="46" customWidth="1"/>
    <col min="50" max="50" width="4.5546875" style="46" customWidth="1"/>
    <col min="51" max="55" width="4.33203125" style="22" customWidth="1"/>
    <col min="56" max="56" width="4.5546875" style="22" customWidth="1"/>
    <col min="57" max="61" width="4.33203125" style="22" customWidth="1"/>
    <col min="62" max="62" width="4.5546875" style="22" customWidth="1"/>
    <col min="63" max="67" width="4.33203125" style="22" customWidth="1"/>
    <col min="68" max="68" width="4.5546875" style="22" customWidth="1"/>
    <col min="69" max="73" width="4.33203125" style="22" customWidth="1"/>
    <col min="74" max="74" width="4.5546875" style="22" customWidth="1"/>
    <col min="75" max="79" width="4.33203125" style="22" customWidth="1"/>
    <col min="80" max="80" width="4.5546875" style="22" customWidth="1"/>
    <col min="81" max="85" width="4.33203125" style="22" customWidth="1"/>
    <col min="86" max="86" width="4.5546875" style="22" customWidth="1"/>
    <col min="87" max="309" width="11.5546875" style="17"/>
    <col min="310" max="310" width="12.5546875" style="17" customWidth="1"/>
    <col min="311" max="311" width="5.109375" style="17" customWidth="1"/>
    <col min="312" max="312" width="13.44140625" style="17" customWidth="1"/>
    <col min="313" max="314" width="21.44140625" style="17" customWidth="1"/>
    <col min="315" max="315" width="17.6640625" style="17" customWidth="1"/>
    <col min="316" max="317" width="14.6640625" style="17" customWidth="1"/>
    <col min="318" max="319" width="15.88671875" style="17" customWidth="1"/>
    <col min="320" max="331" width="12.88671875" style="17" customWidth="1"/>
    <col min="332" max="565" width="11.5546875" style="17"/>
    <col min="566" max="566" width="12.5546875" style="17" customWidth="1"/>
    <col min="567" max="567" width="5.109375" style="17" customWidth="1"/>
    <col min="568" max="568" width="13.44140625" style="17" customWidth="1"/>
    <col min="569" max="570" width="21.44140625" style="17" customWidth="1"/>
    <col min="571" max="571" width="17.6640625" style="17" customWidth="1"/>
    <col min="572" max="573" width="14.6640625" style="17" customWidth="1"/>
    <col min="574" max="575" width="15.88671875" style="17" customWidth="1"/>
    <col min="576" max="587" width="12.88671875" style="17" customWidth="1"/>
    <col min="588" max="821" width="11.5546875" style="17"/>
    <col min="822" max="822" width="12.5546875" style="17" customWidth="1"/>
    <col min="823" max="823" width="5.109375" style="17" customWidth="1"/>
    <col min="824" max="824" width="13.44140625" style="17" customWidth="1"/>
    <col min="825" max="826" width="21.44140625" style="17" customWidth="1"/>
    <col min="827" max="827" width="17.6640625" style="17" customWidth="1"/>
    <col min="828" max="829" width="14.6640625" style="17" customWidth="1"/>
    <col min="830" max="831" width="15.88671875" style="17" customWidth="1"/>
    <col min="832" max="843" width="12.88671875" style="17" customWidth="1"/>
    <col min="844" max="1077" width="11.5546875" style="17"/>
    <col min="1078" max="1078" width="12.5546875" style="17" customWidth="1"/>
    <col min="1079" max="1079" width="5.109375" style="17" customWidth="1"/>
    <col min="1080" max="1080" width="13.44140625" style="17" customWidth="1"/>
    <col min="1081" max="1082" width="21.44140625" style="17" customWidth="1"/>
    <col min="1083" max="1083" width="17.6640625" style="17" customWidth="1"/>
    <col min="1084" max="1085" width="14.6640625" style="17" customWidth="1"/>
    <col min="1086" max="1087" width="15.88671875" style="17" customWidth="1"/>
    <col min="1088" max="1099" width="12.88671875" style="17" customWidth="1"/>
    <col min="1100" max="1333" width="11.5546875" style="17"/>
    <col min="1334" max="1334" width="12.5546875" style="17" customWidth="1"/>
    <col min="1335" max="1335" width="5.109375" style="17" customWidth="1"/>
    <col min="1336" max="1336" width="13.44140625" style="17" customWidth="1"/>
    <col min="1337" max="1338" width="21.44140625" style="17" customWidth="1"/>
    <col min="1339" max="1339" width="17.6640625" style="17" customWidth="1"/>
    <col min="1340" max="1341" width="14.6640625" style="17" customWidth="1"/>
    <col min="1342" max="1343" width="15.88671875" style="17" customWidth="1"/>
    <col min="1344" max="1355" width="12.88671875" style="17" customWidth="1"/>
    <col min="1356" max="1589" width="11.5546875" style="17"/>
    <col min="1590" max="1590" width="12.5546875" style="17" customWidth="1"/>
    <col min="1591" max="1591" width="5.109375" style="17" customWidth="1"/>
    <col min="1592" max="1592" width="13.44140625" style="17" customWidth="1"/>
    <col min="1593" max="1594" width="21.44140625" style="17" customWidth="1"/>
    <col min="1595" max="1595" width="17.6640625" style="17" customWidth="1"/>
    <col min="1596" max="1597" width="14.6640625" style="17" customWidth="1"/>
    <col min="1598" max="1599" width="15.88671875" style="17" customWidth="1"/>
    <col min="1600" max="1611" width="12.88671875" style="17" customWidth="1"/>
    <col min="1612" max="1845" width="11.5546875" style="17"/>
    <col min="1846" max="1846" width="12.5546875" style="17" customWidth="1"/>
    <col min="1847" max="1847" width="5.109375" style="17" customWidth="1"/>
    <col min="1848" max="1848" width="13.44140625" style="17" customWidth="1"/>
    <col min="1849" max="1850" width="21.44140625" style="17" customWidth="1"/>
    <col min="1851" max="1851" width="17.6640625" style="17" customWidth="1"/>
    <col min="1852" max="1853" width="14.6640625" style="17" customWidth="1"/>
    <col min="1854" max="1855" width="15.88671875" style="17" customWidth="1"/>
    <col min="1856" max="1867" width="12.88671875" style="17" customWidth="1"/>
    <col min="1868" max="2101" width="11.5546875" style="17"/>
    <col min="2102" max="2102" width="12.5546875" style="17" customWidth="1"/>
    <col min="2103" max="2103" width="5.109375" style="17" customWidth="1"/>
    <col min="2104" max="2104" width="13.44140625" style="17" customWidth="1"/>
    <col min="2105" max="2106" width="21.44140625" style="17" customWidth="1"/>
    <col min="2107" max="2107" width="17.6640625" style="17" customWidth="1"/>
    <col min="2108" max="2109" width="14.6640625" style="17" customWidth="1"/>
    <col min="2110" max="2111" width="15.88671875" style="17" customWidth="1"/>
    <col min="2112" max="2123" width="12.88671875" style="17" customWidth="1"/>
    <col min="2124" max="2357" width="11.5546875" style="17"/>
    <col min="2358" max="2358" width="12.5546875" style="17" customWidth="1"/>
    <col min="2359" max="2359" width="5.109375" style="17" customWidth="1"/>
    <col min="2360" max="2360" width="13.44140625" style="17" customWidth="1"/>
    <col min="2361" max="2362" width="21.44140625" style="17" customWidth="1"/>
    <col min="2363" max="2363" width="17.6640625" style="17" customWidth="1"/>
    <col min="2364" max="2365" width="14.6640625" style="17" customWidth="1"/>
    <col min="2366" max="2367" width="15.88671875" style="17" customWidth="1"/>
    <col min="2368" max="2379" width="12.88671875" style="17" customWidth="1"/>
    <col min="2380" max="2613" width="11.5546875" style="17"/>
    <col min="2614" max="2614" width="12.5546875" style="17" customWidth="1"/>
    <col min="2615" max="2615" width="5.109375" style="17" customWidth="1"/>
    <col min="2616" max="2616" width="13.44140625" style="17" customWidth="1"/>
    <col min="2617" max="2618" width="21.44140625" style="17" customWidth="1"/>
    <col min="2619" max="2619" width="17.6640625" style="17" customWidth="1"/>
    <col min="2620" max="2621" width="14.6640625" style="17" customWidth="1"/>
    <col min="2622" max="2623" width="15.88671875" style="17" customWidth="1"/>
    <col min="2624" max="2635" width="12.88671875" style="17" customWidth="1"/>
    <col min="2636" max="2869" width="11.5546875" style="17"/>
    <col min="2870" max="2870" width="12.5546875" style="17" customWidth="1"/>
    <col min="2871" max="2871" width="5.109375" style="17" customWidth="1"/>
    <col min="2872" max="2872" width="13.44140625" style="17" customWidth="1"/>
    <col min="2873" max="2874" width="21.44140625" style="17" customWidth="1"/>
    <col min="2875" max="2875" width="17.6640625" style="17" customWidth="1"/>
    <col min="2876" max="2877" width="14.6640625" style="17" customWidth="1"/>
    <col min="2878" max="2879" width="15.88671875" style="17" customWidth="1"/>
    <col min="2880" max="2891" width="12.88671875" style="17" customWidth="1"/>
    <col min="2892" max="3125" width="11.5546875" style="17"/>
    <col min="3126" max="3126" width="12.5546875" style="17" customWidth="1"/>
    <col min="3127" max="3127" width="5.109375" style="17" customWidth="1"/>
    <col min="3128" max="3128" width="13.44140625" style="17" customWidth="1"/>
    <col min="3129" max="3130" width="21.44140625" style="17" customWidth="1"/>
    <col min="3131" max="3131" width="17.6640625" style="17" customWidth="1"/>
    <col min="3132" max="3133" width="14.6640625" style="17" customWidth="1"/>
    <col min="3134" max="3135" width="15.88671875" style="17" customWidth="1"/>
    <col min="3136" max="3147" width="12.88671875" style="17" customWidth="1"/>
    <col min="3148" max="3381" width="11.5546875" style="17"/>
    <col min="3382" max="3382" width="12.5546875" style="17" customWidth="1"/>
    <col min="3383" max="3383" width="5.109375" style="17" customWidth="1"/>
    <col min="3384" max="3384" width="13.44140625" style="17" customWidth="1"/>
    <col min="3385" max="3386" width="21.44140625" style="17" customWidth="1"/>
    <col min="3387" max="3387" width="17.6640625" style="17" customWidth="1"/>
    <col min="3388" max="3389" width="14.6640625" style="17" customWidth="1"/>
    <col min="3390" max="3391" width="15.88671875" style="17" customWidth="1"/>
    <col min="3392" max="3403" width="12.88671875" style="17" customWidth="1"/>
    <col min="3404" max="3637" width="11.5546875" style="17"/>
    <col min="3638" max="3638" width="12.5546875" style="17" customWidth="1"/>
    <col min="3639" max="3639" width="5.109375" style="17" customWidth="1"/>
    <col min="3640" max="3640" width="13.44140625" style="17" customWidth="1"/>
    <col min="3641" max="3642" width="21.44140625" style="17" customWidth="1"/>
    <col min="3643" max="3643" width="17.6640625" style="17" customWidth="1"/>
    <col min="3644" max="3645" width="14.6640625" style="17" customWidth="1"/>
    <col min="3646" max="3647" width="15.88671875" style="17" customWidth="1"/>
    <col min="3648" max="3659" width="12.88671875" style="17" customWidth="1"/>
    <col min="3660" max="3893" width="11.5546875" style="17"/>
    <col min="3894" max="3894" width="12.5546875" style="17" customWidth="1"/>
    <col min="3895" max="3895" width="5.109375" style="17" customWidth="1"/>
    <col min="3896" max="3896" width="13.44140625" style="17" customWidth="1"/>
    <col min="3897" max="3898" width="21.44140625" style="17" customWidth="1"/>
    <col min="3899" max="3899" width="17.6640625" style="17" customWidth="1"/>
    <col min="3900" max="3901" width="14.6640625" style="17" customWidth="1"/>
    <col min="3902" max="3903" width="15.88671875" style="17" customWidth="1"/>
    <col min="3904" max="3915" width="12.88671875" style="17" customWidth="1"/>
    <col min="3916" max="4149" width="11.5546875" style="17"/>
    <col min="4150" max="4150" width="12.5546875" style="17" customWidth="1"/>
    <col min="4151" max="4151" width="5.109375" style="17" customWidth="1"/>
    <col min="4152" max="4152" width="13.44140625" style="17" customWidth="1"/>
    <col min="4153" max="4154" width="21.44140625" style="17" customWidth="1"/>
    <col min="4155" max="4155" width="17.6640625" style="17" customWidth="1"/>
    <col min="4156" max="4157" width="14.6640625" style="17" customWidth="1"/>
    <col min="4158" max="4159" width="15.88671875" style="17" customWidth="1"/>
    <col min="4160" max="4171" width="12.88671875" style="17" customWidth="1"/>
    <col min="4172" max="4405" width="11.5546875" style="17"/>
    <col min="4406" max="4406" width="12.5546875" style="17" customWidth="1"/>
    <col min="4407" max="4407" width="5.109375" style="17" customWidth="1"/>
    <col min="4408" max="4408" width="13.44140625" style="17" customWidth="1"/>
    <col min="4409" max="4410" width="21.44140625" style="17" customWidth="1"/>
    <col min="4411" max="4411" width="17.6640625" style="17" customWidth="1"/>
    <col min="4412" max="4413" width="14.6640625" style="17" customWidth="1"/>
    <col min="4414" max="4415" width="15.88671875" style="17" customWidth="1"/>
    <col min="4416" max="4427" width="12.88671875" style="17" customWidth="1"/>
    <col min="4428" max="4661" width="11.5546875" style="17"/>
    <col min="4662" max="4662" width="12.5546875" style="17" customWidth="1"/>
    <col min="4663" max="4663" width="5.109375" style="17" customWidth="1"/>
    <col min="4664" max="4664" width="13.44140625" style="17" customWidth="1"/>
    <col min="4665" max="4666" width="21.44140625" style="17" customWidth="1"/>
    <col min="4667" max="4667" width="17.6640625" style="17" customWidth="1"/>
    <col min="4668" max="4669" width="14.6640625" style="17" customWidth="1"/>
    <col min="4670" max="4671" width="15.88671875" style="17" customWidth="1"/>
    <col min="4672" max="4683" width="12.88671875" style="17" customWidth="1"/>
    <col min="4684" max="4917" width="11.5546875" style="17"/>
    <col min="4918" max="4918" width="12.5546875" style="17" customWidth="1"/>
    <col min="4919" max="4919" width="5.109375" style="17" customWidth="1"/>
    <col min="4920" max="4920" width="13.44140625" style="17" customWidth="1"/>
    <col min="4921" max="4922" width="21.44140625" style="17" customWidth="1"/>
    <col min="4923" max="4923" width="17.6640625" style="17" customWidth="1"/>
    <col min="4924" max="4925" width="14.6640625" style="17" customWidth="1"/>
    <col min="4926" max="4927" width="15.88671875" style="17" customWidth="1"/>
    <col min="4928" max="4939" width="12.88671875" style="17" customWidth="1"/>
    <col min="4940" max="5173" width="11.5546875" style="17"/>
    <col min="5174" max="5174" width="12.5546875" style="17" customWidth="1"/>
    <col min="5175" max="5175" width="5.109375" style="17" customWidth="1"/>
    <col min="5176" max="5176" width="13.44140625" style="17" customWidth="1"/>
    <col min="5177" max="5178" width="21.44140625" style="17" customWidth="1"/>
    <col min="5179" max="5179" width="17.6640625" style="17" customWidth="1"/>
    <col min="5180" max="5181" width="14.6640625" style="17" customWidth="1"/>
    <col min="5182" max="5183" width="15.88671875" style="17" customWidth="1"/>
    <col min="5184" max="5195" width="12.88671875" style="17" customWidth="1"/>
    <col min="5196" max="5429" width="11.5546875" style="17"/>
    <col min="5430" max="5430" width="12.5546875" style="17" customWidth="1"/>
    <col min="5431" max="5431" width="5.109375" style="17" customWidth="1"/>
    <col min="5432" max="5432" width="13.44140625" style="17" customWidth="1"/>
    <col min="5433" max="5434" width="21.44140625" style="17" customWidth="1"/>
    <col min="5435" max="5435" width="17.6640625" style="17" customWidth="1"/>
    <col min="5436" max="5437" width="14.6640625" style="17" customWidth="1"/>
    <col min="5438" max="5439" width="15.88671875" style="17" customWidth="1"/>
    <col min="5440" max="5451" width="12.88671875" style="17" customWidth="1"/>
    <col min="5452" max="5685" width="11.5546875" style="17"/>
    <col min="5686" max="5686" width="12.5546875" style="17" customWidth="1"/>
    <col min="5687" max="5687" width="5.109375" style="17" customWidth="1"/>
    <col min="5688" max="5688" width="13.44140625" style="17" customWidth="1"/>
    <col min="5689" max="5690" width="21.44140625" style="17" customWidth="1"/>
    <col min="5691" max="5691" width="17.6640625" style="17" customWidth="1"/>
    <col min="5692" max="5693" width="14.6640625" style="17" customWidth="1"/>
    <col min="5694" max="5695" width="15.88671875" style="17" customWidth="1"/>
    <col min="5696" max="5707" width="12.88671875" style="17" customWidth="1"/>
    <col min="5708" max="5941" width="11.5546875" style="17"/>
    <col min="5942" max="5942" width="12.5546875" style="17" customWidth="1"/>
    <col min="5943" max="5943" width="5.109375" style="17" customWidth="1"/>
    <col min="5944" max="5944" width="13.44140625" style="17" customWidth="1"/>
    <col min="5945" max="5946" width="21.44140625" style="17" customWidth="1"/>
    <col min="5947" max="5947" width="17.6640625" style="17" customWidth="1"/>
    <col min="5948" max="5949" width="14.6640625" style="17" customWidth="1"/>
    <col min="5950" max="5951" width="15.88671875" style="17" customWidth="1"/>
    <col min="5952" max="5963" width="12.88671875" style="17" customWidth="1"/>
    <col min="5964" max="6197" width="11.5546875" style="17"/>
    <col min="6198" max="6198" width="12.5546875" style="17" customWidth="1"/>
    <col min="6199" max="6199" width="5.109375" style="17" customWidth="1"/>
    <col min="6200" max="6200" width="13.44140625" style="17" customWidth="1"/>
    <col min="6201" max="6202" width="21.44140625" style="17" customWidth="1"/>
    <col min="6203" max="6203" width="17.6640625" style="17" customWidth="1"/>
    <col min="6204" max="6205" width="14.6640625" style="17" customWidth="1"/>
    <col min="6206" max="6207" width="15.88671875" style="17" customWidth="1"/>
    <col min="6208" max="6219" width="12.88671875" style="17" customWidth="1"/>
    <col min="6220" max="6453" width="11.5546875" style="17"/>
    <col min="6454" max="6454" width="12.5546875" style="17" customWidth="1"/>
    <col min="6455" max="6455" width="5.109375" style="17" customWidth="1"/>
    <col min="6456" max="6456" width="13.44140625" style="17" customWidth="1"/>
    <col min="6457" max="6458" width="21.44140625" style="17" customWidth="1"/>
    <col min="6459" max="6459" width="17.6640625" style="17" customWidth="1"/>
    <col min="6460" max="6461" width="14.6640625" style="17" customWidth="1"/>
    <col min="6462" max="6463" width="15.88671875" style="17" customWidth="1"/>
    <col min="6464" max="6475" width="12.88671875" style="17" customWidth="1"/>
    <col min="6476" max="6709" width="11.5546875" style="17"/>
    <col min="6710" max="6710" width="12.5546875" style="17" customWidth="1"/>
    <col min="6711" max="6711" width="5.109375" style="17" customWidth="1"/>
    <col min="6712" max="6712" width="13.44140625" style="17" customWidth="1"/>
    <col min="6713" max="6714" width="21.44140625" style="17" customWidth="1"/>
    <col min="6715" max="6715" width="17.6640625" style="17" customWidth="1"/>
    <col min="6716" max="6717" width="14.6640625" style="17" customWidth="1"/>
    <col min="6718" max="6719" width="15.88671875" style="17" customWidth="1"/>
    <col min="6720" max="6731" width="12.88671875" style="17" customWidth="1"/>
    <col min="6732" max="6965" width="11.5546875" style="17"/>
    <col min="6966" max="6966" width="12.5546875" style="17" customWidth="1"/>
    <col min="6967" max="6967" width="5.109375" style="17" customWidth="1"/>
    <col min="6968" max="6968" width="13.44140625" style="17" customWidth="1"/>
    <col min="6969" max="6970" width="21.44140625" style="17" customWidth="1"/>
    <col min="6971" max="6971" width="17.6640625" style="17" customWidth="1"/>
    <col min="6972" max="6973" width="14.6640625" style="17" customWidth="1"/>
    <col min="6974" max="6975" width="15.88671875" style="17" customWidth="1"/>
    <col min="6976" max="6987" width="12.88671875" style="17" customWidth="1"/>
    <col min="6988" max="7221" width="11.5546875" style="17"/>
    <col min="7222" max="7222" width="12.5546875" style="17" customWidth="1"/>
    <col min="7223" max="7223" width="5.109375" style="17" customWidth="1"/>
    <col min="7224" max="7224" width="13.44140625" style="17" customWidth="1"/>
    <col min="7225" max="7226" width="21.44140625" style="17" customWidth="1"/>
    <col min="7227" max="7227" width="17.6640625" style="17" customWidth="1"/>
    <col min="7228" max="7229" width="14.6640625" style="17" customWidth="1"/>
    <col min="7230" max="7231" width="15.88671875" style="17" customWidth="1"/>
    <col min="7232" max="7243" width="12.88671875" style="17" customWidth="1"/>
    <col min="7244" max="7477" width="11.5546875" style="17"/>
    <col min="7478" max="7478" width="12.5546875" style="17" customWidth="1"/>
    <col min="7479" max="7479" width="5.109375" style="17" customWidth="1"/>
    <col min="7480" max="7480" width="13.44140625" style="17" customWidth="1"/>
    <col min="7481" max="7482" width="21.44140625" style="17" customWidth="1"/>
    <col min="7483" max="7483" width="17.6640625" style="17" customWidth="1"/>
    <col min="7484" max="7485" width="14.6640625" style="17" customWidth="1"/>
    <col min="7486" max="7487" width="15.88671875" style="17" customWidth="1"/>
    <col min="7488" max="7499" width="12.88671875" style="17" customWidth="1"/>
    <col min="7500" max="7733" width="11.5546875" style="17"/>
    <col min="7734" max="7734" width="12.5546875" style="17" customWidth="1"/>
    <col min="7735" max="7735" width="5.109375" style="17" customWidth="1"/>
    <col min="7736" max="7736" width="13.44140625" style="17" customWidth="1"/>
    <col min="7737" max="7738" width="21.44140625" style="17" customWidth="1"/>
    <col min="7739" max="7739" width="17.6640625" style="17" customWidth="1"/>
    <col min="7740" max="7741" width="14.6640625" style="17" customWidth="1"/>
    <col min="7742" max="7743" width="15.88671875" style="17" customWidth="1"/>
    <col min="7744" max="7755" width="12.88671875" style="17" customWidth="1"/>
    <col min="7756" max="7989" width="11.5546875" style="17"/>
    <col min="7990" max="7990" width="12.5546875" style="17" customWidth="1"/>
    <col min="7991" max="7991" width="5.109375" style="17" customWidth="1"/>
    <col min="7992" max="7992" width="13.44140625" style="17" customWidth="1"/>
    <col min="7993" max="7994" width="21.44140625" style="17" customWidth="1"/>
    <col min="7995" max="7995" width="17.6640625" style="17" customWidth="1"/>
    <col min="7996" max="7997" width="14.6640625" style="17" customWidth="1"/>
    <col min="7998" max="7999" width="15.88671875" style="17" customWidth="1"/>
    <col min="8000" max="8011" width="12.88671875" style="17" customWidth="1"/>
    <col min="8012" max="8245" width="11.5546875" style="17"/>
    <col min="8246" max="8246" width="12.5546875" style="17" customWidth="1"/>
    <col min="8247" max="8247" width="5.109375" style="17" customWidth="1"/>
    <col min="8248" max="8248" width="13.44140625" style="17" customWidth="1"/>
    <col min="8249" max="8250" width="21.44140625" style="17" customWidth="1"/>
    <col min="8251" max="8251" width="17.6640625" style="17" customWidth="1"/>
    <col min="8252" max="8253" width="14.6640625" style="17" customWidth="1"/>
    <col min="8254" max="8255" width="15.88671875" style="17" customWidth="1"/>
    <col min="8256" max="8267" width="12.88671875" style="17" customWidth="1"/>
    <col min="8268" max="8501" width="11.5546875" style="17"/>
    <col min="8502" max="8502" width="12.5546875" style="17" customWidth="1"/>
    <col min="8503" max="8503" width="5.109375" style="17" customWidth="1"/>
    <col min="8504" max="8504" width="13.44140625" style="17" customWidth="1"/>
    <col min="8505" max="8506" width="21.44140625" style="17" customWidth="1"/>
    <col min="8507" max="8507" width="17.6640625" style="17" customWidth="1"/>
    <col min="8508" max="8509" width="14.6640625" style="17" customWidth="1"/>
    <col min="8510" max="8511" width="15.88671875" style="17" customWidth="1"/>
    <col min="8512" max="8523" width="12.88671875" style="17" customWidth="1"/>
    <col min="8524" max="8757" width="11.5546875" style="17"/>
    <col min="8758" max="8758" width="12.5546875" style="17" customWidth="1"/>
    <col min="8759" max="8759" width="5.109375" style="17" customWidth="1"/>
    <col min="8760" max="8760" width="13.44140625" style="17" customWidth="1"/>
    <col min="8761" max="8762" width="21.44140625" style="17" customWidth="1"/>
    <col min="8763" max="8763" width="17.6640625" style="17" customWidth="1"/>
    <col min="8764" max="8765" width="14.6640625" style="17" customWidth="1"/>
    <col min="8766" max="8767" width="15.88671875" style="17" customWidth="1"/>
    <col min="8768" max="8779" width="12.88671875" style="17" customWidth="1"/>
    <col min="8780" max="9013" width="11.5546875" style="17"/>
    <col min="9014" max="9014" width="12.5546875" style="17" customWidth="1"/>
    <col min="9015" max="9015" width="5.109375" style="17" customWidth="1"/>
    <col min="9016" max="9016" width="13.44140625" style="17" customWidth="1"/>
    <col min="9017" max="9018" width="21.44140625" style="17" customWidth="1"/>
    <col min="9019" max="9019" width="17.6640625" style="17" customWidth="1"/>
    <col min="9020" max="9021" width="14.6640625" style="17" customWidth="1"/>
    <col min="9022" max="9023" width="15.88671875" style="17" customWidth="1"/>
    <col min="9024" max="9035" width="12.88671875" style="17" customWidth="1"/>
    <col min="9036" max="9269" width="11.5546875" style="17"/>
    <col min="9270" max="9270" width="12.5546875" style="17" customWidth="1"/>
    <col min="9271" max="9271" width="5.109375" style="17" customWidth="1"/>
    <col min="9272" max="9272" width="13.44140625" style="17" customWidth="1"/>
    <col min="9273" max="9274" width="21.44140625" style="17" customWidth="1"/>
    <col min="9275" max="9275" width="17.6640625" style="17" customWidth="1"/>
    <col min="9276" max="9277" width="14.6640625" style="17" customWidth="1"/>
    <col min="9278" max="9279" width="15.88671875" style="17" customWidth="1"/>
    <col min="9280" max="9291" width="12.88671875" style="17" customWidth="1"/>
    <col min="9292" max="9525" width="11.5546875" style="17"/>
    <col min="9526" max="9526" width="12.5546875" style="17" customWidth="1"/>
    <col min="9527" max="9527" width="5.109375" style="17" customWidth="1"/>
    <col min="9528" max="9528" width="13.44140625" style="17" customWidth="1"/>
    <col min="9529" max="9530" width="21.44140625" style="17" customWidth="1"/>
    <col min="9531" max="9531" width="17.6640625" style="17" customWidth="1"/>
    <col min="9532" max="9533" width="14.6640625" style="17" customWidth="1"/>
    <col min="9534" max="9535" width="15.88671875" style="17" customWidth="1"/>
    <col min="9536" max="9547" width="12.88671875" style="17" customWidth="1"/>
    <col min="9548" max="9781" width="11.5546875" style="17"/>
    <col min="9782" max="9782" width="12.5546875" style="17" customWidth="1"/>
    <col min="9783" max="9783" width="5.109375" style="17" customWidth="1"/>
    <col min="9784" max="9784" width="13.44140625" style="17" customWidth="1"/>
    <col min="9785" max="9786" width="21.44140625" style="17" customWidth="1"/>
    <col min="9787" max="9787" width="17.6640625" style="17" customWidth="1"/>
    <col min="9788" max="9789" width="14.6640625" style="17" customWidth="1"/>
    <col min="9790" max="9791" width="15.88671875" style="17" customWidth="1"/>
    <col min="9792" max="9803" width="12.88671875" style="17" customWidth="1"/>
    <col min="9804" max="10037" width="11.5546875" style="17"/>
    <col min="10038" max="10038" width="12.5546875" style="17" customWidth="1"/>
    <col min="10039" max="10039" width="5.109375" style="17" customWidth="1"/>
    <col min="10040" max="10040" width="13.44140625" style="17" customWidth="1"/>
    <col min="10041" max="10042" width="21.44140625" style="17" customWidth="1"/>
    <col min="10043" max="10043" width="17.6640625" style="17" customWidth="1"/>
    <col min="10044" max="10045" width="14.6640625" style="17" customWidth="1"/>
    <col min="10046" max="10047" width="15.88671875" style="17" customWidth="1"/>
    <col min="10048" max="10059" width="12.88671875" style="17" customWidth="1"/>
    <col min="10060" max="10293" width="11.5546875" style="17"/>
    <col min="10294" max="10294" width="12.5546875" style="17" customWidth="1"/>
    <col min="10295" max="10295" width="5.109375" style="17" customWidth="1"/>
    <col min="10296" max="10296" width="13.44140625" style="17" customWidth="1"/>
    <col min="10297" max="10298" width="21.44140625" style="17" customWidth="1"/>
    <col min="10299" max="10299" width="17.6640625" style="17" customWidth="1"/>
    <col min="10300" max="10301" width="14.6640625" style="17" customWidth="1"/>
    <col min="10302" max="10303" width="15.88671875" style="17" customWidth="1"/>
    <col min="10304" max="10315" width="12.88671875" style="17" customWidth="1"/>
    <col min="10316" max="10549" width="11.5546875" style="17"/>
    <col min="10550" max="10550" width="12.5546875" style="17" customWidth="1"/>
    <col min="10551" max="10551" width="5.109375" style="17" customWidth="1"/>
    <col min="10552" max="10552" width="13.44140625" style="17" customWidth="1"/>
    <col min="10553" max="10554" width="21.44140625" style="17" customWidth="1"/>
    <col min="10555" max="10555" width="17.6640625" style="17" customWidth="1"/>
    <col min="10556" max="10557" width="14.6640625" style="17" customWidth="1"/>
    <col min="10558" max="10559" width="15.88671875" style="17" customWidth="1"/>
    <col min="10560" max="10571" width="12.88671875" style="17" customWidth="1"/>
    <col min="10572" max="10805" width="11.5546875" style="17"/>
    <col min="10806" max="10806" width="12.5546875" style="17" customWidth="1"/>
    <col min="10807" max="10807" width="5.109375" style="17" customWidth="1"/>
    <col min="10808" max="10808" width="13.44140625" style="17" customWidth="1"/>
    <col min="10809" max="10810" width="21.44140625" style="17" customWidth="1"/>
    <col min="10811" max="10811" width="17.6640625" style="17" customWidth="1"/>
    <col min="10812" max="10813" width="14.6640625" style="17" customWidth="1"/>
    <col min="10814" max="10815" width="15.88671875" style="17" customWidth="1"/>
    <col min="10816" max="10827" width="12.88671875" style="17" customWidth="1"/>
    <col min="10828" max="11061" width="11.5546875" style="17"/>
    <col min="11062" max="11062" width="12.5546875" style="17" customWidth="1"/>
    <col min="11063" max="11063" width="5.109375" style="17" customWidth="1"/>
    <col min="11064" max="11064" width="13.44140625" style="17" customWidth="1"/>
    <col min="11065" max="11066" width="21.44140625" style="17" customWidth="1"/>
    <col min="11067" max="11067" width="17.6640625" style="17" customWidth="1"/>
    <col min="11068" max="11069" width="14.6640625" style="17" customWidth="1"/>
    <col min="11070" max="11071" width="15.88671875" style="17" customWidth="1"/>
    <col min="11072" max="11083" width="12.88671875" style="17" customWidth="1"/>
    <col min="11084" max="11317" width="11.5546875" style="17"/>
    <col min="11318" max="11318" width="12.5546875" style="17" customWidth="1"/>
    <col min="11319" max="11319" width="5.109375" style="17" customWidth="1"/>
    <col min="11320" max="11320" width="13.44140625" style="17" customWidth="1"/>
    <col min="11321" max="11322" width="21.44140625" style="17" customWidth="1"/>
    <col min="11323" max="11323" width="17.6640625" style="17" customWidth="1"/>
    <col min="11324" max="11325" width="14.6640625" style="17" customWidth="1"/>
    <col min="11326" max="11327" width="15.88671875" style="17" customWidth="1"/>
    <col min="11328" max="11339" width="12.88671875" style="17" customWidth="1"/>
    <col min="11340" max="11573" width="11.5546875" style="17"/>
    <col min="11574" max="11574" width="12.5546875" style="17" customWidth="1"/>
    <col min="11575" max="11575" width="5.109375" style="17" customWidth="1"/>
    <col min="11576" max="11576" width="13.44140625" style="17" customWidth="1"/>
    <col min="11577" max="11578" width="21.44140625" style="17" customWidth="1"/>
    <col min="11579" max="11579" width="17.6640625" style="17" customWidth="1"/>
    <col min="11580" max="11581" width="14.6640625" style="17" customWidth="1"/>
    <col min="11582" max="11583" width="15.88671875" style="17" customWidth="1"/>
    <col min="11584" max="11595" width="12.88671875" style="17" customWidth="1"/>
    <col min="11596" max="11829" width="11.5546875" style="17"/>
    <col min="11830" max="11830" width="12.5546875" style="17" customWidth="1"/>
    <col min="11831" max="11831" width="5.109375" style="17" customWidth="1"/>
    <col min="11832" max="11832" width="13.44140625" style="17" customWidth="1"/>
    <col min="11833" max="11834" width="21.44140625" style="17" customWidth="1"/>
    <col min="11835" max="11835" width="17.6640625" style="17" customWidth="1"/>
    <col min="11836" max="11837" width="14.6640625" style="17" customWidth="1"/>
    <col min="11838" max="11839" width="15.88671875" style="17" customWidth="1"/>
    <col min="11840" max="11851" width="12.88671875" style="17" customWidth="1"/>
    <col min="11852" max="12085" width="11.5546875" style="17"/>
    <col min="12086" max="12086" width="12.5546875" style="17" customWidth="1"/>
    <col min="12087" max="12087" width="5.109375" style="17" customWidth="1"/>
    <col min="12088" max="12088" width="13.44140625" style="17" customWidth="1"/>
    <col min="12089" max="12090" width="21.44140625" style="17" customWidth="1"/>
    <col min="12091" max="12091" width="17.6640625" style="17" customWidth="1"/>
    <col min="12092" max="12093" width="14.6640625" style="17" customWidth="1"/>
    <col min="12094" max="12095" width="15.88671875" style="17" customWidth="1"/>
    <col min="12096" max="12107" width="12.88671875" style="17" customWidth="1"/>
    <col min="12108" max="12341" width="11.5546875" style="17"/>
    <col min="12342" max="12342" width="12.5546875" style="17" customWidth="1"/>
    <col min="12343" max="12343" width="5.109375" style="17" customWidth="1"/>
    <col min="12344" max="12344" width="13.44140625" style="17" customWidth="1"/>
    <col min="12345" max="12346" width="21.44140625" style="17" customWidth="1"/>
    <col min="12347" max="12347" width="17.6640625" style="17" customWidth="1"/>
    <col min="12348" max="12349" width="14.6640625" style="17" customWidth="1"/>
    <col min="12350" max="12351" width="15.88671875" style="17" customWidth="1"/>
    <col min="12352" max="12363" width="12.88671875" style="17" customWidth="1"/>
    <col min="12364" max="12597" width="11.5546875" style="17"/>
    <col min="12598" max="12598" width="12.5546875" style="17" customWidth="1"/>
    <col min="12599" max="12599" width="5.109375" style="17" customWidth="1"/>
    <col min="12600" max="12600" width="13.44140625" style="17" customWidth="1"/>
    <col min="12601" max="12602" width="21.44140625" style="17" customWidth="1"/>
    <col min="12603" max="12603" width="17.6640625" style="17" customWidth="1"/>
    <col min="12604" max="12605" width="14.6640625" style="17" customWidth="1"/>
    <col min="12606" max="12607" width="15.88671875" style="17" customWidth="1"/>
    <col min="12608" max="12619" width="12.88671875" style="17" customWidth="1"/>
    <col min="12620" max="12853" width="11.5546875" style="17"/>
    <col min="12854" max="12854" width="12.5546875" style="17" customWidth="1"/>
    <col min="12855" max="12855" width="5.109375" style="17" customWidth="1"/>
    <col min="12856" max="12856" width="13.44140625" style="17" customWidth="1"/>
    <col min="12857" max="12858" width="21.44140625" style="17" customWidth="1"/>
    <col min="12859" max="12859" width="17.6640625" style="17" customWidth="1"/>
    <col min="12860" max="12861" width="14.6640625" style="17" customWidth="1"/>
    <col min="12862" max="12863" width="15.88671875" style="17" customWidth="1"/>
    <col min="12864" max="12875" width="12.88671875" style="17" customWidth="1"/>
    <col min="12876" max="13109" width="11.5546875" style="17"/>
    <col min="13110" max="13110" width="12.5546875" style="17" customWidth="1"/>
    <col min="13111" max="13111" width="5.109375" style="17" customWidth="1"/>
    <col min="13112" max="13112" width="13.44140625" style="17" customWidth="1"/>
    <col min="13113" max="13114" width="21.44140625" style="17" customWidth="1"/>
    <col min="13115" max="13115" width="17.6640625" style="17" customWidth="1"/>
    <col min="13116" max="13117" width="14.6640625" style="17" customWidth="1"/>
    <col min="13118" max="13119" width="15.88671875" style="17" customWidth="1"/>
    <col min="13120" max="13131" width="12.88671875" style="17" customWidth="1"/>
    <col min="13132" max="13365" width="11.5546875" style="17"/>
    <col min="13366" max="13366" width="12.5546875" style="17" customWidth="1"/>
    <col min="13367" max="13367" width="5.109375" style="17" customWidth="1"/>
    <col min="13368" max="13368" width="13.44140625" style="17" customWidth="1"/>
    <col min="13369" max="13370" width="21.44140625" style="17" customWidth="1"/>
    <col min="13371" max="13371" width="17.6640625" style="17" customWidth="1"/>
    <col min="13372" max="13373" width="14.6640625" style="17" customWidth="1"/>
    <col min="13374" max="13375" width="15.88671875" style="17" customWidth="1"/>
    <col min="13376" max="13387" width="12.88671875" style="17" customWidth="1"/>
    <col min="13388" max="13621" width="11.5546875" style="17"/>
    <col min="13622" max="13622" width="12.5546875" style="17" customWidth="1"/>
    <col min="13623" max="13623" width="5.109375" style="17" customWidth="1"/>
    <col min="13624" max="13624" width="13.44140625" style="17" customWidth="1"/>
    <col min="13625" max="13626" width="21.44140625" style="17" customWidth="1"/>
    <col min="13627" max="13627" width="17.6640625" style="17" customWidth="1"/>
    <col min="13628" max="13629" width="14.6640625" style="17" customWidth="1"/>
    <col min="13630" max="13631" width="15.88671875" style="17" customWidth="1"/>
    <col min="13632" max="13643" width="12.88671875" style="17" customWidth="1"/>
    <col min="13644" max="13877" width="11.5546875" style="17"/>
    <col min="13878" max="13878" width="12.5546875" style="17" customWidth="1"/>
    <col min="13879" max="13879" width="5.109375" style="17" customWidth="1"/>
    <col min="13880" max="13880" width="13.44140625" style="17" customWidth="1"/>
    <col min="13881" max="13882" width="21.44140625" style="17" customWidth="1"/>
    <col min="13883" max="13883" width="17.6640625" style="17" customWidth="1"/>
    <col min="13884" max="13885" width="14.6640625" style="17" customWidth="1"/>
    <col min="13886" max="13887" width="15.88671875" style="17" customWidth="1"/>
    <col min="13888" max="13899" width="12.88671875" style="17" customWidth="1"/>
    <col min="13900" max="14133" width="11.5546875" style="17"/>
    <col min="14134" max="14134" width="12.5546875" style="17" customWidth="1"/>
    <col min="14135" max="14135" width="5.109375" style="17" customWidth="1"/>
    <col min="14136" max="14136" width="13.44140625" style="17" customWidth="1"/>
    <col min="14137" max="14138" width="21.44140625" style="17" customWidth="1"/>
    <col min="14139" max="14139" width="17.6640625" style="17" customWidth="1"/>
    <col min="14140" max="14141" width="14.6640625" style="17" customWidth="1"/>
    <col min="14142" max="14143" width="15.88671875" style="17" customWidth="1"/>
    <col min="14144" max="14155" width="12.88671875" style="17" customWidth="1"/>
    <col min="14156" max="14389" width="11.5546875" style="17"/>
    <col min="14390" max="14390" width="12.5546875" style="17" customWidth="1"/>
    <col min="14391" max="14391" width="5.109375" style="17" customWidth="1"/>
    <col min="14392" max="14392" width="13.44140625" style="17" customWidth="1"/>
    <col min="14393" max="14394" width="21.44140625" style="17" customWidth="1"/>
    <col min="14395" max="14395" width="17.6640625" style="17" customWidth="1"/>
    <col min="14396" max="14397" width="14.6640625" style="17" customWidth="1"/>
    <col min="14398" max="14399" width="15.88671875" style="17" customWidth="1"/>
    <col min="14400" max="14411" width="12.88671875" style="17" customWidth="1"/>
    <col min="14412" max="14645" width="11.5546875" style="17"/>
    <col min="14646" max="14646" width="12.5546875" style="17" customWidth="1"/>
    <col min="14647" max="14647" width="5.109375" style="17" customWidth="1"/>
    <col min="14648" max="14648" width="13.44140625" style="17" customWidth="1"/>
    <col min="14649" max="14650" width="21.44140625" style="17" customWidth="1"/>
    <col min="14651" max="14651" width="17.6640625" style="17" customWidth="1"/>
    <col min="14652" max="14653" width="14.6640625" style="17" customWidth="1"/>
    <col min="14654" max="14655" width="15.88671875" style="17" customWidth="1"/>
    <col min="14656" max="14667" width="12.88671875" style="17" customWidth="1"/>
    <col min="14668" max="14901" width="11.5546875" style="17"/>
    <col min="14902" max="14902" width="12.5546875" style="17" customWidth="1"/>
    <col min="14903" max="14903" width="5.109375" style="17" customWidth="1"/>
    <col min="14904" max="14904" width="13.44140625" style="17" customWidth="1"/>
    <col min="14905" max="14906" width="21.44140625" style="17" customWidth="1"/>
    <col min="14907" max="14907" width="17.6640625" style="17" customWidth="1"/>
    <col min="14908" max="14909" width="14.6640625" style="17" customWidth="1"/>
    <col min="14910" max="14911" width="15.88671875" style="17" customWidth="1"/>
    <col min="14912" max="14923" width="12.88671875" style="17" customWidth="1"/>
    <col min="14924" max="15157" width="11.5546875" style="17"/>
    <col min="15158" max="15158" width="12.5546875" style="17" customWidth="1"/>
    <col min="15159" max="15159" width="5.109375" style="17" customWidth="1"/>
    <col min="15160" max="15160" width="13.44140625" style="17" customWidth="1"/>
    <col min="15161" max="15162" width="21.44140625" style="17" customWidth="1"/>
    <col min="15163" max="15163" width="17.6640625" style="17" customWidth="1"/>
    <col min="15164" max="15165" width="14.6640625" style="17" customWidth="1"/>
    <col min="15166" max="15167" width="15.88671875" style="17" customWidth="1"/>
    <col min="15168" max="15179" width="12.88671875" style="17" customWidth="1"/>
    <col min="15180" max="15413" width="11.5546875" style="17"/>
    <col min="15414" max="15414" width="12.5546875" style="17" customWidth="1"/>
    <col min="15415" max="15415" width="5.109375" style="17" customWidth="1"/>
    <col min="15416" max="15416" width="13.44140625" style="17" customWidth="1"/>
    <col min="15417" max="15418" width="21.44140625" style="17" customWidth="1"/>
    <col min="15419" max="15419" width="17.6640625" style="17" customWidth="1"/>
    <col min="15420" max="15421" width="14.6640625" style="17" customWidth="1"/>
    <col min="15422" max="15423" width="15.88671875" style="17" customWidth="1"/>
    <col min="15424" max="15435" width="12.88671875" style="17" customWidth="1"/>
    <col min="15436" max="15669" width="11.5546875" style="17"/>
    <col min="15670" max="15670" width="12.5546875" style="17" customWidth="1"/>
    <col min="15671" max="15671" width="5.109375" style="17" customWidth="1"/>
    <col min="15672" max="15672" width="13.44140625" style="17" customWidth="1"/>
    <col min="15673" max="15674" width="21.44140625" style="17" customWidth="1"/>
    <col min="15675" max="15675" width="17.6640625" style="17" customWidth="1"/>
    <col min="15676" max="15677" width="14.6640625" style="17" customWidth="1"/>
    <col min="15678" max="15679" width="15.88671875" style="17" customWidth="1"/>
    <col min="15680" max="15691" width="12.88671875" style="17" customWidth="1"/>
    <col min="15692" max="15925" width="11.5546875" style="17"/>
    <col min="15926" max="15926" width="12.5546875" style="17" customWidth="1"/>
    <col min="15927" max="15927" width="5.109375" style="17" customWidth="1"/>
    <col min="15928" max="15928" width="13.44140625" style="17" customWidth="1"/>
    <col min="15929" max="15930" width="21.44140625" style="17" customWidth="1"/>
    <col min="15931" max="15931" width="17.6640625" style="17" customWidth="1"/>
    <col min="15932" max="15933" width="14.6640625" style="17" customWidth="1"/>
    <col min="15934" max="15935" width="15.88671875" style="17" customWidth="1"/>
    <col min="15936" max="15947" width="12.88671875" style="17" customWidth="1"/>
    <col min="15948" max="16181" width="11.5546875" style="17"/>
    <col min="16182" max="16182" width="12.5546875" style="17" customWidth="1"/>
    <col min="16183" max="16183" width="5.109375" style="17" customWidth="1"/>
    <col min="16184" max="16184" width="13.44140625" style="17" customWidth="1"/>
    <col min="16185" max="16186" width="21.44140625" style="17" customWidth="1"/>
    <col min="16187" max="16187" width="17.6640625" style="17" customWidth="1"/>
    <col min="16188" max="16189" width="14.6640625" style="17" customWidth="1"/>
    <col min="16190" max="16191" width="15.88671875" style="17" customWidth="1"/>
    <col min="16192" max="16203" width="12.88671875" style="17" customWidth="1"/>
    <col min="16204" max="16384" width="11.5546875" style="17"/>
  </cols>
  <sheetData>
    <row r="1" spans="1:86" ht="20.25" customHeight="1" x14ac:dyDescent="0.3">
      <c r="A1" s="370" t="s">
        <v>24</v>
      </c>
      <c r="B1" s="370"/>
      <c r="C1" s="371" t="s">
        <v>53</v>
      </c>
      <c r="D1" s="371"/>
      <c r="E1" s="371"/>
      <c r="F1" s="371"/>
      <c r="G1" s="93"/>
      <c r="H1" s="93"/>
      <c r="I1" s="18"/>
      <c r="J1" s="19"/>
      <c r="K1" s="19"/>
      <c r="L1" s="19"/>
      <c r="M1" s="20"/>
    </row>
    <row r="2" spans="1:86" x14ac:dyDescent="0.3">
      <c r="C2" s="40"/>
      <c r="D2" s="18"/>
      <c r="E2" s="18"/>
      <c r="F2" s="18"/>
      <c r="G2" s="93"/>
      <c r="H2" s="93"/>
      <c r="I2" s="18"/>
      <c r="J2" s="19"/>
      <c r="K2" s="19"/>
      <c r="L2" s="19"/>
      <c r="M2" s="20"/>
      <c r="N2" s="23"/>
    </row>
    <row r="3" spans="1:86" ht="24" customHeight="1" x14ac:dyDescent="0.3">
      <c r="A3" s="370" t="s">
        <v>25</v>
      </c>
      <c r="B3" s="370"/>
      <c r="C3" s="371" t="s">
        <v>80</v>
      </c>
      <c r="D3" s="371"/>
      <c r="E3" s="371"/>
      <c r="F3" s="371"/>
      <c r="G3" s="93"/>
      <c r="H3" s="93"/>
      <c r="I3" s="18"/>
      <c r="J3" s="19"/>
      <c r="K3" s="19"/>
      <c r="L3" s="19"/>
      <c r="M3" s="19"/>
      <c r="N3" s="24"/>
    </row>
    <row r="4" spans="1:86" x14ac:dyDescent="0.3">
      <c r="C4" s="18"/>
      <c r="D4" s="18"/>
      <c r="E4" s="18"/>
      <c r="F4" s="25"/>
      <c r="G4" s="99"/>
      <c r="H4" s="99"/>
      <c r="I4" s="25"/>
      <c r="J4" s="26"/>
      <c r="K4" s="26"/>
      <c r="L4" s="26"/>
    </row>
    <row r="5" spans="1:86" ht="27" customHeight="1" x14ac:dyDescent="0.3">
      <c r="A5" s="370" t="s">
        <v>0</v>
      </c>
      <c r="B5" s="370"/>
      <c r="C5" s="371" t="s">
        <v>81</v>
      </c>
      <c r="D5" s="371"/>
      <c r="E5" s="371"/>
      <c r="F5" s="371"/>
      <c r="G5" s="93"/>
      <c r="H5" s="93"/>
      <c r="I5" s="18"/>
      <c r="J5" s="27"/>
      <c r="K5" s="27"/>
      <c r="L5" s="27"/>
      <c r="M5" s="27"/>
      <c r="N5" s="27"/>
    </row>
    <row r="6" spans="1:86" x14ac:dyDescent="0.3">
      <c r="C6" s="18"/>
      <c r="D6" s="18"/>
      <c r="E6" s="18"/>
      <c r="F6" s="25"/>
      <c r="G6" s="99"/>
      <c r="H6" s="99"/>
      <c r="I6" s="25"/>
      <c r="J6" s="26"/>
      <c r="K6" s="26"/>
      <c r="L6" s="26"/>
    </row>
    <row r="7" spans="1:86" ht="27" hidden="1" customHeight="1" x14ac:dyDescent="0.3">
      <c r="A7" s="370" t="s">
        <v>23</v>
      </c>
      <c r="B7" s="370"/>
      <c r="C7" s="371"/>
      <c r="D7" s="371"/>
      <c r="E7" s="371"/>
      <c r="F7" s="371"/>
      <c r="G7" s="93"/>
      <c r="H7" s="93"/>
      <c r="I7" s="18"/>
      <c r="J7" s="27"/>
      <c r="K7" s="27"/>
      <c r="L7" s="27"/>
      <c r="M7" s="27"/>
      <c r="N7" s="27"/>
    </row>
    <row r="8" spans="1:86" x14ac:dyDescent="0.3">
      <c r="C8" s="25"/>
      <c r="D8" s="25"/>
      <c r="E8" s="25"/>
      <c r="F8" s="25"/>
      <c r="G8" s="99"/>
      <c r="H8" s="99"/>
      <c r="I8" s="25"/>
      <c r="J8" s="26"/>
      <c r="K8" s="26"/>
      <c r="L8" s="26"/>
    </row>
    <row r="9" spans="1:86" ht="78" customHeight="1" x14ac:dyDescent="0.3">
      <c r="A9" s="370" t="s">
        <v>26</v>
      </c>
      <c r="B9" s="370"/>
      <c r="C9" s="438" t="s">
        <v>82</v>
      </c>
      <c r="D9" s="439"/>
      <c r="E9" s="439"/>
      <c r="F9" s="440"/>
      <c r="G9" s="101"/>
      <c r="H9" s="101"/>
      <c r="I9" s="28"/>
      <c r="J9" s="29"/>
      <c r="K9" s="29"/>
      <c r="L9" s="29"/>
      <c r="M9" s="21" t="s">
        <v>1</v>
      </c>
    </row>
    <row r="10" spans="1:86" s="34" customFormat="1" ht="14.25" customHeight="1" x14ac:dyDescent="0.3">
      <c r="A10" s="20"/>
      <c r="B10" s="20"/>
      <c r="C10" s="30"/>
      <c r="D10" s="30"/>
      <c r="E10" s="30"/>
      <c r="F10" s="30"/>
      <c r="G10" s="31"/>
      <c r="H10" s="31"/>
      <c r="I10" s="31"/>
      <c r="J10" s="32"/>
      <c r="K10" s="32"/>
      <c r="L10" s="32"/>
      <c r="M10" s="20"/>
      <c r="N10" s="20"/>
      <c r="O10" s="47"/>
      <c r="P10" s="47"/>
      <c r="Q10" s="47"/>
      <c r="R10" s="47"/>
      <c r="S10" s="47"/>
      <c r="T10" s="47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47"/>
      <c r="AT10" s="47"/>
      <c r="AU10" s="47"/>
      <c r="AV10" s="47"/>
      <c r="AW10" s="47"/>
      <c r="AX10" s="47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</row>
    <row r="11" spans="1:86" s="34" customFormat="1" ht="30" customHeight="1" x14ac:dyDescent="0.3">
      <c r="A11" s="35"/>
      <c r="B11" s="35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20"/>
      <c r="N11" s="20"/>
      <c r="O11" s="47"/>
      <c r="P11" s="47"/>
      <c r="Q11" s="47"/>
      <c r="R11" s="47"/>
      <c r="S11" s="47"/>
      <c r="T11" s="47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47"/>
      <c r="AT11" s="47"/>
      <c r="AU11" s="47"/>
      <c r="AV11" s="47"/>
      <c r="AW11" s="47"/>
      <c r="AX11" s="47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</row>
    <row r="12" spans="1:86" x14ac:dyDescent="0.3">
      <c r="A12" s="36"/>
      <c r="B12" s="36"/>
      <c r="C12" s="36"/>
      <c r="D12" s="36"/>
      <c r="E12" s="36"/>
      <c r="F12" s="36"/>
      <c r="G12" s="104"/>
      <c r="H12" s="104"/>
      <c r="I12" s="36"/>
      <c r="J12" s="37"/>
      <c r="K12" s="37"/>
      <c r="L12" s="37"/>
    </row>
    <row r="13" spans="1:86" ht="22.5" customHeight="1" x14ac:dyDescent="0.3">
      <c r="A13" s="36"/>
      <c r="B13" s="377" t="s">
        <v>3</v>
      </c>
      <c r="C13" s="377"/>
      <c r="D13" s="372" t="s">
        <v>4</v>
      </c>
      <c r="E13" s="378" t="s">
        <v>5</v>
      </c>
      <c r="F13" s="372" t="s">
        <v>45</v>
      </c>
      <c r="G13" s="368" t="s">
        <v>270</v>
      </c>
      <c r="H13" s="368" t="s">
        <v>22</v>
      </c>
      <c r="I13" s="368" t="s">
        <v>276</v>
      </c>
      <c r="J13" s="368" t="s">
        <v>272</v>
      </c>
      <c r="K13" s="368" t="s">
        <v>273</v>
      </c>
      <c r="L13" s="368" t="s">
        <v>6</v>
      </c>
      <c r="M13" s="372" t="s">
        <v>274</v>
      </c>
      <c r="N13" s="372" t="s">
        <v>275</v>
      </c>
      <c r="O13" s="358" t="s">
        <v>56</v>
      </c>
      <c r="P13" s="359"/>
      <c r="Q13" s="359"/>
      <c r="R13" s="359"/>
      <c r="S13" s="359"/>
      <c r="T13" s="456"/>
      <c r="U13" s="358" t="s">
        <v>7</v>
      </c>
      <c r="V13" s="359"/>
      <c r="W13" s="359"/>
      <c r="X13" s="359"/>
      <c r="Y13" s="359"/>
      <c r="Z13" s="456"/>
      <c r="AA13" s="358" t="s">
        <v>8</v>
      </c>
      <c r="AB13" s="359"/>
      <c r="AC13" s="359"/>
      <c r="AD13" s="359"/>
      <c r="AE13" s="359"/>
      <c r="AF13" s="456"/>
      <c r="AG13" s="358" t="s">
        <v>57</v>
      </c>
      <c r="AH13" s="359"/>
      <c r="AI13" s="359"/>
      <c r="AJ13" s="359"/>
      <c r="AK13" s="359"/>
      <c r="AL13" s="456"/>
      <c r="AM13" s="358" t="s">
        <v>58</v>
      </c>
      <c r="AN13" s="359"/>
      <c r="AO13" s="359"/>
      <c r="AP13" s="359"/>
      <c r="AQ13" s="359"/>
      <c r="AR13" s="456"/>
      <c r="AS13" s="358" t="s">
        <v>59</v>
      </c>
      <c r="AT13" s="359"/>
      <c r="AU13" s="359"/>
      <c r="AV13" s="359"/>
      <c r="AW13" s="359"/>
      <c r="AX13" s="456"/>
      <c r="AY13" s="358" t="s">
        <v>60</v>
      </c>
      <c r="AZ13" s="359"/>
      <c r="BA13" s="359"/>
      <c r="BB13" s="359"/>
      <c r="BC13" s="359"/>
      <c r="BD13" s="456"/>
      <c r="BE13" s="358" t="s">
        <v>9</v>
      </c>
      <c r="BF13" s="359"/>
      <c r="BG13" s="359"/>
      <c r="BH13" s="359"/>
      <c r="BI13" s="359"/>
      <c r="BJ13" s="456"/>
      <c r="BK13" s="358" t="s">
        <v>10</v>
      </c>
      <c r="BL13" s="359"/>
      <c r="BM13" s="359"/>
      <c r="BN13" s="359"/>
      <c r="BO13" s="359"/>
      <c r="BP13" s="456"/>
      <c r="BQ13" s="358" t="s">
        <v>11</v>
      </c>
      <c r="BR13" s="359"/>
      <c r="BS13" s="359"/>
      <c r="BT13" s="359"/>
      <c r="BU13" s="359"/>
      <c r="BV13" s="456"/>
      <c r="BW13" s="358" t="s">
        <v>12</v>
      </c>
      <c r="BX13" s="359"/>
      <c r="BY13" s="359"/>
      <c r="BZ13" s="359"/>
      <c r="CA13" s="359"/>
      <c r="CB13" s="456"/>
      <c r="CC13" s="358" t="s">
        <v>13</v>
      </c>
      <c r="CD13" s="359"/>
      <c r="CE13" s="359"/>
      <c r="CF13" s="359"/>
      <c r="CG13" s="359"/>
      <c r="CH13" s="456"/>
    </row>
    <row r="14" spans="1:86" ht="16.5" customHeight="1" x14ac:dyDescent="0.3">
      <c r="A14" s="36"/>
      <c r="B14" s="377"/>
      <c r="C14" s="377"/>
      <c r="D14" s="373"/>
      <c r="E14" s="378"/>
      <c r="F14" s="373"/>
      <c r="G14" s="369"/>
      <c r="H14" s="369"/>
      <c r="I14" s="369"/>
      <c r="J14" s="369"/>
      <c r="K14" s="369"/>
      <c r="L14" s="369"/>
      <c r="M14" s="373"/>
      <c r="N14" s="373"/>
      <c r="O14" s="360"/>
      <c r="P14" s="361"/>
      <c r="Q14" s="361"/>
      <c r="R14" s="361"/>
      <c r="S14" s="361"/>
      <c r="T14" s="457"/>
      <c r="U14" s="360"/>
      <c r="V14" s="361"/>
      <c r="W14" s="361"/>
      <c r="X14" s="361"/>
      <c r="Y14" s="361"/>
      <c r="Z14" s="457"/>
      <c r="AA14" s="360"/>
      <c r="AB14" s="361"/>
      <c r="AC14" s="361"/>
      <c r="AD14" s="361"/>
      <c r="AE14" s="361"/>
      <c r="AF14" s="457"/>
      <c r="AG14" s="360"/>
      <c r="AH14" s="361"/>
      <c r="AI14" s="361"/>
      <c r="AJ14" s="361"/>
      <c r="AK14" s="361"/>
      <c r="AL14" s="457"/>
      <c r="AM14" s="360"/>
      <c r="AN14" s="361"/>
      <c r="AO14" s="361"/>
      <c r="AP14" s="361"/>
      <c r="AQ14" s="361"/>
      <c r="AR14" s="457"/>
      <c r="AS14" s="360"/>
      <c r="AT14" s="361"/>
      <c r="AU14" s="361"/>
      <c r="AV14" s="361"/>
      <c r="AW14" s="361"/>
      <c r="AX14" s="457"/>
      <c r="AY14" s="360"/>
      <c r="AZ14" s="361"/>
      <c r="BA14" s="361"/>
      <c r="BB14" s="361"/>
      <c r="BC14" s="361"/>
      <c r="BD14" s="457"/>
      <c r="BE14" s="360"/>
      <c r="BF14" s="361"/>
      <c r="BG14" s="361"/>
      <c r="BH14" s="361"/>
      <c r="BI14" s="361"/>
      <c r="BJ14" s="457"/>
      <c r="BK14" s="360"/>
      <c r="BL14" s="361"/>
      <c r="BM14" s="361"/>
      <c r="BN14" s="361"/>
      <c r="BO14" s="361"/>
      <c r="BP14" s="457"/>
      <c r="BQ14" s="360"/>
      <c r="BR14" s="361"/>
      <c r="BS14" s="361"/>
      <c r="BT14" s="361"/>
      <c r="BU14" s="361"/>
      <c r="BV14" s="457"/>
      <c r="BW14" s="360"/>
      <c r="BX14" s="361"/>
      <c r="BY14" s="361"/>
      <c r="BZ14" s="361"/>
      <c r="CA14" s="361"/>
      <c r="CB14" s="457"/>
      <c r="CC14" s="360"/>
      <c r="CD14" s="361"/>
      <c r="CE14" s="361"/>
      <c r="CF14" s="361"/>
      <c r="CG14" s="361"/>
      <c r="CH14" s="457"/>
    </row>
    <row r="15" spans="1:86" ht="39.6" customHeight="1" x14ac:dyDescent="0.3">
      <c r="A15" s="398" t="s">
        <v>17</v>
      </c>
      <c r="B15" s="463" t="s">
        <v>83</v>
      </c>
      <c r="C15" s="464"/>
      <c r="D15" s="56" t="s">
        <v>30</v>
      </c>
      <c r="E15" s="57" t="s">
        <v>15</v>
      </c>
      <c r="F15" s="58" t="s">
        <v>16</v>
      </c>
      <c r="G15" s="130">
        <v>61</v>
      </c>
      <c r="H15" s="130">
        <v>124</v>
      </c>
      <c r="I15" s="218">
        <v>120</v>
      </c>
      <c r="J15" s="49">
        <f t="shared" ref="J15:K20" si="0">I15*1.05</f>
        <v>126</v>
      </c>
      <c r="K15" s="49">
        <f t="shared" si="0"/>
        <v>132.30000000000001</v>
      </c>
      <c r="L15" s="112" t="s">
        <v>84</v>
      </c>
      <c r="M15" s="54">
        <v>0.1</v>
      </c>
      <c r="N15" s="50">
        <f t="shared" ref="N15:N19" si="1">SUM(O15:CH15)</f>
        <v>80</v>
      </c>
      <c r="O15" s="362">
        <v>4</v>
      </c>
      <c r="P15" s="363"/>
      <c r="Q15" s="363"/>
      <c r="R15" s="363"/>
      <c r="S15" s="363"/>
      <c r="T15" s="455"/>
      <c r="U15" s="362">
        <v>8</v>
      </c>
      <c r="V15" s="363"/>
      <c r="W15" s="363"/>
      <c r="X15" s="363"/>
      <c r="Y15" s="363"/>
      <c r="Z15" s="455"/>
      <c r="AA15" s="362">
        <v>12</v>
      </c>
      <c r="AB15" s="363"/>
      <c r="AC15" s="363"/>
      <c r="AD15" s="363"/>
      <c r="AE15" s="363"/>
      <c r="AF15" s="455"/>
      <c r="AG15" s="362">
        <v>12</v>
      </c>
      <c r="AH15" s="363"/>
      <c r="AI15" s="363"/>
      <c r="AJ15" s="363"/>
      <c r="AK15" s="363"/>
      <c r="AL15" s="455"/>
      <c r="AM15" s="362">
        <v>11</v>
      </c>
      <c r="AN15" s="363"/>
      <c r="AO15" s="363"/>
      <c r="AP15" s="363"/>
      <c r="AQ15" s="363"/>
      <c r="AR15" s="455"/>
      <c r="AS15" s="362">
        <v>7</v>
      </c>
      <c r="AT15" s="363"/>
      <c r="AU15" s="363"/>
      <c r="AV15" s="363"/>
      <c r="AW15" s="363"/>
      <c r="AX15" s="455"/>
      <c r="AY15" s="362">
        <v>6</v>
      </c>
      <c r="AZ15" s="363"/>
      <c r="BA15" s="363"/>
      <c r="BB15" s="363"/>
      <c r="BC15" s="363"/>
      <c r="BD15" s="455"/>
      <c r="BE15" s="362">
        <v>0</v>
      </c>
      <c r="BF15" s="363"/>
      <c r="BG15" s="363"/>
      <c r="BH15" s="363"/>
      <c r="BI15" s="363"/>
      <c r="BJ15" s="455"/>
      <c r="BK15" s="362">
        <v>11</v>
      </c>
      <c r="BL15" s="363"/>
      <c r="BM15" s="363"/>
      <c r="BN15" s="363"/>
      <c r="BO15" s="363"/>
      <c r="BP15" s="455"/>
      <c r="BQ15" s="362">
        <v>4</v>
      </c>
      <c r="BR15" s="363"/>
      <c r="BS15" s="363"/>
      <c r="BT15" s="363"/>
      <c r="BU15" s="363"/>
      <c r="BV15" s="455"/>
      <c r="BW15" s="362">
        <v>3</v>
      </c>
      <c r="BX15" s="363"/>
      <c r="BY15" s="363"/>
      <c r="BZ15" s="363"/>
      <c r="CA15" s="363"/>
      <c r="CB15" s="455"/>
      <c r="CC15" s="362">
        <v>2</v>
      </c>
      <c r="CD15" s="363"/>
      <c r="CE15" s="363"/>
      <c r="CF15" s="363"/>
      <c r="CG15" s="363"/>
      <c r="CH15" s="455"/>
    </row>
    <row r="16" spans="1:86" ht="27" customHeight="1" x14ac:dyDescent="0.3">
      <c r="A16" s="399"/>
      <c r="B16" s="463" t="s">
        <v>85</v>
      </c>
      <c r="C16" s="464"/>
      <c r="D16" s="56" t="s">
        <v>86</v>
      </c>
      <c r="E16" s="57" t="s">
        <v>15</v>
      </c>
      <c r="F16" s="58" t="s">
        <v>16</v>
      </c>
      <c r="G16" s="219">
        <v>489</v>
      </c>
      <c r="H16" s="219">
        <v>600</v>
      </c>
      <c r="I16" s="218">
        <v>1000</v>
      </c>
      <c r="J16" s="125">
        <f t="shared" si="0"/>
        <v>1050</v>
      </c>
      <c r="K16" s="125">
        <f t="shared" si="0"/>
        <v>1102.5</v>
      </c>
      <c r="L16" s="112" t="s">
        <v>87</v>
      </c>
      <c r="M16" s="54">
        <v>0.1</v>
      </c>
      <c r="N16" s="50">
        <f t="shared" si="1"/>
        <v>1098</v>
      </c>
      <c r="O16" s="362">
        <v>56</v>
      </c>
      <c r="P16" s="363"/>
      <c r="Q16" s="363"/>
      <c r="R16" s="363"/>
      <c r="S16" s="363"/>
      <c r="T16" s="455"/>
      <c r="U16" s="362">
        <v>38</v>
      </c>
      <c r="V16" s="363"/>
      <c r="W16" s="363"/>
      <c r="X16" s="363"/>
      <c r="Y16" s="363"/>
      <c r="Z16" s="455"/>
      <c r="AA16" s="362">
        <v>113</v>
      </c>
      <c r="AB16" s="363"/>
      <c r="AC16" s="363"/>
      <c r="AD16" s="363"/>
      <c r="AE16" s="363"/>
      <c r="AF16" s="455"/>
      <c r="AG16" s="362">
        <v>92</v>
      </c>
      <c r="AH16" s="363"/>
      <c r="AI16" s="363"/>
      <c r="AJ16" s="363"/>
      <c r="AK16" s="363"/>
      <c r="AL16" s="455"/>
      <c r="AM16" s="362">
        <v>194</v>
      </c>
      <c r="AN16" s="363"/>
      <c r="AO16" s="363"/>
      <c r="AP16" s="363"/>
      <c r="AQ16" s="363"/>
      <c r="AR16" s="455"/>
      <c r="AS16" s="362">
        <v>96</v>
      </c>
      <c r="AT16" s="363"/>
      <c r="AU16" s="363"/>
      <c r="AV16" s="363"/>
      <c r="AW16" s="363"/>
      <c r="AX16" s="455"/>
      <c r="AY16" s="362">
        <v>48</v>
      </c>
      <c r="AZ16" s="363"/>
      <c r="BA16" s="363"/>
      <c r="BB16" s="363"/>
      <c r="BC16" s="363"/>
      <c r="BD16" s="455"/>
      <c r="BE16" s="362">
        <v>120</v>
      </c>
      <c r="BF16" s="363"/>
      <c r="BG16" s="363"/>
      <c r="BH16" s="363"/>
      <c r="BI16" s="363"/>
      <c r="BJ16" s="455"/>
      <c r="BK16" s="362">
        <v>102</v>
      </c>
      <c r="BL16" s="363"/>
      <c r="BM16" s="363"/>
      <c r="BN16" s="363"/>
      <c r="BO16" s="363"/>
      <c r="BP16" s="455"/>
      <c r="BQ16" s="362">
        <v>90</v>
      </c>
      <c r="BR16" s="363"/>
      <c r="BS16" s="363"/>
      <c r="BT16" s="363"/>
      <c r="BU16" s="363"/>
      <c r="BV16" s="455"/>
      <c r="BW16" s="362">
        <v>100</v>
      </c>
      <c r="BX16" s="363"/>
      <c r="BY16" s="363"/>
      <c r="BZ16" s="363"/>
      <c r="CA16" s="363"/>
      <c r="CB16" s="455"/>
      <c r="CC16" s="362">
        <v>49</v>
      </c>
      <c r="CD16" s="363"/>
      <c r="CE16" s="363"/>
      <c r="CF16" s="363"/>
      <c r="CG16" s="363"/>
      <c r="CH16" s="455"/>
    </row>
    <row r="17" spans="1:86" s="38" customFormat="1" ht="24" customHeight="1" x14ac:dyDescent="0.3">
      <c r="A17" s="399"/>
      <c r="B17" s="461" t="s">
        <v>88</v>
      </c>
      <c r="C17" s="462"/>
      <c r="D17" s="56" t="s">
        <v>30</v>
      </c>
      <c r="E17" s="57" t="s">
        <v>15</v>
      </c>
      <c r="F17" s="58" t="s">
        <v>16</v>
      </c>
      <c r="G17" s="130">
        <v>23</v>
      </c>
      <c r="H17" s="130">
        <v>26</v>
      </c>
      <c r="I17" s="218">
        <v>24</v>
      </c>
      <c r="J17" s="125">
        <f t="shared" si="0"/>
        <v>25.200000000000003</v>
      </c>
      <c r="K17" s="125">
        <f t="shared" si="0"/>
        <v>26.460000000000004</v>
      </c>
      <c r="L17" s="112" t="s">
        <v>89</v>
      </c>
      <c r="M17" s="54">
        <v>0.1</v>
      </c>
      <c r="N17" s="50">
        <f t="shared" si="1"/>
        <v>87</v>
      </c>
      <c r="O17" s="362">
        <v>2</v>
      </c>
      <c r="P17" s="363"/>
      <c r="Q17" s="363"/>
      <c r="R17" s="363"/>
      <c r="S17" s="363"/>
      <c r="T17" s="455"/>
      <c r="U17" s="362">
        <v>0</v>
      </c>
      <c r="V17" s="363"/>
      <c r="W17" s="363"/>
      <c r="X17" s="363"/>
      <c r="Y17" s="363"/>
      <c r="Z17" s="455"/>
      <c r="AA17" s="362">
        <v>2</v>
      </c>
      <c r="AB17" s="363"/>
      <c r="AC17" s="363"/>
      <c r="AD17" s="363"/>
      <c r="AE17" s="363"/>
      <c r="AF17" s="455"/>
      <c r="AG17" s="362">
        <v>1</v>
      </c>
      <c r="AH17" s="363"/>
      <c r="AI17" s="363"/>
      <c r="AJ17" s="363"/>
      <c r="AK17" s="363"/>
      <c r="AL17" s="455"/>
      <c r="AM17" s="362"/>
      <c r="AN17" s="363"/>
      <c r="AO17" s="363"/>
      <c r="AP17" s="363"/>
      <c r="AQ17" s="363"/>
      <c r="AR17" s="455"/>
      <c r="AS17" s="362">
        <v>1</v>
      </c>
      <c r="AT17" s="363"/>
      <c r="AU17" s="363"/>
      <c r="AV17" s="363"/>
      <c r="AW17" s="363"/>
      <c r="AX17" s="455"/>
      <c r="AY17" s="362">
        <v>1</v>
      </c>
      <c r="AZ17" s="363"/>
      <c r="BA17" s="363"/>
      <c r="BB17" s="363"/>
      <c r="BC17" s="363"/>
      <c r="BD17" s="455"/>
      <c r="BE17" s="362">
        <v>46</v>
      </c>
      <c r="BF17" s="363"/>
      <c r="BG17" s="363"/>
      <c r="BH17" s="363"/>
      <c r="BI17" s="363"/>
      <c r="BJ17" s="455"/>
      <c r="BK17" s="362">
        <v>22</v>
      </c>
      <c r="BL17" s="363"/>
      <c r="BM17" s="363"/>
      <c r="BN17" s="363"/>
      <c r="BO17" s="363"/>
      <c r="BP17" s="455"/>
      <c r="BQ17" s="362">
        <v>0</v>
      </c>
      <c r="BR17" s="363"/>
      <c r="BS17" s="363"/>
      <c r="BT17" s="363"/>
      <c r="BU17" s="363"/>
      <c r="BV17" s="455"/>
      <c r="BW17" s="362">
        <v>0</v>
      </c>
      <c r="BX17" s="363"/>
      <c r="BY17" s="363"/>
      <c r="BZ17" s="363"/>
      <c r="CA17" s="363"/>
      <c r="CB17" s="455"/>
      <c r="CC17" s="362">
        <v>12</v>
      </c>
      <c r="CD17" s="363"/>
      <c r="CE17" s="363"/>
      <c r="CF17" s="363"/>
      <c r="CG17" s="363"/>
      <c r="CH17" s="455"/>
    </row>
    <row r="18" spans="1:86" s="38" customFormat="1" ht="24" customHeight="1" x14ac:dyDescent="0.3">
      <c r="A18" s="399"/>
      <c r="B18" s="461" t="s">
        <v>90</v>
      </c>
      <c r="C18" s="462"/>
      <c r="D18" s="56" t="s">
        <v>91</v>
      </c>
      <c r="E18" s="57" t="s">
        <v>15</v>
      </c>
      <c r="F18" s="58" t="s">
        <v>16</v>
      </c>
      <c r="G18" s="219">
        <v>189</v>
      </c>
      <c r="H18" s="219">
        <v>230</v>
      </c>
      <c r="I18" s="218">
        <v>824</v>
      </c>
      <c r="J18" s="125">
        <f t="shared" si="0"/>
        <v>865.2</v>
      </c>
      <c r="K18" s="125">
        <f t="shared" si="0"/>
        <v>908.46</v>
      </c>
      <c r="L18" s="112" t="s">
        <v>92</v>
      </c>
      <c r="M18" s="54">
        <v>0.1</v>
      </c>
      <c r="N18" s="50">
        <f t="shared" si="1"/>
        <v>831</v>
      </c>
      <c r="O18" s="362">
        <v>0</v>
      </c>
      <c r="P18" s="363"/>
      <c r="Q18" s="363"/>
      <c r="R18" s="363"/>
      <c r="S18" s="363"/>
      <c r="T18" s="455"/>
      <c r="U18" s="362">
        <v>38</v>
      </c>
      <c r="V18" s="363"/>
      <c r="W18" s="363"/>
      <c r="X18" s="363"/>
      <c r="Y18" s="363"/>
      <c r="Z18" s="455"/>
      <c r="AA18" s="362">
        <v>60</v>
      </c>
      <c r="AB18" s="363"/>
      <c r="AC18" s="363"/>
      <c r="AD18" s="363"/>
      <c r="AE18" s="363"/>
      <c r="AF18" s="455"/>
      <c r="AG18" s="362">
        <v>1</v>
      </c>
      <c r="AH18" s="363"/>
      <c r="AI18" s="363"/>
      <c r="AJ18" s="363"/>
      <c r="AK18" s="363"/>
      <c r="AL18" s="455"/>
      <c r="AM18" s="458">
        <v>82</v>
      </c>
      <c r="AN18" s="459"/>
      <c r="AO18" s="459"/>
      <c r="AP18" s="459"/>
      <c r="AQ18" s="459"/>
      <c r="AR18" s="460"/>
      <c r="AS18" s="362">
        <v>34</v>
      </c>
      <c r="AT18" s="363"/>
      <c r="AU18" s="363"/>
      <c r="AV18" s="363"/>
      <c r="AW18" s="363"/>
      <c r="AX18" s="455"/>
      <c r="AY18" s="362">
        <v>6</v>
      </c>
      <c r="AZ18" s="363"/>
      <c r="BA18" s="363"/>
      <c r="BB18" s="363"/>
      <c r="BC18" s="363"/>
      <c r="BD18" s="455"/>
      <c r="BE18" s="362">
        <v>0</v>
      </c>
      <c r="BF18" s="363"/>
      <c r="BG18" s="363"/>
      <c r="BH18" s="363"/>
      <c r="BI18" s="363"/>
      <c r="BJ18" s="455"/>
      <c r="BK18" s="362">
        <v>60</v>
      </c>
      <c r="BL18" s="363"/>
      <c r="BM18" s="363"/>
      <c r="BN18" s="363"/>
      <c r="BO18" s="363"/>
      <c r="BP18" s="455"/>
      <c r="BQ18" s="362">
        <v>90</v>
      </c>
      <c r="BR18" s="363"/>
      <c r="BS18" s="363"/>
      <c r="BT18" s="363"/>
      <c r="BU18" s="363"/>
      <c r="BV18" s="455"/>
      <c r="BW18" s="362">
        <v>310</v>
      </c>
      <c r="BX18" s="363"/>
      <c r="BY18" s="363"/>
      <c r="BZ18" s="363"/>
      <c r="CA18" s="363"/>
      <c r="CB18" s="455"/>
      <c r="CC18" s="362">
        <v>150</v>
      </c>
      <c r="CD18" s="363"/>
      <c r="CE18" s="363"/>
      <c r="CF18" s="363"/>
      <c r="CG18" s="363"/>
      <c r="CH18" s="455"/>
    </row>
    <row r="19" spans="1:86" s="38" customFormat="1" ht="28.2" customHeight="1" x14ac:dyDescent="0.3">
      <c r="A19" s="399"/>
      <c r="B19" s="461" t="s">
        <v>93</v>
      </c>
      <c r="C19" s="462"/>
      <c r="D19" s="59" t="s">
        <v>94</v>
      </c>
      <c r="E19" s="57" t="s">
        <v>15</v>
      </c>
      <c r="F19" s="58" t="s">
        <v>16</v>
      </c>
      <c r="G19" s="219">
        <v>11</v>
      </c>
      <c r="H19" s="219">
        <v>20</v>
      </c>
      <c r="I19" s="218">
        <v>30</v>
      </c>
      <c r="J19" s="125">
        <f t="shared" si="0"/>
        <v>31.5</v>
      </c>
      <c r="K19" s="125">
        <f t="shared" si="0"/>
        <v>33.075000000000003</v>
      </c>
      <c r="L19" s="112" t="s">
        <v>95</v>
      </c>
      <c r="M19" s="54">
        <v>0.1</v>
      </c>
      <c r="N19" s="50">
        <f t="shared" si="1"/>
        <v>11</v>
      </c>
      <c r="O19" s="362">
        <v>0</v>
      </c>
      <c r="P19" s="363"/>
      <c r="Q19" s="363"/>
      <c r="R19" s="363"/>
      <c r="S19" s="363"/>
      <c r="T19" s="455"/>
      <c r="U19" s="362">
        <v>0</v>
      </c>
      <c r="V19" s="363"/>
      <c r="W19" s="363"/>
      <c r="X19" s="363"/>
      <c r="Y19" s="363"/>
      <c r="Z19" s="455"/>
      <c r="AA19" s="362">
        <v>1</v>
      </c>
      <c r="AB19" s="363"/>
      <c r="AC19" s="363"/>
      <c r="AD19" s="363"/>
      <c r="AE19" s="363"/>
      <c r="AF19" s="455"/>
      <c r="AG19" s="362">
        <v>0</v>
      </c>
      <c r="AH19" s="363"/>
      <c r="AI19" s="363"/>
      <c r="AJ19" s="363"/>
      <c r="AK19" s="363"/>
      <c r="AL19" s="455"/>
      <c r="AM19" s="362">
        <v>0</v>
      </c>
      <c r="AN19" s="363"/>
      <c r="AO19" s="363"/>
      <c r="AP19" s="363"/>
      <c r="AQ19" s="363"/>
      <c r="AR19" s="455"/>
      <c r="AS19" s="362">
        <v>1</v>
      </c>
      <c r="AT19" s="363"/>
      <c r="AU19" s="363"/>
      <c r="AV19" s="363"/>
      <c r="AW19" s="363"/>
      <c r="AX19" s="455"/>
      <c r="AY19" s="362">
        <v>1</v>
      </c>
      <c r="AZ19" s="363"/>
      <c r="BA19" s="363"/>
      <c r="BB19" s="363"/>
      <c r="BC19" s="363"/>
      <c r="BD19" s="455"/>
      <c r="BE19" s="362">
        <v>6</v>
      </c>
      <c r="BF19" s="363"/>
      <c r="BG19" s="363"/>
      <c r="BH19" s="363"/>
      <c r="BI19" s="363"/>
      <c r="BJ19" s="455"/>
      <c r="BK19" s="362">
        <v>1</v>
      </c>
      <c r="BL19" s="363"/>
      <c r="BM19" s="363"/>
      <c r="BN19" s="363"/>
      <c r="BO19" s="363"/>
      <c r="BP19" s="455"/>
      <c r="BQ19" s="362">
        <v>0</v>
      </c>
      <c r="BR19" s="363"/>
      <c r="BS19" s="363"/>
      <c r="BT19" s="363"/>
      <c r="BU19" s="363"/>
      <c r="BV19" s="455"/>
      <c r="BW19" s="362">
        <v>0</v>
      </c>
      <c r="BX19" s="363"/>
      <c r="BY19" s="363"/>
      <c r="BZ19" s="363"/>
      <c r="CA19" s="363"/>
      <c r="CB19" s="455"/>
      <c r="CC19" s="362">
        <v>1</v>
      </c>
      <c r="CD19" s="363"/>
      <c r="CE19" s="363"/>
      <c r="CF19" s="363"/>
      <c r="CG19" s="363"/>
      <c r="CH19" s="455"/>
    </row>
    <row r="20" spans="1:86" s="38" customFormat="1" ht="12.75" customHeight="1" x14ac:dyDescent="0.3">
      <c r="A20" s="379" t="s">
        <v>18</v>
      </c>
      <c r="B20" s="423" t="s">
        <v>96</v>
      </c>
      <c r="C20" s="424"/>
      <c r="D20" s="427" t="s">
        <v>97</v>
      </c>
      <c r="E20" s="427" t="s">
        <v>15</v>
      </c>
      <c r="F20" s="427" t="s">
        <v>16</v>
      </c>
      <c r="G20" s="433">
        <v>317</v>
      </c>
      <c r="H20" s="433">
        <v>550</v>
      </c>
      <c r="I20" s="411">
        <v>830</v>
      </c>
      <c r="J20" s="411">
        <f t="shared" si="0"/>
        <v>871.5</v>
      </c>
      <c r="K20" s="411">
        <f t="shared" si="0"/>
        <v>915.07500000000005</v>
      </c>
      <c r="L20" s="413" t="s">
        <v>89</v>
      </c>
      <c r="M20" s="415">
        <v>0.1</v>
      </c>
      <c r="N20" s="417">
        <f>SUM(O21:CH21)</f>
        <v>732</v>
      </c>
      <c r="O20" s="132" t="s">
        <v>68</v>
      </c>
      <c r="P20" s="132" t="s">
        <v>69</v>
      </c>
      <c r="Q20" s="132" t="s">
        <v>78</v>
      </c>
      <c r="R20" s="132" t="s">
        <v>79</v>
      </c>
      <c r="S20" s="132" t="s">
        <v>98</v>
      </c>
      <c r="T20" s="132" t="s">
        <v>99</v>
      </c>
      <c r="U20" s="132" t="s">
        <v>68</v>
      </c>
      <c r="V20" s="132" t="s">
        <v>69</v>
      </c>
      <c r="W20" s="132" t="s">
        <v>78</v>
      </c>
      <c r="X20" s="132" t="s">
        <v>79</v>
      </c>
      <c r="Y20" s="132" t="s">
        <v>98</v>
      </c>
      <c r="Z20" s="132" t="s">
        <v>99</v>
      </c>
      <c r="AA20" s="132" t="s">
        <v>68</v>
      </c>
      <c r="AB20" s="132" t="s">
        <v>69</v>
      </c>
      <c r="AC20" s="132" t="s">
        <v>78</v>
      </c>
      <c r="AD20" s="132" t="s">
        <v>79</v>
      </c>
      <c r="AE20" s="132" t="s">
        <v>98</v>
      </c>
      <c r="AF20" s="132" t="s">
        <v>99</v>
      </c>
      <c r="AG20" s="132" t="s">
        <v>68</v>
      </c>
      <c r="AH20" s="132" t="s">
        <v>69</v>
      </c>
      <c r="AI20" s="132" t="s">
        <v>78</v>
      </c>
      <c r="AJ20" s="132" t="s">
        <v>79</v>
      </c>
      <c r="AK20" s="132" t="s">
        <v>98</v>
      </c>
      <c r="AL20" s="132" t="s">
        <v>99</v>
      </c>
      <c r="AM20" s="132" t="s">
        <v>68</v>
      </c>
      <c r="AN20" s="132" t="s">
        <v>69</v>
      </c>
      <c r="AO20" s="132" t="s">
        <v>78</v>
      </c>
      <c r="AP20" s="132" t="s">
        <v>79</v>
      </c>
      <c r="AQ20" s="132" t="s">
        <v>98</v>
      </c>
      <c r="AR20" s="132" t="s">
        <v>99</v>
      </c>
      <c r="AS20" s="132" t="s">
        <v>68</v>
      </c>
      <c r="AT20" s="132" t="s">
        <v>69</v>
      </c>
      <c r="AU20" s="132" t="s">
        <v>78</v>
      </c>
      <c r="AV20" s="132" t="s">
        <v>79</v>
      </c>
      <c r="AW20" s="132" t="s">
        <v>98</v>
      </c>
      <c r="AX20" s="132" t="s">
        <v>99</v>
      </c>
      <c r="AY20" s="132" t="s">
        <v>68</v>
      </c>
      <c r="AZ20" s="132" t="s">
        <v>69</v>
      </c>
      <c r="BA20" s="132" t="s">
        <v>78</v>
      </c>
      <c r="BB20" s="132" t="s">
        <v>79</v>
      </c>
      <c r="BC20" s="132" t="s">
        <v>98</v>
      </c>
      <c r="BD20" s="132" t="s">
        <v>99</v>
      </c>
      <c r="BE20" s="132" t="s">
        <v>68</v>
      </c>
      <c r="BF20" s="132" t="s">
        <v>69</v>
      </c>
      <c r="BG20" s="132" t="s">
        <v>78</v>
      </c>
      <c r="BH20" s="132" t="s">
        <v>79</v>
      </c>
      <c r="BI20" s="132" t="s">
        <v>98</v>
      </c>
      <c r="BJ20" s="132" t="s">
        <v>99</v>
      </c>
      <c r="BK20" s="132" t="s">
        <v>68</v>
      </c>
      <c r="BL20" s="132" t="s">
        <v>69</v>
      </c>
      <c r="BM20" s="132" t="s">
        <v>78</v>
      </c>
      <c r="BN20" s="132" t="s">
        <v>79</v>
      </c>
      <c r="BO20" s="132" t="s">
        <v>98</v>
      </c>
      <c r="BP20" s="132" t="s">
        <v>99</v>
      </c>
      <c r="BQ20" s="132" t="s">
        <v>68</v>
      </c>
      <c r="BR20" s="132" t="s">
        <v>69</v>
      </c>
      <c r="BS20" s="132" t="s">
        <v>78</v>
      </c>
      <c r="BT20" s="132" t="s">
        <v>79</v>
      </c>
      <c r="BU20" s="132" t="s">
        <v>98</v>
      </c>
      <c r="BV20" s="132" t="s">
        <v>99</v>
      </c>
      <c r="BW20" s="132" t="s">
        <v>68</v>
      </c>
      <c r="BX20" s="132" t="s">
        <v>69</v>
      </c>
      <c r="BY20" s="132" t="s">
        <v>78</v>
      </c>
      <c r="BZ20" s="132" t="s">
        <v>79</v>
      </c>
      <c r="CA20" s="132" t="s">
        <v>98</v>
      </c>
      <c r="CB20" s="132" t="s">
        <v>99</v>
      </c>
      <c r="CC20" s="132" t="s">
        <v>68</v>
      </c>
      <c r="CD20" s="132" t="s">
        <v>69</v>
      </c>
      <c r="CE20" s="132" t="s">
        <v>78</v>
      </c>
      <c r="CF20" s="132" t="s">
        <v>79</v>
      </c>
      <c r="CG20" s="132" t="s">
        <v>98</v>
      </c>
      <c r="CH20" s="132" t="s">
        <v>99</v>
      </c>
    </row>
    <row r="21" spans="1:86" s="38" customFormat="1" ht="26.4" customHeight="1" x14ac:dyDescent="0.3">
      <c r="A21" s="380"/>
      <c r="B21" s="425"/>
      <c r="C21" s="426"/>
      <c r="D21" s="428"/>
      <c r="E21" s="428"/>
      <c r="F21" s="428"/>
      <c r="G21" s="434"/>
      <c r="H21" s="434"/>
      <c r="I21" s="412"/>
      <c r="J21" s="412"/>
      <c r="K21" s="412"/>
      <c r="L21" s="414"/>
      <c r="M21" s="416"/>
      <c r="N21" s="418"/>
      <c r="O21" s="238">
        <v>4</v>
      </c>
      <c r="P21" s="238"/>
      <c r="Q21" s="238"/>
      <c r="R21" s="238"/>
      <c r="S21" s="224"/>
      <c r="T21" s="224"/>
      <c r="U21" s="238">
        <v>2</v>
      </c>
      <c r="V21" s="238">
        <v>2</v>
      </c>
      <c r="W21" s="238">
        <v>1</v>
      </c>
      <c r="X21" s="238"/>
      <c r="Y21" s="224"/>
      <c r="Z21" s="224"/>
      <c r="AA21" s="238">
        <v>22</v>
      </c>
      <c r="AB21" s="238">
        <v>9</v>
      </c>
      <c r="AC21" s="238">
        <v>19</v>
      </c>
      <c r="AD21" s="238">
        <v>9</v>
      </c>
      <c r="AE21" s="224">
        <v>1</v>
      </c>
      <c r="AF21" s="224">
        <v>0</v>
      </c>
      <c r="AG21" s="287">
        <v>0</v>
      </c>
      <c r="AH21" s="287">
        <v>0</v>
      </c>
      <c r="AI21" s="287">
        <v>0</v>
      </c>
      <c r="AJ21" s="287">
        <v>0</v>
      </c>
      <c r="AK21" s="287">
        <v>0</v>
      </c>
      <c r="AL21" s="287">
        <v>0</v>
      </c>
      <c r="AM21" s="288">
        <v>0</v>
      </c>
      <c r="AN21" s="288">
        <v>3</v>
      </c>
      <c r="AO21" s="288">
        <v>0</v>
      </c>
      <c r="AP21" s="288">
        <v>0</v>
      </c>
      <c r="AQ21" s="288">
        <v>0</v>
      </c>
      <c r="AR21" s="288">
        <v>0</v>
      </c>
      <c r="AS21" s="287">
        <v>0</v>
      </c>
      <c r="AT21" s="287">
        <v>0</v>
      </c>
      <c r="AU21" s="287">
        <v>0</v>
      </c>
      <c r="AV21" s="287">
        <v>0</v>
      </c>
      <c r="AW21" s="287">
        <v>0</v>
      </c>
      <c r="AX21" s="287">
        <v>0</v>
      </c>
      <c r="AY21" s="198">
        <v>16</v>
      </c>
      <c r="AZ21" s="198">
        <v>13</v>
      </c>
      <c r="BA21" s="198">
        <v>3</v>
      </c>
      <c r="BB21" s="198">
        <v>3</v>
      </c>
      <c r="BC21" s="198">
        <v>0</v>
      </c>
      <c r="BD21" s="198">
        <v>0</v>
      </c>
      <c r="BE21" s="313">
        <v>0</v>
      </c>
      <c r="BF21" s="314">
        <v>3</v>
      </c>
      <c r="BG21" s="313">
        <v>2</v>
      </c>
      <c r="BH21" s="313">
        <v>5</v>
      </c>
      <c r="BI21" s="313">
        <v>0</v>
      </c>
      <c r="BJ21" s="313">
        <v>0</v>
      </c>
      <c r="BK21" s="322">
        <v>19</v>
      </c>
      <c r="BL21" s="322">
        <v>8</v>
      </c>
      <c r="BM21" s="322">
        <v>17</v>
      </c>
      <c r="BN21" s="322">
        <v>9</v>
      </c>
      <c r="BO21" s="322">
        <v>1</v>
      </c>
      <c r="BP21" s="322">
        <v>0</v>
      </c>
      <c r="BQ21" s="333">
        <v>0</v>
      </c>
      <c r="BR21" s="333">
        <v>0</v>
      </c>
      <c r="BS21" s="333">
        <v>0</v>
      </c>
      <c r="BT21" s="333">
        <v>0</v>
      </c>
      <c r="BU21" s="333">
        <v>0</v>
      </c>
      <c r="BV21" s="333">
        <v>0</v>
      </c>
      <c r="BW21" s="211">
        <v>104</v>
      </c>
      <c r="BX21" s="211">
        <v>106</v>
      </c>
      <c r="BY21" s="211">
        <v>32</v>
      </c>
      <c r="BZ21" s="211">
        <v>26</v>
      </c>
      <c r="CA21" s="211">
        <v>92</v>
      </c>
      <c r="CB21" s="211">
        <v>27</v>
      </c>
      <c r="CC21" s="212">
        <v>48</v>
      </c>
      <c r="CD21" s="212">
        <v>42</v>
      </c>
      <c r="CE21" s="212">
        <v>17</v>
      </c>
      <c r="CF21" s="212">
        <v>12</v>
      </c>
      <c r="CG21" s="211">
        <v>36</v>
      </c>
      <c r="CH21" s="211">
        <v>19</v>
      </c>
    </row>
    <row r="22" spans="1:86" s="38" customFormat="1" ht="30.6" customHeight="1" x14ac:dyDescent="0.3">
      <c r="A22" s="380"/>
      <c r="B22" s="451" t="s">
        <v>100</v>
      </c>
      <c r="C22" s="452"/>
      <c r="D22" s="45" t="s">
        <v>97</v>
      </c>
      <c r="E22" s="45" t="s">
        <v>15</v>
      </c>
      <c r="F22" s="45" t="s">
        <v>16</v>
      </c>
      <c r="G22" s="51">
        <v>330</v>
      </c>
      <c r="H22" s="51">
        <v>550</v>
      </c>
      <c r="I22" s="220">
        <v>730</v>
      </c>
      <c r="J22" s="125">
        <f>I22*1.05</f>
        <v>766.5</v>
      </c>
      <c r="K22" s="125">
        <f>J22*1.05</f>
        <v>804.82500000000005</v>
      </c>
      <c r="L22" s="82" t="s">
        <v>87</v>
      </c>
      <c r="M22" s="165">
        <v>0.1</v>
      </c>
      <c r="N22" s="171">
        <f>SUM(O22:CH22)</f>
        <v>433</v>
      </c>
      <c r="O22" s="224"/>
      <c r="P22" s="224"/>
      <c r="Q22" s="224"/>
      <c r="R22" s="224"/>
      <c r="S22" s="224"/>
      <c r="T22" s="224"/>
      <c r="U22" s="239">
        <v>11</v>
      </c>
      <c r="V22" s="239">
        <v>12</v>
      </c>
      <c r="W22" s="239"/>
      <c r="X22" s="239"/>
      <c r="Y22" s="224">
        <v>17</v>
      </c>
      <c r="Z22" s="224">
        <v>6</v>
      </c>
      <c r="AA22" s="239">
        <v>30</v>
      </c>
      <c r="AB22" s="239">
        <v>20</v>
      </c>
      <c r="AC22" s="239">
        <v>6</v>
      </c>
      <c r="AD22" s="239">
        <v>4</v>
      </c>
      <c r="AE22" s="224">
        <v>44</v>
      </c>
      <c r="AF22" s="224">
        <v>4</v>
      </c>
      <c r="AG22" s="287">
        <v>20</v>
      </c>
      <c r="AH22" s="287">
        <v>30</v>
      </c>
      <c r="AI22" s="287">
        <v>20</v>
      </c>
      <c r="AJ22" s="287">
        <v>20</v>
      </c>
      <c r="AK22" s="287">
        <v>20</v>
      </c>
      <c r="AL22" s="287">
        <v>0</v>
      </c>
      <c r="AM22" s="288">
        <v>0</v>
      </c>
      <c r="AN22" s="288">
        <v>0</v>
      </c>
      <c r="AO22" s="288">
        <v>0</v>
      </c>
      <c r="AP22" s="288">
        <v>0</v>
      </c>
      <c r="AQ22" s="288">
        <v>0</v>
      </c>
      <c r="AR22" s="288">
        <v>0</v>
      </c>
      <c r="AS22" s="287">
        <v>0</v>
      </c>
      <c r="AT22" s="287">
        <v>0</v>
      </c>
      <c r="AU22" s="287">
        <v>0</v>
      </c>
      <c r="AV22" s="287">
        <v>0</v>
      </c>
      <c r="AW22" s="287">
        <v>0</v>
      </c>
      <c r="AX22" s="287">
        <v>0</v>
      </c>
      <c r="AY22" s="198">
        <v>0</v>
      </c>
      <c r="AZ22" s="198">
        <v>0</v>
      </c>
      <c r="BA22" s="198">
        <v>0</v>
      </c>
      <c r="BB22" s="198">
        <v>0</v>
      </c>
      <c r="BC22" s="198">
        <v>0</v>
      </c>
      <c r="BD22" s="198">
        <v>0</v>
      </c>
      <c r="BE22" s="313">
        <v>43</v>
      </c>
      <c r="BF22" s="313">
        <v>31</v>
      </c>
      <c r="BG22" s="313">
        <v>0</v>
      </c>
      <c r="BH22" s="313">
        <v>0</v>
      </c>
      <c r="BI22" s="313">
        <v>0</v>
      </c>
      <c r="BJ22" s="313">
        <v>0</v>
      </c>
      <c r="BK22" s="322">
        <v>28</v>
      </c>
      <c r="BL22" s="322">
        <v>17</v>
      </c>
      <c r="BM22" s="322">
        <v>5</v>
      </c>
      <c r="BN22" s="322">
        <v>2</v>
      </c>
      <c r="BO22" s="322">
        <v>32</v>
      </c>
      <c r="BP22" s="322">
        <v>2</v>
      </c>
      <c r="BQ22" s="333">
        <v>0</v>
      </c>
      <c r="BR22" s="333">
        <v>0</v>
      </c>
      <c r="BS22" s="333">
        <v>0</v>
      </c>
      <c r="BT22" s="333">
        <v>0</v>
      </c>
      <c r="BU22" s="333">
        <v>0</v>
      </c>
      <c r="BV22" s="333">
        <v>0</v>
      </c>
      <c r="BW22" s="211">
        <v>0</v>
      </c>
      <c r="BX22" s="211">
        <v>0</v>
      </c>
      <c r="BY22" s="211">
        <v>0</v>
      </c>
      <c r="BZ22" s="211">
        <v>0</v>
      </c>
      <c r="CA22" s="211">
        <v>0</v>
      </c>
      <c r="CB22" s="211">
        <v>0</v>
      </c>
      <c r="CC22" s="212">
        <v>2</v>
      </c>
      <c r="CD22" s="212">
        <v>0</v>
      </c>
      <c r="CE22" s="211">
        <v>4</v>
      </c>
      <c r="CF22" s="211">
        <v>1</v>
      </c>
      <c r="CG22" s="211">
        <v>2</v>
      </c>
      <c r="CH22" s="211">
        <v>0</v>
      </c>
    </row>
    <row r="23" spans="1:86" x14ac:dyDescent="0.3">
      <c r="J23" s="21"/>
      <c r="K23" s="21"/>
      <c r="L23" s="21"/>
    </row>
    <row r="24" spans="1:86" ht="15" customHeight="1" x14ac:dyDescent="0.3">
      <c r="G24" s="191">
        <f>G20+G22</f>
        <v>647</v>
      </c>
      <c r="J24" s="21"/>
      <c r="K24" s="21"/>
      <c r="L24" s="21"/>
    </row>
    <row r="25" spans="1:86" x14ac:dyDescent="0.3">
      <c r="G25" s="191">
        <f>G15+G16+G17+G18+G19</f>
        <v>773</v>
      </c>
      <c r="H25" s="169"/>
      <c r="I25" s="169"/>
      <c r="J25" s="21"/>
      <c r="K25" s="96" t="s">
        <v>226</v>
      </c>
      <c r="L25" s="167" t="s">
        <v>226</v>
      </c>
      <c r="N25" s="122">
        <f>N22+N20</f>
        <v>1165</v>
      </c>
      <c r="O25" s="403">
        <f>O21+P21+Q21+R21+S21+T21+O22+P22+Q22+R22+S22+T22</f>
        <v>4</v>
      </c>
      <c r="P25" s="403"/>
      <c r="Q25" s="403"/>
      <c r="R25" s="403"/>
      <c r="S25" s="403"/>
      <c r="T25" s="403"/>
      <c r="U25" s="403">
        <f>U21+V21+W21+X21+Y21+Z21+U22+V22+W22+X22+Y22+Z22</f>
        <v>51</v>
      </c>
      <c r="V25" s="403"/>
      <c r="W25" s="403"/>
      <c r="X25" s="403"/>
      <c r="Y25" s="403"/>
      <c r="Z25" s="403"/>
      <c r="AA25" s="403">
        <f t="shared" ref="AA25" si="2">AA21+AB21+AC21+AD21+AE21+AF21+AA22+AB22+AC22+AD22+AE22+AF22</f>
        <v>168</v>
      </c>
      <c r="AB25" s="403"/>
      <c r="AC25" s="403"/>
      <c r="AD25" s="403"/>
      <c r="AE25" s="403"/>
      <c r="AF25" s="403"/>
      <c r="AG25" s="403">
        <f t="shared" ref="AG25" si="3">AG21+AH21+AI21+AJ21+AK21+AL21+AG22+AH22+AI22+AJ22+AK22+AL22</f>
        <v>110</v>
      </c>
      <c r="AH25" s="403"/>
      <c r="AI25" s="403"/>
      <c r="AJ25" s="403"/>
      <c r="AK25" s="403"/>
      <c r="AL25" s="403"/>
      <c r="AM25" s="403">
        <f t="shared" ref="AM25" si="4">AM21+AN21+AO21+AP21+AQ21+AR21+AM22+AN22+AO22+AP22+AQ22+AR22</f>
        <v>3</v>
      </c>
      <c r="AN25" s="403"/>
      <c r="AO25" s="403"/>
      <c r="AP25" s="403"/>
      <c r="AQ25" s="403"/>
      <c r="AR25" s="403"/>
      <c r="AS25" s="403">
        <f t="shared" ref="AS25" si="5">AS21+AT21+AU21+AV21+AW21+AX21+AS22+AT22+AU22+AV22+AW22+AX22</f>
        <v>0</v>
      </c>
      <c r="AT25" s="403"/>
      <c r="AU25" s="403"/>
      <c r="AV25" s="403"/>
      <c r="AW25" s="403"/>
      <c r="AX25" s="403"/>
      <c r="AY25" s="403">
        <f t="shared" ref="AY25" si="6">AY21+AZ21+BA21+BB21+BC21+BD21+AY22+AZ22+BA22+BB22+BC22+BD22</f>
        <v>35</v>
      </c>
      <c r="AZ25" s="403"/>
      <c r="BA25" s="403"/>
      <c r="BB25" s="403"/>
      <c r="BC25" s="403"/>
      <c r="BD25" s="403"/>
      <c r="BE25" s="403">
        <f t="shared" ref="BE25" si="7">BE21+BF21+BG21+BH21+BI21+BJ21+BE22+BF22+BG22+BH22+BI22+BJ22</f>
        <v>84</v>
      </c>
      <c r="BF25" s="403"/>
      <c r="BG25" s="403"/>
      <c r="BH25" s="403"/>
      <c r="BI25" s="403"/>
      <c r="BJ25" s="403"/>
      <c r="BK25" s="403">
        <f t="shared" ref="BK25" si="8">BK21+BL21+BM21+BN21+BO21+BP21+BK22+BL22+BM22+BN22+BO22+BP22</f>
        <v>140</v>
      </c>
      <c r="BL25" s="403"/>
      <c r="BM25" s="403"/>
      <c r="BN25" s="403"/>
      <c r="BO25" s="403"/>
      <c r="BP25" s="403"/>
      <c r="BQ25" s="403">
        <f t="shared" ref="BQ25" si="9">BQ21+BR21+BS21+BT21+BU21+BV21+BQ22+BR22+BS22+BT22+BU22+BV22</f>
        <v>0</v>
      </c>
      <c r="BR25" s="403"/>
      <c r="BS25" s="403"/>
      <c r="BT25" s="403"/>
      <c r="BU25" s="403"/>
      <c r="BV25" s="403"/>
      <c r="BW25" s="403">
        <f t="shared" ref="BW25" si="10">BW21+BX21+BY21+BZ21+CA21+CB21+BW22+BX22+BY22+BZ22+CA22+CB22</f>
        <v>387</v>
      </c>
      <c r="BX25" s="403"/>
      <c r="BY25" s="403"/>
      <c r="BZ25" s="403"/>
      <c r="CA25" s="403"/>
      <c r="CB25" s="403"/>
      <c r="CC25" s="403">
        <f t="shared" ref="CC25" si="11">CC21+CD21+CE21+CF21+CG21+CH21+CC22+CD22+CE22+CF22+CG22+CH22</f>
        <v>183</v>
      </c>
      <c r="CD25" s="403"/>
      <c r="CE25" s="403"/>
      <c r="CF25" s="403"/>
      <c r="CG25" s="403"/>
      <c r="CH25" s="403"/>
    </row>
    <row r="26" spans="1:86" x14ac:dyDescent="0.3">
      <c r="G26" s="169"/>
      <c r="H26" s="169"/>
      <c r="I26" s="169"/>
      <c r="J26" s="21"/>
      <c r="K26" s="96" t="s">
        <v>2</v>
      </c>
      <c r="L26" s="167" t="s">
        <v>2</v>
      </c>
      <c r="N26" s="122">
        <f>N15+N16+N17+N18+N19</f>
        <v>2107</v>
      </c>
      <c r="O26" s="403">
        <f>O15+O16+O17+O18+O19</f>
        <v>62</v>
      </c>
      <c r="P26" s="403"/>
      <c r="Q26" s="403"/>
      <c r="R26" s="403"/>
      <c r="S26" s="403"/>
      <c r="T26" s="403"/>
      <c r="U26" s="403">
        <f>U15+U16+U17+U18+U19</f>
        <v>84</v>
      </c>
      <c r="V26" s="403"/>
      <c r="W26" s="403"/>
      <c r="X26" s="403"/>
      <c r="Y26" s="403"/>
      <c r="Z26" s="403"/>
      <c r="AA26" s="403">
        <f t="shared" ref="AA26" si="12">AA15+AA16+AA17+AA18+AA19</f>
        <v>188</v>
      </c>
      <c r="AB26" s="403"/>
      <c r="AC26" s="403"/>
      <c r="AD26" s="403"/>
      <c r="AE26" s="403"/>
      <c r="AF26" s="403"/>
      <c r="AG26" s="403">
        <f t="shared" ref="AG26" si="13">AG15+AG16+AG17+AG18+AG19</f>
        <v>106</v>
      </c>
      <c r="AH26" s="403"/>
      <c r="AI26" s="403"/>
      <c r="AJ26" s="403"/>
      <c r="AK26" s="403"/>
      <c r="AL26" s="403"/>
      <c r="AM26" s="403">
        <f t="shared" ref="AM26" si="14">AM15+AM16+AM17+AM18+AM19</f>
        <v>287</v>
      </c>
      <c r="AN26" s="403"/>
      <c r="AO26" s="403"/>
      <c r="AP26" s="403"/>
      <c r="AQ26" s="403"/>
      <c r="AR26" s="403"/>
      <c r="AS26" s="403">
        <f t="shared" ref="AS26" si="15">AS15+AS16+AS17+AS18+AS19</f>
        <v>139</v>
      </c>
      <c r="AT26" s="403"/>
      <c r="AU26" s="403"/>
      <c r="AV26" s="403"/>
      <c r="AW26" s="403"/>
      <c r="AX26" s="403"/>
      <c r="AY26" s="403">
        <f t="shared" ref="AY26" si="16">AY15+AY16+AY17+AY18+AY19</f>
        <v>62</v>
      </c>
      <c r="AZ26" s="403"/>
      <c r="BA26" s="403"/>
      <c r="BB26" s="403"/>
      <c r="BC26" s="403"/>
      <c r="BD26" s="403"/>
      <c r="BE26" s="403">
        <f t="shared" ref="BE26" si="17">BE15+BE16+BE17+BE18+BE19</f>
        <v>172</v>
      </c>
      <c r="BF26" s="403"/>
      <c r="BG26" s="403"/>
      <c r="BH26" s="403"/>
      <c r="BI26" s="403"/>
      <c r="BJ26" s="403"/>
      <c r="BK26" s="403">
        <f t="shared" ref="BK26" si="18">BK15+BK16+BK17+BK18+BK19</f>
        <v>196</v>
      </c>
      <c r="BL26" s="403"/>
      <c r="BM26" s="403"/>
      <c r="BN26" s="403"/>
      <c r="BO26" s="403"/>
      <c r="BP26" s="403"/>
      <c r="BQ26" s="403">
        <f t="shared" ref="BQ26" si="19">BQ15+BQ16+BQ17+BQ18+BQ19</f>
        <v>184</v>
      </c>
      <c r="BR26" s="403"/>
      <c r="BS26" s="403"/>
      <c r="BT26" s="403"/>
      <c r="BU26" s="403"/>
      <c r="BV26" s="403"/>
      <c r="BW26" s="403">
        <f t="shared" ref="BW26" si="20">BW15+BW16+BW17+BW18+BW19</f>
        <v>413</v>
      </c>
      <c r="BX26" s="403"/>
      <c r="BY26" s="403"/>
      <c r="BZ26" s="403"/>
      <c r="CA26" s="403"/>
      <c r="CB26" s="403"/>
      <c r="CC26" s="403">
        <f t="shared" ref="CC26" si="21">CC15+CC16+CC17+CC18+CC19</f>
        <v>214</v>
      </c>
      <c r="CD26" s="403"/>
      <c r="CE26" s="403"/>
      <c r="CF26" s="403"/>
      <c r="CG26" s="403"/>
      <c r="CH26" s="403"/>
    </row>
    <row r="27" spans="1:86" x14ac:dyDescent="0.3">
      <c r="J27" s="21"/>
      <c r="K27" s="21"/>
      <c r="L27" s="21"/>
    </row>
    <row r="28" spans="1:86" x14ac:dyDescent="0.3">
      <c r="J28" s="21"/>
      <c r="K28" s="96"/>
      <c r="L28" s="96" t="s">
        <v>21</v>
      </c>
      <c r="N28" s="21">
        <f>O21+O22+U21+U22+AA21+AA22+AG21+AG22+AM21+AM22+AS21+AS22+AY21+AY22+BE21+BE22+BK21+BK22+BQ21+BQ22+BW21+BW22+CC21+CC22</f>
        <v>349</v>
      </c>
    </row>
    <row r="29" spans="1:86" x14ac:dyDescent="0.3">
      <c r="J29" s="21"/>
      <c r="K29" s="96"/>
      <c r="L29" s="96" t="s">
        <v>20</v>
      </c>
      <c r="N29" s="21">
        <f>P21+P22+V21+V22+AB21+AB22+AH21+AH22+AN21+AN22+AT21+AT22+AZ21+AZ22+BF21+BF22+BL21+BL22+BR21+BR22+BX21+BX22+CD21+CD22</f>
        <v>296</v>
      </c>
    </row>
    <row r="30" spans="1:86" x14ac:dyDescent="0.3">
      <c r="K30" s="96"/>
      <c r="L30" s="96" t="s">
        <v>261</v>
      </c>
      <c r="N30" s="21">
        <f>Q21+Q22+W21+W22+AC21+AC22+AI21+AI22+AO21+AO22+AU21+AU22+BA21+BA22+BG21+BG22+BM21+BM22+BS21+BS22+BY21+BY22+CE21+CE22</f>
        <v>126</v>
      </c>
    </row>
    <row r="31" spans="1:86" x14ac:dyDescent="0.3">
      <c r="K31" s="96"/>
      <c r="L31" s="163" t="s">
        <v>262</v>
      </c>
      <c r="N31" s="21">
        <f>R21+R22+X21+X22+AD21+AD22+AJ21+AJ22+AP21+AP22+AV21+AV22+BB21+BB22+BH21+BH22+BN21+BN22+BT21+BT22+BZ21+BZ22+CF21+CF22</f>
        <v>91</v>
      </c>
    </row>
    <row r="32" spans="1:86" x14ac:dyDescent="0.3">
      <c r="K32" s="96"/>
      <c r="L32" s="163" t="s">
        <v>231</v>
      </c>
      <c r="N32" s="21">
        <f>S21+S22+Y21+Y22+AE21+AE22+AK21+AK22+AQ21+AQ22+AW21+AW22+BC21+BC22+BI21+BI22+BO21+BO22+BU21+BU22+CA21+CA22+CG21+CG22</f>
        <v>245</v>
      </c>
    </row>
    <row r="33" spans="11:14" x14ac:dyDescent="0.3">
      <c r="K33" s="96"/>
      <c r="L33" s="163" t="s">
        <v>236</v>
      </c>
      <c r="N33" s="21">
        <f>T21+T22+Z21+Z22+AF21+AF22+AL21+AL22+AR21+AR22+AX21+AX22+BD21+BD22+BJ21+BJ22+BP21+BP22+BV21+BV22+CB21+CB22+CH21+CH22</f>
        <v>58</v>
      </c>
    </row>
    <row r="34" spans="11:14" x14ac:dyDescent="0.3">
      <c r="L34" s="163" t="s">
        <v>266</v>
      </c>
    </row>
    <row r="35" spans="11:14" x14ac:dyDescent="0.3">
      <c r="L35" s="163" t="s">
        <v>267</v>
      </c>
    </row>
  </sheetData>
  <mergeCells count="138">
    <mergeCell ref="CC26:CH26"/>
    <mergeCell ref="O25:T25"/>
    <mergeCell ref="O26:T26"/>
    <mergeCell ref="U25:Z25"/>
    <mergeCell ref="U26:Z26"/>
    <mergeCell ref="AA25:AF25"/>
    <mergeCell ref="AG25:AL25"/>
    <mergeCell ref="AM25:AR25"/>
    <mergeCell ref="AS25:AX25"/>
    <mergeCell ref="AY25:BD25"/>
    <mergeCell ref="AA26:AF26"/>
    <mergeCell ref="AG26:AL26"/>
    <mergeCell ref="AM26:AR26"/>
    <mergeCell ref="AS26:AX26"/>
    <mergeCell ref="AY26:BD26"/>
    <mergeCell ref="BE26:BJ26"/>
    <mergeCell ref="BK26:BP26"/>
    <mergeCell ref="BQ26:BV26"/>
    <mergeCell ref="BW26:CB26"/>
    <mergeCell ref="BE25:BJ25"/>
    <mergeCell ref="BK25:BP25"/>
    <mergeCell ref="BQ25:BV25"/>
    <mergeCell ref="BW25:CB25"/>
    <mergeCell ref="CC25:CH25"/>
    <mergeCell ref="L20:L21"/>
    <mergeCell ref="M20:M21"/>
    <mergeCell ref="N20:N21"/>
    <mergeCell ref="B22:C22"/>
    <mergeCell ref="AY19:BD19"/>
    <mergeCell ref="BE19:BJ19"/>
    <mergeCell ref="A20:A22"/>
    <mergeCell ref="B20:C21"/>
    <mergeCell ref="D20:D21"/>
    <mergeCell ref="E20:E21"/>
    <mergeCell ref="F20:F21"/>
    <mergeCell ref="I20:I21"/>
    <mergeCell ref="J20:J21"/>
    <mergeCell ref="K20:K21"/>
    <mergeCell ref="A15:A19"/>
    <mergeCell ref="B16:C16"/>
    <mergeCell ref="H20:H21"/>
    <mergeCell ref="G20:G21"/>
    <mergeCell ref="AM16:AR16"/>
    <mergeCell ref="AS16:AX16"/>
    <mergeCell ref="BE18:BJ18"/>
    <mergeCell ref="AY18:BD18"/>
    <mergeCell ref="AY17:BD17"/>
    <mergeCell ref="BE17:BJ17"/>
    <mergeCell ref="F13:F14"/>
    <mergeCell ref="L13:L14"/>
    <mergeCell ref="M13:M14"/>
    <mergeCell ref="N13:N14"/>
    <mergeCell ref="B19:C19"/>
    <mergeCell ref="B18:C18"/>
    <mergeCell ref="B17:C17"/>
    <mergeCell ref="B15:C15"/>
    <mergeCell ref="I13:I14"/>
    <mergeCell ref="J13:J14"/>
    <mergeCell ref="K13:K14"/>
    <mergeCell ref="B13:C14"/>
    <mergeCell ref="D13:D14"/>
    <mergeCell ref="E13:E14"/>
    <mergeCell ref="H13:H14"/>
    <mergeCell ref="G13:G14"/>
    <mergeCell ref="A1:B1"/>
    <mergeCell ref="C1:F1"/>
    <mergeCell ref="A3:B3"/>
    <mergeCell ref="C3:F3"/>
    <mergeCell ref="A5:B5"/>
    <mergeCell ref="C5:F5"/>
    <mergeCell ref="A7:B7"/>
    <mergeCell ref="C7:F7"/>
    <mergeCell ref="A9:B9"/>
    <mergeCell ref="C9:F9"/>
    <mergeCell ref="AY16:BD16"/>
    <mergeCell ref="AY15:BD15"/>
    <mergeCell ref="BE15:BJ15"/>
    <mergeCell ref="AA15:AF15"/>
    <mergeCell ref="BE16:BJ16"/>
    <mergeCell ref="AA16:AF16"/>
    <mergeCell ref="AG18:AL18"/>
    <mergeCell ref="AM18:AR18"/>
    <mergeCell ref="AS18:AX18"/>
    <mergeCell ref="AM17:AR17"/>
    <mergeCell ref="AS17:AX17"/>
    <mergeCell ref="AG17:AL17"/>
    <mergeCell ref="AM15:AR15"/>
    <mergeCell ref="AS15:AX15"/>
    <mergeCell ref="AG15:AL15"/>
    <mergeCell ref="AA18:AF18"/>
    <mergeCell ref="AA17:AF17"/>
    <mergeCell ref="AM19:AR19"/>
    <mergeCell ref="AS19:AX19"/>
    <mergeCell ref="AG19:AL19"/>
    <mergeCell ref="AG16:AL16"/>
    <mergeCell ref="O13:T14"/>
    <mergeCell ref="U13:Z14"/>
    <mergeCell ref="AA13:AF14"/>
    <mergeCell ref="AM13:AR14"/>
    <mergeCell ref="AS13:AX14"/>
    <mergeCell ref="O16:T16"/>
    <mergeCell ref="U16:Z16"/>
    <mergeCell ref="O15:T15"/>
    <mergeCell ref="U15:Z15"/>
    <mergeCell ref="O19:T19"/>
    <mergeCell ref="U19:Z19"/>
    <mergeCell ref="AA19:AF19"/>
    <mergeCell ref="O18:T18"/>
    <mergeCell ref="U18:Z18"/>
    <mergeCell ref="O17:T17"/>
    <mergeCell ref="U17:Z17"/>
    <mergeCell ref="AG13:AL14"/>
    <mergeCell ref="BQ13:BV14"/>
    <mergeCell ref="BW13:CB14"/>
    <mergeCell ref="CC13:CH14"/>
    <mergeCell ref="BK13:BP14"/>
    <mergeCell ref="BW15:CB15"/>
    <mergeCell ref="CC15:CH15"/>
    <mergeCell ref="AY13:BD14"/>
    <mergeCell ref="BE13:BJ14"/>
    <mergeCell ref="BK15:BP15"/>
    <mergeCell ref="BQ15:BV15"/>
    <mergeCell ref="BK16:BP16"/>
    <mergeCell ref="BK17:BP17"/>
    <mergeCell ref="BK18:BP18"/>
    <mergeCell ref="BK19:BP19"/>
    <mergeCell ref="BW16:CB16"/>
    <mergeCell ref="CC16:CH16"/>
    <mergeCell ref="BW17:CB17"/>
    <mergeCell ref="CC17:CH17"/>
    <mergeCell ref="BW18:CB18"/>
    <mergeCell ref="CC18:CH18"/>
    <mergeCell ref="BW19:CB19"/>
    <mergeCell ref="CC19:CH19"/>
    <mergeCell ref="BQ19:BV19"/>
    <mergeCell ref="BQ18:BV18"/>
    <mergeCell ref="BQ17:BV17"/>
    <mergeCell ref="BQ16:BV16"/>
  </mergeCells>
  <pageMargins left="0.93" right="0.31496062992125984" top="0.74803149606299213" bottom="0.74803149606299213" header="0.31496062992125984" footer="0.31496062992125984"/>
  <pageSetup paperSize="9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H36"/>
  <sheetViews>
    <sheetView view="pageBreakPreview" topLeftCell="E1" zoomScale="90" zoomScaleSheetLayoutView="90" workbookViewId="0">
      <selection activeCell="AS17" sqref="AS17:AX17"/>
    </sheetView>
  </sheetViews>
  <sheetFormatPr baseColWidth="10" defaultRowHeight="14.4" x14ac:dyDescent="0.3"/>
  <cols>
    <col min="1" max="1" width="12.5546875" style="21" customWidth="1"/>
    <col min="2" max="3" width="13.44140625" style="21" customWidth="1"/>
    <col min="4" max="5" width="11.109375" style="21" customWidth="1"/>
    <col min="6" max="6" width="11.5546875" style="21" customWidth="1"/>
    <col min="7" max="8" width="12.109375" style="96" customWidth="1"/>
    <col min="9" max="9" width="12.109375" style="21" hidden="1" customWidth="1"/>
    <col min="10" max="10" width="12.109375" style="39" hidden="1" customWidth="1"/>
    <col min="11" max="11" width="12.109375" style="39" customWidth="1"/>
    <col min="12" max="12" width="12.109375" style="39" hidden="1" customWidth="1"/>
    <col min="13" max="13" width="12.109375" style="21" hidden="1" customWidth="1"/>
    <col min="14" max="14" width="12.109375" style="21" customWidth="1"/>
    <col min="15" max="20" width="4.33203125" style="46" customWidth="1"/>
    <col min="21" max="44" width="4.33203125" style="22" customWidth="1"/>
    <col min="45" max="50" width="4.33203125" style="46" customWidth="1"/>
    <col min="51" max="86" width="4.33203125" style="22" customWidth="1"/>
    <col min="87" max="309" width="11.5546875" style="17"/>
    <col min="310" max="310" width="12.5546875" style="17" customWidth="1"/>
    <col min="311" max="311" width="5.109375" style="17" customWidth="1"/>
    <col min="312" max="312" width="13.44140625" style="17" customWidth="1"/>
    <col min="313" max="314" width="21.44140625" style="17" customWidth="1"/>
    <col min="315" max="315" width="17.6640625" style="17" customWidth="1"/>
    <col min="316" max="317" width="14.6640625" style="17" customWidth="1"/>
    <col min="318" max="319" width="15.88671875" style="17" customWidth="1"/>
    <col min="320" max="331" width="12.88671875" style="17" customWidth="1"/>
    <col min="332" max="565" width="11.5546875" style="17"/>
    <col min="566" max="566" width="12.5546875" style="17" customWidth="1"/>
    <col min="567" max="567" width="5.109375" style="17" customWidth="1"/>
    <col min="568" max="568" width="13.44140625" style="17" customWidth="1"/>
    <col min="569" max="570" width="21.44140625" style="17" customWidth="1"/>
    <col min="571" max="571" width="17.6640625" style="17" customWidth="1"/>
    <col min="572" max="573" width="14.6640625" style="17" customWidth="1"/>
    <col min="574" max="575" width="15.88671875" style="17" customWidth="1"/>
    <col min="576" max="587" width="12.88671875" style="17" customWidth="1"/>
    <col min="588" max="821" width="11.5546875" style="17"/>
    <col min="822" max="822" width="12.5546875" style="17" customWidth="1"/>
    <col min="823" max="823" width="5.109375" style="17" customWidth="1"/>
    <col min="824" max="824" width="13.44140625" style="17" customWidth="1"/>
    <col min="825" max="826" width="21.44140625" style="17" customWidth="1"/>
    <col min="827" max="827" width="17.6640625" style="17" customWidth="1"/>
    <col min="828" max="829" width="14.6640625" style="17" customWidth="1"/>
    <col min="830" max="831" width="15.88671875" style="17" customWidth="1"/>
    <col min="832" max="843" width="12.88671875" style="17" customWidth="1"/>
    <col min="844" max="1077" width="11.5546875" style="17"/>
    <col min="1078" max="1078" width="12.5546875" style="17" customWidth="1"/>
    <col min="1079" max="1079" width="5.109375" style="17" customWidth="1"/>
    <col min="1080" max="1080" width="13.44140625" style="17" customWidth="1"/>
    <col min="1081" max="1082" width="21.44140625" style="17" customWidth="1"/>
    <col min="1083" max="1083" width="17.6640625" style="17" customWidth="1"/>
    <col min="1084" max="1085" width="14.6640625" style="17" customWidth="1"/>
    <col min="1086" max="1087" width="15.88671875" style="17" customWidth="1"/>
    <col min="1088" max="1099" width="12.88671875" style="17" customWidth="1"/>
    <col min="1100" max="1333" width="11.5546875" style="17"/>
    <col min="1334" max="1334" width="12.5546875" style="17" customWidth="1"/>
    <col min="1335" max="1335" width="5.109375" style="17" customWidth="1"/>
    <col min="1336" max="1336" width="13.44140625" style="17" customWidth="1"/>
    <col min="1337" max="1338" width="21.44140625" style="17" customWidth="1"/>
    <col min="1339" max="1339" width="17.6640625" style="17" customWidth="1"/>
    <col min="1340" max="1341" width="14.6640625" style="17" customWidth="1"/>
    <col min="1342" max="1343" width="15.88671875" style="17" customWidth="1"/>
    <col min="1344" max="1355" width="12.88671875" style="17" customWidth="1"/>
    <col min="1356" max="1589" width="11.5546875" style="17"/>
    <col min="1590" max="1590" width="12.5546875" style="17" customWidth="1"/>
    <col min="1591" max="1591" width="5.109375" style="17" customWidth="1"/>
    <col min="1592" max="1592" width="13.44140625" style="17" customWidth="1"/>
    <col min="1593" max="1594" width="21.44140625" style="17" customWidth="1"/>
    <col min="1595" max="1595" width="17.6640625" style="17" customWidth="1"/>
    <col min="1596" max="1597" width="14.6640625" style="17" customWidth="1"/>
    <col min="1598" max="1599" width="15.88671875" style="17" customWidth="1"/>
    <col min="1600" max="1611" width="12.88671875" style="17" customWidth="1"/>
    <col min="1612" max="1845" width="11.5546875" style="17"/>
    <col min="1846" max="1846" width="12.5546875" style="17" customWidth="1"/>
    <col min="1847" max="1847" width="5.109375" style="17" customWidth="1"/>
    <col min="1848" max="1848" width="13.44140625" style="17" customWidth="1"/>
    <col min="1849" max="1850" width="21.44140625" style="17" customWidth="1"/>
    <col min="1851" max="1851" width="17.6640625" style="17" customWidth="1"/>
    <col min="1852" max="1853" width="14.6640625" style="17" customWidth="1"/>
    <col min="1854" max="1855" width="15.88671875" style="17" customWidth="1"/>
    <col min="1856" max="1867" width="12.88671875" style="17" customWidth="1"/>
    <col min="1868" max="2101" width="11.5546875" style="17"/>
    <col min="2102" max="2102" width="12.5546875" style="17" customWidth="1"/>
    <col min="2103" max="2103" width="5.109375" style="17" customWidth="1"/>
    <col min="2104" max="2104" width="13.44140625" style="17" customWidth="1"/>
    <col min="2105" max="2106" width="21.44140625" style="17" customWidth="1"/>
    <col min="2107" max="2107" width="17.6640625" style="17" customWidth="1"/>
    <col min="2108" max="2109" width="14.6640625" style="17" customWidth="1"/>
    <col min="2110" max="2111" width="15.88671875" style="17" customWidth="1"/>
    <col min="2112" max="2123" width="12.88671875" style="17" customWidth="1"/>
    <col min="2124" max="2357" width="11.5546875" style="17"/>
    <col min="2358" max="2358" width="12.5546875" style="17" customWidth="1"/>
    <col min="2359" max="2359" width="5.109375" style="17" customWidth="1"/>
    <col min="2360" max="2360" width="13.44140625" style="17" customWidth="1"/>
    <col min="2361" max="2362" width="21.44140625" style="17" customWidth="1"/>
    <col min="2363" max="2363" width="17.6640625" style="17" customWidth="1"/>
    <col min="2364" max="2365" width="14.6640625" style="17" customWidth="1"/>
    <col min="2366" max="2367" width="15.88671875" style="17" customWidth="1"/>
    <col min="2368" max="2379" width="12.88671875" style="17" customWidth="1"/>
    <col min="2380" max="2613" width="11.5546875" style="17"/>
    <col min="2614" max="2614" width="12.5546875" style="17" customWidth="1"/>
    <col min="2615" max="2615" width="5.109375" style="17" customWidth="1"/>
    <col min="2616" max="2616" width="13.44140625" style="17" customWidth="1"/>
    <col min="2617" max="2618" width="21.44140625" style="17" customWidth="1"/>
    <col min="2619" max="2619" width="17.6640625" style="17" customWidth="1"/>
    <col min="2620" max="2621" width="14.6640625" style="17" customWidth="1"/>
    <col min="2622" max="2623" width="15.88671875" style="17" customWidth="1"/>
    <col min="2624" max="2635" width="12.88671875" style="17" customWidth="1"/>
    <col min="2636" max="2869" width="11.5546875" style="17"/>
    <col min="2870" max="2870" width="12.5546875" style="17" customWidth="1"/>
    <col min="2871" max="2871" width="5.109375" style="17" customWidth="1"/>
    <col min="2872" max="2872" width="13.44140625" style="17" customWidth="1"/>
    <col min="2873" max="2874" width="21.44140625" style="17" customWidth="1"/>
    <col min="2875" max="2875" width="17.6640625" style="17" customWidth="1"/>
    <col min="2876" max="2877" width="14.6640625" style="17" customWidth="1"/>
    <col min="2878" max="2879" width="15.88671875" style="17" customWidth="1"/>
    <col min="2880" max="2891" width="12.88671875" style="17" customWidth="1"/>
    <col min="2892" max="3125" width="11.5546875" style="17"/>
    <col min="3126" max="3126" width="12.5546875" style="17" customWidth="1"/>
    <col min="3127" max="3127" width="5.109375" style="17" customWidth="1"/>
    <col min="3128" max="3128" width="13.44140625" style="17" customWidth="1"/>
    <col min="3129" max="3130" width="21.44140625" style="17" customWidth="1"/>
    <col min="3131" max="3131" width="17.6640625" style="17" customWidth="1"/>
    <col min="3132" max="3133" width="14.6640625" style="17" customWidth="1"/>
    <col min="3134" max="3135" width="15.88671875" style="17" customWidth="1"/>
    <col min="3136" max="3147" width="12.88671875" style="17" customWidth="1"/>
    <col min="3148" max="3381" width="11.5546875" style="17"/>
    <col min="3382" max="3382" width="12.5546875" style="17" customWidth="1"/>
    <col min="3383" max="3383" width="5.109375" style="17" customWidth="1"/>
    <col min="3384" max="3384" width="13.44140625" style="17" customWidth="1"/>
    <col min="3385" max="3386" width="21.44140625" style="17" customWidth="1"/>
    <col min="3387" max="3387" width="17.6640625" style="17" customWidth="1"/>
    <col min="3388" max="3389" width="14.6640625" style="17" customWidth="1"/>
    <col min="3390" max="3391" width="15.88671875" style="17" customWidth="1"/>
    <col min="3392" max="3403" width="12.88671875" style="17" customWidth="1"/>
    <col min="3404" max="3637" width="11.5546875" style="17"/>
    <col min="3638" max="3638" width="12.5546875" style="17" customWidth="1"/>
    <col min="3639" max="3639" width="5.109375" style="17" customWidth="1"/>
    <col min="3640" max="3640" width="13.44140625" style="17" customWidth="1"/>
    <col min="3641" max="3642" width="21.44140625" style="17" customWidth="1"/>
    <col min="3643" max="3643" width="17.6640625" style="17" customWidth="1"/>
    <col min="3644" max="3645" width="14.6640625" style="17" customWidth="1"/>
    <col min="3646" max="3647" width="15.88671875" style="17" customWidth="1"/>
    <col min="3648" max="3659" width="12.88671875" style="17" customWidth="1"/>
    <col min="3660" max="3893" width="11.5546875" style="17"/>
    <col min="3894" max="3894" width="12.5546875" style="17" customWidth="1"/>
    <col min="3895" max="3895" width="5.109375" style="17" customWidth="1"/>
    <col min="3896" max="3896" width="13.44140625" style="17" customWidth="1"/>
    <col min="3897" max="3898" width="21.44140625" style="17" customWidth="1"/>
    <col min="3899" max="3899" width="17.6640625" style="17" customWidth="1"/>
    <col min="3900" max="3901" width="14.6640625" style="17" customWidth="1"/>
    <col min="3902" max="3903" width="15.88671875" style="17" customWidth="1"/>
    <col min="3904" max="3915" width="12.88671875" style="17" customWidth="1"/>
    <col min="3916" max="4149" width="11.5546875" style="17"/>
    <col min="4150" max="4150" width="12.5546875" style="17" customWidth="1"/>
    <col min="4151" max="4151" width="5.109375" style="17" customWidth="1"/>
    <col min="4152" max="4152" width="13.44140625" style="17" customWidth="1"/>
    <col min="4153" max="4154" width="21.44140625" style="17" customWidth="1"/>
    <col min="4155" max="4155" width="17.6640625" style="17" customWidth="1"/>
    <col min="4156" max="4157" width="14.6640625" style="17" customWidth="1"/>
    <col min="4158" max="4159" width="15.88671875" style="17" customWidth="1"/>
    <col min="4160" max="4171" width="12.88671875" style="17" customWidth="1"/>
    <col min="4172" max="4405" width="11.5546875" style="17"/>
    <col min="4406" max="4406" width="12.5546875" style="17" customWidth="1"/>
    <col min="4407" max="4407" width="5.109375" style="17" customWidth="1"/>
    <col min="4408" max="4408" width="13.44140625" style="17" customWidth="1"/>
    <col min="4409" max="4410" width="21.44140625" style="17" customWidth="1"/>
    <col min="4411" max="4411" width="17.6640625" style="17" customWidth="1"/>
    <col min="4412" max="4413" width="14.6640625" style="17" customWidth="1"/>
    <col min="4414" max="4415" width="15.88671875" style="17" customWidth="1"/>
    <col min="4416" max="4427" width="12.88671875" style="17" customWidth="1"/>
    <col min="4428" max="4661" width="11.5546875" style="17"/>
    <col min="4662" max="4662" width="12.5546875" style="17" customWidth="1"/>
    <col min="4663" max="4663" width="5.109375" style="17" customWidth="1"/>
    <col min="4664" max="4664" width="13.44140625" style="17" customWidth="1"/>
    <col min="4665" max="4666" width="21.44140625" style="17" customWidth="1"/>
    <col min="4667" max="4667" width="17.6640625" style="17" customWidth="1"/>
    <col min="4668" max="4669" width="14.6640625" style="17" customWidth="1"/>
    <col min="4670" max="4671" width="15.88671875" style="17" customWidth="1"/>
    <col min="4672" max="4683" width="12.88671875" style="17" customWidth="1"/>
    <col min="4684" max="4917" width="11.5546875" style="17"/>
    <col min="4918" max="4918" width="12.5546875" style="17" customWidth="1"/>
    <col min="4919" max="4919" width="5.109375" style="17" customWidth="1"/>
    <col min="4920" max="4920" width="13.44140625" style="17" customWidth="1"/>
    <col min="4921" max="4922" width="21.44140625" style="17" customWidth="1"/>
    <col min="4923" max="4923" width="17.6640625" style="17" customWidth="1"/>
    <col min="4924" max="4925" width="14.6640625" style="17" customWidth="1"/>
    <col min="4926" max="4927" width="15.88671875" style="17" customWidth="1"/>
    <col min="4928" max="4939" width="12.88671875" style="17" customWidth="1"/>
    <col min="4940" max="5173" width="11.5546875" style="17"/>
    <col min="5174" max="5174" width="12.5546875" style="17" customWidth="1"/>
    <col min="5175" max="5175" width="5.109375" style="17" customWidth="1"/>
    <col min="5176" max="5176" width="13.44140625" style="17" customWidth="1"/>
    <col min="5177" max="5178" width="21.44140625" style="17" customWidth="1"/>
    <col min="5179" max="5179" width="17.6640625" style="17" customWidth="1"/>
    <col min="5180" max="5181" width="14.6640625" style="17" customWidth="1"/>
    <col min="5182" max="5183" width="15.88671875" style="17" customWidth="1"/>
    <col min="5184" max="5195" width="12.88671875" style="17" customWidth="1"/>
    <col min="5196" max="5429" width="11.5546875" style="17"/>
    <col min="5430" max="5430" width="12.5546875" style="17" customWidth="1"/>
    <col min="5431" max="5431" width="5.109375" style="17" customWidth="1"/>
    <col min="5432" max="5432" width="13.44140625" style="17" customWidth="1"/>
    <col min="5433" max="5434" width="21.44140625" style="17" customWidth="1"/>
    <col min="5435" max="5435" width="17.6640625" style="17" customWidth="1"/>
    <col min="5436" max="5437" width="14.6640625" style="17" customWidth="1"/>
    <col min="5438" max="5439" width="15.88671875" style="17" customWidth="1"/>
    <col min="5440" max="5451" width="12.88671875" style="17" customWidth="1"/>
    <col min="5452" max="5685" width="11.5546875" style="17"/>
    <col min="5686" max="5686" width="12.5546875" style="17" customWidth="1"/>
    <col min="5687" max="5687" width="5.109375" style="17" customWidth="1"/>
    <col min="5688" max="5688" width="13.44140625" style="17" customWidth="1"/>
    <col min="5689" max="5690" width="21.44140625" style="17" customWidth="1"/>
    <col min="5691" max="5691" width="17.6640625" style="17" customWidth="1"/>
    <col min="5692" max="5693" width="14.6640625" style="17" customWidth="1"/>
    <col min="5694" max="5695" width="15.88671875" style="17" customWidth="1"/>
    <col min="5696" max="5707" width="12.88671875" style="17" customWidth="1"/>
    <col min="5708" max="5941" width="11.5546875" style="17"/>
    <col min="5942" max="5942" width="12.5546875" style="17" customWidth="1"/>
    <col min="5943" max="5943" width="5.109375" style="17" customWidth="1"/>
    <col min="5944" max="5944" width="13.44140625" style="17" customWidth="1"/>
    <col min="5945" max="5946" width="21.44140625" style="17" customWidth="1"/>
    <col min="5947" max="5947" width="17.6640625" style="17" customWidth="1"/>
    <col min="5948" max="5949" width="14.6640625" style="17" customWidth="1"/>
    <col min="5950" max="5951" width="15.88671875" style="17" customWidth="1"/>
    <col min="5952" max="5963" width="12.88671875" style="17" customWidth="1"/>
    <col min="5964" max="6197" width="11.5546875" style="17"/>
    <col min="6198" max="6198" width="12.5546875" style="17" customWidth="1"/>
    <col min="6199" max="6199" width="5.109375" style="17" customWidth="1"/>
    <col min="6200" max="6200" width="13.44140625" style="17" customWidth="1"/>
    <col min="6201" max="6202" width="21.44140625" style="17" customWidth="1"/>
    <col min="6203" max="6203" width="17.6640625" style="17" customWidth="1"/>
    <col min="6204" max="6205" width="14.6640625" style="17" customWidth="1"/>
    <col min="6206" max="6207" width="15.88671875" style="17" customWidth="1"/>
    <col min="6208" max="6219" width="12.88671875" style="17" customWidth="1"/>
    <col min="6220" max="6453" width="11.5546875" style="17"/>
    <col min="6454" max="6454" width="12.5546875" style="17" customWidth="1"/>
    <col min="6455" max="6455" width="5.109375" style="17" customWidth="1"/>
    <col min="6456" max="6456" width="13.44140625" style="17" customWidth="1"/>
    <col min="6457" max="6458" width="21.44140625" style="17" customWidth="1"/>
    <col min="6459" max="6459" width="17.6640625" style="17" customWidth="1"/>
    <col min="6460" max="6461" width="14.6640625" style="17" customWidth="1"/>
    <col min="6462" max="6463" width="15.88671875" style="17" customWidth="1"/>
    <col min="6464" max="6475" width="12.88671875" style="17" customWidth="1"/>
    <col min="6476" max="6709" width="11.5546875" style="17"/>
    <col min="6710" max="6710" width="12.5546875" style="17" customWidth="1"/>
    <col min="6711" max="6711" width="5.109375" style="17" customWidth="1"/>
    <col min="6712" max="6712" width="13.44140625" style="17" customWidth="1"/>
    <col min="6713" max="6714" width="21.44140625" style="17" customWidth="1"/>
    <col min="6715" max="6715" width="17.6640625" style="17" customWidth="1"/>
    <col min="6716" max="6717" width="14.6640625" style="17" customWidth="1"/>
    <col min="6718" max="6719" width="15.88671875" style="17" customWidth="1"/>
    <col min="6720" max="6731" width="12.88671875" style="17" customWidth="1"/>
    <col min="6732" max="6965" width="11.5546875" style="17"/>
    <col min="6966" max="6966" width="12.5546875" style="17" customWidth="1"/>
    <col min="6967" max="6967" width="5.109375" style="17" customWidth="1"/>
    <col min="6968" max="6968" width="13.44140625" style="17" customWidth="1"/>
    <col min="6969" max="6970" width="21.44140625" style="17" customWidth="1"/>
    <col min="6971" max="6971" width="17.6640625" style="17" customWidth="1"/>
    <col min="6972" max="6973" width="14.6640625" style="17" customWidth="1"/>
    <col min="6974" max="6975" width="15.88671875" style="17" customWidth="1"/>
    <col min="6976" max="6987" width="12.88671875" style="17" customWidth="1"/>
    <col min="6988" max="7221" width="11.5546875" style="17"/>
    <col min="7222" max="7222" width="12.5546875" style="17" customWidth="1"/>
    <col min="7223" max="7223" width="5.109375" style="17" customWidth="1"/>
    <col min="7224" max="7224" width="13.44140625" style="17" customWidth="1"/>
    <col min="7225" max="7226" width="21.44140625" style="17" customWidth="1"/>
    <col min="7227" max="7227" width="17.6640625" style="17" customWidth="1"/>
    <col min="7228" max="7229" width="14.6640625" style="17" customWidth="1"/>
    <col min="7230" max="7231" width="15.88671875" style="17" customWidth="1"/>
    <col min="7232" max="7243" width="12.88671875" style="17" customWidth="1"/>
    <col min="7244" max="7477" width="11.5546875" style="17"/>
    <col min="7478" max="7478" width="12.5546875" style="17" customWidth="1"/>
    <col min="7479" max="7479" width="5.109375" style="17" customWidth="1"/>
    <col min="7480" max="7480" width="13.44140625" style="17" customWidth="1"/>
    <col min="7481" max="7482" width="21.44140625" style="17" customWidth="1"/>
    <col min="7483" max="7483" width="17.6640625" style="17" customWidth="1"/>
    <col min="7484" max="7485" width="14.6640625" style="17" customWidth="1"/>
    <col min="7486" max="7487" width="15.88671875" style="17" customWidth="1"/>
    <col min="7488" max="7499" width="12.88671875" style="17" customWidth="1"/>
    <col min="7500" max="7733" width="11.5546875" style="17"/>
    <col min="7734" max="7734" width="12.5546875" style="17" customWidth="1"/>
    <col min="7735" max="7735" width="5.109375" style="17" customWidth="1"/>
    <col min="7736" max="7736" width="13.44140625" style="17" customWidth="1"/>
    <col min="7737" max="7738" width="21.44140625" style="17" customWidth="1"/>
    <col min="7739" max="7739" width="17.6640625" style="17" customWidth="1"/>
    <col min="7740" max="7741" width="14.6640625" style="17" customWidth="1"/>
    <col min="7742" max="7743" width="15.88671875" style="17" customWidth="1"/>
    <col min="7744" max="7755" width="12.88671875" style="17" customWidth="1"/>
    <col min="7756" max="7989" width="11.5546875" style="17"/>
    <col min="7990" max="7990" width="12.5546875" style="17" customWidth="1"/>
    <col min="7991" max="7991" width="5.109375" style="17" customWidth="1"/>
    <col min="7992" max="7992" width="13.44140625" style="17" customWidth="1"/>
    <col min="7993" max="7994" width="21.44140625" style="17" customWidth="1"/>
    <col min="7995" max="7995" width="17.6640625" style="17" customWidth="1"/>
    <col min="7996" max="7997" width="14.6640625" style="17" customWidth="1"/>
    <col min="7998" max="7999" width="15.88671875" style="17" customWidth="1"/>
    <col min="8000" max="8011" width="12.88671875" style="17" customWidth="1"/>
    <col min="8012" max="8245" width="11.5546875" style="17"/>
    <col min="8246" max="8246" width="12.5546875" style="17" customWidth="1"/>
    <col min="8247" max="8247" width="5.109375" style="17" customWidth="1"/>
    <col min="8248" max="8248" width="13.44140625" style="17" customWidth="1"/>
    <col min="8249" max="8250" width="21.44140625" style="17" customWidth="1"/>
    <col min="8251" max="8251" width="17.6640625" style="17" customWidth="1"/>
    <col min="8252" max="8253" width="14.6640625" style="17" customWidth="1"/>
    <col min="8254" max="8255" width="15.88671875" style="17" customWidth="1"/>
    <col min="8256" max="8267" width="12.88671875" style="17" customWidth="1"/>
    <col min="8268" max="8501" width="11.5546875" style="17"/>
    <col min="8502" max="8502" width="12.5546875" style="17" customWidth="1"/>
    <col min="8503" max="8503" width="5.109375" style="17" customWidth="1"/>
    <col min="8504" max="8504" width="13.44140625" style="17" customWidth="1"/>
    <col min="8505" max="8506" width="21.44140625" style="17" customWidth="1"/>
    <col min="8507" max="8507" width="17.6640625" style="17" customWidth="1"/>
    <col min="8508" max="8509" width="14.6640625" style="17" customWidth="1"/>
    <col min="8510" max="8511" width="15.88671875" style="17" customWidth="1"/>
    <col min="8512" max="8523" width="12.88671875" style="17" customWidth="1"/>
    <col min="8524" max="8757" width="11.5546875" style="17"/>
    <col min="8758" max="8758" width="12.5546875" style="17" customWidth="1"/>
    <col min="8759" max="8759" width="5.109375" style="17" customWidth="1"/>
    <col min="8760" max="8760" width="13.44140625" style="17" customWidth="1"/>
    <col min="8761" max="8762" width="21.44140625" style="17" customWidth="1"/>
    <col min="8763" max="8763" width="17.6640625" style="17" customWidth="1"/>
    <col min="8764" max="8765" width="14.6640625" style="17" customWidth="1"/>
    <col min="8766" max="8767" width="15.88671875" style="17" customWidth="1"/>
    <col min="8768" max="8779" width="12.88671875" style="17" customWidth="1"/>
    <col min="8780" max="9013" width="11.5546875" style="17"/>
    <col min="9014" max="9014" width="12.5546875" style="17" customWidth="1"/>
    <col min="9015" max="9015" width="5.109375" style="17" customWidth="1"/>
    <col min="9016" max="9016" width="13.44140625" style="17" customWidth="1"/>
    <col min="9017" max="9018" width="21.44140625" style="17" customWidth="1"/>
    <col min="9019" max="9019" width="17.6640625" style="17" customWidth="1"/>
    <col min="9020" max="9021" width="14.6640625" style="17" customWidth="1"/>
    <col min="9022" max="9023" width="15.88671875" style="17" customWidth="1"/>
    <col min="9024" max="9035" width="12.88671875" style="17" customWidth="1"/>
    <col min="9036" max="9269" width="11.5546875" style="17"/>
    <col min="9270" max="9270" width="12.5546875" style="17" customWidth="1"/>
    <col min="9271" max="9271" width="5.109375" style="17" customWidth="1"/>
    <col min="9272" max="9272" width="13.44140625" style="17" customWidth="1"/>
    <col min="9273" max="9274" width="21.44140625" style="17" customWidth="1"/>
    <col min="9275" max="9275" width="17.6640625" style="17" customWidth="1"/>
    <col min="9276" max="9277" width="14.6640625" style="17" customWidth="1"/>
    <col min="9278" max="9279" width="15.88671875" style="17" customWidth="1"/>
    <col min="9280" max="9291" width="12.88671875" style="17" customWidth="1"/>
    <col min="9292" max="9525" width="11.5546875" style="17"/>
    <col min="9526" max="9526" width="12.5546875" style="17" customWidth="1"/>
    <col min="9527" max="9527" width="5.109375" style="17" customWidth="1"/>
    <col min="9528" max="9528" width="13.44140625" style="17" customWidth="1"/>
    <col min="9529" max="9530" width="21.44140625" style="17" customWidth="1"/>
    <col min="9531" max="9531" width="17.6640625" style="17" customWidth="1"/>
    <col min="9532" max="9533" width="14.6640625" style="17" customWidth="1"/>
    <col min="9534" max="9535" width="15.88671875" style="17" customWidth="1"/>
    <col min="9536" max="9547" width="12.88671875" style="17" customWidth="1"/>
    <col min="9548" max="9781" width="11.5546875" style="17"/>
    <col min="9782" max="9782" width="12.5546875" style="17" customWidth="1"/>
    <col min="9783" max="9783" width="5.109375" style="17" customWidth="1"/>
    <col min="9784" max="9784" width="13.44140625" style="17" customWidth="1"/>
    <col min="9785" max="9786" width="21.44140625" style="17" customWidth="1"/>
    <col min="9787" max="9787" width="17.6640625" style="17" customWidth="1"/>
    <col min="9788" max="9789" width="14.6640625" style="17" customWidth="1"/>
    <col min="9790" max="9791" width="15.88671875" style="17" customWidth="1"/>
    <col min="9792" max="9803" width="12.88671875" style="17" customWidth="1"/>
    <col min="9804" max="10037" width="11.5546875" style="17"/>
    <col min="10038" max="10038" width="12.5546875" style="17" customWidth="1"/>
    <col min="10039" max="10039" width="5.109375" style="17" customWidth="1"/>
    <col min="10040" max="10040" width="13.44140625" style="17" customWidth="1"/>
    <col min="10041" max="10042" width="21.44140625" style="17" customWidth="1"/>
    <col min="10043" max="10043" width="17.6640625" style="17" customWidth="1"/>
    <col min="10044" max="10045" width="14.6640625" style="17" customWidth="1"/>
    <col min="10046" max="10047" width="15.88671875" style="17" customWidth="1"/>
    <col min="10048" max="10059" width="12.88671875" style="17" customWidth="1"/>
    <col min="10060" max="10293" width="11.5546875" style="17"/>
    <col min="10294" max="10294" width="12.5546875" style="17" customWidth="1"/>
    <col min="10295" max="10295" width="5.109375" style="17" customWidth="1"/>
    <col min="10296" max="10296" width="13.44140625" style="17" customWidth="1"/>
    <col min="10297" max="10298" width="21.44140625" style="17" customWidth="1"/>
    <col min="10299" max="10299" width="17.6640625" style="17" customWidth="1"/>
    <col min="10300" max="10301" width="14.6640625" style="17" customWidth="1"/>
    <col min="10302" max="10303" width="15.88671875" style="17" customWidth="1"/>
    <col min="10304" max="10315" width="12.88671875" style="17" customWidth="1"/>
    <col min="10316" max="10549" width="11.5546875" style="17"/>
    <col min="10550" max="10550" width="12.5546875" style="17" customWidth="1"/>
    <col min="10551" max="10551" width="5.109375" style="17" customWidth="1"/>
    <col min="10552" max="10552" width="13.44140625" style="17" customWidth="1"/>
    <col min="10553" max="10554" width="21.44140625" style="17" customWidth="1"/>
    <col min="10555" max="10555" width="17.6640625" style="17" customWidth="1"/>
    <col min="10556" max="10557" width="14.6640625" style="17" customWidth="1"/>
    <col min="10558" max="10559" width="15.88671875" style="17" customWidth="1"/>
    <col min="10560" max="10571" width="12.88671875" style="17" customWidth="1"/>
    <col min="10572" max="10805" width="11.5546875" style="17"/>
    <col min="10806" max="10806" width="12.5546875" style="17" customWidth="1"/>
    <col min="10807" max="10807" width="5.109375" style="17" customWidth="1"/>
    <col min="10808" max="10808" width="13.44140625" style="17" customWidth="1"/>
    <col min="10809" max="10810" width="21.44140625" style="17" customWidth="1"/>
    <col min="10811" max="10811" width="17.6640625" style="17" customWidth="1"/>
    <col min="10812" max="10813" width="14.6640625" style="17" customWidth="1"/>
    <col min="10814" max="10815" width="15.88671875" style="17" customWidth="1"/>
    <col min="10816" max="10827" width="12.88671875" style="17" customWidth="1"/>
    <col min="10828" max="11061" width="11.5546875" style="17"/>
    <col min="11062" max="11062" width="12.5546875" style="17" customWidth="1"/>
    <col min="11063" max="11063" width="5.109375" style="17" customWidth="1"/>
    <col min="11064" max="11064" width="13.44140625" style="17" customWidth="1"/>
    <col min="11065" max="11066" width="21.44140625" style="17" customWidth="1"/>
    <col min="11067" max="11067" width="17.6640625" style="17" customWidth="1"/>
    <col min="11068" max="11069" width="14.6640625" style="17" customWidth="1"/>
    <col min="11070" max="11071" width="15.88671875" style="17" customWidth="1"/>
    <col min="11072" max="11083" width="12.88671875" style="17" customWidth="1"/>
    <col min="11084" max="11317" width="11.5546875" style="17"/>
    <col min="11318" max="11318" width="12.5546875" style="17" customWidth="1"/>
    <col min="11319" max="11319" width="5.109375" style="17" customWidth="1"/>
    <col min="11320" max="11320" width="13.44140625" style="17" customWidth="1"/>
    <col min="11321" max="11322" width="21.44140625" style="17" customWidth="1"/>
    <col min="11323" max="11323" width="17.6640625" style="17" customWidth="1"/>
    <col min="11324" max="11325" width="14.6640625" style="17" customWidth="1"/>
    <col min="11326" max="11327" width="15.88671875" style="17" customWidth="1"/>
    <col min="11328" max="11339" width="12.88671875" style="17" customWidth="1"/>
    <col min="11340" max="11573" width="11.5546875" style="17"/>
    <col min="11574" max="11574" width="12.5546875" style="17" customWidth="1"/>
    <col min="11575" max="11575" width="5.109375" style="17" customWidth="1"/>
    <col min="11576" max="11576" width="13.44140625" style="17" customWidth="1"/>
    <col min="11577" max="11578" width="21.44140625" style="17" customWidth="1"/>
    <col min="11579" max="11579" width="17.6640625" style="17" customWidth="1"/>
    <col min="11580" max="11581" width="14.6640625" style="17" customWidth="1"/>
    <col min="11582" max="11583" width="15.88671875" style="17" customWidth="1"/>
    <col min="11584" max="11595" width="12.88671875" style="17" customWidth="1"/>
    <col min="11596" max="11829" width="11.5546875" style="17"/>
    <col min="11830" max="11830" width="12.5546875" style="17" customWidth="1"/>
    <col min="11831" max="11831" width="5.109375" style="17" customWidth="1"/>
    <col min="11832" max="11832" width="13.44140625" style="17" customWidth="1"/>
    <col min="11833" max="11834" width="21.44140625" style="17" customWidth="1"/>
    <col min="11835" max="11835" width="17.6640625" style="17" customWidth="1"/>
    <col min="11836" max="11837" width="14.6640625" style="17" customWidth="1"/>
    <col min="11838" max="11839" width="15.88671875" style="17" customWidth="1"/>
    <col min="11840" max="11851" width="12.88671875" style="17" customWidth="1"/>
    <col min="11852" max="12085" width="11.5546875" style="17"/>
    <col min="12086" max="12086" width="12.5546875" style="17" customWidth="1"/>
    <col min="12087" max="12087" width="5.109375" style="17" customWidth="1"/>
    <col min="12088" max="12088" width="13.44140625" style="17" customWidth="1"/>
    <col min="12089" max="12090" width="21.44140625" style="17" customWidth="1"/>
    <col min="12091" max="12091" width="17.6640625" style="17" customWidth="1"/>
    <col min="12092" max="12093" width="14.6640625" style="17" customWidth="1"/>
    <col min="12094" max="12095" width="15.88671875" style="17" customWidth="1"/>
    <col min="12096" max="12107" width="12.88671875" style="17" customWidth="1"/>
    <col min="12108" max="12341" width="11.5546875" style="17"/>
    <col min="12342" max="12342" width="12.5546875" style="17" customWidth="1"/>
    <col min="12343" max="12343" width="5.109375" style="17" customWidth="1"/>
    <col min="12344" max="12344" width="13.44140625" style="17" customWidth="1"/>
    <col min="12345" max="12346" width="21.44140625" style="17" customWidth="1"/>
    <col min="12347" max="12347" width="17.6640625" style="17" customWidth="1"/>
    <col min="12348" max="12349" width="14.6640625" style="17" customWidth="1"/>
    <col min="12350" max="12351" width="15.88671875" style="17" customWidth="1"/>
    <col min="12352" max="12363" width="12.88671875" style="17" customWidth="1"/>
    <col min="12364" max="12597" width="11.5546875" style="17"/>
    <col min="12598" max="12598" width="12.5546875" style="17" customWidth="1"/>
    <col min="12599" max="12599" width="5.109375" style="17" customWidth="1"/>
    <col min="12600" max="12600" width="13.44140625" style="17" customWidth="1"/>
    <col min="12601" max="12602" width="21.44140625" style="17" customWidth="1"/>
    <col min="12603" max="12603" width="17.6640625" style="17" customWidth="1"/>
    <col min="12604" max="12605" width="14.6640625" style="17" customWidth="1"/>
    <col min="12606" max="12607" width="15.88671875" style="17" customWidth="1"/>
    <col min="12608" max="12619" width="12.88671875" style="17" customWidth="1"/>
    <col min="12620" max="12853" width="11.5546875" style="17"/>
    <col min="12854" max="12854" width="12.5546875" style="17" customWidth="1"/>
    <col min="12855" max="12855" width="5.109375" style="17" customWidth="1"/>
    <col min="12856" max="12856" width="13.44140625" style="17" customWidth="1"/>
    <col min="12857" max="12858" width="21.44140625" style="17" customWidth="1"/>
    <col min="12859" max="12859" width="17.6640625" style="17" customWidth="1"/>
    <col min="12860" max="12861" width="14.6640625" style="17" customWidth="1"/>
    <col min="12862" max="12863" width="15.88671875" style="17" customWidth="1"/>
    <col min="12864" max="12875" width="12.88671875" style="17" customWidth="1"/>
    <col min="12876" max="13109" width="11.5546875" style="17"/>
    <col min="13110" max="13110" width="12.5546875" style="17" customWidth="1"/>
    <col min="13111" max="13111" width="5.109375" style="17" customWidth="1"/>
    <col min="13112" max="13112" width="13.44140625" style="17" customWidth="1"/>
    <col min="13113" max="13114" width="21.44140625" style="17" customWidth="1"/>
    <col min="13115" max="13115" width="17.6640625" style="17" customWidth="1"/>
    <col min="13116" max="13117" width="14.6640625" style="17" customWidth="1"/>
    <col min="13118" max="13119" width="15.88671875" style="17" customWidth="1"/>
    <col min="13120" max="13131" width="12.88671875" style="17" customWidth="1"/>
    <col min="13132" max="13365" width="11.5546875" style="17"/>
    <col min="13366" max="13366" width="12.5546875" style="17" customWidth="1"/>
    <col min="13367" max="13367" width="5.109375" style="17" customWidth="1"/>
    <col min="13368" max="13368" width="13.44140625" style="17" customWidth="1"/>
    <col min="13369" max="13370" width="21.44140625" style="17" customWidth="1"/>
    <col min="13371" max="13371" width="17.6640625" style="17" customWidth="1"/>
    <col min="13372" max="13373" width="14.6640625" style="17" customWidth="1"/>
    <col min="13374" max="13375" width="15.88671875" style="17" customWidth="1"/>
    <col min="13376" max="13387" width="12.88671875" style="17" customWidth="1"/>
    <col min="13388" max="13621" width="11.5546875" style="17"/>
    <col min="13622" max="13622" width="12.5546875" style="17" customWidth="1"/>
    <col min="13623" max="13623" width="5.109375" style="17" customWidth="1"/>
    <col min="13624" max="13624" width="13.44140625" style="17" customWidth="1"/>
    <col min="13625" max="13626" width="21.44140625" style="17" customWidth="1"/>
    <col min="13627" max="13627" width="17.6640625" style="17" customWidth="1"/>
    <col min="13628" max="13629" width="14.6640625" style="17" customWidth="1"/>
    <col min="13630" max="13631" width="15.88671875" style="17" customWidth="1"/>
    <col min="13632" max="13643" width="12.88671875" style="17" customWidth="1"/>
    <col min="13644" max="13877" width="11.5546875" style="17"/>
    <col min="13878" max="13878" width="12.5546875" style="17" customWidth="1"/>
    <col min="13879" max="13879" width="5.109375" style="17" customWidth="1"/>
    <col min="13880" max="13880" width="13.44140625" style="17" customWidth="1"/>
    <col min="13881" max="13882" width="21.44140625" style="17" customWidth="1"/>
    <col min="13883" max="13883" width="17.6640625" style="17" customWidth="1"/>
    <col min="13884" max="13885" width="14.6640625" style="17" customWidth="1"/>
    <col min="13886" max="13887" width="15.88671875" style="17" customWidth="1"/>
    <col min="13888" max="13899" width="12.88671875" style="17" customWidth="1"/>
    <col min="13900" max="14133" width="11.5546875" style="17"/>
    <col min="14134" max="14134" width="12.5546875" style="17" customWidth="1"/>
    <col min="14135" max="14135" width="5.109375" style="17" customWidth="1"/>
    <col min="14136" max="14136" width="13.44140625" style="17" customWidth="1"/>
    <col min="14137" max="14138" width="21.44140625" style="17" customWidth="1"/>
    <col min="14139" max="14139" width="17.6640625" style="17" customWidth="1"/>
    <col min="14140" max="14141" width="14.6640625" style="17" customWidth="1"/>
    <col min="14142" max="14143" width="15.88671875" style="17" customWidth="1"/>
    <col min="14144" max="14155" width="12.88671875" style="17" customWidth="1"/>
    <col min="14156" max="14389" width="11.5546875" style="17"/>
    <col min="14390" max="14390" width="12.5546875" style="17" customWidth="1"/>
    <col min="14391" max="14391" width="5.109375" style="17" customWidth="1"/>
    <col min="14392" max="14392" width="13.44140625" style="17" customWidth="1"/>
    <col min="14393" max="14394" width="21.44140625" style="17" customWidth="1"/>
    <col min="14395" max="14395" width="17.6640625" style="17" customWidth="1"/>
    <col min="14396" max="14397" width="14.6640625" style="17" customWidth="1"/>
    <col min="14398" max="14399" width="15.88671875" style="17" customWidth="1"/>
    <col min="14400" max="14411" width="12.88671875" style="17" customWidth="1"/>
    <col min="14412" max="14645" width="11.5546875" style="17"/>
    <col min="14646" max="14646" width="12.5546875" style="17" customWidth="1"/>
    <col min="14647" max="14647" width="5.109375" style="17" customWidth="1"/>
    <col min="14648" max="14648" width="13.44140625" style="17" customWidth="1"/>
    <col min="14649" max="14650" width="21.44140625" style="17" customWidth="1"/>
    <col min="14651" max="14651" width="17.6640625" style="17" customWidth="1"/>
    <col min="14652" max="14653" width="14.6640625" style="17" customWidth="1"/>
    <col min="14654" max="14655" width="15.88671875" style="17" customWidth="1"/>
    <col min="14656" max="14667" width="12.88671875" style="17" customWidth="1"/>
    <col min="14668" max="14901" width="11.5546875" style="17"/>
    <col min="14902" max="14902" width="12.5546875" style="17" customWidth="1"/>
    <col min="14903" max="14903" width="5.109375" style="17" customWidth="1"/>
    <col min="14904" max="14904" width="13.44140625" style="17" customWidth="1"/>
    <col min="14905" max="14906" width="21.44140625" style="17" customWidth="1"/>
    <col min="14907" max="14907" width="17.6640625" style="17" customWidth="1"/>
    <col min="14908" max="14909" width="14.6640625" style="17" customWidth="1"/>
    <col min="14910" max="14911" width="15.88671875" style="17" customWidth="1"/>
    <col min="14912" max="14923" width="12.88671875" style="17" customWidth="1"/>
    <col min="14924" max="15157" width="11.5546875" style="17"/>
    <col min="15158" max="15158" width="12.5546875" style="17" customWidth="1"/>
    <col min="15159" max="15159" width="5.109375" style="17" customWidth="1"/>
    <col min="15160" max="15160" width="13.44140625" style="17" customWidth="1"/>
    <col min="15161" max="15162" width="21.44140625" style="17" customWidth="1"/>
    <col min="15163" max="15163" width="17.6640625" style="17" customWidth="1"/>
    <col min="15164" max="15165" width="14.6640625" style="17" customWidth="1"/>
    <col min="15166" max="15167" width="15.88671875" style="17" customWidth="1"/>
    <col min="15168" max="15179" width="12.88671875" style="17" customWidth="1"/>
    <col min="15180" max="15413" width="11.5546875" style="17"/>
    <col min="15414" max="15414" width="12.5546875" style="17" customWidth="1"/>
    <col min="15415" max="15415" width="5.109375" style="17" customWidth="1"/>
    <col min="15416" max="15416" width="13.44140625" style="17" customWidth="1"/>
    <col min="15417" max="15418" width="21.44140625" style="17" customWidth="1"/>
    <col min="15419" max="15419" width="17.6640625" style="17" customWidth="1"/>
    <col min="15420" max="15421" width="14.6640625" style="17" customWidth="1"/>
    <col min="15422" max="15423" width="15.88671875" style="17" customWidth="1"/>
    <col min="15424" max="15435" width="12.88671875" style="17" customWidth="1"/>
    <col min="15436" max="15669" width="11.5546875" style="17"/>
    <col min="15670" max="15670" width="12.5546875" style="17" customWidth="1"/>
    <col min="15671" max="15671" width="5.109375" style="17" customWidth="1"/>
    <col min="15672" max="15672" width="13.44140625" style="17" customWidth="1"/>
    <col min="15673" max="15674" width="21.44140625" style="17" customWidth="1"/>
    <col min="15675" max="15675" width="17.6640625" style="17" customWidth="1"/>
    <col min="15676" max="15677" width="14.6640625" style="17" customWidth="1"/>
    <col min="15678" max="15679" width="15.88671875" style="17" customWidth="1"/>
    <col min="15680" max="15691" width="12.88671875" style="17" customWidth="1"/>
    <col min="15692" max="15925" width="11.5546875" style="17"/>
    <col min="15926" max="15926" width="12.5546875" style="17" customWidth="1"/>
    <col min="15927" max="15927" width="5.109375" style="17" customWidth="1"/>
    <col min="15928" max="15928" width="13.44140625" style="17" customWidth="1"/>
    <col min="15929" max="15930" width="21.44140625" style="17" customWidth="1"/>
    <col min="15931" max="15931" width="17.6640625" style="17" customWidth="1"/>
    <col min="15932" max="15933" width="14.6640625" style="17" customWidth="1"/>
    <col min="15934" max="15935" width="15.88671875" style="17" customWidth="1"/>
    <col min="15936" max="15947" width="12.88671875" style="17" customWidth="1"/>
    <col min="15948" max="16181" width="11.5546875" style="17"/>
    <col min="16182" max="16182" width="12.5546875" style="17" customWidth="1"/>
    <col min="16183" max="16183" width="5.109375" style="17" customWidth="1"/>
    <col min="16184" max="16184" width="13.44140625" style="17" customWidth="1"/>
    <col min="16185" max="16186" width="21.44140625" style="17" customWidth="1"/>
    <col min="16187" max="16187" width="17.6640625" style="17" customWidth="1"/>
    <col min="16188" max="16189" width="14.6640625" style="17" customWidth="1"/>
    <col min="16190" max="16191" width="15.88671875" style="17" customWidth="1"/>
    <col min="16192" max="16203" width="12.88671875" style="17" customWidth="1"/>
    <col min="16204" max="16384" width="11.5546875" style="17"/>
  </cols>
  <sheetData>
    <row r="1" spans="1:86" ht="20.25" customHeight="1" x14ac:dyDescent="0.3">
      <c r="A1" s="370" t="s">
        <v>24</v>
      </c>
      <c r="B1" s="370"/>
      <c r="C1" s="371" t="s">
        <v>53</v>
      </c>
      <c r="D1" s="371"/>
      <c r="E1" s="371"/>
      <c r="F1" s="371"/>
      <c r="G1" s="93"/>
      <c r="H1" s="93"/>
      <c r="I1" s="18"/>
      <c r="J1" s="19"/>
      <c r="K1" s="19"/>
      <c r="L1" s="19"/>
      <c r="M1" s="20"/>
    </row>
    <row r="2" spans="1:86" x14ac:dyDescent="0.3">
      <c r="C2" s="40"/>
      <c r="D2" s="18"/>
      <c r="E2" s="18"/>
      <c r="F2" s="18"/>
      <c r="G2" s="93"/>
      <c r="H2" s="93"/>
      <c r="I2" s="18"/>
      <c r="J2" s="19"/>
      <c r="K2" s="19"/>
      <c r="L2" s="19"/>
      <c r="M2" s="20"/>
      <c r="N2" s="23"/>
    </row>
    <row r="3" spans="1:86" ht="24" customHeight="1" x14ac:dyDescent="0.3">
      <c r="A3" s="370" t="s">
        <v>25</v>
      </c>
      <c r="B3" s="370"/>
      <c r="C3" s="371" t="s">
        <v>80</v>
      </c>
      <c r="D3" s="371"/>
      <c r="E3" s="371"/>
      <c r="F3" s="371"/>
      <c r="G3" s="93"/>
      <c r="H3" s="93"/>
      <c r="I3" s="18"/>
      <c r="J3" s="19"/>
      <c r="K3" s="19"/>
      <c r="L3" s="19"/>
      <c r="M3" s="19"/>
      <c r="N3" s="24"/>
    </row>
    <row r="4" spans="1:86" x14ac:dyDescent="0.3">
      <c r="C4" s="18"/>
      <c r="D4" s="18"/>
      <c r="E4" s="18"/>
      <c r="F4" s="25"/>
      <c r="G4" s="99"/>
      <c r="H4" s="99"/>
      <c r="I4" s="25"/>
      <c r="J4" s="26"/>
      <c r="K4" s="26"/>
      <c r="L4" s="26"/>
    </row>
    <row r="5" spans="1:86" ht="27" customHeight="1" x14ac:dyDescent="0.3">
      <c r="A5" s="370" t="s">
        <v>0</v>
      </c>
      <c r="B5" s="370"/>
      <c r="C5" s="371" t="s">
        <v>104</v>
      </c>
      <c r="D5" s="371"/>
      <c r="E5" s="371"/>
      <c r="F5" s="371"/>
      <c r="G5" s="93"/>
      <c r="H5" s="93"/>
      <c r="I5" s="18"/>
      <c r="J5" s="27"/>
      <c r="K5" s="27"/>
      <c r="L5" s="27"/>
      <c r="M5" s="27"/>
      <c r="N5" s="27"/>
    </row>
    <row r="6" spans="1:86" x14ac:dyDescent="0.3">
      <c r="C6" s="18"/>
      <c r="D6" s="18"/>
      <c r="E6" s="18"/>
      <c r="F6" s="25"/>
      <c r="G6" s="99"/>
      <c r="H6" s="99"/>
      <c r="I6" s="25"/>
      <c r="J6" s="26"/>
      <c r="K6" s="26"/>
      <c r="L6" s="26"/>
    </row>
    <row r="7" spans="1:86" ht="27" hidden="1" customHeight="1" x14ac:dyDescent="0.3">
      <c r="A7" s="370" t="s">
        <v>23</v>
      </c>
      <c r="B7" s="370"/>
      <c r="C7" s="371"/>
      <c r="D7" s="371"/>
      <c r="E7" s="371"/>
      <c r="F7" s="371"/>
      <c r="G7" s="93"/>
      <c r="H7" s="93"/>
      <c r="I7" s="18"/>
      <c r="J7" s="27"/>
      <c r="K7" s="27"/>
      <c r="L7" s="27"/>
      <c r="M7" s="27"/>
      <c r="N7" s="27"/>
    </row>
    <row r="8" spans="1:86" x14ac:dyDescent="0.3">
      <c r="C8" s="25"/>
      <c r="D8" s="25"/>
      <c r="E8" s="25"/>
      <c r="F8" s="25"/>
      <c r="G8" s="99"/>
      <c r="H8" s="99"/>
      <c r="I8" s="25"/>
      <c r="J8" s="26"/>
      <c r="K8" s="26"/>
      <c r="L8" s="26"/>
    </row>
    <row r="9" spans="1:86" ht="90" customHeight="1" x14ac:dyDescent="0.3">
      <c r="A9" s="370" t="s">
        <v>26</v>
      </c>
      <c r="B9" s="370"/>
      <c r="C9" s="438" t="s">
        <v>193</v>
      </c>
      <c r="D9" s="439"/>
      <c r="E9" s="439"/>
      <c r="F9" s="440"/>
      <c r="G9" s="101"/>
      <c r="H9" s="101"/>
      <c r="I9" s="28"/>
      <c r="J9" s="29"/>
      <c r="K9" s="29"/>
      <c r="L9" s="29"/>
      <c r="M9" s="21" t="s">
        <v>1</v>
      </c>
    </row>
    <row r="10" spans="1:86" s="34" customFormat="1" ht="14.25" customHeight="1" x14ac:dyDescent="0.3">
      <c r="A10" s="20"/>
      <c r="B10" s="20"/>
      <c r="C10" s="30"/>
      <c r="D10" s="30"/>
      <c r="E10" s="30"/>
      <c r="F10" s="30"/>
      <c r="G10" s="31"/>
      <c r="H10" s="31"/>
      <c r="I10" s="31"/>
      <c r="J10" s="32"/>
      <c r="K10" s="32"/>
      <c r="L10" s="32"/>
      <c r="M10" s="20"/>
      <c r="N10" s="20"/>
      <c r="O10" s="47"/>
      <c r="P10" s="47"/>
      <c r="Q10" s="47"/>
      <c r="R10" s="47"/>
      <c r="S10" s="47"/>
      <c r="T10" s="47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47"/>
      <c r="AT10" s="47"/>
      <c r="AU10" s="47"/>
      <c r="AV10" s="47"/>
      <c r="AW10" s="47"/>
      <c r="AX10" s="47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</row>
    <row r="11" spans="1:86" s="34" customFormat="1" ht="30" customHeight="1" x14ac:dyDescent="0.3">
      <c r="A11" s="35"/>
      <c r="B11" s="35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20"/>
      <c r="N11" s="20"/>
      <c r="O11" s="47"/>
      <c r="P11" s="47"/>
      <c r="Q11" s="47"/>
      <c r="R11" s="47"/>
      <c r="S11" s="47"/>
      <c r="T11" s="47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47"/>
      <c r="AT11" s="47"/>
      <c r="AU11" s="47"/>
      <c r="AV11" s="47"/>
      <c r="AW11" s="47"/>
      <c r="AX11" s="47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</row>
    <row r="12" spans="1:86" x14ac:dyDescent="0.3">
      <c r="A12" s="36"/>
      <c r="B12" s="36"/>
      <c r="C12" s="36"/>
      <c r="D12" s="36"/>
      <c r="E12" s="36"/>
      <c r="F12" s="36"/>
      <c r="G12" s="104"/>
      <c r="H12" s="104"/>
      <c r="I12" s="36"/>
      <c r="J12" s="37"/>
      <c r="K12" s="37"/>
      <c r="L12" s="37"/>
    </row>
    <row r="13" spans="1:86" ht="22.5" customHeight="1" x14ac:dyDescent="0.3">
      <c r="A13" s="36"/>
      <c r="B13" s="377" t="s">
        <v>3</v>
      </c>
      <c r="C13" s="377"/>
      <c r="D13" s="372" t="s">
        <v>4</v>
      </c>
      <c r="E13" s="378" t="s">
        <v>5</v>
      </c>
      <c r="F13" s="372" t="s">
        <v>45</v>
      </c>
      <c r="G13" s="368" t="s">
        <v>270</v>
      </c>
      <c r="H13" s="368" t="s">
        <v>22</v>
      </c>
      <c r="I13" s="368" t="s">
        <v>276</v>
      </c>
      <c r="J13" s="368" t="s">
        <v>272</v>
      </c>
      <c r="K13" s="368" t="s">
        <v>273</v>
      </c>
      <c r="L13" s="368" t="s">
        <v>6</v>
      </c>
      <c r="M13" s="372" t="s">
        <v>274</v>
      </c>
      <c r="N13" s="372" t="s">
        <v>275</v>
      </c>
      <c r="O13" s="358" t="s">
        <v>56</v>
      </c>
      <c r="P13" s="359"/>
      <c r="Q13" s="359"/>
      <c r="R13" s="359"/>
      <c r="S13" s="359"/>
      <c r="T13" s="456"/>
      <c r="U13" s="358" t="s">
        <v>7</v>
      </c>
      <c r="V13" s="359"/>
      <c r="W13" s="359"/>
      <c r="X13" s="359"/>
      <c r="Y13" s="359"/>
      <c r="Z13" s="456"/>
      <c r="AA13" s="358" t="s">
        <v>8</v>
      </c>
      <c r="AB13" s="359"/>
      <c r="AC13" s="359"/>
      <c r="AD13" s="359"/>
      <c r="AE13" s="359"/>
      <c r="AF13" s="456"/>
      <c r="AG13" s="358" t="s">
        <v>57</v>
      </c>
      <c r="AH13" s="359"/>
      <c r="AI13" s="359"/>
      <c r="AJ13" s="359"/>
      <c r="AK13" s="359"/>
      <c r="AL13" s="456"/>
      <c r="AM13" s="358" t="s">
        <v>58</v>
      </c>
      <c r="AN13" s="359"/>
      <c r="AO13" s="359"/>
      <c r="AP13" s="359"/>
      <c r="AQ13" s="359"/>
      <c r="AR13" s="456"/>
      <c r="AS13" s="358" t="s">
        <v>59</v>
      </c>
      <c r="AT13" s="359"/>
      <c r="AU13" s="359"/>
      <c r="AV13" s="359"/>
      <c r="AW13" s="359"/>
      <c r="AX13" s="456"/>
      <c r="AY13" s="358" t="s">
        <v>60</v>
      </c>
      <c r="AZ13" s="359"/>
      <c r="BA13" s="359"/>
      <c r="BB13" s="359"/>
      <c r="BC13" s="359"/>
      <c r="BD13" s="456"/>
      <c r="BE13" s="358" t="s">
        <v>9</v>
      </c>
      <c r="BF13" s="359"/>
      <c r="BG13" s="359"/>
      <c r="BH13" s="359"/>
      <c r="BI13" s="359"/>
      <c r="BJ13" s="456"/>
      <c r="BK13" s="358" t="s">
        <v>10</v>
      </c>
      <c r="BL13" s="359"/>
      <c r="BM13" s="359"/>
      <c r="BN13" s="359"/>
      <c r="BO13" s="359"/>
      <c r="BP13" s="456"/>
      <c r="BQ13" s="358" t="s">
        <v>11</v>
      </c>
      <c r="BR13" s="359"/>
      <c r="BS13" s="359"/>
      <c r="BT13" s="359"/>
      <c r="BU13" s="359"/>
      <c r="BV13" s="456"/>
      <c r="BW13" s="358" t="s">
        <v>12</v>
      </c>
      <c r="BX13" s="359"/>
      <c r="BY13" s="359"/>
      <c r="BZ13" s="359"/>
      <c r="CA13" s="359"/>
      <c r="CB13" s="456"/>
      <c r="CC13" s="358" t="s">
        <v>13</v>
      </c>
      <c r="CD13" s="359"/>
      <c r="CE13" s="359"/>
      <c r="CF13" s="359"/>
      <c r="CG13" s="359"/>
      <c r="CH13" s="456"/>
    </row>
    <row r="14" spans="1:86" ht="16.5" customHeight="1" x14ac:dyDescent="0.3">
      <c r="A14" s="36"/>
      <c r="B14" s="377"/>
      <c r="C14" s="377"/>
      <c r="D14" s="373"/>
      <c r="E14" s="378"/>
      <c r="F14" s="373"/>
      <c r="G14" s="369"/>
      <c r="H14" s="369"/>
      <c r="I14" s="369"/>
      <c r="J14" s="369"/>
      <c r="K14" s="369"/>
      <c r="L14" s="369"/>
      <c r="M14" s="373"/>
      <c r="N14" s="373"/>
      <c r="O14" s="360"/>
      <c r="P14" s="361"/>
      <c r="Q14" s="361"/>
      <c r="R14" s="361"/>
      <c r="S14" s="361"/>
      <c r="T14" s="457"/>
      <c r="U14" s="360"/>
      <c r="V14" s="361"/>
      <c r="W14" s="361"/>
      <c r="X14" s="361"/>
      <c r="Y14" s="361"/>
      <c r="Z14" s="457"/>
      <c r="AA14" s="360"/>
      <c r="AB14" s="361"/>
      <c r="AC14" s="361"/>
      <c r="AD14" s="361"/>
      <c r="AE14" s="361"/>
      <c r="AF14" s="457"/>
      <c r="AG14" s="360"/>
      <c r="AH14" s="361"/>
      <c r="AI14" s="361"/>
      <c r="AJ14" s="361"/>
      <c r="AK14" s="361"/>
      <c r="AL14" s="457"/>
      <c r="AM14" s="360"/>
      <c r="AN14" s="361"/>
      <c r="AO14" s="361"/>
      <c r="AP14" s="361"/>
      <c r="AQ14" s="361"/>
      <c r="AR14" s="457"/>
      <c r="AS14" s="360"/>
      <c r="AT14" s="361"/>
      <c r="AU14" s="361"/>
      <c r="AV14" s="361"/>
      <c r="AW14" s="361"/>
      <c r="AX14" s="457"/>
      <c r="AY14" s="360"/>
      <c r="AZ14" s="361"/>
      <c r="BA14" s="361"/>
      <c r="BB14" s="361"/>
      <c r="BC14" s="361"/>
      <c r="BD14" s="457"/>
      <c r="BE14" s="360"/>
      <c r="BF14" s="361"/>
      <c r="BG14" s="361"/>
      <c r="BH14" s="361"/>
      <c r="BI14" s="361"/>
      <c r="BJ14" s="457"/>
      <c r="BK14" s="360"/>
      <c r="BL14" s="361"/>
      <c r="BM14" s="361"/>
      <c r="BN14" s="361"/>
      <c r="BO14" s="361"/>
      <c r="BP14" s="457"/>
      <c r="BQ14" s="360"/>
      <c r="BR14" s="361"/>
      <c r="BS14" s="361"/>
      <c r="BT14" s="361"/>
      <c r="BU14" s="361"/>
      <c r="BV14" s="457"/>
      <c r="BW14" s="360"/>
      <c r="BX14" s="361"/>
      <c r="BY14" s="361"/>
      <c r="BZ14" s="361"/>
      <c r="CA14" s="361"/>
      <c r="CB14" s="457"/>
      <c r="CC14" s="360"/>
      <c r="CD14" s="361"/>
      <c r="CE14" s="361"/>
      <c r="CF14" s="361"/>
      <c r="CG14" s="361"/>
      <c r="CH14" s="457"/>
    </row>
    <row r="15" spans="1:86" ht="27" customHeight="1" x14ac:dyDescent="0.3">
      <c r="A15" s="398" t="s">
        <v>17</v>
      </c>
      <c r="B15" s="467" t="s">
        <v>106</v>
      </c>
      <c r="C15" s="468"/>
      <c r="D15" s="60" t="s">
        <v>105</v>
      </c>
      <c r="E15" s="61" t="s">
        <v>15</v>
      </c>
      <c r="F15" s="62" t="s">
        <v>16</v>
      </c>
      <c r="G15" s="219">
        <v>100</v>
      </c>
      <c r="H15" s="219">
        <v>110</v>
      </c>
      <c r="I15" s="218">
        <v>120</v>
      </c>
      <c r="J15" s="125">
        <f t="shared" ref="J15:K15" si="0">I15*1.05</f>
        <v>126</v>
      </c>
      <c r="K15" s="125">
        <f t="shared" si="0"/>
        <v>132.30000000000001</v>
      </c>
      <c r="L15" s="112" t="s">
        <v>107</v>
      </c>
      <c r="M15" s="54">
        <v>0.1</v>
      </c>
      <c r="N15" s="50">
        <f t="shared" ref="N15:N18" si="1">SUM(O15:CH15)</f>
        <v>86</v>
      </c>
      <c r="O15" s="362">
        <v>3</v>
      </c>
      <c r="P15" s="363"/>
      <c r="Q15" s="363"/>
      <c r="R15" s="363"/>
      <c r="S15" s="363"/>
      <c r="T15" s="455"/>
      <c r="U15" s="362">
        <v>8</v>
      </c>
      <c r="V15" s="363"/>
      <c r="W15" s="363"/>
      <c r="X15" s="363"/>
      <c r="Y15" s="363"/>
      <c r="Z15" s="455"/>
      <c r="AA15" s="477">
        <v>12</v>
      </c>
      <c r="AB15" s="478"/>
      <c r="AC15" s="478"/>
      <c r="AD15" s="478"/>
      <c r="AE15" s="478"/>
      <c r="AF15" s="479"/>
      <c r="AG15" s="362">
        <v>6</v>
      </c>
      <c r="AH15" s="363"/>
      <c r="AI15" s="363"/>
      <c r="AJ15" s="363"/>
      <c r="AK15" s="363"/>
      <c r="AL15" s="455"/>
      <c r="AM15" s="458">
        <v>11</v>
      </c>
      <c r="AN15" s="472"/>
      <c r="AO15" s="472"/>
      <c r="AP15" s="472"/>
      <c r="AQ15" s="472"/>
      <c r="AR15" s="473"/>
      <c r="AS15" s="362">
        <v>6</v>
      </c>
      <c r="AT15" s="363"/>
      <c r="AU15" s="363"/>
      <c r="AV15" s="363"/>
      <c r="AW15" s="363"/>
      <c r="AX15" s="455"/>
      <c r="AY15" s="362">
        <v>4</v>
      </c>
      <c r="AZ15" s="363"/>
      <c r="BA15" s="363"/>
      <c r="BB15" s="363"/>
      <c r="BC15" s="363"/>
      <c r="BD15" s="455"/>
      <c r="BE15" s="362">
        <v>0</v>
      </c>
      <c r="BF15" s="363"/>
      <c r="BG15" s="363"/>
      <c r="BH15" s="363"/>
      <c r="BI15" s="363"/>
      <c r="BJ15" s="455"/>
      <c r="BK15" s="474">
        <v>9</v>
      </c>
      <c r="BL15" s="475"/>
      <c r="BM15" s="475"/>
      <c r="BN15" s="475"/>
      <c r="BO15" s="475"/>
      <c r="BP15" s="476"/>
      <c r="BQ15" s="362">
        <v>14</v>
      </c>
      <c r="BR15" s="363"/>
      <c r="BS15" s="363"/>
      <c r="BT15" s="363"/>
      <c r="BU15" s="363"/>
      <c r="BV15" s="455"/>
      <c r="BW15" s="362">
        <v>9</v>
      </c>
      <c r="BX15" s="363"/>
      <c r="BY15" s="363"/>
      <c r="BZ15" s="363"/>
      <c r="CA15" s="363"/>
      <c r="CB15" s="455"/>
      <c r="CC15" s="362">
        <v>4</v>
      </c>
      <c r="CD15" s="363"/>
      <c r="CE15" s="363"/>
      <c r="CF15" s="363"/>
      <c r="CG15" s="363"/>
      <c r="CH15" s="455"/>
    </row>
    <row r="16" spans="1:86" s="38" customFormat="1" ht="24" customHeight="1" x14ac:dyDescent="0.3">
      <c r="A16" s="399"/>
      <c r="B16" s="465" t="s">
        <v>108</v>
      </c>
      <c r="C16" s="466"/>
      <c r="D16" s="60" t="s">
        <v>30</v>
      </c>
      <c r="E16" s="61" t="s">
        <v>15</v>
      </c>
      <c r="F16" s="62" t="s">
        <v>16</v>
      </c>
      <c r="G16" s="130">
        <v>152</v>
      </c>
      <c r="H16" s="130">
        <v>160</v>
      </c>
      <c r="I16" s="218">
        <v>198</v>
      </c>
      <c r="J16" s="125">
        <f t="shared" ref="J16:K16" si="2">I16*1.05</f>
        <v>207.9</v>
      </c>
      <c r="K16" s="125">
        <f t="shared" si="2"/>
        <v>218.29500000000002</v>
      </c>
      <c r="L16" s="112" t="s">
        <v>89</v>
      </c>
      <c r="M16" s="54">
        <v>0.1</v>
      </c>
      <c r="N16" s="50">
        <f t="shared" si="1"/>
        <v>73</v>
      </c>
      <c r="O16" s="362">
        <v>6</v>
      </c>
      <c r="P16" s="363"/>
      <c r="Q16" s="363"/>
      <c r="R16" s="363"/>
      <c r="S16" s="363"/>
      <c r="T16" s="455"/>
      <c r="U16" s="362">
        <v>5</v>
      </c>
      <c r="V16" s="363"/>
      <c r="W16" s="363"/>
      <c r="X16" s="363"/>
      <c r="Y16" s="363"/>
      <c r="Z16" s="455"/>
      <c r="AA16" s="477">
        <v>12</v>
      </c>
      <c r="AB16" s="478"/>
      <c r="AC16" s="478"/>
      <c r="AD16" s="478"/>
      <c r="AE16" s="478"/>
      <c r="AF16" s="479"/>
      <c r="AG16" s="362">
        <v>7</v>
      </c>
      <c r="AH16" s="363"/>
      <c r="AI16" s="363"/>
      <c r="AJ16" s="363"/>
      <c r="AK16" s="363"/>
      <c r="AL16" s="455"/>
      <c r="AM16" s="458">
        <v>7</v>
      </c>
      <c r="AN16" s="472"/>
      <c r="AO16" s="472"/>
      <c r="AP16" s="472"/>
      <c r="AQ16" s="472"/>
      <c r="AR16" s="473"/>
      <c r="AS16" s="362">
        <v>2</v>
      </c>
      <c r="AT16" s="363"/>
      <c r="AU16" s="363"/>
      <c r="AV16" s="363"/>
      <c r="AW16" s="363"/>
      <c r="AX16" s="455"/>
      <c r="AY16" s="362">
        <v>7</v>
      </c>
      <c r="AZ16" s="363"/>
      <c r="BA16" s="363"/>
      <c r="BB16" s="363"/>
      <c r="BC16" s="363"/>
      <c r="BD16" s="455"/>
      <c r="BE16" s="362">
        <v>1</v>
      </c>
      <c r="BF16" s="363"/>
      <c r="BG16" s="363"/>
      <c r="BH16" s="363"/>
      <c r="BI16" s="363"/>
      <c r="BJ16" s="455"/>
      <c r="BK16" s="474">
        <v>7</v>
      </c>
      <c r="BL16" s="475"/>
      <c r="BM16" s="475"/>
      <c r="BN16" s="475"/>
      <c r="BO16" s="475"/>
      <c r="BP16" s="476"/>
      <c r="BQ16" s="362">
        <v>9</v>
      </c>
      <c r="BR16" s="363"/>
      <c r="BS16" s="363"/>
      <c r="BT16" s="363"/>
      <c r="BU16" s="363"/>
      <c r="BV16" s="455"/>
      <c r="BW16" s="362">
        <v>5</v>
      </c>
      <c r="BX16" s="363"/>
      <c r="BY16" s="363"/>
      <c r="BZ16" s="363"/>
      <c r="CA16" s="363"/>
      <c r="CB16" s="455"/>
      <c r="CC16" s="362">
        <v>5</v>
      </c>
      <c r="CD16" s="363"/>
      <c r="CE16" s="363"/>
      <c r="CF16" s="363"/>
      <c r="CG16" s="363"/>
      <c r="CH16" s="455"/>
    </row>
    <row r="17" spans="1:86" s="38" customFormat="1" ht="24" customHeight="1" x14ac:dyDescent="0.3">
      <c r="A17" s="399"/>
      <c r="B17" s="461" t="s">
        <v>109</v>
      </c>
      <c r="C17" s="462"/>
      <c r="D17" s="59" t="s">
        <v>110</v>
      </c>
      <c r="E17" s="57" t="s">
        <v>15</v>
      </c>
      <c r="F17" s="58" t="s">
        <v>16</v>
      </c>
      <c r="G17" s="219">
        <v>839</v>
      </c>
      <c r="H17" s="219">
        <v>850</v>
      </c>
      <c r="I17" s="218">
        <v>1518</v>
      </c>
      <c r="J17" s="125">
        <f t="shared" ref="J17:K17" si="3">I17*1.05</f>
        <v>1593.9</v>
      </c>
      <c r="K17" s="125">
        <f t="shared" si="3"/>
        <v>1673.5950000000003</v>
      </c>
      <c r="L17" s="112" t="s">
        <v>89</v>
      </c>
      <c r="M17" s="54">
        <v>0.1</v>
      </c>
      <c r="N17" s="50">
        <f t="shared" si="1"/>
        <v>574</v>
      </c>
      <c r="O17" s="362">
        <v>58</v>
      </c>
      <c r="P17" s="363"/>
      <c r="Q17" s="363"/>
      <c r="R17" s="363"/>
      <c r="S17" s="363"/>
      <c r="T17" s="455"/>
      <c r="U17" s="362">
        <v>67</v>
      </c>
      <c r="V17" s="363"/>
      <c r="W17" s="363"/>
      <c r="X17" s="363"/>
      <c r="Y17" s="363"/>
      <c r="Z17" s="455"/>
      <c r="AA17" s="362">
        <v>70</v>
      </c>
      <c r="AB17" s="363"/>
      <c r="AC17" s="363"/>
      <c r="AD17" s="363"/>
      <c r="AE17" s="363"/>
      <c r="AF17" s="455"/>
      <c r="AG17" s="362">
        <v>146</v>
      </c>
      <c r="AH17" s="363"/>
      <c r="AI17" s="363"/>
      <c r="AJ17" s="363"/>
      <c r="AK17" s="363"/>
      <c r="AL17" s="455"/>
      <c r="AM17" s="458">
        <v>36</v>
      </c>
      <c r="AN17" s="472"/>
      <c r="AO17" s="472"/>
      <c r="AP17" s="472"/>
      <c r="AQ17" s="472"/>
      <c r="AR17" s="473"/>
      <c r="AS17" s="362">
        <v>35</v>
      </c>
      <c r="AT17" s="363"/>
      <c r="AU17" s="363"/>
      <c r="AV17" s="363"/>
      <c r="AW17" s="363"/>
      <c r="AX17" s="455"/>
      <c r="AY17" s="362">
        <v>19</v>
      </c>
      <c r="AZ17" s="363"/>
      <c r="BA17" s="363"/>
      <c r="BB17" s="363"/>
      <c r="BC17" s="363"/>
      <c r="BD17" s="455"/>
      <c r="BE17" s="362">
        <v>25</v>
      </c>
      <c r="BF17" s="363"/>
      <c r="BG17" s="363"/>
      <c r="BH17" s="363"/>
      <c r="BI17" s="363"/>
      <c r="BJ17" s="455"/>
      <c r="BK17" s="474">
        <v>42</v>
      </c>
      <c r="BL17" s="475"/>
      <c r="BM17" s="475"/>
      <c r="BN17" s="475"/>
      <c r="BO17" s="475"/>
      <c r="BP17" s="476"/>
      <c r="BQ17" s="362">
        <v>46</v>
      </c>
      <c r="BR17" s="363"/>
      <c r="BS17" s="363"/>
      <c r="BT17" s="363"/>
      <c r="BU17" s="363"/>
      <c r="BV17" s="455"/>
      <c r="BW17" s="362">
        <v>17</v>
      </c>
      <c r="BX17" s="363"/>
      <c r="BY17" s="363"/>
      <c r="BZ17" s="363"/>
      <c r="CA17" s="363"/>
      <c r="CB17" s="455"/>
      <c r="CC17" s="362">
        <v>13</v>
      </c>
      <c r="CD17" s="363"/>
      <c r="CE17" s="363"/>
      <c r="CF17" s="363"/>
      <c r="CG17" s="363"/>
      <c r="CH17" s="455"/>
    </row>
    <row r="18" spans="1:86" s="38" customFormat="1" ht="24" customHeight="1" x14ac:dyDescent="0.3">
      <c r="A18" s="400"/>
      <c r="B18" s="469" t="s">
        <v>111</v>
      </c>
      <c r="C18" s="469"/>
      <c r="D18" s="58" t="s">
        <v>112</v>
      </c>
      <c r="E18" s="58" t="s">
        <v>15</v>
      </c>
      <c r="F18" s="58" t="s">
        <v>16</v>
      </c>
      <c r="G18" s="219">
        <v>201</v>
      </c>
      <c r="H18" s="219">
        <v>210</v>
      </c>
      <c r="I18" s="218">
        <v>200</v>
      </c>
      <c r="J18" s="125">
        <f t="shared" ref="J18:K18" si="4">I18*1.05</f>
        <v>210</v>
      </c>
      <c r="K18" s="125">
        <f t="shared" si="4"/>
        <v>220.5</v>
      </c>
      <c r="L18" s="112" t="s">
        <v>92</v>
      </c>
      <c r="M18" s="54">
        <v>0.1</v>
      </c>
      <c r="N18" s="50">
        <f t="shared" si="1"/>
        <v>280</v>
      </c>
      <c r="O18" s="362">
        <v>1</v>
      </c>
      <c r="P18" s="363"/>
      <c r="Q18" s="363"/>
      <c r="R18" s="363"/>
      <c r="S18" s="363"/>
      <c r="T18" s="455"/>
      <c r="U18" s="362">
        <v>28</v>
      </c>
      <c r="V18" s="363"/>
      <c r="W18" s="363"/>
      <c r="X18" s="363"/>
      <c r="Y18" s="363"/>
      <c r="Z18" s="455"/>
      <c r="AA18" s="362">
        <v>22</v>
      </c>
      <c r="AB18" s="363"/>
      <c r="AC18" s="363"/>
      <c r="AD18" s="363"/>
      <c r="AE18" s="363"/>
      <c r="AF18" s="455"/>
      <c r="AG18" s="362">
        <v>24</v>
      </c>
      <c r="AH18" s="363"/>
      <c r="AI18" s="363"/>
      <c r="AJ18" s="363"/>
      <c r="AK18" s="363"/>
      <c r="AL18" s="455"/>
      <c r="AM18" s="458">
        <v>32</v>
      </c>
      <c r="AN18" s="472"/>
      <c r="AO18" s="472"/>
      <c r="AP18" s="472"/>
      <c r="AQ18" s="472"/>
      <c r="AR18" s="473"/>
      <c r="AS18" s="362">
        <v>31</v>
      </c>
      <c r="AT18" s="363"/>
      <c r="AU18" s="363"/>
      <c r="AV18" s="363"/>
      <c r="AW18" s="363"/>
      <c r="AX18" s="455"/>
      <c r="AY18" s="362">
        <v>36</v>
      </c>
      <c r="AZ18" s="363"/>
      <c r="BA18" s="363"/>
      <c r="BB18" s="363"/>
      <c r="BC18" s="363"/>
      <c r="BD18" s="455"/>
      <c r="BE18" s="362">
        <v>9</v>
      </c>
      <c r="BF18" s="363"/>
      <c r="BG18" s="363"/>
      <c r="BH18" s="363"/>
      <c r="BI18" s="363"/>
      <c r="BJ18" s="455"/>
      <c r="BK18" s="474">
        <v>32</v>
      </c>
      <c r="BL18" s="475"/>
      <c r="BM18" s="475"/>
      <c r="BN18" s="475"/>
      <c r="BO18" s="475"/>
      <c r="BP18" s="476"/>
      <c r="BQ18" s="362">
        <v>41</v>
      </c>
      <c r="BR18" s="363"/>
      <c r="BS18" s="363"/>
      <c r="BT18" s="363"/>
      <c r="BU18" s="363"/>
      <c r="BV18" s="455"/>
      <c r="BW18" s="362">
        <v>16</v>
      </c>
      <c r="BX18" s="363"/>
      <c r="BY18" s="363"/>
      <c r="BZ18" s="363"/>
      <c r="CA18" s="363"/>
      <c r="CB18" s="455"/>
      <c r="CC18" s="362">
        <v>8</v>
      </c>
      <c r="CD18" s="363"/>
      <c r="CE18" s="363"/>
      <c r="CF18" s="363"/>
      <c r="CG18" s="363"/>
      <c r="CH18" s="455"/>
    </row>
    <row r="19" spans="1:86" s="38" customFormat="1" ht="12.75" customHeight="1" x14ac:dyDescent="0.3">
      <c r="A19" s="379" t="s">
        <v>18</v>
      </c>
      <c r="B19" s="423" t="s">
        <v>113</v>
      </c>
      <c r="C19" s="424"/>
      <c r="D19" s="427" t="s">
        <v>97</v>
      </c>
      <c r="E19" s="470" t="s">
        <v>15</v>
      </c>
      <c r="F19" s="470" t="s">
        <v>16</v>
      </c>
      <c r="G19" s="433">
        <v>815</v>
      </c>
      <c r="H19" s="433">
        <v>900</v>
      </c>
      <c r="I19" s="411">
        <v>1000</v>
      </c>
      <c r="J19" s="411">
        <f>I19*1.05</f>
        <v>1050</v>
      </c>
      <c r="K19" s="411">
        <f>J19*1.05</f>
        <v>1102.5</v>
      </c>
      <c r="L19" s="413" t="s">
        <v>89</v>
      </c>
      <c r="M19" s="415">
        <v>0.1</v>
      </c>
      <c r="N19" s="449">
        <f>SUM(O20:CH20)</f>
        <v>449</v>
      </c>
      <c r="O19" s="132" t="s">
        <v>68</v>
      </c>
      <c r="P19" s="132" t="s">
        <v>69</v>
      </c>
      <c r="Q19" s="132" t="s">
        <v>78</v>
      </c>
      <c r="R19" s="132" t="s">
        <v>79</v>
      </c>
      <c r="S19" s="132" t="s">
        <v>98</v>
      </c>
      <c r="T19" s="132" t="s">
        <v>99</v>
      </c>
      <c r="U19" s="132" t="s">
        <v>68</v>
      </c>
      <c r="V19" s="132" t="s">
        <v>69</v>
      </c>
      <c r="W19" s="132" t="s">
        <v>78</v>
      </c>
      <c r="X19" s="132" t="s">
        <v>79</v>
      </c>
      <c r="Y19" s="132" t="s">
        <v>98</v>
      </c>
      <c r="Z19" s="132" t="s">
        <v>99</v>
      </c>
      <c r="AA19" s="132" t="s">
        <v>68</v>
      </c>
      <c r="AB19" s="132" t="s">
        <v>69</v>
      </c>
      <c r="AC19" s="132" t="s">
        <v>78</v>
      </c>
      <c r="AD19" s="132" t="s">
        <v>79</v>
      </c>
      <c r="AE19" s="132" t="s">
        <v>98</v>
      </c>
      <c r="AF19" s="132" t="s">
        <v>99</v>
      </c>
      <c r="AG19" s="132" t="s">
        <v>68</v>
      </c>
      <c r="AH19" s="132" t="s">
        <v>69</v>
      </c>
      <c r="AI19" s="132" t="s">
        <v>78</v>
      </c>
      <c r="AJ19" s="132" t="s">
        <v>79</v>
      </c>
      <c r="AK19" s="132" t="s">
        <v>98</v>
      </c>
      <c r="AL19" s="132" t="s">
        <v>99</v>
      </c>
      <c r="AM19" s="132" t="s">
        <v>68</v>
      </c>
      <c r="AN19" s="132" t="s">
        <v>69</v>
      </c>
      <c r="AO19" s="132" t="s">
        <v>78</v>
      </c>
      <c r="AP19" s="132" t="s">
        <v>79</v>
      </c>
      <c r="AQ19" s="132" t="s">
        <v>98</v>
      </c>
      <c r="AR19" s="132" t="s">
        <v>99</v>
      </c>
      <c r="AS19" s="132" t="s">
        <v>68</v>
      </c>
      <c r="AT19" s="132" t="s">
        <v>69</v>
      </c>
      <c r="AU19" s="132" t="s">
        <v>78</v>
      </c>
      <c r="AV19" s="132" t="s">
        <v>79</v>
      </c>
      <c r="AW19" s="132" t="s">
        <v>98</v>
      </c>
      <c r="AX19" s="132" t="s">
        <v>99</v>
      </c>
      <c r="AY19" s="132" t="s">
        <v>68</v>
      </c>
      <c r="AZ19" s="132" t="s">
        <v>69</v>
      </c>
      <c r="BA19" s="132" t="s">
        <v>78</v>
      </c>
      <c r="BB19" s="132" t="s">
        <v>79</v>
      </c>
      <c r="BC19" s="132" t="s">
        <v>98</v>
      </c>
      <c r="BD19" s="132" t="s">
        <v>99</v>
      </c>
      <c r="BE19" s="132" t="s">
        <v>68</v>
      </c>
      <c r="BF19" s="132" t="s">
        <v>69</v>
      </c>
      <c r="BG19" s="132" t="s">
        <v>78</v>
      </c>
      <c r="BH19" s="132" t="s">
        <v>79</v>
      </c>
      <c r="BI19" s="132" t="s">
        <v>98</v>
      </c>
      <c r="BJ19" s="132" t="s">
        <v>99</v>
      </c>
      <c r="BK19" s="132" t="s">
        <v>68</v>
      </c>
      <c r="BL19" s="132" t="s">
        <v>69</v>
      </c>
      <c r="BM19" s="132" t="s">
        <v>78</v>
      </c>
      <c r="BN19" s="132" t="s">
        <v>79</v>
      </c>
      <c r="BO19" s="132" t="s">
        <v>98</v>
      </c>
      <c r="BP19" s="132" t="s">
        <v>99</v>
      </c>
      <c r="BQ19" s="132" t="s">
        <v>68</v>
      </c>
      <c r="BR19" s="132" t="s">
        <v>69</v>
      </c>
      <c r="BS19" s="132" t="s">
        <v>78</v>
      </c>
      <c r="BT19" s="132" t="s">
        <v>79</v>
      </c>
      <c r="BU19" s="132" t="s">
        <v>98</v>
      </c>
      <c r="BV19" s="132" t="s">
        <v>99</v>
      </c>
      <c r="BW19" s="132" t="s">
        <v>68</v>
      </c>
      <c r="BX19" s="132" t="s">
        <v>69</v>
      </c>
      <c r="BY19" s="132" t="s">
        <v>78</v>
      </c>
      <c r="BZ19" s="132" t="s">
        <v>79</v>
      </c>
      <c r="CA19" s="132" t="s">
        <v>98</v>
      </c>
      <c r="CB19" s="132" t="s">
        <v>99</v>
      </c>
      <c r="CC19" s="132" t="s">
        <v>68</v>
      </c>
      <c r="CD19" s="132" t="s">
        <v>69</v>
      </c>
      <c r="CE19" s="132" t="s">
        <v>78</v>
      </c>
      <c r="CF19" s="132" t="s">
        <v>79</v>
      </c>
      <c r="CG19" s="132" t="s">
        <v>98</v>
      </c>
      <c r="CH19" s="132" t="s">
        <v>99</v>
      </c>
    </row>
    <row r="20" spans="1:86" s="38" customFormat="1" ht="19.95" customHeight="1" x14ac:dyDescent="0.3">
      <c r="A20" s="380"/>
      <c r="B20" s="425"/>
      <c r="C20" s="426"/>
      <c r="D20" s="428"/>
      <c r="E20" s="471"/>
      <c r="F20" s="471"/>
      <c r="G20" s="434"/>
      <c r="H20" s="434"/>
      <c r="I20" s="412"/>
      <c r="J20" s="412"/>
      <c r="K20" s="412"/>
      <c r="L20" s="414"/>
      <c r="M20" s="416"/>
      <c r="N20" s="450"/>
      <c r="O20" s="225">
        <v>3</v>
      </c>
      <c r="P20" s="225">
        <v>1</v>
      </c>
      <c r="Q20" s="225">
        <v>3</v>
      </c>
      <c r="R20" s="225">
        <v>2</v>
      </c>
      <c r="S20" s="225">
        <v>5</v>
      </c>
      <c r="T20" s="225">
        <v>2</v>
      </c>
      <c r="U20" s="226">
        <v>18</v>
      </c>
      <c r="V20" s="226">
        <v>11</v>
      </c>
      <c r="W20" s="226">
        <v>4</v>
      </c>
      <c r="X20" s="226">
        <v>11</v>
      </c>
      <c r="Y20" s="226">
        <v>2</v>
      </c>
      <c r="Z20" s="226">
        <v>1</v>
      </c>
      <c r="AA20" s="225">
        <v>30</v>
      </c>
      <c r="AB20" s="225">
        <v>21</v>
      </c>
      <c r="AC20" s="225">
        <v>0</v>
      </c>
      <c r="AD20" s="225">
        <v>4</v>
      </c>
      <c r="AE20" s="225">
        <v>13</v>
      </c>
      <c r="AF20" s="225">
        <v>3</v>
      </c>
      <c r="AG20" s="289">
        <v>29</v>
      </c>
      <c r="AH20" s="289">
        <v>23</v>
      </c>
      <c r="AI20" s="289">
        <v>0</v>
      </c>
      <c r="AJ20" s="289">
        <v>0</v>
      </c>
      <c r="AK20" s="289">
        <v>0</v>
      </c>
      <c r="AL20" s="289">
        <v>0</v>
      </c>
      <c r="AM20" s="290">
        <v>22</v>
      </c>
      <c r="AN20" s="290">
        <v>6</v>
      </c>
      <c r="AO20" s="290">
        <v>3</v>
      </c>
      <c r="AP20" s="290">
        <v>2</v>
      </c>
      <c r="AQ20" s="290">
        <v>12</v>
      </c>
      <c r="AR20" s="290">
        <v>2</v>
      </c>
      <c r="AS20" s="289">
        <v>3</v>
      </c>
      <c r="AT20" s="289">
        <v>1</v>
      </c>
      <c r="AU20" s="289">
        <v>3</v>
      </c>
      <c r="AV20" s="289">
        <v>2</v>
      </c>
      <c r="AW20" s="289">
        <v>5</v>
      </c>
      <c r="AX20" s="289">
        <v>1</v>
      </c>
      <c r="AY20" s="199">
        <v>31</v>
      </c>
      <c r="AZ20" s="199">
        <v>24</v>
      </c>
      <c r="BA20" s="199">
        <v>6</v>
      </c>
      <c r="BB20" s="199">
        <v>1</v>
      </c>
      <c r="BC20" s="199">
        <v>5</v>
      </c>
      <c r="BD20" s="199">
        <v>2</v>
      </c>
      <c r="BE20" s="199">
        <v>10</v>
      </c>
      <c r="BF20" s="199">
        <v>6</v>
      </c>
      <c r="BG20" s="199">
        <v>0</v>
      </c>
      <c r="BH20" s="199">
        <v>0</v>
      </c>
      <c r="BI20" s="199">
        <v>7</v>
      </c>
      <c r="BJ20" s="199">
        <v>0</v>
      </c>
      <c r="BK20" s="323">
        <v>22</v>
      </c>
      <c r="BL20" s="323">
        <v>6</v>
      </c>
      <c r="BM20" s="323">
        <v>3</v>
      </c>
      <c r="BN20" s="323">
        <v>2</v>
      </c>
      <c r="BO20" s="323">
        <v>12</v>
      </c>
      <c r="BP20" s="323">
        <v>2</v>
      </c>
      <c r="BQ20" s="334">
        <v>16</v>
      </c>
      <c r="BR20" s="334">
        <v>14</v>
      </c>
      <c r="BS20" s="334">
        <v>1</v>
      </c>
      <c r="BT20" s="334">
        <v>6</v>
      </c>
      <c r="BU20" s="334"/>
      <c r="BV20" s="334"/>
      <c r="BW20" s="345"/>
      <c r="BX20" s="345"/>
      <c r="BY20" s="345"/>
      <c r="BZ20" s="345"/>
      <c r="CA20" s="345"/>
      <c r="CB20" s="345"/>
      <c r="CC20" s="344">
        <v>10</v>
      </c>
      <c r="CD20" s="344">
        <v>7</v>
      </c>
      <c r="CE20" s="344">
        <v>2</v>
      </c>
      <c r="CF20" s="344">
        <v>2</v>
      </c>
      <c r="CG20" s="344">
        <v>1</v>
      </c>
      <c r="CH20" s="344">
        <v>3</v>
      </c>
    </row>
    <row r="21" spans="1:86" s="38" customFormat="1" ht="27" customHeight="1" x14ac:dyDescent="0.3">
      <c r="A21" s="381"/>
      <c r="B21" s="451" t="s">
        <v>233</v>
      </c>
      <c r="C21" s="452"/>
      <c r="D21" s="45" t="s">
        <v>97</v>
      </c>
      <c r="E21" s="58" t="s">
        <v>15</v>
      </c>
      <c r="F21" s="58" t="s">
        <v>16</v>
      </c>
      <c r="G21" s="51">
        <v>981</v>
      </c>
      <c r="H21" s="51">
        <v>1500</v>
      </c>
      <c r="I21" s="220">
        <v>2200</v>
      </c>
      <c r="J21" s="49">
        <f>I21*1.05</f>
        <v>2310</v>
      </c>
      <c r="K21" s="49">
        <f>J21*1.05</f>
        <v>2425.5</v>
      </c>
      <c r="L21" s="82" t="s">
        <v>114</v>
      </c>
      <c r="M21" s="165">
        <v>0.1</v>
      </c>
      <c r="N21" s="171">
        <f>SUM(O21:CH21)</f>
        <v>1347</v>
      </c>
      <c r="O21" s="225">
        <v>39</v>
      </c>
      <c r="P21" s="225">
        <v>29</v>
      </c>
      <c r="Q21" s="225">
        <v>1</v>
      </c>
      <c r="R21" s="225">
        <v>3</v>
      </c>
      <c r="S21" s="225">
        <v>58</v>
      </c>
      <c r="T21" s="225">
        <v>6</v>
      </c>
      <c r="U21" s="226">
        <v>6</v>
      </c>
      <c r="V21" s="226">
        <v>8</v>
      </c>
      <c r="W21" s="226">
        <v>6</v>
      </c>
      <c r="X21" s="226">
        <v>7</v>
      </c>
      <c r="Y21" s="226">
        <v>4</v>
      </c>
      <c r="Z21" s="226"/>
      <c r="AA21" s="225">
        <v>22</v>
      </c>
      <c r="AB21" s="225">
        <v>18</v>
      </c>
      <c r="AC21" s="225">
        <v>122</v>
      </c>
      <c r="AD21" s="225">
        <v>62</v>
      </c>
      <c r="AE21" s="225">
        <v>37</v>
      </c>
      <c r="AF21" s="225">
        <v>4</v>
      </c>
      <c r="AG21" s="289">
        <v>40</v>
      </c>
      <c r="AH21" s="289">
        <v>30</v>
      </c>
      <c r="AI21" s="289">
        <v>27</v>
      </c>
      <c r="AJ21" s="289">
        <v>26</v>
      </c>
      <c r="AK21" s="289">
        <v>36</v>
      </c>
      <c r="AL21" s="289">
        <v>17</v>
      </c>
      <c r="AM21" s="290">
        <v>4</v>
      </c>
      <c r="AN21" s="290">
        <v>5</v>
      </c>
      <c r="AO21" s="290">
        <v>13</v>
      </c>
      <c r="AP21" s="290">
        <v>14</v>
      </c>
      <c r="AQ21" s="290">
        <v>40</v>
      </c>
      <c r="AR21" s="290">
        <v>3</v>
      </c>
      <c r="AS21" s="289">
        <v>0</v>
      </c>
      <c r="AT21" s="289">
        <v>0</v>
      </c>
      <c r="AU21" s="289">
        <v>0</v>
      </c>
      <c r="AV21" s="289">
        <v>0</v>
      </c>
      <c r="AW21" s="289">
        <v>0</v>
      </c>
      <c r="AX21" s="289">
        <v>0</v>
      </c>
      <c r="AY21" s="199">
        <v>26</v>
      </c>
      <c r="AZ21" s="199">
        <v>23</v>
      </c>
      <c r="BA21" s="199">
        <v>9</v>
      </c>
      <c r="BB21" s="199">
        <v>11</v>
      </c>
      <c r="BC21" s="199">
        <v>29</v>
      </c>
      <c r="BD21" s="199">
        <v>10</v>
      </c>
      <c r="BE21" s="199">
        <v>6</v>
      </c>
      <c r="BF21" s="199">
        <v>7</v>
      </c>
      <c r="BG21" s="199">
        <v>9</v>
      </c>
      <c r="BH21" s="199">
        <v>9</v>
      </c>
      <c r="BI21" s="199">
        <v>8</v>
      </c>
      <c r="BJ21" s="199">
        <v>6</v>
      </c>
      <c r="BK21" s="323">
        <v>4</v>
      </c>
      <c r="BL21" s="323">
        <v>5</v>
      </c>
      <c r="BM21" s="323">
        <v>13</v>
      </c>
      <c r="BN21" s="323">
        <v>14</v>
      </c>
      <c r="BO21" s="323">
        <v>40</v>
      </c>
      <c r="BP21" s="323">
        <v>3</v>
      </c>
      <c r="BQ21" s="335">
        <v>81</v>
      </c>
      <c r="BR21" s="335">
        <v>70</v>
      </c>
      <c r="BS21" s="335">
        <v>46</v>
      </c>
      <c r="BT21" s="335">
        <v>48</v>
      </c>
      <c r="BU21" s="335">
        <v>73</v>
      </c>
      <c r="BV21" s="335">
        <v>16</v>
      </c>
      <c r="BW21" s="346">
        <v>2</v>
      </c>
      <c r="BX21" s="346">
        <v>4</v>
      </c>
      <c r="BY21" s="346">
        <v>4</v>
      </c>
      <c r="BZ21" s="346">
        <v>16</v>
      </c>
      <c r="CA21" s="346">
        <v>8</v>
      </c>
      <c r="CB21" s="346">
        <v>3</v>
      </c>
      <c r="CC21" s="344">
        <v>12</v>
      </c>
      <c r="CD21" s="344">
        <v>10</v>
      </c>
      <c r="CE21" s="344">
        <v>6</v>
      </c>
      <c r="CF21" s="344">
        <v>7</v>
      </c>
      <c r="CG21" s="344">
        <v>20</v>
      </c>
      <c r="CH21" s="344">
        <v>2</v>
      </c>
    </row>
    <row r="22" spans="1:86" x14ac:dyDescent="0.3">
      <c r="B22" s="63"/>
      <c r="J22" s="21"/>
      <c r="K22" s="21"/>
      <c r="L22" s="21"/>
    </row>
    <row r="23" spans="1:86" ht="15" customHeight="1" x14ac:dyDescent="0.3">
      <c r="G23" s="191">
        <f>G19+G21</f>
        <v>1796</v>
      </c>
    </row>
    <row r="24" spans="1:86" x14ac:dyDescent="0.3">
      <c r="G24" s="191">
        <f>G15+G16+G17+G18</f>
        <v>1292</v>
      </c>
      <c r="H24" s="191"/>
      <c r="I24" s="122"/>
      <c r="J24" s="21"/>
      <c r="K24" s="21"/>
      <c r="L24" s="167" t="s">
        <v>258</v>
      </c>
      <c r="N24" s="122">
        <f>N21+N19</f>
        <v>1796</v>
      </c>
      <c r="O24" s="403">
        <f>O21+P21+Q21+R21+S21+T21+O20+P20+Q20+R20+S20+T20</f>
        <v>152</v>
      </c>
      <c r="P24" s="403"/>
      <c r="Q24" s="403"/>
      <c r="R24" s="403"/>
      <c r="S24" s="403"/>
      <c r="T24" s="403"/>
      <c r="U24" s="403">
        <f t="shared" ref="U24" si="5">U21+V21+W21+X21+Y21+Z21+U20+V20+W20+X20+Y20+Z20</f>
        <v>78</v>
      </c>
      <c r="V24" s="403"/>
      <c r="W24" s="403"/>
      <c r="X24" s="403"/>
      <c r="Y24" s="403"/>
      <c r="Z24" s="403"/>
      <c r="AA24" s="403">
        <f t="shared" ref="AA24" si="6">AA21+AB21+AC21+AD21+AE21+AF21+AA20+AB20+AC20+AD20+AE20+AF20</f>
        <v>336</v>
      </c>
      <c r="AB24" s="403"/>
      <c r="AC24" s="403"/>
      <c r="AD24" s="403"/>
      <c r="AE24" s="403"/>
      <c r="AF24" s="403"/>
      <c r="AG24" s="403">
        <f t="shared" ref="AG24" si="7">AG21+AH21+AI21+AJ21+AK21+AL21+AG20+AH20+AI20+AJ20+AK20+AL20</f>
        <v>228</v>
      </c>
      <c r="AH24" s="403"/>
      <c r="AI24" s="403"/>
      <c r="AJ24" s="403"/>
      <c r="AK24" s="403"/>
      <c r="AL24" s="403"/>
      <c r="AM24" s="403">
        <f t="shared" ref="AM24" si="8">AM21+AN21+AO21+AP21+AQ21+AR21+AM20+AN20+AO20+AP20+AQ20+AR20</f>
        <v>126</v>
      </c>
      <c r="AN24" s="403"/>
      <c r="AO24" s="403"/>
      <c r="AP24" s="403"/>
      <c r="AQ24" s="403"/>
      <c r="AR24" s="403"/>
      <c r="AS24" s="403">
        <f t="shared" ref="AS24" si="9">AS21+AT21+AU21+AV21+AW21+AX21+AS20+AT20+AU20+AV20+AW20+AX20</f>
        <v>15</v>
      </c>
      <c r="AT24" s="403"/>
      <c r="AU24" s="403"/>
      <c r="AV24" s="403"/>
      <c r="AW24" s="403"/>
      <c r="AX24" s="403"/>
      <c r="AY24" s="403">
        <f t="shared" ref="AY24" si="10">AY21+AZ21+BA21+BB21+BC21+BD21+AY20+AZ20+BA20+BB20+BC20+BD20</f>
        <v>177</v>
      </c>
      <c r="AZ24" s="403"/>
      <c r="BA24" s="403"/>
      <c r="BB24" s="403"/>
      <c r="BC24" s="403"/>
      <c r="BD24" s="403"/>
      <c r="BE24" s="403">
        <f t="shared" ref="BE24" si="11">BE21+BF21+BG21+BH21+BI21+BJ21+BE20+BF20+BG20+BH20+BI20+BJ20</f>
        <v>68</v>
      </c>
      <c r="BF24" s="403"/>
      <c r="BG24" s="403"/>
      <c r="BH24" s="403"/>
      <c r="BI24" s="403"/>
      <c r="BJ24" s="403"/>
      <c r="BK24" s="403">
        <f t="shared" ref="BK24" si="12">BK21+BL21+BM21+BN21+BO21+BP21+BK20+BL20+BM20+BN20+BO20+BP20</f>
        <v>126</v>
      </c>
      <c r="BL24" s="403"/>
      <c r="BM24" s="403"/>
      <c r="BN24" s="403"/>
      <c r="BO24" s="403"/>
      <c r="BP24" s="403"/>
      <c r="BQ24" s="403">
        <f t="shared" ref="BQ24" si="13">BQ21+BR21+BS21+BT21+BU21+BV21+BQ20+BR20+BS20+BT20+BU20+BV20</f>
        <v>371</v>
      </c>
      <c r="BR24" s="403"/>
      <c r="BS24" s="403"/>
      <c r="BT24" s="403"/>
      <c r="BU24" s="403"/>
      <c r="BV24" s="403"/>
      <c r="BW24" s="403">
        <f t="shared" ref="BW24" si="14">BW21+BX21+BY21+BZ21+CA21+CB21+BW20+BX20+BY20+BZ20+CA20+CB20</f>
        <v>37</v>
      </c>
      <c r="BX24" s="403"/>
      <c r="BY24" s="403"/>
      <c r="BZ24" s="403"/>
      <c r="CA24" s="403"/>
      <c r="CB24" s="403"/>
      <c r="CC24" s="403">
        <f t="shared" ref="CC24" si="15">CC21+CD21+CE21+CF21+CG21+CH21+CC20+CD20+CE20+CF20+CG20+CH20</f>
        <v>82</v>
      </c>
      <c r="CD24" s="403"/>
      <c r="CE24" s="403"/>
      <c r="CF24" s="403"/>
      <c r="CG24" s="403"/>
      <c r="CH24" s="403"/>
    </row>
    <row r="25" spans="1:86" x14ac:dyDescent="0.3">
      <c r="G25" s="191"/>
      <c r="H25" s="191"/>
      <c r="I25" s="122"/>
      <c r="J25" s="21"/>
      <c r="K25" s="96" t="s">
        <v>226</v>
      </c>
      <c r="L25" s="167" t="s">
        <v>2</v>
      </c>
      <c r="N25" s="122">
        <f>N15+N16+N17+N18</f>
        <v>1013</v>
      </c>
      <c r="O25" s="403">
        <f>O15+O16+O17+O18</f>
        <v>68</v>
      </c>
      <c r="P25" s="403"/>
      <c r="Q25" s="403"/>
      <c r="R25" s="403"/>
      <c r="S25" s="403"/>
      <c r="T25" s="403"/>
      <c r="U25" s="403">
        <f t="shared" ref="U25" si="16">U15+U16+U17+U18</f>
        <v>108</v>
      </c>
      <c r="V25" s="403"/>
      <c r="W25" s="403"/>
      <c r="X25" s="403"/>
      <c r="Y25" s="403"/>
      <c r="Z25" s="403"/>
      <c r="AA25" s="403">
        <f t="shared" ref="AA25" si="17">AA15+AA16+AA17+AA18</f>
        <v>116</v>
      </c>
      <c r="AB25" s="403"/>
      <c r="AC25" s="403"/>
      <c r="AD25" s="403"/>
      <c r="AE25" s="403"/>
      <c r="AF25" s="403"/>
      <c r="AG25" s="403">
        <f t="shared" ref="AG25" si="18">AG15+AG16+AG17+AG18</f>
        <v>183</v>
      </c>
      <c r="AH25" s="403"/>
      <c r="AI25" s="403"/>
      <c r="AJ25" s="403"/>
      <c r="AK25" s="403"/>
      <c r="AL25" s="403"/>
      <c r="AM25" s="403">
        <f t="shared" ref="AM25" si="19">AM15+AM16+AM17+AM18</f>
        <v>86</v>
      </c>
      <c r="AN25" s="403"/>
      <c r="AO25" s="403"/>
      <c r="AP25" s="403"/>
      <c r="AQ25" s="403"/>
      <c r="AR25" s="403"/>
      <c r="AS25" s="403">
        <f t="shared" ref="AS25" si="20">AS15+AS16+AS17+AS18</f>
        <v>74</v>
      </c>
      <c r="AT25" s="403"/>
      <c r="AU25" s="403"/>
      <c r="AV25" s="403"/>
      <c r="AW25" s="403"/>
      <c r="AX25" s="403"/>
      <c r="AY25" s="403">
        <f t="shared" ref="AY25" si="21">AY15+AY16+AY17+AY18</f>
        <v>66</v>
      </c>
      <c r="AZ25" s="403"/>
      <c r="BA25" s="403"/>
      <c r="BB25" s="403"/>
      <c r="BC25" s="403"/>
      <c r="BD25" s="403"/>
      <c r="BE25" s="403">
        <f t="shared" ref="BE25" si="22">BE15+BE16+BE17+BE18</f>
        <v>35</v>
      </c>
      <c r="BF25" s="403"/>
      <c r="BG25" s="403"/>
      <c r="BH25" s="403"/>
      <c r="BI25" s="403"/>
      <c r="BJ25" s="403"/>
      <c r="BK25" s="403">
        <f t="shared" ref="BK25" si="23">BK15+BK16+BK17+BK18</f>
        <v>90</v>
      </c>
      <c r="BL25" s="403"/>
      <c r="BM25" s="403"/>
      <c r="BN25" s="403"/>
      <c r="BO25" s="403"/>
      <c r="BP25" s="403"/>
      <c r="BQ25" s="403">
        <f t="shared" ref="BQ25" si="24">BQ15+BQ16+BQ17+BQ18</f>
        <v>110</v>
      </c>
      <c r="BR25" s="403"/>
      <c r="BS25" s="403"/>
      <c r="BT25" s="403"/>
      <c r="BU25" s="403"/>
      <c r="BV25" s="403"/>
      <c r="BW25" s="403">
        <f t="shared" ref="BW25" si="25">BW15+BW16+BW17+BW18</f>
        <v>47</v>
      </c>
      <c r="BX25" s="403"/>
      <c r="BY25" s="403"/>
      <c r="BZ25" s="403"/>
      <c r="CA25" s="403"/>
      <c r="CB25" s="403"/>
      <c r="CC25" s="403">
        <f t="shared" ref="CC25" si="26">CC15+CC16+CC17+CC18</f>
        <v>30</v>
      </c>
      <c r="CD25" s="403"/>
      <c r="CE25" s="403"/>
      <c r="CF25" s="403"/>
      <c r="CG25" s="403"/>
      <c r="CH25" s="403"/>
    </row>
    <row r="26" spans="1:86" x14ac:dyDescent="0.3">
      <c r="J26" s="21"/>
      <c r="K26" s="21"/>
      <c r="L26" s="21"/>
    </row>
    <row r="27" spans="1:86" s="21" customFormat="1" x14ac:dyDescent="0.3">
      <c r="G27" s="96"/>
      <c r="H27" s="96"/>
      <c r="K27" s="96"/>
      <c r="L27" s="96" t="s">
        <v>21</v>
      </c>
      <c r="N27" s="21">
        <f>O20+O21+U20+U21+AA20+AA21+AG20+AG21+AM20+AM21+AS20+AS21+AY20+AY21+BE20+BE21+BK20+BK21+BQ20+BQ21+BW20+BW21+CC20+CC21</f>
        <v>436</v>
      </c>
      <c r="O27" s="46"/>
      <c r="P27" s="46"/>
      <c r="Q27" s="46"/>
      <c r="R27" s="46"/>
      <c r="S27" s="46"/>
      <c r="T27" s="46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46"/>
      <c r="AT27" s="46"/>
      <c r="AU27" s="46"/>
      <c r="AV27" s="46"/>
      <c r="AW27" s="46"/>
      <c r="AX27" s="46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</row>
    <row r="28" spans="1:86" s="21" customFormat="1" x14ac:dyDescent="0.3">
      <c r="G28" s="96"/>
      <c r="H28" s="96"/>
      <c r="K28" s="96"/>
      <c r="L28" s="96" t="s">
        <v>20</v>
      </c>
      <c r="N28" s="21">
        <f>P20+P21+V20+V21+AB20+AB21+AH20+AH21+AN20+AN21+AT20+AT21+AZ20+AZ21+BF20+BF21+BL20+BL21+BR20+BR21+BX20+BX21+CD20+CD21</f>
        <v>329</v>
      </c>
      <c r="O28" s="46"/>
      <c r="P28" s="46"/>
      <c r="Q28" s="46"/>
      <c r="R28" s="46"/>
      <c r="S28" s="46"/>
      <c r="T28" s="46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46"/>
      <c r="AT28" s="46"/>
      <c r="AU28" s="46"/>
      <c r="AV28" s="46"/>
      <c r="AW28" s="46"/>
      <c r="AX28" s="46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</row>
    <row r="29" spans="1:86" s="21" customFormat="1" x14ac:dyDescent="0.3">
      <c r="G29" s="96"/>
      <c r="H29" s="96"/>
      <c r="J29" s="39"/>
      <c r="K29" s="96"/>
      <c r="L29" s="96" t="s">
        <v>261</v>
      </c>
      <c r="N29" s="21">
        <f>Q20+Q21+W20+W21+AC20+AC21++AI20+AI21+AO20+AO21+AU20+AU21+BA20+BA21+BG20+BG21+BM20+BM21+BS20+BS21+BY20+BY21+CE20+CE21</f>
        <v>281</v>
      </c>
      <c r="O29" s="46"/>
      <c r="P29" s="46"/>
      <c r="Q29" s="46"/>
      <c r="R29" s="46"/>
      <c r="S29" s="46"/>
      <c r="T29" s="46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46"/>
      <c r="AT29" s="46"/>
      <c r="AU29" s="46"/>
      <c r="AV29" s="46"/>
      <c r="AW29" s="46"/>
      <c r="AX29" s="46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</row>
    <row r="30" spans="1:86" x14ac:dyDescent="0.3">
      <c r="K30" s="96"/>
      <c r="L30" s="163" t="s">
        <v>262</v>
      </c>
      <c r="N30" s="21">
        <f>R20+R21+X20+X21+AD20+AD21+AJ20+AJ21+AP20+AP21+AV20+AV21+BB20+BB21+BH20+BH21+BN20+BN21+BT20+BT21+BZ20+BZ21+CF20+CF21</f>
        <v>249</v>
      </c>
    </row>
    <row r="31" spans="1:86" x14ac:dyDescent="0.3">
      <c r="K31" s="96"/>
      <c r="L31" s="163" t="s">
        <v>231</v>
      </c>
      <c r="N31" s="21">
        <f>S20+S21+Y20+Y21+AE20+AE21+AK20+AK21+AQ20+AQ21+AW20+AW21+BC20+BC21+BI20+BI21+BO20+BO21+BU20+BU21+CA20+CA21+CG20+CG21</f>
        <v>415</v>
      </c>
    </row>
    <row r="32" spans="1:86" x14ac:dyDescent="0.3">
      <c r="K32" s="96"/>
      <c r="L32" s="163" t="s">
        <v>236</v>
      </c>
      <c r="N32" s="21">
        <f>T20+T21+Z20+Z21+AF20+AF21+AL20+AL21+AR20+AR21+AX20+AX21+BD20+BD21+BJ20+BJ21+BP20+BP21+BV20+BV21+CB20+CB21+CH20+CH21</f>
        <v>86</v>
      </c>
    </row>
    <row r="33" spans="12:14" x14ac:dyDescent="0.3">
      <c r="L33" s="163" t="s">
        <v>266</v>
      </c>
    </row>
    <row r="34" spans="12:14" x14ac:dyDescent="0.3">
      <c r="L34" s="163" t="s">
        <v>267</v>
      </c>
    </row>
    <row r="36" spans="12:14" x14ac:dyDescent="0.3">
      <c r="N36" s="21">
        <f>SUM(N27:N34)</f>
        <v>1796</v>
      </c>
    </row>
  </sheetData>
  <mergeCells count="125">
    <mergeCell ref="BK17:BP17"/>
    <mergeCell ref="BK18:BP18"/>
    <mergeCell ref="O15:T15"/>
    <mergeCell ref="U15:Z15"/>
    <mergeCell ref="AA15:AF15"/>
    <mergeCell ref="O16:T16"/>
    <mergeCell ref="U16:Z16"/>
    <mergeCell ref="AA16:AF16"/>
    <mergeCell ref="O17:T17"/>
    <mergeCell ref="AS17:AX17"/>
    <mergeCell ref="AG17:AL17"/>
    <mergeCell ref="AM17:AR17"/>
    <mergeCell ref="AG16:AL16"/>
    <mergeCell ref="AM16:AR16"/>
    <mergeCell ref="AS16:AX16"/>
    <mergeCell ref="AG15:AL15"/>
    <mergeCell ref="AM15:AR15"/>
    <mergeCell ref="AS15:AX15"/>
    <mergeCell ref="AY16:BD16"/>
    <mergeCell ref="BE16:BJ16"/>
    <mergeCell ref="AY15:BD15"/>
    <mergeCell ref="BE15:BJ15"/>
    <mergeCell ref="BK15:BP15"/>
    <mergeCell ref="BK16:BP16"/>
    <mergeCell ref="AA18:AF18"/>
    <mergeCell ref="U17:Z17"/>
    <mergeCell ref="K19:K20"/>
    <mergeCell ref="L19:L20"/>
    <mergeCell ref="M19:M20"/>
    <mergeCell ref="N19:N20"/>
    <mergeCell ref="AA17:AF17"/>
    <mergeCell ref="AY18:BD18"/>
    <mergeCell ref="BE18:BJ18"/>
    <mergeCell ref="AY17:BD17"/>
    <mergeCell ref="BE17:BJ17"/>
    <mergeCell ref="AG18:AL18"/>
    <mergeCell ref="AM18:AR18"/>
    <mergeCell ref="AS18:AX18"/>
    <mergeCell ref="B21:C21"/>
    <mergeCell ref="A19:A21"/>
    <mergeCell ref="B19:C20"/>
    <mergeCell ref="D19:D20"/>
    <mergeCell ref="E19:E20"/>
    <mergeCell ref="F19:F20"/>
    <mergeCell ref="I19:I20"/>
    <mergeCell ref="J19:J20"/>
    <mergeCell ref="H19:H20"/>
    <mergeCell ref="G19:G20"/>
    <mergeCell ref="BQ25:BV25"/>
    <mergeCell ref="BW25:CB25"/>
    <mergeCell ref="CC25:CH25"/>
    <mergeCell ref="O24:T24"/>
    <mergeCell ref="U24:Z24"/>
    <mergeCell ref="AA24:AF24"/>
    <mergeCell ref="AG24:AL24"/>
    <mergeCell ref="AM24:AR24"/>
    <mergeCell ref="AS24:AX24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BK25:BP25"/>
    <mergeCell ref="AY24:BD24"/>
    <mergeCell ref="BE24:BJ24"/>
    <mergeCell ref="BK24:BP24"/>
    <mergeCell ref="A1:B1"/>
    <mergeCell ref="C1:F1"/>
    <mergeCell ref="A3:B3"/>
    <mergeCell ref="C3:F3"/>
    <mergeCell ref="A5:B5"/>
    <mergeCell ref="C5:F5"/>
    <mergeCell ref="A7:B7"/>
    <mergeCell ref="C7:F7"/>
    <mergeCell ref="A9:B9"/>
    <mergeCell ref="C9:F9"/>
    <mergeCell ref="B13:C14"/>
    <mergeCell ref="D13:D14"/>
    <mergeCell ref="E13:E14"/>
    <mergeCell ref="F13:F14"/>
    <mergeCell ref="B16:C16"/>
    <mergeCell ref="A15:A18"/>
    <mergeCell ref="B15:C15"/>
    <mergeCell ref="B18:C18"/>
    <mergeCell ref="I13:I14"/>
    <mergeCell ref="H13:H14"/>
    <mergeCell ref="G13:G14"/>
    <mergeCell ref="B17:C17"/>
    <mergeCell ref="J13:J14"/>
    <mergeCell ref="K13:K14"/>
    <mergeCell ref="L13:L14"/>
    <mergeCell ref="M13:M14"/>
    <mergeCell ref="N13:N14"/>
    <mergeCell ref="BQ24:BV24"/>
    <mergeCell ref="BW24:CB24"/>
    <mergeCell ref="CC24:CH24"/>
    <mergeCell ref="O13:T14"/>
    <mergeCell ref="U13:Z14"/>
    <mergeCell ref="AA13:AF14"/>
    <mergeCell ref="AG13:AL14"/>
    <mergeCell ref="AM13:AR14"/>
    <mergeCell ref="AS13:AX14"/>
    <mergeCell ref="AY13:BD14"/>
    <mergeCell ref="BE13:BJ14"/>
    <mergeCell ref="BK13:BP14"/>
    <mergeCell ref="BQ13:BV14"/>
    <mergeCell ref="BW13:CB14"/>
    <mergeCell ref="CC13:CH14"/>
    <mergeCell ref="O18:T18"/>
    <mergeCell ref="U18:Z18"/>
    <mergeCell ref="BQ18:BV18"/>
    <mergeCell ref="BQ17:BV17"/>
    <mergeCell ref="BQ16:BV16"/>
    <mergeCell ref="BQ15:BV15"/>
    <mergeCell ref="BW18:CB18"/>
    <mergeCell ref="CC17:CH17"/>
    <mergeCell ref="BW17:CB17"/>
    <mergeCell ref="CC18:CH18"/>
    <mergeCell ref="BW16:CB16"/>
    <mergeCell ref="CC16:CH16"/>
    <mergeCell ref="BW15:CB15"/>
    <mergeCell ref="CC15:CH15"/>
  </mergeCells>
  <pageMargins left="0.99" right="0.31496062992125984" top="0.74803149606299213" bottom="0.74803149606299213" header="0.31496062992125984" footer="0.31496062992125984"/>
  <pageSetup paperSize="9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H37"/>
  <sheetViews>
    <sheetView tabSelected="1" view="pageBreakPreview" topLeftCell="U2" zoomScale="90" zoomScaleSheetLayoutView="90" workbookViewId="0">
      <selection activeCell="U18" sqref="U18:Z18"/>
    </sheetView>
  </sheetViews>
  <sheetFormatPr baseColWidth="10" defaultRowHeight="14.4" x14ac:dyDescent="0.3"/>
  <cols>
    <col min="1" max="1" width="12.5546875" style="21" customWidth="1"/>
    <col min="2" max="3" width="13.44140625" style="21" customWidth="1"/>
    <col min="4" max="5" width="11.109375" style="21" customWidth="1"/>
    <col min="6" max="6" width="11.5546875" style="21" customWidth="1"/>
    <col min="7" max="8" width="12.109375" style="96" customWidth="1"/>
    <col min="9" max="9" width="12.109375" style="21" hidden="1" customWidth="1"/>
    <col min="10" max="10" width="12.109375" style="39" hidden="1" customWidth="1"/>
    <col min="11" max="11" width="12.109375" style="39" customWidth="1"/>
    <col min="12" max="12" width="12.109375" style="39" hidden="1" customWidth="1"/>
    <col min="13" max="13" width="12.109375" style="21" hidden="1" customWidth="1"/>
    <col min="14" max="14" width="12.109375" style="21" customWidth="1"/>
    <col min="15" max="20" width="4.33203125" style="46" customWidth="1"/>
    <col min="21" max="44" width="4.33203125" style="22" customWidth="1"/>
    <col min="45" max="50" width="4.33203125" style="46" customWidth="1"/>
    <col min="51" max="86" width="4.33203125" style="22" customWidth="1"/>
    <col min="87" max="309" width="11.5546875" style="17"/>
    <col min="310" max="310" width="12.5546875" style="17" customWidth="1"/>
    <col min="311" max="311" width="5.109375" style="17" customWidth="1"/>
    <col min="312" max="312" width="13.44140625" style="17" customWidth="1"/>
    <col min="313" max="314" width="21.44140625" style="17" customWidth="1"/>
    <col min="315" max="315" width="17.6640625" style="17" customWidth="1"/>
    <col min="316" max="317" width="14.6640625" style="17" customWidth="1"/>
    <col min="318" max="319" width="15.88671875" style="17" customWidth="1"/>
    <col min="320" max="331" width="12.88671875" style="17" customWidth="1"/>
    <col min="332" max="565" width="11.5546875" style="17"/>
    <col min="566" max="566" width="12.5546875" style="17" customWidth="1"/>
    <col min="567" max="567" width="5.109375" style="17" customWidth="1"/>
    <col min="568" max="568" width="13.44140625" style="17" customWidth="1"/>
    <col min="569" max="570" width="21.44140625" style="17" customWidth="1"/>
    <col min="571" max="571" width="17.6640625" style="17" customWidth="1"/>
    <col min="572" max="573" width="14.6640625" style="17" customWidth="1"/>
    <col min="574" max="575" width="15.88671875" style="17" customWidth="1"/>
    <col min="576" max="587" width="12.88671875" style="17" customWidth="1"/>
    <col min="588" max="821" width="11.5546875" style="17"/>
    <col min="822" max="822" width="12.5546875" style="17" customWidth="1"/>
    <col min="823" max="823" width="5.109375" style="17" customWidth="1"/>
    <col min="824" max="824" width="13.44140625" style="17" customWidth="1"/>
    <col min="825" max="826" width="21.44140625" style="17" customWidth="1"/>
    <col min="827" max="827" width="17.6640625" style="17" customWidth="1"/>
    <col min="828" max="829" width="14.6640625" style="17" customWidth="1"/>
    <col min="830" max="831" width="15.88671875" style="17" customWidth="1"/>
    <col min="832" max="843" width="12.88671875" style="17" customWidth="1"/>
    <col min="844" max="1077" width="11.5546875" style="17"/>
    <col min="1078" max="1078" width="12.5546875" style="17" customWidth="1"/>
    <col min="1079" max="1079" width="5.109375" style="17" customWidth="1"/>
    <col min="1080" max="1080" width="13.44140625" style="17" customWidth="1"/>
    <col min="1081" max="1082" width="21.44140625" style="17" customWidth="1"/>
    <col min="1083" max="1083" width="17.6640625" style="17" customWidth="1"/>
    <col min="1084" max="1085" width="14.6640625" style="17" customWidth="1"/>
    <col min="1086" max="1087" width="15.88671875" style="17" customWidth="1"/>
    <col min="1088" max="1099" width="12.88671875" style="17" customWidth="1"/>
    <col min="1100" max="1333" width="11.5546875" style="17"/>
    <col min="1334" max="1334" width="12.5546875" style="17" customWidth="1"/>
    <col min="1335" max="1335" width="5.109375" style="17" customWidth="1"/>
    <col min="1336" max="1336" width="13.44140625" style="17" customWidth="1"/>
    <col min="1337" max="1338" width="21.44140625" style="17" customWidth="1"/>
    <col min="1339" max="1339" width="17.6640625" style="17" customWidth="1"/>
    <col min="1340" max="1341" width="14.6640625" style="17" customWidth="1"/>
    <col min="1342" max="1343" width="15.88671875" style="17" customWidth="1"/>
    <col min="1344" max="1355" width="12.88671875" style="17" customWidth="1"/>
    <col min="1356" max="1589" width="11.5546875" style="17"/>
    <col min="1590" max="1590" width="12.5546875" style="17" customWidth="1"/>
    <col min="1591" max="1591" width="5.109375" style="17" customWidth="1"/>
    <col min="1592" max="1592" width="13.44140625" style="17" customWidth="1"/>
    <col min="1593" max="1594" width="21.44140625" style="17" customWidth="1"/>
    <col min="1595" max="1595" width="17.6640625" style="17" customWidth="1"/>
    <col min="1596" max="1597" width="14.6640625" style="17" customWidth="1"/>
    <col min="1598" max="1599" width="15.88671875" style="17" customWidth="1"/>
    <col min="1600" max="1611" width="12.88671875" style="17" customWidth="1"/>
    <col min="1612" max="1845" width="11.5546875" style="17"/>
    <col min="1846" max="1846" width="12.5546875" style="17" customWidth="1"/>
    <col min="1847" max="1847" width="5.109375" style="17" customWidth="1"/>
    <col min="1848" max="1848" width="13.44140625" style="17" customWidth="1"/>
    <col min="1849" max="1850" width="21.44140625" style="17" customWidth="1"/>
    <col min="1851" max="1851" width="17.6640625" style="17" customWidth="1"/>
    <col min="1852" max="1853" width="14.6640625" style="17" customWidth="1"/>
    <col min="1854" max="1855" width="15.88671875" style="17" customWidth="1"/>
    <col min="1856" max="1867" width="12.88671875" style="17" customWidth="1"/>
    <col min="1868" max="2101" width="11.5546875" style="17"/>
    <col min="2102" max="2102" width="12.5546875" style="17" customWidth="1"/>
    <col min="2103" max="2103" width="5.109375" style="17" customWidth="1"/>
    <col min="2104" max="2104" width="13.44140625" style="17" customWidth="1"/>
    <col min="2105" max="2106" width="21.44140625" style="17" customWidth="1"/>
    <col min="2107" max="2107" width="17.6640625" style="17" customWidth="1"/>
    <col min="2108" max="2109" width="14.6640625" style="17" customWidth="1"/>
    <col min="2110" max="2111" width="15.88671875" style="17" customWidth="1"/>
    <col min="2112" max="2123" width="12.88671875" style="17" customWidth="1"/>
    <col min="2124" max="2357" width="11.5546875" style="17"/>
    <col min="2358" max="2358" width="12.5546875" style="17" customWidth="1"/>
    <col min="2359" max="2359" width="5.109375" style="17" customWidth="1"/>
    <col min="2360" max="2360" width="13.44140625" style="17" customWidth="1"/>
    <col min="2361" max="2362" width="21.44140625" style="17" customWidth="1"/>
    <col min="2363" max="2363" width="17.6640625" style="17" customWidth="1"/>
    <col min="2364" max="2365" width="14.6640625" style="17" customWidth="1"/>
    <col min="2366" max="2367" width="15.88671875" style="17" customWidth="1"/>
    <col min="2368" max="2379" width="12.88671875" style="17" customWidth="1"/>
    <col min="2380" max="2613" width="11.5546875" style="17"/>
    <col min="2614" max="2614" width="12.5546875" style="17" customWidth="1"/>
    <col min="2615" max="2615" width="5.109375" style="17" customWidth="1"/>
    <col min="2616" max="2616" width="13.44140625" style="17" customWidth="1"/>
    <col min="2617" max="2618" width="21.44140625" style="17" customWidth="1"/>
    <col min="2619" max="2619" width="17.6640625" style="17" customWidth="1"/>
    <col min="2620" max="2621" width="14.6640625" style="17" customWidth="1"/>
    <col min="2622" max="2623" width="15.88671875" style="17" customWidth="1"/>
    <col min="2624" max="2635" width="12.88671875" style="17" customWidth="1"/>
    <col min="2636" max="2869" width="11.5546875" style="17"/>
    <col min="2870" max="2870" width="12.5546875" style="17" customWidth="1"/>
    <col min="2871" max="2871" width="5.109375" style="17" customWidth="1"/>
    <col min="2872" max="2872" width="13.44140625" style="17" customWidth="1"/>
    <col min="2873" max="2874" width="21.44140625" style="17" customWidth="1"/>
    <col min="2875" max="2875" width="17.6640625" style="17" customWidth="1"/>
    <col min="2876" max="2877" width="14.6640625" style="17" customWidth="1"/>
    <col min="2878" max="2879" width="15.88671875" style="17" customWidth="1"/>
    <col min="2880" max="2891" width="12.88671875" style="17" customWidth="1"/>
    <col min="2892" max="3125" width="11.5546875" style="17"/>
    <col min="3126" max="3126" width="12.5546875" style="17" customWidth="1"/>
    <col min="3127" max="3127" width="5.109375" style="17" customWidth="1"/>
    <col min="3128" max="3128" width="13.44140625" style="17" customWidth="1"/>
    <col min="3129" max="3130" width="21.44140625" style="17" customWidth="1"/>
    <col min="3131" max="3131" width="17.6640625" style="17" customWidth="1"/>
    <col min="3132" max="3133" width="14.6640625" style="17" customWidth="1"/>
    <col min="3134" max="3135" width="15.88671875" style="17" customWidth="1"/>
    <col min="3136" max="3147" width="12.88671875" style="17" customWidth="1"/>
    <col min="3148" max="3381" width="11.5546875" style="17"/>
    <col min="3382" max="3382" width="12.5546875" style="17" customWidth="1"/>
    <col min="3383" max="3383" width="5.109375" style="17" customWidth="1"/>
    <col min="3384" max="3384" width="13.44140625" style="17" customWidth="1"/>
    <col min="3385" max="3386" width="21.44140625" style="17" customWidth="1"/>
    <col min="3387" max="3387" width="17.6640625" style="17" customWidth="1"/>
    <col min="3388" max="3389" width="14.6640625" style="17" customWidth="1"/>
    <col min="3390" max="3391" width="15.88671875" style="17" customWidth="1"/>
    <col min="3392" max="3403" width="12.88671875" style="17" customWidth="1"/>
    <col min="3404" max="3637" width="11.5546875" style="17"/>
    <col min="3638" max="3638" width="12.5546875" style="17" customWidth="1"/>
    <col min="3639" max="3639" width="5.109375" style="17" customWidth="1"/>
    <col min="3640" max="3640" width="13.44140625" style="17" customWidth="1"/>
    <col min="3641" max="3642" width="21.44140625" style="17" customWidth="1"/>
    <col min="3643" max="3643" width="17.6640625" style="17" customWidth="1"/>
    <col min="3644" max="3645" width="14.6640625" style="17" customWidth="1"/>
    <col min="3646" max="3647" width="15.88671875" style="17" customWidth="1"/>
    <col min="3648" max="3659" width="12.88671875" style="17" customWidth="1"/>
    <col min="3660" max="3893" width="11.5546875" style="17"/>
    <col min="3894" max="3894" width="12.5546875" style="17" customWidth="1"/>
    <col min="3895" max="3895" width="5.109375" style="17" customWidth="1"/>
    <col min="3896" max="3896" width="13.44140625" style="17" customWidth="1"/>
    <col min="3897" max="3898" width="21.44140625" style="17" customWidth="1"/>
    <col min="3899" max="3899" width="17.6640625" style="17" customWidth="1"/>
    <col min="3900" max="3901" width="14.6640625" style="17" customWidth="1"/>
    <col min="3902" max="3903" width="15.88671875" style="17" customWidth="1"/>
    <col min="3904" max="3915" width="12.88671875" style="17" customWidth="1"/>
    <col min="3916" max="4149" width="11.5546875" style="17"/>
    <col min="4150" max="4150" width="12.5546875" style="17" customWidth="1"/>
    <col min="4151" max="4151" width="5.109375" style="17" customWidth="1"/>
    <col min="4152" max="4152" width="13.44140625" style="17" customWidth="1"/>
    <col min="4153" max="4154" width="21.44140625" style="17" customWidth="1"/>
    <col min="4155" max="4155" width="17.6640625" style="17" customWidth="1"/>
    <col min="4156" max="4157" width="14.6640625" style="17" customWidth="1"/>
    <col min="4158" max="4159" width="15.88671875" style="17" customWidth="1"/>
    <col min="4160" max="4171" width="12.88671875" style="17" customWidth="1"/>
    <col min="4172" max="4405" width="11.5546875" style="17"/>
    <col min="4406" max="4406" width="12.5546875" style="17" customWidth="1"/>
    <col min="4407" max="4407" width="5.109375" style="17" customWidth="1"/>
    <col min="4408" max="4408" width="13.44140625" style="17" customWidth="1"/>
    <col min="4409" max="4410" width="21.44140625" style="17" customWidth="1"/>
    <col min="4411" max="4411" width="17.6640625" style="17" customWidth="1"/>
    <col min="4412" max="4413" width="14.6640625" style="17" customWidth="1"/>
    <col min="4414" max="4415" width="15.88671875" style="17" customWidth="1"/>
    <col min="4416" max="4427" width="12.88671875" style="17" customWidth="1"/>
    <col min="4428" max="4661" width="11.5546875" style="17"/>
    <col min="4662" max="4662" width="12.5546875" style="17" customWidth="1"/>
    <col min="4663" max="4663" width="5.109375" style="17" customWidth="1"/>
    <col min="4664" max="4664" width="13.44140625" style="17" customWidth="1"/>
    <col min="4665" max="4666" width="21.44140625" style="17" customWidth="1"/>
    <col min="4667" max="4667" width="17.6640625" style="17" customWidth="1"/>
    <col min="4668" max="4669" width="14.6640625" style="17" customWidth="1"/>
    <col min="4670" max="4671" width="15.88671875" style="17" customWidth="1"/>
    <col min="4672" max="4683" width="12.88671875" style="17" customWidth="1"/>
    <col min="4684" max="4917" width="11.5546875" style="17"/>
    <col min="4918" max="4918" width="12.5546875" style="17" customWidth="1"/>
    <col min="4919" max="4919" width="5.109375" style="17" customWidth="1"/>
    <col min="4920" max="4920" width="13.44140625" style="17" customWidth="1"/>
    <col min="4921" max="4922" width="21.44140625" style="17" customWidth="1"/>
    <col min="4923" max="4923" width="17.6640625" style="17" customWidth="1"/>
    <col min="4924" max="4925" width="14.6640625" style="17" customWidth="1"/>
    <col min="4926" max="4927" width="15.88671875" style="17" customWidth="1"/>
    <col min="4928" max="4939" width="12.88671875" style="17" customWidth="1"/>
    <col min="4940" max="5173" width="11.5546875" style="17"/>
    <col min="5174" max="5174" width="12.5546875" style="17" customWidth="1"/>
    <col min="5175" max="5175" width="5.109375" style="17" customWidth="1"/>
    <col min="5176" max="5176" width="13.44140625" style="17" customWidth="1"/>
    <col min="5177" max="5178" width="21.44140625" style="17" customWidth="1"/>
    <col min="5179" max="5179" width="17.6640625" style="17" customWidth="1"/>
    <col min="5180" max="5181" width="14.6640625" style="17" customWidth="1"/>
    <col min="5182" max="5183" width="15.88671875" style="17" customWidth="1"/>
    <col min="5184" max="5195" width="12.88671875" style="17" customWidth="1"/>
    <col min="5196" max="5429" width="11.5546875" style="17"/>
    <col min="5430" max="5430" width="12.5546875" style="17" customWidth="1"/>
    <col min="5431" max="5431" width="5.109375" style="17" customWidth="1"/>
    <col min="5432" max="5432" width="13.44140625" style="17" customWidth="1"/>
    <col min="5433" max="5434" width="21.44140625" style="17" customWidth="1"/>
    <col min="5435" max="5435" width="17.6640625" style="17" customWidth="1"/>
    <col min="5436" max="5437" width="14.6640625" style="17" customWidth="1"/>
    <col min="5438" max="5439" width="15.88671875" style="17" customWidth="1"/>
    <col min="5440" max="5451" width="12.88671875" style="17" customWidth="1"/>
    <col min="5452" max="5685" width="11.5546875" style="17"/>
    <col min="5686" max="5686" width="12.5546875" style="17" customWidth="1"/>
    <col min="5687" max="5687" width="5.109375" style="17" customWidth="1"/>
    <col min="5688" max="5688" width="13.44140625" style="17" customWidth="1"/>
    <col min="5689" max="5690" width="21.44140625" style="17" customWidth="1"/>
    <col min="5691" max="5691" width="17.6640625" style="17" customWidth="1"/>
    <col min="5692" max="5693" width="14.6640625" style="17" customWidth="1"/>
    <col min="5694" max="5695" width="15.88671875" style="17" customWidth="1"/>
    <col min="5696" max="5707" width="12.88671875" style="17" customWidth="1"/>
    <col min="5708" max="5941" width="11.5546875" style="17"/>
    <col min="5942" max="5942" width="12.5546875" style="17" customWidth="1"/>
    <col min="5943" max="5943" width="5.109375" style="17" customWidth="1"/>
    <col min="5944" max="5944" width="13.44140625" style="17" customWidth="1"/>
    <col min="5945" max="5946" width="21.44140625" style="17" customWidth="1"/>
    <col min="5947" max="5947" width="17.6640625" style="17" customWidth="1"/>
    <col min="5948" max="5949" width="14.6640625" style="17" customWidth="1"/>
    <col min="5950" max="5951" width="15.88671875" style="17" customWidth="1"/>
    <col min="5952" max="5963" width="12.88671875" style="17" customWidth="1"/>
    <col min="5964" max="6197" width="11.5546875" style="17"/>
    <col min="6198" max="6198" width="12.5546875" style="17" customWidth="1"/>
    <col min="6199" max="6199" width="5.109375" style="17" customWidth="1"/>
    <col min="6200" max="6200" width="13.44140625" style="17" customWidth="1"/>
    <col min="6201" max="6202" width="21.44140625" style="17" customWidth="1"/>
    <col min="6203" max="6203" width="17.6640625" style="17" customWidth="1"/>
    <col min="6204" max="6205" width="14.6640625" style="17" customWidth="1"/>
    <col min="6206" max="6207" width="15.88671875" style="17" customWidth="1"/>
    <col min="6208" max="6219" width="12.88671875" style="17" customWidth="1"/>
    <col min="6220" max="6453" width="11.5546875" style="17"/>
    <col min="6454" max="6454" width="12.5546875" style="17" customWidth="1"/>
    <col min="6455" max="6455" width="5.109375" style="17" customWidth="1"/>
    <col min="6456" max="6456" width="13.44140625" style="17" customWidth="1"/>
    <col min="6457" max="6458" width="21.44140625" style="17" customWidth="1"/>
    <col min="6459" max="6459" width="17.6640625" style="17" customWidth="1"/>
    <col min="6460" max="6461" width="14.6640625" style="17" customWidth="1"/>
    <col min="6462" max="6463" width="15.88671875" style="17" customWidth="1"/>
    <col min="6464" max="6475" width="12.88671875" style="17" customWidth="1"/>
    <col min="6476" max="6709" width="11.5546875" style="17"/>
    <col min="6710" max="6710" width="12.5546875" style="17" customWidth="1"/>
    <col min="6711" max="6711" width="5.109375" style="17" customWidth="1"/>
    <col min="6712" max="6712" width="13.44140625" style="17" customWidth="1"/>
    <col min="6713" max="6714" width="21.44140625" style="17" customWidth="1"/>
    <col min="6715" max="6715" width="17.6640625" style="17" customWidth="1"/>
    <col min="6716" max="6717" width="14.6640625" style="17" customWidth="1"/>
    <col min="6718" max="6719" width="15.88671875" style="17" customWidth="1"/>
    <col min="6720" max="6731" width="12.88671875" style="17" customWidth="1"/>
    <col min="6732" max="6965" width="11.5546875" style="17"/>
    <col min="6966" max="6966" width="12.5546875" style="17" customWidth="1"/>
    <col min="6967" max="6967" width="5.109375" style="17" customWidth="1"/>
    <col min="6968" max="6968" width="13.44140625" style="17" customWidth="1"/>
    <col min="6969" max="6970" width="21.44140625" style="17" customWidth="1"/>
    <col min="6971" max="6971" width="17.6640625" style="17" customWidth="1"/>
    <col min="6972" max="6973" width="14.6640625" style="17" customWidth="1"/>
    <col min="6974" max="6975" width="15.88671875" style="17" customWidth="1"/>
    <col min="6976" max="6987" width="12.88671875" style="17" customWidth="1"/>
    <col min="6988" max="7221" width="11.5546875" style="17"/>
    <col min="7222" max="7222" width="12.5546875" style="17" customWidth="1"/>
    <col min="7223" max="7223" width="5.109375" style="17" customWidth="1"/>
    <col min="7224" max="7224" width="13.44140625" style="17" customWidth="1"/>
    <col min="7225" max="7226" width="21.44140625" style="17" customWidth="1"/>
    <col min="7227" max="7227" width="17.6640625" style="17" customWidth="1"/>
    <col min="7228" max="7229" width="14.6640625" style="17" customWidth="1"/>
    <col min="7230" max="7231" width="15.88671875" style="17" customWidth="1"/>
    <col min="7232" max="7243" width="12.88671875" style="17" customWidth="1"/>
    <col min="7244" max="7477" width="11.5546875" style="17"/>
    <col min="7478" max="7478" width="12.5546875" style="17" customWidth="1"/>
    <col min="7479" max="7479" width="5.109375" style="17" customWidth="1"/>
    <col min="7480" max="7480" width="13.44140625" style="17" customWidth="1"/>
    <col min="7481" max="7482" width="21.44140625" style="17" customWidth="1"/>
    <col min="7483" max="7483" width="17.6640625" style="17" customWidth="1"/>
    <col min="7484" max="7485" width="14.6640625" style="17" customWidth="1"/>
    <col min="7486" max="7487" width="15.88671875" style="17" customWidth="1"/>
    <col min="7488" max="7499" width="12.88671875" style="17" customWidth="1"/>
    <col min="7500" max="7733" width="11.5546875" style="17"/>
    <col min="7734" max="7734" width="12.5546875" style="17" customWidth="1"/>
    <col min="7735" max="7735" width="5.109375" style="17" customWidth="1"/>
    <col min="7736" max="7736" width="13.44140625" style="17" customWidth="1"/>
    <col min="7737" max="7738" width="21.44140625" style="17" customWidth="1"/>
    <col min="7739" max="7739" width="17.6640625" style="17" customWidth="1"/>
    <col min="7740" max="7741" width="14.6640625" style="17" customWidth="1"/>
    <col min="7742" max="7743" width="15.88671875" style="17" customWidth="1"/>
    <col min="7744" max="7755" width="12.88671875" style="17" customWidth="1"/>
    <col min="7756" max="7989" width="11.5546875" style="17"/>
    <col min="7990" max="7990" width="12.5546875" style="17" customWidth="1"/>
    <col min="7991" max="7991" width="5.109375" style="17" customWidth="1"/>
    <col min="7992" max="7992" width="13.44140625" style="17" customWidth="1"/>
    <col min="7993" max="7994" width="21.44140625" style="17" customWidth="1"/>
    <col min="7995" max="7995" width="17.6640625" style="17" customWidth="1"/>
    <col min="7996" max="7997" width="14.6640625" style="17" customWidth="1"/>
    <col min="7998" max="7999" width="15.88671875" style="17" customWidth="1"/>
    <col min="8000" max="8011" width="12.88671875" style="17" customWidth="1"/>
    <col min="8012" max="8245" width="11.5546875" style="17"/>
    <col min="8246" max="8246" width="12.5546875" style="17" customWidth="1"/>
    <col min="8247" max="8247" width="5.109375" style="17" customWidth="1"/>
    <col min="8248" max="8248" width="13.44140625" style="17" customWidth="1"/>
    <col min="8249" max="8250" width="21.44140625" style="17" customWidth="1"/>
    <col min="8251" max="8251" width="17.6640625" style="17" customWidth="1"/>
    <col min="8252" max="8253" width="14.6640625" style="17" customWidth="1"/>
    <col min="8254" max="8255" width="15.88671875" style="17" customWidth="1"/>
    <col min="8256" max="8267" width="12.88671875" style="17" customWidth="1"/>
    <col min="8268" max="8501" width="11.5546875" style="17"/>
    <col min="8502" max="8502" width="12.5546875" style="17" customWidth="1"/>
    <col min="8503" max="8503" width="5.109375" style="17" customWidth="1"/>
    <col min="8504" max="8504" width="13.44140625" style="17" customWidth="1"/>
    <col min="8505" max="8506" width="21.44140625" style="17" customWidth="1"/>
    <col min="8507" max="8507" width="17.6640625" style="17" customWidth="1"/>
    <col min="8508" max="8509" width="14.6640625" style="17" customWidth="1"/>
    <col min="8510" max="8511" width="15.88671875" style="17" customWidth="1"/>
    <col min="8512" max="8523" width="12.88671875" style="17" customWidth="1"/>
    <col min="8524" max="8757" width="11.5546875" style="17"/>
    <col min="8758" max="8758" width="12.5546875" style="17" customWidth="1"/>
    <col min="8759" max="8759" width="5.109375" style="17" customWidth="1"/>
    <col min="8760" max="8760" width="13.44140625" style="17" customWidth="1"/>
    <col min="8761" max="8762" width="21.44140625" style="17" customWidth="1"/>
    <col min="8763" max="8763" width="17.6640625" style="17" customWidth="1"/>
    <col min="8764" max="8765" width="14.6640625" style="17" customWidth="1"/>
    <col min="8766" max="8767" width="15.88671875" style="17" customWidth="1"/>
    <col min="8768" max="8779" width="12.88671875" style="17" customWidth="1"/>
    <col min="8780" max="9013" width="11.5546875" style="17"/>
    <col min="9014" max="9014" width="12.5546875" style="17" customWidth="1"/>
    <col min="9015" max="9015" width="5.109375" style="17" customWidth="1"/>
    <col min="9016" max="9016" width="13.44140625" style="17" customWidth="1"/>
    <col min="9017" max="9018" width="21.44140625" style="17" customWidth="1"/>
    <col min="9019" max="9019" width="17.6640625" style="17" customWidth="1"/>
    <col min="9020" max="9021" width="14.6640625" style="17" customWidth="1"/>
    <col min="9022" max="9023" width="15.88671875" style="17" customWidth="1"/>
    <col min="9024" max="9035" width="12.88671875" style="17" customWidth="1"/>
    <col min="9036" max="9269" width="11.5546875" style="17"/>
    <col min="9270" max="9270" width="12.5546875" style="17" customWidth="1"/>
    <col min="9271" max="9271" width="5.109375" style="17" customWidth="1"/>
    <col min="9272" max="9272" width="13.44140625" style="17" customWidth="1"/>
    <col min="9273" max="9274" width="21.44140625" style="17" customWidth="1"/>
    <col min="9275" max="9275" width="17.6640625" style="17" customWidth="1"/>
    <col min="9276" max="9277" width="14.6640625" style="17" customWidth="1"/>
    <col min="9278" max="9279" width="15.88671875" style="17" customWidth="1"/>
    <col min="9280" max="9291" width="12.88671875" style="17" customWidth="1"/>
    <col min="9292" max="9525" width="11.5546875" style="17"/>
    <col min="9526" max="9526" width="12.5546875" style="17" customWidth="1"/>
    <col min="9527" max="9527" width="5.109375" style="17" customWidth="1"/>
    <col min="9528" max="9528" width="13.44140625" style="17" customWidth="1"/>
    <col min="9529" max="9530" width="21.44140625" style="17" customWidth="1"/>
    <col min="9531" max="9531" width="17.6640625" style="17" customWidth="1"/>
    <col min="9532" max="9533" width="14.6640625" style="17" customWidth="1"/>
    <col min="9534" max="9535" width="15.88671875" style="17" customWidth="1"/>
    <col min="9536" max="9547" width="12.88671875" style="17" customWidth="1"/>
    <col min="9548" max="9781" width="11.5546875" style="17"/>
    <col min="9782" max="9782" width="12.5546875" style="17" customWidth="1"/>
    <col min="9783" max="9783" width="5.109375" style="17" customWidth="1"/>
    <col min="9784" max="9784" width="13.44140625" style="17" customWidth="1"/>
    <col min="9785" max="9786" width="21.44140625" style="17" customWidth="1"/>
    <col min="9787" max="9787" width="17.6640625" style="17" customWidth="1"/>
    <col min="9788" max="9789" width="14.6640625" style="17" customWidth="1"/>
    <col min="9790" max="9791" width="15.88671875" style="17" customWidth="1"/>
    <col min="9792" max="9803" width="12.88671875" style="17" customWidth="1"/>
    <col min="9804" max="10037" width="11.5546875" style="17"/>
    <col min="10038" max="10038" width="12.5546875" style="17" customWidth="1"/>
    <col min="10039" max="10039" width="5.109375" style="17" customWidth="1"/>
    <col min="10040" max="10040" width="13.44140625" style="17" customWidth="1"/>
    <col min="10041" max="10042" width="21.44140625" style="17" customWidth="1"/>
    <col min="10043" max="10043" width="17.6640625" style="17" customWidth="1"/>
    <col min="10044" max="10045" width="14.6640625" style="17" customWidth="1"/>
    <col min="10046" max="10047" width="15.88671875" style="17" customWidth="1"/>
    <col min="10048" max="10059" width="12.88671875" style="17" customWidth="1"/>
    <col min="10060" max="10293" width="11.5546875" style="17"/>
    <col min="10294" max="10294" width="12.5546875" style="17" customWidth="1"/>
    <col min="10295" max="10295" width="5.109375" style="17" customWidth="1"/>
    <col min="10296" max="10296" width="13.44140625" style="17" customWidth="1"/>
    <col min="10297" max="10298" width="21.44140625" style="17" customWidth="1"/>
    <col min="10299" max="10299" width="17.6640625" style="17" customWidth="1"/>
    <col min="10300" max="10301" width="14.6640625" style="17" customWidth="1"/>
    <col min="10302" max="10303" width="15.88671875" style="17" customWidth="1"/>
    <col min="10304" max="10315" width="12.88671875" style="17" customWidth="1"/>
    <col min="10316" max="10549" width="11.5546875" style="17"/>
    <col min="10550" max="10550" width="12.5546875" style="17" customWidth="1"/>
    <col min="10551" max="10551" width="5.109375" style="17" customWidth="1"/>
    <col min="10552" max="10552" width="13.44140625" style="17" customWidth="1"/>
    <col min="10553" max="10554" width="21.44140625" style="17" customWidth="1"/>
    <col min="10555" max="10555" width="17.6640625" style="17" customWidth="1"/>
    <col min="10556" max="10557" width="14.6640625" style="17" customWidth="1"/>
    <col min="10558" max="10559" width="15.88671875" style="17" customWidth="1"/>
    <col min="10560" max="10571" width="12.88671875" style="17" customWidth="1"/>
    <col min="10572" max="10805" width="11.5546875" style="17"/>
    <col min="10806" max="10806" width="12.5546875" style="17" customWidth="1"/>
    <col min="10807" max="10807" width="5.109375" style="17" customWidth="1"/>
    <col min="10808" max="10808" width="13.44140625" style="17" customWidth="1"/>
    <col min="10809" max="10810" width="21.44140625" style="17" customWidth="1"/>
    <col min="10811" max="10811" width="17.6640625" style="17" customWidth="1"/>
    <col min="10812" max="10813" width="14.6640625" style="17" customWidth="1"/>
    <col min="10814" max="10815" width="15.88671875" style="17" customWidth="1"/>
    <col min="10816" max="10827" width="12.88671875" style="17" customWidth="1"/>
    <col min="10828" max="11061" width="11.5546875" style="17"/>
    <col min="11062" max="11062" width="12.5546875" style="17" customWidth="1"/>
    <col min="11063" max="11063" width="5.109375" style="17" customWidth="1"/>
    <col min="11064" max="11064" width="13.44140625" style="17" customWidth="1"/>
    <col min="11065" max="11066" width="21.44140625" style="17" customWidth="1"/>
    <col min="11067" max="11067" width="17.6640625" style="17" customWidth="1"/>
    <col min="11068" max="11069" width="14.6640625" style="17" customWidth="1"/>
    <col min="11070" max="11071" width="15.88671875" style="17" customWidth="1"/>
    <col min="11072" max="11083" width="12.88671875" style="17" customWidth="1"/>
    <col min="11084" max="11317" width="11.5546875" style="17"/>
    <col min="11318" max="11318" width="12.5546875" style="17" customWidth="1"/>
    <col min="11319" max="11319" width="5.109375" style="17" customWidth="1"/>
    <col min="11320" max="11320" width="13.44140625" style="17" customWidth="1"/>
    <col min="11321" max="11322" width="21.44140625" style="17" customWidth="1"/>
    <col min="11323" max="11323" width="17.6640625" style="17" customWidth="1"/>
    <col min="11324" max="11325" width="14.6640625" style="17" customWidth="1"/>
    <col min="11326" max="11327" width="15.88671875" style="17" customWidth="1"/>
    <col min="11328" max="11339" width="12.88671875" style="17" customWidth="1"/>
    <col min="11340" max="11573" width="11.5546875" style="17"/>
    <col min="11574" max="11574" width="12.5546875" style="17" customWidth="1"/>
    <col min="11575" max="11575" width="5.109375" style="17" customWidth="1"/>
    <col min="11576" max="11576" width="13.44140625" style="17" customWidth="1"/>
    <col min="11577" max="11578" width="21.44140625" style="17" customWidth="1"/>
    <col min="11579" max="11579" width="17.6640625" style="17" customWidth="1"/>
    <col min="11580" max="11581" width="14.6640625" style="17" customWidth="1"/>
    <col min="11582" max="11583" width="15.88671875" style="17" customWidth="1"/>
    <col min="11584" max="11595" width="12.88671875" style="17" customWidth="1"/>
    <col min="11596" max="11829" width="11.5546875" style="17"/>
    <col min="11830" max="11830" width="12.5546875" style="17" customWidth="1"/>
    <col min="11831" max="11831" width="5.109375" style="17" customWidth="1"/>
    <col min="11832" max="11832" width="13.44140625" style="17" customWidth="1"/>
    <col min="11833" max="11834" width="21.44140625" style="17" customWidth="1"/>
    <col min="11835" max="11835" width="17.6640625" style="17" customWidth="1"/>
    <col min="11836" max="11837" width="14.6640625" style="17" customWidth="1"/>
    <col min="11838" max="11839" width="15.88671875" style="17" customWidth="1"/>
    <col min="11840" max="11851" width="12.88671875" style="17" customWidth="1"/>
    <col min="11852" max="12085" width="11.5546875" style="17"/>
    <col min="12086" max="12086" width="12.5546875" style="17" customWidth="1"/>
    <col min="12087" max="12087" width="5.109375" style="17" customWidth="1"/>
    <col min="12088" max="12088" width="13.44140625" style="17" customWidth="1"/>
    <col min="12089" max="12090" width="21.44140625" style="17" customWidth="1"/>
    <col min="12091" max="12091" width="17.6640625" style="17" customWidth="1"/>
    <col min="12092" max="12093" width="14.6640625" style="17" customWidth="1"/>
    <col min="12094" max="12095" width="15.88671875" style="17" customWidth="1"/>
    <col min="12096" max="12107" width="12.88671875" style="17" customWidth="1"/>
    <col min="12108" max="12341" width="11.5546875" style="17"/>
    <col min="12342" max="12342" width="12.5546875" style="17" customWidth="1"/>
    <col min="12343" max="12343" width="5.109375" style="17" customWidth="1"/>
    <col min="12344" max="12344" width="13.44140625" style="17" customWidth="1"/>
    <col min="12345" max="12346" width="21.44140625" style="17" customWidth="1"/>
    <col min="12347" max="12347" width="17.6640625" style="17" customWidth="1"/>
    <col min="12348" max="12349" width="14.6640625" style="17" customWidth="1"/>
    <col min="12350" max="12351" width="15.88671875" style="17" customWidth="1"/>
    <col min="12352" max="12363" width="12.88671875" style="17" customWidth="1"/>
    <col min="12364" max="12597" width="11.5546875" style="17"/>
    <col min="12598" max="12598" width="12.5546875" style="17" customWidth="1"/>
    <col min="12599" max="12599" width="5.109375" style="17" customWidth="1"/>
    <col min="12600" max="12600" width="13.44140625" style="17" customWidth="1"/>
    <col min="12601" max="12602" width="21.44140625" style="17" customWidth="1"/>
    <col min="12603" max="12603" width="17.6640625" style="17" customWidth="1"/>
    <col min="12604" max="12605" width="14.6640625" style="17" customWidth="1"/>
    <col min="12606" max="12607" width="15.88671875" style="17" customWidth="1"/>
    <col min="12608" max="12619" width="12.88671875" style="17" customWidth="1"/>
    <col min="12620" max="12853" width="11.5546875" style="17"/>
    <col min="12854" max="12854" width="12.5546875" style="17" customWidth="1"/>
    <col min="12855" max="12855" width="5.109375" style="17" customWidth="1"/>
    <col min="12856" max="12856" width="13.44140625" style="17" customWidth="1"/>
    <col min="12857" max="12858" width="21.44140625" style="17" customWidth="1"/>
    <col min="12859" max="12859" width="17.6640625" style="17" customWidth="1"/>
    <col min="12860" max="12861" width="14.6640625" style="17" customWidth="1"/>
    <col min="12862" max="12863" width="15.88671875" style="17" customWidth="1"/>
    <col min="12864" max="12875" width="12.88671875" style="17" customWidth="1"/>
    <col min="12876" max="13109" width="11.5546875" style="17"/>
    <col min="13110" max="13110" width="12.5546875" style="17" customWidth="1"/>
    <col min="13111" max="13111" width="5.109375" style="17" customWidth="1"/>
    <col min="13112" max="13112" width="13.44140625" style="17" customWidth="1"/>
    <col min="13113" max="13114" width="21.44140625" style="17" customWidth="1"/>
    <col min="13115" max="13115" width="17.6640625" style="17" customWidth="1"/>
    <col min="13116" max="13117" width="14.6640625" style="17" customWidth="1"/>
    <col min="13118" max="13119" width="15.88671875" style="17" customWidth="1"/>
    <col min="13120" max="13131" width="12.88671875" style="17" customWidth="1"/>
    <col min="13132" max="13365" width="11.5546875" style="17"/>
    <col min="13366" max="13366" width="12.5546875" style="17" customWidth="1"/>
    <col min="13367" max="13367" width="5.109375" style="17" customWidth="1"/>
    <col min="13368" max="13368" width="13.44140625" style="17" customWidth="1"/>
    <col min="13369" max="13370" width="21.44140625" style="17" customWidth="1"/>
    <col min="13371" max="13371" width="17.6640625" style="17" customWidth="1"/>
    <col min="13372" max="13373" width="14.6640625" style="17" customWidth="1"/>
    <col min="13374" max="13375" width="15.88671875" style="17" customWidth="1"/>
    <col min="13376" max="13387" width="12.88671875" style="17" customWidth="1"/>
    <col min="13388" max="13621" width="11.5546875" style="17"/>
    <col min="13622" max="13622" width="12.5546875" style="17" customWidth="1"/>
    <col min="13623" max="13623" width="5.109375" style="17" customWidth="1"/>
    <col min="13624" max="13624" width="13.44140625" style="17" customWidth="1"/>
    <col min="13625" max="13626" width="21.44140625" style="17" customWidth="1"/>
    <col min="13627" max="13627" width="17.6640625" style="17" customWidth="1"/>
    <col min="13628" max="13629" width="14.6640625" style="17" customWidth="1"/>
    <col min="13630" max="13631" width="15.88671875" style="17" customWidth="1"/>
    <col min="13632" max="13643" width="12.88671875" style="17" customWidth="1"/>
    <col min="13644" max="13877" width="11.5546875" style="17"/>
    <col min="13878" max="13878" width="12.5546875" style="17" customWidth="1"/>
    <col min="13879" max="13879" width="5.109375" style="17" customWidth="1"/>
    <col min="13880" max="13880" width="13.44140625" style="17" customWidth="1"/>
    <col min="13881" max="13882" width="21.44140625" style="17" customWidth="1"/>
    <col min="13883" max="13883" width="17.6640625" style="17" customWidth="1"/>
    <col min="13884" max="13885" width="14.6640625" style="17" customWidth="1"/>
    <col min="13886" max="13887" width="15.88671875" style="17" customWidth="1"/>
    <col min="13888" max="13899" width="12.88671875" style="17" customWidth="1"/>
    <col min="13900" max="14133" width="11.5546875" style="17"/>
    <col min="14134" max="14134" width="12.5546875" style="17" customWidth="1"/>
    <col min="14135" max="14135" width="5.109375" style="17" customWidth="1"/>
    <col min="14136" max="14136" width="13.44140625" style="17" customWidth="1"/>
    <col min="14137" max="14138" width="21.44140625" style="17" customWidth="1"/>
    <col min="14139" max="14139" width="17.6640625" style="17" customWidth="1"/>
    <col min="14140" max="14141" width="14.6640625" style="17" customWidth="1"/>
    <col min="14142" max="14143" width="15.88671875" style="17" customWidth="1"/>
    <col min="14144" max="14155" width="12.88671875" style="17" customWidth="1"/>
    <col min="14156" max="14389" width="11.5546875" style="17"/>
    <col min="14390" max="14390" width="12.5546875" style="17" customWidth="1"/>
    <col min="14391" max="14391" width="5.109375" style="17" customWidth="1"/>
    <col min="14392" max="14392" width="13.44140625" style="17" customWidth="1"/>
    <col min="14393" max="14394" width="21.44140625" style="17" customWidth="1"/>
    <col min="14395" max="14395" width="17.6640625" style="17" customWidth="1"/>
    <col min="14396" max="14397" width="14.6640625" style="17" customWidth="1"/>
    <col min="14398" max="14399" width="15.88671875" style="17" customWidth="1"/>
    <col min="14400" max="14411" width="12.88671875" style="17" customWidth="1"/>
    <col min="14412" max="14645" width="11.5546875" style="17"/>
    <col min="14646" max="14646" width="12.5546875" style="17" customWidth="1"/>
    <col min="14647" max="14647" width="5.109375" style="17" customWidth="1"/>
    <col min="14648" max="14648" width="13.44140625" style="17" customWidth="1"/>
    <col min="14649" max="14650" width="21.44140625" style="17" customWidth="1"/>
    <col min="14651" max="14651" width="17.6640625" style="17" customWidth="1"/>
    <col min="14652" max="14653" width="14.6640625" style="17" customWidth="1"/>
    <col min="14654" max="14655" width="15.88671875" style="17" customWidth="1"/>
    <col min="14656" max="14667" width="12.88671875" style="17" customWidth="1"/>
    <col min="14668" max="14901" width="11.5546875" style="17"/>
    <col min="14902" max="14902" width="12.5546875" style="17" customWidth="1"/>
    <col min="14903" max="14903" width="5.109375" style="17" customWidth="1"/>
    <col min="14904" max="14904" width="13.44140625" style="17" customWidth="1"/>
    <col min="14905" max="14906" width="21.44140625" style="17" customWidth="1"/>
    <col min="14907" max="14907" width="17.6640625" style="17" customWidth="1"/>
    <col min="14908" max="14909" width="14.6640625" style="17" customWidth="1"/>
    <col min="14910" max="14911" width="15.88671875" style="17" customWidth="1"/>
    <col min="14912" max="14923" width="12.88671875" style="17" customWidth="1"/>
    <col min="14924" max="15157" width="11.5546875" style="17"/>
    <col min="15158" max="15158" width="12.5546875" style="17" customWidth="1"/>
    <col min="15159" max="15159" width="5.109375" style="17" customWidth="1"/>
    <col min="15160" max="15160" width="13.44140625" style="17" customWidth="1"/>
    <col min="15161" max="15162" width="21.44140625" style="17" customWidth="1"/>
    <col min="15163" max="15163" width="17.6640625" style="17" customWidth="1"/>
    <col min="15164" max="15165" width="14.6640625" style="17" customWidth="1"/>
    <col min="15166" max="15167" width="15.88671875" style="17" customWidth="1"/>
    <col min="15168" max="15179" width="12.88671875" style="17" customWidth="1"/>
    <col min="15180" max="15413" width="11.5546875" style="17"/>
    <col min="15414" max="15414" width="12.5546875" style="17" customWidth="1"/>
    <col min="15415" max="15415" width="5.109375" style="17" customWidth="1"/>
    <col min="15416" max="15416" width="13.44140625" style="17" customWidth="1"/>
    <col min="15417" max="15418" width="21.44140625" style="17" customWidth="1"/>
    <col min="15419" max="15419" width="17.6640625" style="17" customWidth="1"/>
    <col min="15420" max="15421" width="14.6640625" style="17" customWidth="1"/>
    <col min="15422" max="15423" width="15.88671875" style="17" customWidth="1"/>
    <col min="15424" max="15435" width="12.88671875" style="17" customWidth="1"/>
    <col min="15436" max="15669" width="11.5546875" style="17"/>
    <col min="15670" max="15670" width="12.5546875" style="17" customWidth="1"/>
    <col min="15671" max="15671" width="5.109375" style="17" customWidth="1"/>
    <col min="15672" max="15672" width="13.44140625" style="17" customWidth="1"/>
    <col min="15673" max="15674" width="21.44140625" style="17" customWidth="1"/>
    <col min="15675" max="15675" width="17.6640625" style="17" customWidth="1"/>
    <col min="15676" max="15677" width="14.6640625" style="17" customWidth="1"/>
    <col min="15678" max="15679" width="15.88671875" style="17" customWidth="1"/>
    <col min="15680" max="15691" width="12.88671875" style="17" customWidth="1"/>
    <col min="15692" max="15925" width="11.5546875" style="17"/>
    <col min="15926" max="15926" width="12.5546875" style="17" customWidth="1"/>
    <col min="15927" max="15927" width="5.109375" style="17" customWidth="1"/>
    <col min="15928" max="15928" width="13.44140625" style="17" customWidth="1"/>
    <col min="15929" max="15930" width="21.44140625" style="17" customWidth="1"/>
    <col min="15931" max="15931" width="17.6640625" style="17" customWidth="1"/>
    <col min="15932" max="15933" width="14.6640625" style="17" customWidth="1"/>
    <col min="15934" max="15935" width="15.88671875" style="17" customWidth="1"/>
    <col min="15936" max="15947" width="12.88671875" style="17" customWidth="1"/>
    <col min="15948" max="16181" width="11.5546875" style="17"/>
    <col min="16182" max="16182" width="12.5546875" style="17" customWidth="1"/>
    <col min="16183" max="16183" width="5.109375" style="17" customWidth="1"/>
    <col min="16184" max="16184" width="13.44140625" style="17" customWidth="1"/>
    <col min="16185" max="16186" width="21.44140625" style="17" customWidth="1"/>
    <col min="16187" max="16187" width="17.6640625" style="17" customWidth="1"/>
    <col min="16188" max="16189" width="14.6640625" style="17" customWidth="1"/>
    <col min="16190" max="16191" width="15.88671875" style="17" customWidth="1"/>
    <col min="16192" max="16203" width="12.88671875" style="17" customWidth="1"/>
    <col min="16204" max="16384" width="11.5546875" style="17"/>
  </cols>
  <sheetData>
    <row r="1" spans="1:86" ht="20.25" customHeight="1" x14ac:dyDescent="0.3">
      <c r="A1" s="370" t="s">
        <v>24</v>
      </c>
      <c r="B1" s="370"/>
      <c r="C1" s="371" t="s">
        <v>53</v>
      </c>
      <c r="D1" s="371"/>
      <c r="E1" s="371"/>
      <c r="F1" s="371"/>
      <c r="G1" s="93"/>
      <c r="H1" s="93"/>
      <c r="I1" s="18"/>
      <c r="J1" s="19"/>
      <c r="K1" s="19"/>
      <c r="L1" s="19"/>
      <c r="M1" s="20"/>
    </row>
    <row r="2" spans="1:86" x14ac:dyDescent="0.3">
      <c r="C2" s="40"/>
      <c r="D2" s="18"/>
      <c r="E2" s="18"/>
      <c r="F2" s="18"/>
      <c r="G2" s="93"/>
      <c r="H2" s="93"/>
      <c r="I2" s="18"/>
      <c r="J2" s="19"/>
      <c r="K2" s="19"/>
      <c r="L2" s="19"/>
      <c r="M2" s="20"/>
      <c r="N2" s="23"/>
    </row>
    <row r="3" spans="1:86" ht="24" customHeight="1" x14ac:dyDescent="0.3">
      <c r="A3" s="370" t="s">
        <v>25</v>
      </c>
      <c r="B3" s="370"/>
      <c r="C3" s="371" t="s">
        <v>80</v>
      </c>
      <c r="D3" s="371"/>
      <c r="E3" s="371"/>
      <c r="F3" s="371"/>
      <c r="G3" s="93"/>
      <c r="H3" s="93"/>
      <c r="I3" s="18"/>
      <c r="J3" s="19"/>
      <c r="K3" s="19"/>
      <c r="L3" s="19"/>
      <c r="M3" s="19"/>
      <c r="N3" s="24"/>
    </row>
    <row r="4" spans="1:86" x14ac:dyDescent="0.3">
      <c r="C4" s="18"/>
      <c r="D4" s="18"/>
      <c r="E4" s="18"/>
      <c r="F4" s="25"/>
      <c r="G4" s="99"/>
      <c r="H4" s="99"/>
      <c r="I4" s="25"/>
      <c r="J4" s="26"/>
      <c r="K4" s="26"/>
      <c r="L4" s="26"/>
    </row>
    <row r="5" spans="1:86" ht="27" customHeight="1" x14ac:dyDescent="0.3">
      <c r="A5" s="370" t="s">
        <v>0</v>
      </c>
      <c r="B5" s="370"/>
      <c r="C5" s="371" t="s">
        <v>115</v>
      </c>
      <c r="D5" s="371"/>
      <c r="E5" s="371"/>
      <c r="F5" s="371"/>
      <c r="G5" s="93"/>
      <c r="H5" s="93"/>
      <c r="I5" s="18"/>
      <c r="J5" s="27"/>
      <c r="K5" s="27"/>
      <c r="L5" s="27"/>
      <c r="M5" s="27"/>
      <c r="N5" s="27"/>
    </row>
    <row r="6" spans="1:86" x14ac:dyDescent="0.3">
      <c r="C6" s="18"/>
      <c r="D6" s="18"/>
      <c r="E6" s="18"/>
      <c r="F6" s="25"/>
      <c r="G6" s="99"/>
      <c r="H6" s="99"/>
      <c r="I6" s="25"/>
      <c r="J6" s="26"/>
      <c r="K6" s="26"/>
      <c r="L6" s="26"/>
    </row>
    <row r="7" spans="1:86" ht="27" hidden="1" customHeight="1" x14ac:dyDescent="0.3">
      <c r="A7" s="370" t="s">
        <v>23</v>
      </c>
      <c r="B7" s="370"/>
      <c r="C7" s="371"/>
      <c r="D7" s="371"/>
      <c r="E7" s="371"/>
      <c r="F7" s="371"/>
      <c r="G7" s="93"/>
      <c r="H7" s="93"/>
      <c r="I7" s="18"/>
      <c r="J7" s="27"/>
      <c r="K7" s="27"/>
      <c r="L7" s="27"/>
      <c r="M7" s="27"/>
      <c r="N7" s="27"/>
    </row>
    <row r="8" spans="1:86" x14ac:dyDescent="0.3">
      <c r="C8" s="25"/>
      <c r="D8" s="25"/>
      <c r="E8" s="25"/>
      <c r="F8" s="25"/>
      <c r="G8" s="99"/>
      <c r="H8" s="99"/>
      <c r="I8" s="25"/>
      <c r="J8" s="26"/>
      <c r="K8" s="26"/>
      <c r="L8" s="26"/>
    </row>
    <row r="9" spans="1:86" ht="101.4" customHeight="1" x14ac:dyDescent="0.3">
      <c r="A9" s="370" t="s">
        <v>26</v>
      </c>
      <c r="B9" s="370"/>
      <c r="C9" s="438" t="s">
        <v>116</v>
      </c>
      <c r="D9" s="439"/>
      <c r="E9" s="439"/>
      <c r="F9" s="440"/>
      <c r="G9" s="101"/>
      <c r="H9" s="101"/>
      <c r="I9" s="28"/>
      <c r="J9" s="29"/>
      <c r="K9" s="29"/>
      <c r="L9" s="29"/>
      <c r="M9" s="21" t="s">
        <v>1</v>
      </c>
    </row>
    <row r="10" spans="1:86" s="34" customFormat="1" ht="14.25" customHeight="1" x14ac:dyDescent="0.3">
      <c r="A10" s="20"/>
      <c r="B10" s="20"/>
      <c r="C10" s="30"/>
      <c r="D10" s="30"/>
      <c r="E10" s="30"/>
      <c r="F10" s="30"/>
      <c r="G10" s="31"/>
      <c r="H10" s="31"/>
      <c r="I10" s="31"/>
      <c r="J10" s="32"/>
      <c r="K10" s="32"/>
      <c r="L10" s="32"/>
      <c r="M10" s="20"/>
      <c r="N10" s="20"/>
      <c r="O10" s="47"/>
      <c r="P10" s="47"/>
      <c r="Q10" s="47"/>
      <c r="R10" s="47"/>
      <c r="S10" s="47"/>
      <c r="T10" s="47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47"/>
      <c r="AT10" s="47"/>
      <c r="AU10" s="47"/>
      <c r="AV10" s="47"/>
      <c r="AW10" s="47"/>
      <c r="AX10" s="47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</row>
    <row r="11" spans="1:86" s="34" customFormat="1" ht="30" customHeight="1" x14ac:dyDescent="0.3">
      <c r="A11" s="35"/>
      <c r="B11" s="35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20"/>
      <c r="N11" s="20"/>
      <c r="O11" s="47"/>
      <c r="P11" s="47"/>
      <c r="Q11" s="47"/>
      <c r="R11" s="47"/>
      <c r="S11" s="47"/>
      <c r="T11" s="47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47"/>
      <c r="AT11" s="47"/>
      <c r="AU11" s="47"/>
      <c r="AV11" s="47"/>
      <c r="AW11" s="47"/>
      <c r="AX11" s="47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</row>
    <row r="12" spans="1:86" x14ac:dyDescent="0.3">
      <c r="A12" s="36"/>
      <c r="B12" s="36"/>
      <c r="C12" s="36"/>
      <c r="D12" s="36"/>
      <c r="E12" s="36"/>
      <c r="F12" s="36"/>
      <c r="G12" s="104"/>
      <c r="H12" s="104"/>
      <c r="I12" s="36"/>
      <c r="J12" s="37"/>
      <c r="K12" s="37"/>
      <c r="L12" s="37"/>
    </row>
    <row r="13" spans="1:86" ht="22.5" customHeight="1" x14ac:dyDescent="0.3">
      <c r="A13" s="36"/>
      <c r="B13" s="377" t="s">
        <v>3</v>
      </c>
      <c r="C13" s="377"/>
      <c r="D13" s="372" t="s">
        <v>4</v>
      </c>
      <c r="E13" s="378" t="s">
        <v>5</v>
      </c>
      <c r="F13" s="372" t="s">
        <v>45</v>
      </c>
      <c r="G13" s="368" t="s">
        <v>270</v>
      </c>
      <c r="H13" s="368" t="s">
        <v>22</v>
      </c>
      <c r="I13" s="368" t="s">
        <v>271</v>
      </c>
      <c r="J13" s="368" t="s">
        <v>272</v>
      </c>
      <c r="K13" s="368" t="s">
        <v>273</v>
      </c>
      <c r="L13" s="368" t="s">
        <v>6</v>
      </c>
      <c r="M13" s="372" t="s">
        <v>274</v>
      </c>
      <c r="N13" s="372" t="s">
        <v>275</v>
      </c>
      <c r="O13" s="358" t="s">
        <v>56</v>
      </c>
      <c r="P13" s="359"/>
      <c r="Q13" s="359"/>
      <c r="R13" s="359"/>
      <c r="S13" s="359"/>
      <c r="T13" s="456"/>
      <c r="U13" s="358" t="s">
        <v>7</v>
      </c>
      <c r="V13" s="359"/>
      <c r="W13" s="359"/>
      <c r="X13" s="359"/>
      <c r="Y13" s="359"/>
      <c r="Z13" s="456"/>
      <c r="AA13" s="358" t="s">
        <v>8</v>
      </c>
      <c r="AB13" s="359"/>
      <c r="AC13" s="359"/>
      <c r="AD13" s="359"/>
      <c r="AE13" s="359"/>
      <c r="AF13" s="456"/>
      <c r="AG13" s="358" t="s">
        <v>57</v>
      </c>
      <c r="AH13" s="359"/>
      <c r="AI13" s="359"/>
      <c r="AJ13" s="359"/>
      <c r="AK13" s="359"/>
      <c r="AL13" s="456"/>
      <c r="AM13" s="358" t="s">
        <v>58</v>
      </c>
      <c r="AN13" s="359"/>
      <c r="AO13" s="359"/>
      <c r="AP13" s="359"/>
      <c r="AQ13" s="359"/>
      <c r="AR13" s="456"/>
      <c r="AS13" s="358" t="s">
        <v>59</v>
      </c>
      <c r="AT13" s="359"/>
      <c r="AU13" s="359"/>
      <c r="AV13" s="359"/>
      <c r="AW13" s="359"/>
      <c r="AX13" s="456"/>
      <c r="AY13" s="358" t="s">
        <v>60</v>
      </c>
      <c r="AZ13" s="359"/>
      <c r="BA13" s="359"/>
      <c r="BB13" s="359"/>
      <c r="BC13" s="359"/>
      <c r="BD13" s="456"/>
      <c r="BE13" s="358" t="s">
        <v>9</v>
      </c>
      <c r="BF13" s="359"/>
      <c r="BG13" s="359"/>
      <c r="BH13" s="359"/>
      <c r="BI13" s="359"/>
      <c r="BJ13" s="456"/>
      <c r="BK13" s="358" t="s">
        <v>10</v>
      </c>
      <c r="BL13" s="359"/>
      <c r="BM13" s="359"/>
      <c r="BN13" s="359"/>
      <c r="BO13" s="359"/>
      <c r="BP13" s="456"/>
      <c r="BQ13" s="358" t="s">
        <v>11</v>
      </c>
      <c r="BR13" s="359"/>
      <c r="BS13" s="359"/>
      <c r="BT13" s="359"/>
      <c r="BU13" s="359"/>
      <c r="BV13" s="456"/>
      <c r="BW13" s="358" t="s">
        <v>12</v>
      </c>
      <c r="BX13" s="359"/>
      <c r="BY13" s="359"/>
      <c r="BZ13" s="359"/>
      <c r="CA13" s="359"/>
      <c r="CB13" s="456"/>
      <c r="CC13" s="358" t="s">
        <v>13</v>
      </c>
      <c r="CD13" s="359"/>
      <c r="CE13" s="359"/>
      <c r="CF13" s="359"/>
      <c r="CG13" s="359"/>
      <c r="CH13" s="456"/>
    </row>
    <row r="14" spans="1:86" ht="16.5" customHeight="1" x14ac:dyDescent="0.3">
      <c r="A14" s="36"/>
      <c r="B14" s="377"/>
      <c r="C14" s="377"/>
      <c r="D14" s="373"/>
      <c r="E14" s="378"/>
      <c r="F14" s="373"/>
      <c r="G14" s="369"/>
      <c r="H14" s="369"/>
      <c r="I14" s="369"/>
      <c r="J14" s="369"/>
      <c r="K14" s="369"/>
      <c r="L14" s="369"/>
      <c r="M14" s="373"/>
      <c r="N14" s="373"/>
      <c r="O14" s="360"/>
      <c r="P14" s="361"/>
      <c r="Q14" s="361"/>
      <c r="R14" s="361"/>
      <c r="S14" s="361"/>
      <c r="T14" s="457"/>
      <c r="U14" s="360"/>
      <c r="V14" s="361"/>
      <c r="W14" s="361"/>
      <c r="X14" s="361"/>
      <c r="Y14" s="361"/>
      <c r="Z14" s="457"/>
      <c r="AA14" s="360"/>
      <c r="AB14" s="361"/>
      <c r="AC14" s="361"/>
      <c r="AD14" s="361"/>
      <c r="AE14" s="361"/>
      <c r="AF14" s="457"/>
      <c r="AG14" s="360"/>
      <c r="AH14" s="361"/>
      <c r="AI14" s="361"/>
      <c r="AJ14" s="361"/>
      <c r="AK14" s="361"/>
      <c r="AL14" s="457"/>
      <c r="AM14" s="360"/>
      <c r="AN14" s="361"/>
      <c r="AO14" s="361"/>
      <c r="AP14" s="361"/>
      <c r="AQ14" s="361"/>
      <c r="AR14" s="457"/>
      <c r="AS14" s="360"/>
      <c r="AT14" s="361"/>
      <c r="AU14" s="361"/>
      <c r="AV14" s="361"/>
      <c r="AW14" s="361"/>
      <c r="AX14" s="457"/>
      <c r="AY14" s="360"/>
      <c r="AZ14" s="361"/>
      <c r="BA14" s="361"/>
      <c r="BB14" s="361"/>
      <c r="BC14" s="361"/>
      <c r="BD14" s="457"/>
      <c r="BE14" s="360"/>
      <c r="BF14" s="361"/>
      <c r="BG14" s="361"/>
      <c r="BH14" s="361"/>
      <c r="BI14" s="361"/>
      <c r="BJ14" s="457"/>
      <c r="BK14" s="360"/>
      <c r="BL14" s="361"/>
      <c r="BM14" s="361"/>
      <c r="BN14" s="361"/>
      <c r="BO14" s="361"/>
      <c r="BP14" s="457"/>
      <c r="BQ14" s="360"/>
      <c r="BR14" s="361"/>
      <c r="BS14" s="361"/>
      <c r="BT14" s="361"/>
      <c r="BU14" s="361"/>
      <c r="BV14" s="457"/>
      <c r="BW14" s="360"/>
      <c r="BX14" s="361"/>
      <c r="BY14" s="361"/>
      <c r="BZ14" s="361"/>
      <c r="CA14" s="361"/>
      <c r="CB14" s="457"/>
      <c r="CC14" s="360"/>
      <c r="CD14" s="361"/>
      <c r="CE14" s="361"/>
      <c r="CF14" s="361"/>
      <c r="CG14" s="361"/>
      <c r="CH14" s="457"/>
    </row>
    <row r="15" spans="1:86" ht="24.75" customHeight="1" x14ac:dyDescent="0.3">
      <c r="A15" s="364" t="s">
        <v>14</v>
      </c>
      <c r="B15" s="461" t="s">
        <v>117</v>
      </c>
      <c r="C15" s="462"/>
      <c r="D15" s="56" t="s">
        <v>14</v>
      </c>
      <c r="E15" s="57" t="s">
        <v>15</v>
      </c>
      <c r="F15" s="58" t="s">
        <v>16</v>
      </c>
      <c r="G15" s="219">
        <v>40</v>
      </c>
      <c r="H15" s="219">
        <v>200</v>
      </c>
      <c r="I15" s="218">
        <v>200</v>
      </c>
      <c r="J15" s="49">
        <f>I15*1.05</f>
        <v>210</v>
      </c>
      <c r="K15" s="125">
        <f>J15*1.05</f>
        <v>220.5</v>
      </c>
      <c r="L15" s="112" t="s">
        <v>87</v>
      </c>
      <c r="M15" s="54">
        <v>0.1</v>
      </c>
      <c r="N15" s="50">
        <f>SUM(O15:CH15)</f>
        <v>53</v>
      </c>
      <c r="O15" s="362">
        <v>27</v>
      </c>
      <c r="P15" s="363"/>
      <c r="Q15" s="363"/>
      <c r="R15" s="363"/>
      <c r="S15" s="363"/>
      <c r="T15" s="455"/>
      <c r="U15" s="362">
        <v>10</v>
      </c>
      <c r="V15" s="363"/>
      <c r="W15" s="363"/>
      <c r="X15" s="363"/>
      <c r="Y15" s="363"/>
      <c r="Z15" s="455"/>
      <c r="AA15" s="362">
        <v>2</v>
      </c>
      <c r="AB15" s="363"/>
      <c r="AC15" s="363"/>
      <c r="AD15" s="363"/>
      <c r="AE15" s="363"/>
      <c r="AF15" s="455"/>
      <c r="AG15" s="482">
        <v>4</v>
      </c>
      <c r="AH15" s="483"/>
      <c r="AI15" s="483"/>
      <c r="AJ15" s="483"/>
      <c r="AK15" s="483"/>
      <c r="AL15" s="484"/>
      <c r="AM15" s="474">
        <v>3</v>
      </c>
      <c r="AN15" s="480"/>
      <c r="AO15" s="480"/>
      <c r="AP15" s="480"/>
      <c r="AQ15" s="480"/>
      <c r="AR15" s="481"/>
      <c r="AS15" s="362">
        <v>2</v>
      </c>
      <c r="AT15" s="363"/>
      <c r="AU15" s="363"/>
      <c r="AV15" s="363"/>
      <c r="AW15" s="363"/>
      <c r="AX15" s="455"/>
      <c r="AY15" s="362">
        <v>1</v>
      </c>
      <c r="AZ15" s="363"/>
      <c r="BA15" s="363"/>
      <c r="BB15" s="363"/>
      <c r="BC15" s="363"/>
      <c r="BD15" s="455"/>
      <c r="BE15" s="485">
        <v>0</v>
      </c>
      <c r="BF15" s="486"/>
      <c r="BG15" s="486"/>
      <c r="BH15" s="486"/>
      <c r="BI15" s="486"/>
      <c r="BJ15" s="487"/>
      <c r="BK15" s="362">
        <v>2</v>
      </c>
      <c r="BL15" s="363"/>
      <c r="BM15" s="363"/>
      <c r="BN15" s="363"/>
      <c r="BO15" s="363"/>
      <c r="BP15" s="455"/>
      <c r="BQ15" s="482">
        <v>1</v>
      </c>
      <c r="BR15" s="483"/>
      <c r="BS15" s="483"/>
      <c r="BT15" s="483"/>
      <c r="BU15" s="483"/>
      <c r="BV15" s="484"/>
      <c r="BW15" s="482">
        <v>0</v>
      </c>
      <c r="BX15" s="483"/>
      <c r="BY15" s="483"/>
      <c r="BZ15" s="483"/>
      <c r="CA15" s="483"/>
      <c r="CB15" s="484"/>
      <c r="CC15" s="362">
        <v>1</v>
      </c>
      <c r="CD15" s="363"/>
      <c r="CE15" s="363"/>
      <c r="CF15" s="363"/>
      <c r="CG15" s="363"/>
      <c r="CH15" s="363"/>
    </row>
    <row r="16" spans="1:86" ht="27" customHeight="1" x14ac:dyDescent="0.3">
      <c r="A16" s="435"/>
      <c r="B16" s="488" t="s">
        <v>118</v>
      </c>
      <c r="C16" s="489"/>
      <c r="D16" s="56" t="s">
        <v>119</v>
      </c>
      <c r="E16" s="57" t="s">
        <v>15</v>
      </c>
      <c r="F16" s="58" t="s">
        <v>16</v>
      </c>
      <c r="G16" s="219">
        <v>6</v>
      </c>
      <c r="H16" s="219">
        <v>80</v>
      </c>
      <c r="I16" s="218">
        <v>80</v>
      </c>
      <c r="J16" s="125">
        <f t="shared" ref="J16:K16" si="0">I16*1.05</f>
        <v>84</v>
      </c>
      <c r="K16" s="125">
        <f t="shared" si="0"/>
        <v>88.2</v>
      </c>
      <c r="L16" s="112" t="s">
        <v>120</v>
      </c>
      <c r="M16" s="54">
        <v>0.1</v>
      </c>
      <c r="N16" s="50">
        <f t="shared" ref="N16:N21" si="1">SUM(O16:CH16)</f>
        <v>8</v>
      </c>
      <c r="O16" s="362"/>
      <c r="P16" s="363"/>
      <c r="Q16" s="363"/>
      <c r="R16" s="363"/>
      <c r="S16" s="363"/>
      <c r="T16" s="455"/>
      <c r="U16" s="362"/>
      <c r="V16" s="363"/>
      <c r="W16" s="363"/>
      <c r="X16" s="363"/>
      <c r="Y16" s="363"/>
      <c r="Z16" s="455"/>
      <c r="AA16" s="362">
        <v>1</v>
      </c>
      <c r="AB16" s="363"/>
      <c r="AC16" s="363"/>
      <c r="AD16" s="363"/>
      <c r="AE16" s="363"/>
      <c r="AF16" s="455"/>
      <c r="AG16" s="482">
        <v>0</v>
      </c>
      <c r="AH16" s="483"/>
      <c r="AI16" s="483"/>
      <c r="AJ16" s="483"/>
      <c r="AK16" s="483"/>
      <c r="AL16" s="484"/>
      <c r="AM16" s="474">
        <v>1</v>
      </c>
      <c r="AN16" s="480"/>
      <c r="AO16" s="480"/>
      <c r="AP16" s="480"/>
      <c r="AQ16" s="480"/>
      <c r="AR16" s="481"/>
      <c r="AS16" s="362">
        <v>1</v>
      </c>
      <c r="AT16" s="363"/>
      <c r="AU16" s="363"/>
      <c r="AV16" s="363"/>
      <c r="AW16" s="363"/>
      <c r="AX16" s="455"/>
      <c r="AY16" s="362">
        <v>1</v>
      </c>
      <c r="AZ16" s="363"/>
      <c r="BA16" s="363"/>
      <c r="BB16" s="363"/>
      <c r="BC16" s="363"/>
      <c r="BD16" s="455"/>
      <c r="BE16" s="362">
        <v>0</v>
      </c>
      <c r="BF16" s="363"/>
      <c r="BG16" s="363"/>
      <c r="BH16" s="363"/>
      <c r="BI16" s="363"/>
      <c r="BJ16" s="455"/>
      <c r="BK16" s="362">
        <v>1</v>
      </c>
      <c r="BL16" s="363"/>
      <c r="BM16" s="363"/>
      <c r="BN16" s="363"/>
      <c r="BO16" s="363"/>
      <c r="BP16" s="455"/>
      <c r="BQ16" s="482">
        <v>2</v>
      </c>
      <c r="BR16" s="483"/>
      <c r="BS16" s="483"/>
      <c r="BT16" s="483"/>
      <c r="BU16" s="483"/>
      <c r="BV16" s="484"/>
      <c r="BW16" s="482">
        <v>0</v>
      </c>
      <c r="BX16" s="483"/>
      <c r="BY16" s="483"/>
      <c r="BZ16" s="483"/>
      <c r="CA16" s="483"/>
      <c r="CB16" s="484"/>
      <c r="CC16" s="362">
        <v>1</v>
      </c>
      <c r="CD16" s="363"/>
      <c r="CE16" s="363"/>
      <c r="CF16" s="363"/>
      <c r="CG16" s="363"/>
      <c r="CH16" s="363"/>
    </row>
    <row r="17" spans="1:86" ht="27.6" customHeight="1" x14ac:dyDescent="0.3">
      <c r="A17" s="435"/>
      <c r="B17" s="488" t="s">
        <v>121</v>
      </c>
      <c r="C17" s="489"/>
      <c r="D17" s="56" t="s">
        <v>122</v>
      </c>
      <c r="E17" s="57" t="s">
        <v>15</v>
      </c>
      <c r="F17" s="58" t="s">
        <v>16</v>
      </c>
      <c r="G17" s="219">
        <v>7</v>
      </c>
      <c r="H17" s="219">
        <v>50</v>
      </c>
      <c r="I17" s="218">
        <v>50</v>
      </c>
      <c r="J17" s="125">
        <f t="shared" ref="J17:K17" si="2">I17*1.05</f>
        <v>52.5</v>
      </c>
      <c r="K17" s="125">
        <f t="shared" si="2"/>
        <v>55.125</v>
      </c>
      <c r="L17" s="112" t="s">
        <v>120</v>
      </c>
      <c r="M17" s="54">
        <v>0.1</v>
      </c>
      <c r="N17" s="50">
        <f t="shared" si="1"/>
        <v>23</v>
      </c>
      <c r="O17" s="362">
        <v>1</v>
      </c>
      <c r="P17" s="363"/>
      <c r="Q17" s="363"/>
      <c r="R17" s="363"/>
      <c r="S17" s="363"/>
      <c r="T17" s="455"/>
      <c r="U17" s="362">
        <v>5</v>
      </c>
      <c r="V17" s="363"/>
      <c r="W17" s="363"/>
      <c r="X17" s="363"/>
      <c r="Y17" s="363"/>
      <c r="Z17" s="455"/>
      <c r="AA17" s="362">
        <v>1</v>
      </c>
      <c r="AB17" s="363"/>
      <c r="AC17" s="363"/>
      <c r="AD17" s="363"/>
      <c r="AE17" s="363"/>
      <c r="AF17" s="455"/>
      <c r="AG17" s="482">
        <v>0</v>
      </c>
      <c r="AH17" s="483"/>
      <c r="AI17" s="483"/>
      <c r="AJ17" s="483"/>
      <c r="AK17" s="483"/>
      <c r="AL17" s="484"/>
      <c r="AM17" s="474">
        <v>1</v>
      </c>
      <c r="AN17" s="480"/>
      <c r="AO17" s="480"/>
      <c r="AP17" s="480"/>
      <c r="AQ17" s="480"/>
      <c r="AR17" s="481"/>
      <c r="AS17" s="362">
        <v>12</v>
      </c>
      <c r="AT17" s="363"/>
      <c r="AU17" s="363"/>
      <c r="AV17" s="363"/>
      <c r="AW17" s="363"/>
      <c r="AX17" s="455"/>
      <c r="AY17" s="362">
        <v>1</v>
      </c>
      <c r="AZ17" s="363"/>
      <c r="BA17" s="363"/>
      <c r="BB17" s="363"/>
      <c r="BC17" s="363"/>
      <c r="BD17" s="455"/>
      <c r="BE17" s="362">
        <v>1</v>
      </c>
      <c r="BF17" s="363"/>
      <c r="BG17" s="363"/>
      <c r="BH17" s="363"/>
      <c r="BI17" s="363"/>
      <c r="BJ17" s="455"/>
      <c r="BK17" s="362">
        <v>1</v>
      </c>
      <c r="BL17" s="363"/>
      <c r="BM17" s="363"/>
      <c r="BN17" s="363"/>
      <c r="BO17" s="363"/>
      <c r="BP17" s="455"/>
      <c r="BQ17" s="362">
        <v>0</v>
      </c>
      <c r="BR17" s="363"/>
      <c r="BS17" s="363"/>
      <c r="BT17" s="363"/>
      <c r="BU17" s="363"/>
      <c r="BV17" s="455"/>
      <c r="BW17" s="482">
        <v>0</v>
      </c>
      <c r="BX17" s="483"/>
      <c r="BY17" s="483"/>
      <c r="BZ17" s="483"/>
      <c r="CA17" s="483"/>
      <c r="CB17" s="484"/>
      <c r="CC17" s="362">
        <v>0</v>
      </c>
      <c r="CD17" s="363"/>
      <c r="CE17" s="363"/>
      <c r="CF17" s="363"/>
      <c r="CG17" s="363"/>
      <c r="CH17" s="363"/>
    </row>
    <row r="18" spans="1:86" s="38" customFormat="1" ht="28.95" customHeight="1" x14ac:dyDescent="0.3">
      <c r="A18" s="398" t="s">
        <v>17</v>
      </c>
      <c r="B18" s="461" t="s">
        <v>106</v>
      </c>
      <c r="C18" s="462"/>
      <c r="D18" s="64" t="s">
        <v>123</v>
      </c>
      <c r="E18" s="57" t="s">
        <v>15</v>
      </c>
      <c r="F18" s="58" t="s">
        <v>16</v>
      </c>
      <c r="G18" s="219">
        <v>44</v>
      </c>
      <c r="H18" s="219">
        <v>110</v>
      </c>
      <c r="I18" s="218">
        <v>100</v>
      </c>
      <c r="J18" s="125">
        <f t="shared" ref="J18:K18" si="3">I18*1.05</f>
        <v>105</v>
      </c>
      <c r="K18" s="125">
        <f t="shared" si="3"/>
        <v>110.25</v>
      </c>
      <c r="L18" s="112" t="s">
        <v>107</v>
      </c>
      <c r="M18" s="54">
        <v>0.1</v>
      </c>
      <c r="N18" s="50">
        <f t="shared" si="1"/>
        <v>70</v>
      </c>
      <c r="O18" s="362">
        <v>6</v>
      </c>
      <c r="P18" s="363"/>
      <c r="Q18" s="363"/>
      <c r="R18" s="363"/>
      <c r="S18" s="363"/>
      <c r="T18" s="455"/>
      <c r="U18" s="362">
        <v>11</v>
      </c>
      <c r="V18" s="363"/>
      <c r="W18" s="363"/>
      <c r="X18" s="363"/>
      <c r="Y18" s="363"/>
      <c r="Z18" s="455"/>
      <c r="AA18" s="362">
        <v>7</v>
      </c>
      <c r="AB18" s="363"/>
      <c r="AC18" s="363"/>
      <c r="AD18" s="363"/>
      <c r="AE18" s="363"/>
      <c r="AF18" s="455"/>
      <c r="AG18" s="362">
        <v>6</v>
      </c>
      <c r="AH18" s="363"/>
      <c r="AI18" s="363"/>
      <c r="AJ18" s="363"/>
      <c r="AK18" s="363"/>
      <c r="AL18" s="455"/>
      <c r="AM18" s="474">
        <v>4</v>
      </c>
      <c r="AN18" s="480"/>
      <c r="AO18" s="480"/>
      <c r="AP18" s="480"/>
      <c r="AQ18" s="480"/>
      <c r="AR18" s="481"/>
      <c r="AS18" s="362">
        <v>2</v>
      </c>
      <c r="AT18" s="363"/>
      <c r="AU18" s="363"/>
      <c r="AV18" s="363"/>
      <c r="AW18" s="363"/>
      <c r="AX18" s="455"/>
      <c r="AY18" s="362">
        <v>1</v>
      </c>
      <c r="AZ18" s="363"/>
      <c r="BA18" s="363"/>
      <c r="BB18" s="363"/>
      <c r="BC18" s="363"/>
      <c r="BD18" s="455"/>
      <c r="BE18" s="362">
        <v>0</v>
      </c>
      <c r="BF18" s="363"/>
      <c r="BG18" s="363"/>
      <c r="BH18" s="363"/>
      <c r="BI18" s="363"/>
      <c r="BJ18" s="455"/>
      <c r="BK18" s="362">
        <v>7</v>
      </c>
      <c r="BL18" s="363"/>
      <c r="BM18" s="363"/>
      <c r="BN18" s="363"/>
      <c r="BO18" s="363"/>
      <c r="BP18" s="455"/>
      <c r="BQ18" s="362">
        <v>21</v>
      </c>
      <c r="BR18" s="363"/>
      <c r="BS18" s="363"/>
      <c r="BT18" s="363"/>
      <c r="BU18" s="363"/>
      <c r="BV18" s="455"/>
      <c r="BW18" s="482">
        <v>0</v>
      </c>
      <c r="BX18" s="483"/>
      <c r="BY18" s="483"/>
      <c r="BZ18" s="483"/>
      <c r="CA18" s="483"/>
      <c r="CB18" s="484"/>
      <c r="CC18" s="362">
        <v>5</v>
      </c>
      <c r="CD18" s="363"/>
      <c r="CE18" s="363"/>
      <c r="CF18" s="363"/>
      <c r="CG18" s="363"/>
      <c r="CH18" s="455"/>
    </row>
    <row r="19" spans="1:86" s="38" customFormat="1" ht="24" customHeight="1" x14ac:dyDescent="0.3">
      <c r="A19" s="399"/>
      <c r="B19" s="461" t="s">
        <v>124</v>
      </c>
      <c r="C19" s="462"/>
      <c r="D19" s="56" t="s">
        <v>125</v>
      </c>
      <c r="E19" s="57" t="s">
        <v>15</v>
      </c>
      <c r="F19" s="58" t="s">
        <v>16</v>
      </c>
      <c r="G19" s="219">
        <v>21</v>
      </c>
      <c r="H19" s="219">
        <v>120</v>
      </c>
      <c r="I19" s="218">
        <v>110</v>
      </c>
      <c r="J19" s="125">
        <f t="shared" ref="J19:K19" si="4">I19*1.05</f>
        <v>115.5</v>
      </c>
      <c r="K19" s="125">
        <f t="shared" si="4"/>
        <v>121.27500000000001</v>
      </c>
      <c r="L19" s="112" t="s">
        <v>107</v>
      </c>
      <c r="M19" s="54">
        <v>0.1</v>
      </c>
      <c r="N19" s="50">
        <f t="shared" si="1"/>
        <v>16</v>
      </c>
      <c r="O19" s="362">
        <v>5</v>
      </c>
      <c r="P19" s="363"/>
      <c r="Q19" s="363"/>
      <c r="R19" s="363"/>
      <c r="S19" s="363"/>
      <c r="T19" s="455"/>
      <c r="U19" s="362">
        <v>3</v>
      </c>
      <c r="V19" s="363"/>
      <c r="W19" s="363"/>
      <c r="X19" s="363"/>
      <c r="Y19" s="363"/>
      <c r="Z19" s="455"/>
      <c r="AA19" s="362">
        <v>3</v>
      </c>
      <c r="AB19" s="363"/>
      <c r="AC19" s="363"/>
      <c r="AD19" s="363"/>
      <c r="AE19" s="363"/>
      <c r="AF19" s="455"/>
      <c r="AG19" s="362">
        <v>0</v>
      </c>
      <c r="AH19" s="363"/>
      <c r="AI19" s="363"/>
      <c r="AJ19" s="363"/>
      <c r="AK19" s="363"/>
      <c r="AL19" s="455"/>
      <c r="AM19" s="474"/>
      <c r="AN19" s="480"/>
      <c r="AO19" s="480"/>
      <c r="AP19" s="480"/>
      <c r="AQ19" s="480"/>
      <c r="AR19" s="481"/>
      <c r="AS19" s="362">
        <v>1</v>
      </c>
      <c r="AT19" s="363"/>
      <c r="AU19" s="363"/>
      <c r="AV19" s="363"/>
      <c r="AW19" s="363"/>
      <c r="AX19" s="455"/>
      <c r="AY19" s="362">
        <v>1</v>
      </c>
      <c r="AZ19" s="363"/>
      <c r="BA19" s="363"/>
      <c r="BB19" s="363"/>
      <c r="BC19" s="363"/>
      <c r="BD19" s="455"/>
      <c r="BE19" s="362">
        <v>0</v>
      </c>
      <c r="BF19" s="363"/>
      <c r="BG19" s="363"/>
      <c r="BH19" s="363"/>
      <c r="BI19" s="363"/>
      <c r="BJ19" s="455"/>
      <c r="BK19" s="362">
        <v>3</v>
      </c>
      <c r="BL19" s="363"/>
      <c r="BM19" s="363"/>
      <c r="BN19" s="363"/>
      <c r="BO19" s="363"/>
      <c r="BP19" s="455"/>
      <c r="BQ19" s="362">
        <v>0</v>
      </c>
      <c r="BR19" s="363"/>
      <c r="BS19" s="363"/>
      <c r="BT19" s="363"/>
      <c r="BU19" s="363"/>
      <c r="BV19" s="455"/>
      <c r="BW19" s="482">
        <v>0</v>
      </c>
      <c r="BX19" s="483"/>
      <c r="BY19" s="483"/>
      <c r="BZ19" s="483"/>
      <c r="CA19" s="483"/>
      <c r="CB19" s="484"/>
      <c r="CC19" s="362">
        <v>0</v>
      </c>
      <c r="CD19" s="363"/>
      <c r="CE19" s="363"/>
      <c r="CF19" s="363"/>
      <c r="CG19" s="363"/>
      <c r="CH19" s="455"/>
    </row>
    <row r="20" spans="1:86" s="38" customFormat="1" ht="24" customHeight="1" x14ac:dyDescent="0.3">
      <c r="A20" s="399"/>
      <c r="B20" s="461" t="s">
        <v>126</v>
      </c>
      <c r="C20" s="462"/>
      <c r="D20" s="56" t="s">
        <v>127</v>
      </c>
      <c r="E20" s="57" t="s">
        <v>15</v>
      </c>
      <c r="F20" s="58" t="s">
        <v>16</v>
      </c>
      <c r="G20" s="219">
        <v>175</v>
      </c>
      <c r="H20" s="219">
        <v>200</v>
      </c>
      <c r="I20" s="218">
        <v>180</v>
      </c>
      <c r="J20" s="125">
        <f t="shared" ref="J20:K20" si="5">I20*1.05</f>
        <v>189</v>
      </c>
      <c r="K20" s="125">
        <f t="shared" si="5"/>
        <v>198.45000000000002</v>
      </c>
      <c r="L20" s="112" t="s">
        <v>120</v>
      </c>
      <c r="M20" s="54">
        <v>0.1</v>
      </c>
      <c r="N20" s="50">
        <f t="shared" si="1"/>
        <v>126</v>
      </c>
      <c r="O20" s="362">
        <v>9</v>
      </c>
      <c r="P20" s="363"/>
      <c r="Q20" s="363"/>
      <c r="R20" s="363"/>
      <c r="S20" s="363"/>
      <c r="T20" s="455"/>
      <c r="U20" s="362">
        <v>20</v>
      </c>
      <c r="V20" s="363"/>
      <c r="W20" s="363"/>
      <c r="X20" s="363"/>
      <c r="Y20" s="363"/>
      <c r="Z20" s="455"/>
      <c r="AA20" s="362">
        <v>18</v>
      </c>
      <c r="AB20" s="363"/>
      <c r="AC20" s="363"/>
      <c r="AD20" s="363"/>
      <c r="AE20" s="363"/>
      <c r="AF20" s="455"/>
      <c r="AG20" s="362">
        <v>4</v>
      </c>
      <c r="AH20" s="363"/>
      <c r="AI20" s="363"/>
      <c r="AJ20" s="363"/>
      <c r="AK20" s="363"/>
      <c r="AL20" s="455"/>
      <c r="AM20" s="474">
        <v>6</v>
      </c>
      <c r="AN20" s="480"/>
      <c r="AO20" s="480"/>
      <c r="AP20" s="480"/>
      <c r="AQ20" s="480"/>
      <c r="AR20" s="481"/>
      <c r="AS20" s="362">
        <v>5</v>
      </c>
      <c r="AT20" s="363"/>
      <c r="AU20" s="363"/>
      <c r="AV20" s="363"/>
      <c r="AW20" s="363"/>
      <c r="AX20" s="455"/>
      <c r="AY20" s="362">
        <v>7</v>
      </c>
      <c r="AZ20" s="363"/>
      <c r="BA20" s="363"/>
      <c r="BB20" s="363"/>
      <c r="BC20" s="363"/>
      <c r="BD20" s="455"/>
      <c r="BE20" s="362">
        <v>2</v>
      </c>
      <c r="BF20" s="363"/>
      <c r="BG20" s="363"/>
      <c r="BH20" s="363"/>
      <c r="BI20" s="363"/>
      <c r="BJ20" s="455"/>
      <c r="BK20" s="362">
        <v>18</v>
      </c>
      <c r="BL20" s="363"/>
      <c r="BM20" s="363"/>
      <c r="BN20" s="363"/>
      <c r="BO20" s="363"/>
      <c r="BP20" s="455"/>
      <c r="BQ20" s="362">
        <v>13</v>
      </c>
      <c r="BR20" s="363"/>
      <c r="BS20" s="363"/>
      <c r="BT20" s="363"/>
      <c r="BU20" s="363"/>
      <c r="BV20" s="455"/>
      <c r="BW20" s="482">
        <v>12</v>
      </c>
      <c r="BX20" s="483"/>
      <c r="BY20" s="483"/>
      <c r="BZ20" s="483"/>
      <c r="CA20" s="483"/>
      <c r="CB20" s="484"/>
      <c r="CC20" s="362">
        <v>12</v>
      </c>
      <c r="CD20" s="363"/>
      <c r="CE20" s="363"/>
      <c r="CF20" s="363"/>
      <c r="CG20" s="363"/>
      <c r="CH20" s="455"/>
    </row>
    <row r="21" spans="1:86" s="38" customFormat="1" ht="24" customHeight="1" x14ac:dyDescent="0.3">
      <c r="A21" s="399"/>
      <c r="B21" s="465" t="s">
        <v>128</v>
      </c>
      <c r="C21" s="466"/>
      <c r="D21" s="65" t="s">
        <v>129</v>
      </c>
      <c r="E21" s="57" t="s">
        <v>15</v>
      </c>
      <c r="F21" s="58" t="s">
        <v>16</v>
      </c>
      <c r="G21" s="219">
        <v>3340</v>
      </c>
      <c r="H21" s="219">
        <v>5000</v>
      </c>
      <c r="I21" s="218">
        <v>7500</v>
      </c>
      <c r="J21" s="125">
        <f t="shared" ref="J21:K21" si="6">I21*1.05</f>
        <v>7875</v>
      </c>
      <c r="K21" s="125">
        <f t="shared" si="6"/>
        <v>8268.75</v>
      </c>
      <c r="L21" s="112" t="s">
        <v>120</v>
      </c>
      <c r="M21" s="54">
        <v>0.1</v>
      </c>
      <c r="N21" s="50">
        <f t="shared" si="1"/>
        <v>1304</v>
      </c>
      <c r="O21" s="362">
        <v>54</v>
      </c>
      <c r="P21" s="363"/>
      <c r="Q21" s="363"/>
      <c r="R21" s="363"/>
      <c r="S21" s="363"/>
      <c r="T21" s="455"/>
      <c r="U21" s="362">
        <v>216</v>
      </c>
      <c r="V21" s="363"/>
      <c r="W21" s="363"/>
      <c r="X21" s="363"/>
      <c r="Y21" s="363"/>
      <c r="Z21" s="455"/>
      <c r="AA21" s="362">
        <v>187</v>
      </c>
      <c r="AB21" s="363"/>
      <c r="AC21" s="363"/>
      <c r="AD21" s="363"/>
      <c r="AE21" s="363"/>
      <c r="AF21" s="455"/>
      <c r="AG21" s="362">
        <v>60</v>
      </c>
      <c r="AH21" s="363"/>
      <c r="AI21" s="363"/>
      <c r="AJ21" s="363"/>
      <c r="AK21" s="363"/>
      <c r="AL21" s="455"/>
      <c r="AM21" s="474">
        <v>76</v>
      </c>
      <c r="AN21" s="480"/>
      <c r="AO21" s="480"/>
      <c r="AP21" s="480"/>
      <c r="AQ21" s="480"/>
      <c r="AR21" s="481"/>
      <c r="AS21" s="362">
        <v>5</v>
      </c>
      <c r="AT21" s="363"/>
      <c r="AU21" s="363"/>
      <c r="AV21" s="363"/>
      <c r="AW21" s="363"/>
      <c r="AX21" s="455"/>
      <c r="AY21" s="362">
        <v>58</v>
      </c>
      <c r="AZ21" s="363"/>
      <c r="BA21" s="363"/>
      <c r="BB21" s="363"/>
      <c r="BC21" s="363"/>
      <c r="BD21" s="455"/>
      <c r="BE21" s="362">
        <v>11</v>
      </c>
      <c r="BF21" s="363"/>
      <c r="BG21" s="363"/>
      <c r="BH21" s="363"/>
      <c r="BI21" s="363"/>
      <c r="BJ21" s="455"/>
      <c r="BK21" s="362">
        <v>175</v>
      </c>
      <c r="BL21" s="363"/>
      <c r="BM21" s="363"/>
      <c r="BN21" s="363"/>
      <c r="BO21" s="363"/>
      <c r="BP21" s="455"/>
      <c r="BQ21" s="362">
        <v>311</v>
      </c>
      <c r="BR21" s="363"/>
      <c r="BS21" s="363"/>
      <c r="BT21" s="363"/>
      <c r="BU21" s="363"/>
      <c r="BV21" s="455"/>
      <c r="BW21" s="482">
        <v>91</v>
      </c>
      <c r="BX21" s="483"/>
      <c r="BY21" s="483"/>
      <c r="BZ21" s="483"/>
      <c r="CA21" s="483"/>
      <c r="CB21" s="484"/>
      <c r="CC21" s="362">
        <v>60</v>
      </c>
      <c r="CD21" s="363"/>
      <c r="CE21" s="363"/>
      <c r="CF21" s="363"/>
      <c r="CG21" s="363"/>
      <c r="CH21" s="455"/>
    </row>
    <row r="22" spans="1:86" s="38" customFormat="1" ht="12.75" customHeight="1" x14ac:dyDescent="0.3">
      <c r="A22" s="379" t="s">
        <v>18</v>
      </c>
      <c r="B22" s="490" t="s">
        <v>130</v>
      </c>
      <c r="C22" s="491"/>
      <c r="D22" s="427" t="s">
        <v>39</v>
      </c>
      <c r="E22" s="427" t="s">
        <v>15</v>
      </c>
      <c r="F22" s="427" t="s">
        <v>16</v>
      </c>
      <c r="G22" s="433">
        <v>62</v>
      </c>
      <c r="H22" s="433">
        <v>150</v>
      </c>
      <c r="I22" s="411">
        <v>220</v>
      </c>
      <c r="J22" s="411">
        <f>I22*1.05</f>
        <v>231</v>
      </c>
      <c r="K22" s="411">
        <f>J22*1.05</f>
        <v>242.55</v>
      </c>
      <c r="L22" s="413" t="s">
        <v>120</v>
      </c>
      <c r="M22" s="415">
        <v>0.1</v>
      </c>
      <c r="N22" s="449">
        <f>SUM(O23:CH23)</f>
        <v>60</v>
      </c>
      <c r="O22" s="132" t="s">
        <v>68</v>
      </c>
      <c r="P22" s="132" t="s">
        <v>69</v>
      </c>
      <c r="Q22" s="132" t="s">
        <v>78</v>
      </c>
      <c r="R22" s="132" t="s">
        <v>79</v>
      </c>
      <c r="S22" s="132" t="s">
        <v>98</v>
      </c>
      <c r="T22" s="132" t="s">
        <v>99</v>
      </c>
      <c r="U22" s="132" t="s">
        <v>68</v>
      </c>
      <c r="V22" s="132" t="s">
        <v>69</v>
      </c>
      <c r="W22" s="132" t="s">
        <v>78</v>
      </c>
      <c r="X22" s="132" t="s">
        <v>79</v>
      </c>
      <c r="Y22" s="132" t="s">
        <v>98</v>
      </c>
      <c r="Z22" s="132" t="s">
        <v>99</v>
      </c>
      <c r="AA22" s="132" t="s">
        <v>68</v>
      </c>
      <c r="AB22" s="132" t="s">
        <v>69</v>
      </c>
      <c r="AC22" s="132" t="s">
        <v>78</v>
      </c>
      <c r="AD22" s="132" t="s">
        <v>79</v>
      </c>
      <c r="AE22" s="132" t="s">
        <v>98</v>
      </c>
      <c r="AF22" s="132" t="s">
        <v>99</v>
      </c>
      <c r="AG22" s="132" t="s">
        <v>68</v>
      </c>
      <c r="AH22" s="132" t="s">
        <v>69</v>
      </c>
      <c r="AI22" s="132" t="s">
        <v>78</v>
      </c>
      <c r="AJ22" s="132" t="s">
        <v>79</v>
      </c>
      <c r="AK22" s="132" t="s">
        <v>98</v>
      </c>
      <c r="AL22" s="132" t="s">
        <v>99</v>
      </c>
      <c r="AM22" s="132" t="s">
        <v>68</v>
      </c>
      <c r="AN22" s="132" t="s">
        <v>69</v>
      </c>
      <c r="AO22" s="132" t="s">
        <v>78</v>
      </c>
      <c r="AP22" s="132" t="s">
        <v>79</v>
      </c>
      <c r="AQ22" s="132" t="s">
        <v>98</v>
      </c>
      <c r="AR22" s="132" t="s">
        <v>99</v>
      </c>
      <c r="AS22" s="132" t="s">
        <v>68</v>
      </c>
      <c r="AT22" s="132" t="s">
        <v>69</v>
      </c>
      <c r="AU22" s="132" t="s">
        <v>78</v>
      </c>
      <c r="AV22" s="132" t="s">
        <v>79</v>
      </c>
      <c r="AW22" s="132" t="s">
        <v>98</v>
      </c>
      <c r="AX22" s="132" t="s">
        <v>99</v>
      </c>
      <c r="AY22" s="132" t="s">
        <v>68</v>
      </c>
      <c r="AZ22" s="132" t="s">
        <v>69</v>
      </c>
      <c r="BA22" s="132" t="s">
        <v>78</v>
      </c>
      <c r="BB22" s="132" t="s">
        <v>79</v>
      </c>
      <c r="BC22" s="132" t="s">
        <v>98</v>
      </c>
      <c r="BD22" s="132" t="s">
        <v>99</v>
      </c>
      <c r="BE22" s="132" t="s">
        <v>68</v>
      </c>
      <c r="BF22" s="132" t="s">
        <v>69</v>
      </c>
      <c r="BG22" s="132" t="s">
        <v>78</v>
      </c>
      <c r="BH22" s="132" t="s">
        <v>79</v>
      </c>
      <c r="BI22" s="132" t="s">
        <v>98</v>
      </c>
      <c r="BJ22" s="132" t="s">
        <v>99</v>
      </c>
      <c r="BK22" s="132" t="s">
        <v>68</v>
      </c>
      <c r="BL22" s="132" t="s">
        <v>69</v>
      </c>
      <c r="BM22" s="132" t="s">
        <v>78</v>
      </c>
      <c r="BN22" s="132" t="s">
        <v>79</v>
      </c>
      <c r="BO22" s="132" t="s">
        <v>98</v>
      </c>
      <c r="BP22" s="132" t="s">
        <v>99</v>
      </c>
      <c r="BQ22" s="132" t="s">
        <v>68</v>
      </c>
      <c r="BR22" s="132" t="s">
        <v>69</v>
      </c>
      <c r="BS22" s="132" t="s">
        <v>78</v>
      </c>
      <c r="BT22" s="132" t="s">
        <v>79</v>
      </c>
      <c r="BU22" s="132" t="s">
        <v>98</v>
      </c>
      <c r="BV22" s="132" t="s">
        <v>99</v>
      </c>
      <c r="BW22" s="132" t="s">
        <v>68</v>
      </c>
      <c r="BX22" s="132" t="s">
        <v>69</v>
      </c>
      <c r="BY22" s="132" t="s">
        <v>78</v>
      </c>
      <c r="BZ22" s="132" t="s">
        <v>79</v>
      </c>
      <c r="CA22" s="132" t="s">
        <v>98</v>
      </c>
      <c r="CB22" s="132" t="s">
        <v>99</v>
      </c>
      <c r="CC22" s="132" t="s">
        <v>68</v>
      </c>
      <c r="CD22" s="132" t="s">
        <v>69</v>
      </c>
      <c r="CE22" s="132" t="s">
        <v>78</v>
      </c>
      <c r="CF22" s="132" t="s">
        <v>79</v>
      </c>
      <c r="CG22" s="132" t="s">
        <v>98</v>
      </c>
      <c r="CH22" s="132" t="s">
        <v>99</v>
      </c>
    </row>
    <row r="23" spans="1:86" s="38" customFormat="1" ht="23.25" customHeight="1" x14ac:dyDescent="0.3">
      <c r="A23" s="380"/>
      <c r="B23" s="492"/>
      <c r="C23" s="493"/>
      <c r="D23" s="428"/>
      <c r="E23" s="428"/>
      <c r="F23" s="428"/>
      <c r="G23" s="434"/>
      <c r="H23" s="434"/>
      <c r="I23" s="412"/>
      <c r="J23" s="412"/>
      <c r="K23" s="412"/>
      <c r="L23" s="414"/>
      <c r="M23" s="416"/>
      <c r="N23" s="450"/>
      <c r="O23" s="227"/>
      <c r="P23" s="227"/>
      <c r="Q23" s="227"/>
      <c r="R23" s="227"/>
      <c r="S23" s="227"/>
      <c r="T23" s="227"/>
      <c r="U23" s="227">
        <v>5</v>
      </c>
      <c r="V23" s="227">
        <v>4</v>
      </c>
      <c r="W23" s="228">
        <v>2</v>
      </c>
      <c r="X23" s="227"/>
      <c r="Y23" s="227"/>
      <c r="Z23" s="227">
        <v>1</v>
      </c>
      <c r="AA23" s="227">
        <v>1</v>
      </c>
      <c r="AB23" s="227"/>
      <c r="AC23" s="227"/>
      <c r="AD23" s="227"/>
      <c r="AE23" s="227">
        <v>1</v>
      </c>
      <c r="AF23" s="227">
        <v>0</v>
      </c>
      <c r="AG23" s="292">
        <v>1</v>
      </c>
      <c r="AH23" s="292">
        <v>1</v>
      </c>
      <c r="AI23" s="292"/>
      <c r="AJ23" s="292"/>
      <c r="AK23" s="292"/>
      <c r="AL23" s="292"/>
      <c r="AM23" s="291">
        <v>1</v>
      </c>
      <c r="AN23" s="291">
        <v>1</v>
      </c>
      <c r="AO23" s="291"/>
      <c r="AP23" s="291"/>
      <c r="AQ23" s="291">
        <v>1</v>
      </c>
      <c r="AR23" s="291"/>
      <c r="AS23" s="291">
        <v>1</v>
      </c>
      <c r="AT23" s="291"/>
      <c r="AU23" s="291">
        <v>16</v>
      </c>
      <c r="AV23" s="291">
        <v>17</v>
      </c>
      <c r="AW23" s="291"/>
      <c r="AX23" s="291"/>
      <c r="AY23" s="201"/>
      <c r="AZ23" s="201"/>
      <c r="BA23" s="201"/>
      <c r="BB23" s="201"/>
      <c r="BC23" s="201"/>
      <c r="BD23" s="201"/>
      <c r="BE23" s="200">
        <v>0</v>
      </c>
      <c r="BF23" s="200">
        <v>1</v>
      </c>
      <c r="BG23" s="200">
        <v>0</v>
      </c>
      <c r="BH23" s="200">
        <v>0</v>
      </c>
      <c r="BI23" s="200">
        <v>0</v>
      </c>
      <c r="BJ23" s="200">
        <v>0</v>
      </c>
      <c r="BK23" s="324">
        <v>1</v>
      </c>
      <c r="BL23" s="324">
        <v>0</v>
      </c>
      <c r="BM23" s="324">
        <v>0</v>
      </c>
      <c r="BN23" s="324">
        <v>0</v>
      </c>
      <c r="BO23" s="324">
        <v>1</v>
      </c>
      <c r="BP23" s="324">
        <v>0</v>
      </c>
      <c r="BQ23" s="338">
        <v>3</v>
      </c>
      <c r="BR23" s="338">
        <v>0</v>
      </c>
      <c r="BS23" s="338">
        <v>0</v>
      </c>
      <c r="BT23" s="338">
        <v>0</v>
      </c>
      <c r="BU23" s="338">
        <v>0</v>
      </c>
      <c r="BV23" s="338">
        <v>0</v>
      </c>
      <c r="BW23" s="213">
        <v>0</v>
      </c>
      <c r="BX23" s="213">
        <v>0</v>
      </c>
      <c r="BY23" s="213">
        <v>0</v>
      </c>
      <c r="BZ23" s="213">
        <v>0</v>
      </c>
      <c r="CA23" s="213">
        <v>0</v>
      </c>
      <c r="CB23" s="213">
        <v>0</v>
      </c>
      <c r="CC23" s="213">
        <v>1</v>
      </c>
      <c r="CD23" s="213">
        <v>0</v>
      </c>
      <c r="CE23" s="213">
        <v>0</v>
      </c>
      <c r="CF23" s="213">
        <v>0</v>
      </c>
      <c r="CG23" s="213">
        <v>0</v>
      </c>
      <c r="CH23" s="213">
        <v>0</v>
      </c>
    </row>
    <row r="24" spans="1:86" s="38" customFormat="1" ht="24.75" customHeight="1" x14ac:dyDescent="0.3">
      <c r="A24" s="380"/>
      <c r="B24" s="494" t="s">
        <v>131</v>
      </c>
      <c r="C24" s="495"/>
      <c r="D24" s="45" t="s">
        <v>97</v>
      </c>
      <c r="E24" s="45" t="s">
        <v>15</v>
      </c>
      <c r="F24" s="45" t="s">
        <v>16</v>
      </c>
      <c r="G24" s="131">
        <v>754</v>
      </c>
      <c r="H24" s="131">
        <v>800</v>
      </c>
      <c r="I24" s="220">
        <v>560</v>
      </c>
      <c r="J24" s="125">
        <f t="shared" ref="J24:K25" si="7">I24*1.05</f>
        <v>588</v>
      </c>
      <c r="K24" s="125">
        <f t="shared" si="7"/>
        <v>617.4</v>
      </c>
      <c r="L24" s="82" t="s">
        <v>120</v>
      </c>
      <c r="M24" s="165">
        <v>0.1</v>
      </c>
      <c r="N24" s="53">
        <f>SUM(O24:CH24)</f>
        <v>1151</v>
      </c>
      <c r="O24" s="227"/>
      <c r="P24" s="227"/>
      <c r="Q24" s="227">
        <v>42</v>
      </c>
      <c r="R24" s="227">
        <v>3</v>
      </c>
      <c r="S24" s="227">
        <v>15</v>
      </c>
      <c r="T24" s="227">
        <v>2</v>
      </c>
      <c r="U24" s="227"/>
      <c r="V24" s="227"/>
      <c r="W24" s="228">
        <v>224</v>
      </c>
      <c r="X24" s="227">
        <v>130</v>
      </c>
      <c r="Y24" s="227">
        <v>5</v>
      </c>
      <c r="Z24" s="227">
        <v>2</v>
      </c>
      <c r="AA24" s="227">
        <v>1</v>
      </c>
      <c r="AB24" s="227"/>
      <c r="AC24" s="227">
        <v>145</v>
      </c>
      <c r="AD24" s="227">
        <v>78</v>
      </c>
      <c r="AE24" s="227">
        <v>16</v>
      </c>
      <c r="AF24" s="227">
        <v>0</v>
      </c>
      <c r="AG24" s="292"/>
      <c r="AH24" s="292"/>
      <c r="AI24" s="292">
        <v>17</v>
      </c>
      <c r="AJ24" s="292">
        <v>5</v>
      </c>
      <c r="AK24" s="292">
        <v>3</v>
      </c>
      <c r="AL24" s="292"/>
      <c r="AM24" s="291"/>
      <c r="AN24" s="291"/>
      <c r="AO24" s="291">
        <v>30</v>
      </c>
      <c r="AP24" s="291"/>
      <c r="AQ24" s="291">
        <v>14</v>
      </c>
      <c r="AR24" s="291">
        <v>6</v>
      </c>
      <c r="AS24" s="291"/>
      <c r="AT24" s="291"/>
      <c r="AU24" s="291">
        <v>22</v>
      </c>
      <c r="AV24" s="291"/>
      <c r="AW24" s="291"/>
      <c r="AX24" s="291"/>
      <c r="AY24" s="201"/>
      <c r="AZ24" s="201"/>
      <c r="BA24" s="201">
        <v>17</v>
      </c>
      <c r="BB24" s="201">
        <v>5</v>
      </c>
      <c r="BC24" s="201"/>
      <c r="BD24" s="201"/>
      <c r="BE24" s="200">
        <v>0</v>
      </c>
      <c r="BF24" s="200">
        <v>0</v>
      </c>
      <c r="BG24" s="200">
        <v>15</v>
      </c>
      <c r="BH24" s="200">
        <v>3</v>
      </c>
      <c r="BI24" s="200">
        <v>0</v>
      </c>
      <c r="BJ24" s="200">
        <v>0</v>
      </c>
      <c r="BK24" s="324">
        <v>1</v>
      </c>
      <c r="BL24" s="324">
        <v>0</v>
      </c>
      <c r="BM24" s="324">
        <v>132</v>
      </c>
      <c r="BN24" s="324">
        <v>79</v>
      </c>
      <c r="BO24" s="324">
        <v>14</v>
      </c>
      <c r="BP24" s="324">
        <v>0</v>
      </c>
      <c r="BQ24" s="336">
        <v>0</v>
      </c>
      <c r="BR24" s="336">
        <v>1</v>
      </c>
      <c r="BS24" s="336">
        <v>17</v>
      </c>
      <c r="BT24" s="336">
        <v>7</v>
      </c>
      <c r="BU24" s="336">
        <v>7</v>
      </c>
      <c r="BV24" s="336">
        <v>1</v>
      </c>
      <c r="BW24" s="213">
        <v>0</v>
      </c>
      <c r="BX24" s="213">
        <v>0</v>
      </c>
      <c r="BY24" s="213">
        <v>30</v>
      </c>
      <c r="BZ24" s="213">
        <v>25</v>
      </c>
      <c r="CA24" s="213">
        <v>3</v>
      </c>
      <c r="CB24" s="213">
        <v>1</v>
      </c>
      <c r="CC24" s="213">
        <v>0</v>
      </c>
      <c r="CD24" s="213">
        <v>0</v>
      </c>
      <c r="CE24" s="213">
        <v>15</v>
      </c>
      <c r="CF24" s="213">
        <v>16</v>
      </c>
      <c r="CG24" s="213">
        <v>2</v>
      </c>
      <c r="CH24" s="213">
        <v>0</v>
      </c>
    </row>
    <row r="25" spans="1:86" s="38" customFormat="1" ht="24.75" customHeight="1" x14ac:dyDescent="0.3">
      <c r="A25" s="381"/>
      <c r="B25" s="465" t="s">
        <v>132</v>
      </c>
      <c r="C25" s="466"/>
      <c r="D25" s="45" t="s">
        <v>97</v>
      </c>
      <c r="E25" s="57" t="s">
        <v>15</v>
      </c>
      <c r="F25" s="58" t="s">
        <v>16</v>
      </c>
      <c r="G25" s="51">
        <v>2975</v>
      </c>
      <c r="H25" s="51">
        <v>3800</v>
      </c>
      <c r="I25" s="220">
        <v>4300</v>
      </c>
      <c r="J25" s="125">
        <f t="shared" si="7"/>
        <v>4515</v>
      </c>
      <c r="K25" s="125">
        <f t="shared" si="7"/>
        <v>4740.75</v>
      </c>
      <c r="L25" s="82" t="s">
        <v>87</v>
      </c>
      <c r="M25" s="165">
        <v>0.1</v>
      </c>
      <c r="N25" s="171">
        <f>SUM(O25:CH25)</f>
        <v>2391</v>
      </c>
      <c r="O25" s="227"/>
      <c r="P25" s="227"/>
      <c r="Q25" s="227">
        <v>1</v>
      </c>
      <c r="R25" s="227"/>
      <c r="S25" s="227">
        <v>14</v>
      </c>
      <c r="T25" s="227">
        <v>5</v>
      </c>
      <c r="U25" s="227"/>
      <c r="V25" s="227"/>
      <c r="W25" s="228">
        <v>269</v>
      </c>
      <c r="X25" s="227">
        <v>184</v>
      </c>
      <c r="Y25" s="227">
        <v>33</v>
      </c>
      <c r="Z25" s="227">
        <v>9</v>
      </c>
      <c r="AA25" s="227"/>
      <c r="AB25" s="227"/>
      <c r="AC25" s="227">
        <v>291</v>
      </c>
      <c r="AD25" s="227">
        <v>177</v>
      </c>
      <c r="AE25" s="227">
        <v>80</v>
      </c>
      <c r="AF25" s="227">
        <v>42</v>
      </c>
      <c r="AG25" s="292">
        <v>2</v>
      </c>
      <c r="AH25" s="292">
        <v>3</v>
      </c>
      <c r="AI25" s="292">
        <v>5</v>
      </c>
      <c r="AJ25" s="292">
        <v>3</v>
      </c>
      <c r="AK25" s="292">
        <v>36</v>
      </c>
      <c r="AL25" s="292">
        <v>6</v>
      </c>
      <c r="AM25" s="291"/>
      <c r="AN25" s="291"/>
      <c r="AO25" s="291"/>
      <c r="AP25" s="291">
        <v>5</v>
      </c>
      <c r="AQ25" s="291">
        <v>55</v>
      </c>
      <c r="AR25" s="291">
        <v>2</v>
      </c>
      <c r="AS25" s="291"/>
      <c r="AT25" s="291"/>
      <c r="AU25" s="291"/>
      <c r="AV25" s="291"/>
      <c r="AW25" s="291">
        <v>8</v>
      </c>
      <c r="AX25" s="291">
        <v>5</v>
      </c>
      <c r="AY25" s="201">
        <v>2</v>
      </c>
      <c r="AZ25" s="201">
        <v>2</v>
      </c>
      <c r="BA25" s="201">
        <v>17</v>
      </c>
      <c r="BB25" s="201">
        <v>14</v>
      </c>
      <c r="BC25" s="201">
        <v>25</v>
      </c>
      <c r="BD25" s="201">
        <v>9</v>
      </c>
      <c r="BE25" s="200">
        <v>0</v>
      </c>
      <c r="BF25" s="200">
        <v>0</v>
      </c>
      <c r="BG25" s="200">
        <v>0</v>
      </c>
      <c r="BH25" s="200">
        <v>0</v>
      </c>
      <c r="BI25" s="200">
        <v>8</v>
      </c>
      <c r="BJ25" s="200">
        <v>3</v>
      </c>
      <c r="BK25" s="324">
        <v>0</v>
      </c>
      <c r="BL25" s="324">
        <v>0</v>
      </c>
      <c r="BM25" s="324">
        <v>282</v>
      </c>
      <c r="BN25" s="324">
        <v>185</v>
      </c>
      <c r="BO25" s="324">
        <v>72</v>
      </c>
      <c r="BP25" s="324">
        <v>42</v>
      </c>
      <c r="BQ25" s="337">
        <v>2</v>
      </c>
      <c r="BR25" s="337">
        <v>2</v>
      </c>
      <c r="BS25" s="337">
        <v>177</v>
      </c>
      <c r="BT25" s="337">
        <v>137</v>
      </c>
      <c r="BU25" s="337">
        <v>29</v>
      </c>
      <c r="BV25" s="337">
        <v>2</v>
      </c>
      <c r="BW25" s="213">
        <v>0</v>
      </c>
      <c r="BX25" s="213">
        <v>0</v>
      </c>
      <c r="BY25" s="213">
        <v>41</v>
      </c>
      <c r="BZ25" s="213">
        <v>26</v>
      </c>
      <c r="CA25" s="213">
        <v>24</v>
      </c>
      <c r="CB25" s="213">
        <v>0</v>
      </c>
      <c r="CC25" s="214">
        <v>0</v>
      </c>
      <c r="CD25" s="214">
        <v>0</v>
      </c>
      <c r="CE25" s="214">
        <v>26</v>
      </c>
      <c r="CF25" s="214">
        <v>15</v>
      </c>
      <c r="CG25" s="214">
        <v>14</v>
      </c>
      <c r="CH25" s="214">
        <v>0</v>
      </c>
    </row>
    <row r="26" spans="1:86" x14ac:dyDescent="0.3">
      <c r="J26" s="21"/>
      <c r="K26" s="21"/>
      <c r="L26" s="21"/>
    </row>
    <row r="27" spans="1:86" ht="15" customHeight="1" x14ac:dyDescent="0.3">
      <c r="G27" s="191"/>
      <c r="H27" s="191"/>
      <c r="I27" s="122"/>
      <c r="J27" s="21"/>
      <c r="K27" s="96" t="s">
        <v>226</v>
      </c>
      <c r="L27" s="167" t="s">
        <v>226</v>
      </c>
      <c r="N27" s="122">
        <f>SUM(O27:CH27)</f>
        <v>2447</v>
      </c>
      <c r="O27" s="403">
        <f>O23+P23+Q23+R23+O25+P25+Q25+R25+S25+T25</f>
        <v>20</v>
      </c>
      <c r="P27" s="403"/>
      <c r="Q27" s="403"/>
      <c r="R27" s="403"/>
      <c r="S27" s="403"/>
      <c r="T27" s="403"/>
      <c r="U27" s="403">
        <f>U23+V23+W23+X23+U25+V25+W25+X25+Y25+Z25</f>
        <v>506</v>
      </c>
      <c r="V27" s="403"/>
      <c r="W27" s="403"/>
      <c r="X27" s="403"/>
      <c r="Y27" s="403"/>
      <c r="Z27" s="403"/>
      <c r="AA27" s="403">
        <f>AA23+AB23+AC23+AD23+AA25+AB25+AC25+AD25+AE25+AF25</f>
        <v>591</v>
      </c>
      <c r="AB27" s="403"/>
      <c r="AC27" s="403"/>
      <c r="AD27" s="403"/>
      <c r="AE27" s="403"/>
      <c r="AF27" s="403"/>
      <c r="AG27" s="403">
        <f t="shared" ref="AG27" si="8">AG23+AH23+AI23+AJ23+AG25+AH25+AI25+AJ25+AK25+AL25</f>
        <v>57</v>
      </c>
      <c r="AH27" s="403"/>
      <c r="AI27" s="403"/>
      <c r="AJ27" s="403"/>
      <c r="AK27" s="403"/>
      <c r="AL27" s="403"/>
      <c r="AM27" s="403">
        <f t="shared" ref="AM27" si="9">AM23+AN23+AO23+AP23+AM25+AN25+AO25+AP25+AQ25+AR25</f>
        <v>64</v>
      </c>
      <c r="AN27" s="403"/>
      <c r="AO27" s="403"/>
      <c r="AP27" s="403"/>
      <c r="AQ27" s="403"/>
      <c r="AR27" s="403"/>
      <c r="AS27" s="403">
        <f t="shared" ref="AS27" si="10">AS23+AT23+AU23+AV23+AS25+AT25+AU25+AV25+AW25+AX25</f>
        <v>47</v>
      </c>
      <c r="AT27" s="403"/>
      <c r="AU27" s="403"/>
      <c r="AV27" s="403"/>
      <c r="AW27" s="403"/>
      <c r="AX27" s="403"/>
      <c r="AY27" s="403">
        <f t="shared" ref="AY27" si="11">AY23+AZ23+BA23+BB23+AY25+AZ25+BA25+BB25+BC25+BD25</f>
        <v>69</v>
      </c>
      <c r="AZ27" s="403"/>
      <c r="BA27" s="403"/>
      <c r="BB27" s="403"/>
      <c r="BC27" s="403"/>
      <c r="BD27" s="403"/>
      <c r="BE27" s="403">
        <f t="shared" ref="BE27" si="12">BE23+BF23+BG23+BH23+BE25+BF25+BG25+BH25+BI25+BJ25</f>
        <v>12</v>
      </c>
      <c r="BF27" s="403"/>
      <c r="BG27" s="403"/>
      <c r="BH27" s="403"/>
      <c r="BI27" s="403"/>
      <c r="BJ27" s="403"/>
      <c r="BK27" s="403">
        <f t="shared" ref="BK27" si="13">BK23+BL23+BM23+BN23+BK25+BL25+BM25+BN25+BO25+BP25</f>
        <v>582</v>
      </c>
      <c r="BL27" s="403"/>
      <c r="BM27" s="403"/>
      <c r="BN27" s="403"/>
      <c r="BO27" s="403"/>
      <c r="BP27" s="403"/>
      <c r="BQ27" s="403">
        <f t="shared" ref="BQ27" si="14">BQ23+BR23+BS23+BT23+BQ25+BR25+BS25+BT25+BU25+BV25</f>
        <v>352</v>
      </c>
      <c r="BR27" s="403"/>
      <c r="BS27" s="403"/>
      <c r="BT27" s="403"/>
      <c r="BU27" s="403"/>
      <c r="BV27" s="403"/>
      <c r="BW27" s="403">
        <f t="shared" ref="BW27" si="15">BW23+BX23+BY23+BZ23+BW25+BX25+BY25+BZ25+CA25+CB25</f>
        <v>91</v>
      </c>
      <c r="BX27" s="403"/>
      <c r="BY27" s="403"/>
      <c r="BZ27" s="403"/>
      <c r="CA27" s="403"/>
      <c r="CB27" s="403"/>
      <c r="CC27" s="403">
        <f t="shared" ref="CC27" si="16">CC23+CD23+CE23+CF23+CC25+CD25+CE25+CF25+CG25+CH25</f>
        <v>56</v>
      </c>
      <c r="CD27" s="403"/>
      <c r="CE27" s="403"/>
      <c r="CF27" s="403"/>
      <c r="CG27" s="403"/>
      <c r="CH27" s="403"/>
    </row>
    <row r="28" spans="1:86" x14ac:dyDescent="0.3">
      <c r="G28" s="191"/>
      <c r="H28" s="191"/>
      <c r="I28" s="122"/>
      <c r="J28" s="21"/>
      <c r="K28" s="96" t="s">
        <v>2</v>
      </c>
      <c r="L28" s="167" t="s">
        <v>2</v>
      </c>
      <c r="N28" s="122">
        <f>SUM(N15:N21)</f>
        <v>1600</v>
      </c>
      <c r="O28" s="403">
        <f>SUM(O15:T21)</f>
        <v>102</v>
      </c>
      <c r="P28" s="403"/>
      <c r="Q28" s="403"/>
      <c r="R28" s="403"/>
      <c r="S28" s="403"/>
      <c r="T28" s="403"/>
      <c r="U28" s="403">
        <f t="shared" ref="U28" si="17">SUM(U15:Z21)</f>
        <v>265</v>
      </c>
      <c r="V28" s="403"/>
      <c r="W28" s="403"/>
      <c r="X28" s="403"/>
      <c r="Y28" s="403"/>
      <c r="Z28" s="403"/>
      <c r="AA28" s="403">
        <f t="shared" ref="AA28" si="18">SUM(AA15:AF21)</f>
        <v>219</v>
      </c>
      <c r="AB28" s="403"/>
      <c r="AC28" s="403"/>
      <c r="AD28" s="403"/>
      <c r="AE28" s="403"/>
      <c r="AF28" s="403"/>
      <c r="AG28" s="403">
        <f t="shared" ref="AG28" si="19">SUM(AG15:AL21)</f>
        <v>74</v>
      </c>
      <c r="AH28" s="403"/>
      <c r="AI28" s="403"/>
      <c r="AJ28" s="403"/>
      <c r="AK28" s="403"/>
      <c r="AL28" s="403"/>
      <c r="AM28" s="403">
        <f t="shared" ref="AM28" si="20">SUM(AM15:AR21)</f>
        <v>91</v>
      </c>
      <c r="AN28" s="403"/>
      <c r="AO28" s="403"/>
      <c r="AP28" s="403"/>
      <c r="AQ28" s="403"/>
      <c r="AR28" s="403"/>
      <c r="AS28" s="403">
        <f t="shared" ref="AS28" si="21">SUM(AS15:AX21)</f>
        <v>28</v>
      </c>
      <c r="AT28" s="403"/>
      <c r="AU28" s="403"/>
      <c r="AV28" s="403"/>
      <c r="AW28" s="403"/>
      <c r="AX28" s="403"/>
      <c r="AY28" s="403">
        <f t="shared" ref="AY28" si="22">SUM(AY15:BD21)</f>
        <v>70</v>
      </c>
      <c r="AZ28" s="403"/>
      <c r="BA28" s="403"/>
      <c r="BB28" s="403"/>
      <c r="BC28" s="403"/>
      <c r="BD28" s="403"/>
      <c r="BE28" s="403">
        <f t="shared" ref="BE28" si="23">SUM(BE15:BJ21)</f>
        <v>14</v>
      </c>
      <c r="BF28" s="403"/>
      <c r="BG28" s="403"/>
      <c r="BH28" s="403"/>
      <c r="BI28" s="403"/>
      <c r="BJ28" s="403"/>
      <c r="BK28" s="403">
        <f t="shared" ref="BK28" si="24">SUM(BK15:BP21)</f>
        <v>207</v>
      </c>
      <c r="BL28" s="403"/>
      <c r="BM28" s="403"/>
      <c r="BN28" s="403"/>
      <c r="BO28" s="403"/>
      <c r="BP28" s="403"/>
      <c r="BQ28" s="403">
        <f t="shared" ref="BQ28" si="25">SUM(BQ15:BV21)</f>
        <v>348</v>
      </c>
      <c r="BR28" s="403"/>
      <c r="BS28" s="403"/>
      <c r="BT28" s="403"/>
      <c r="BU28" s="403"/>
      <c r="BV28" s="403"/>
      <c r="BW28" s="403">
        <f t="shared" ref="BW28" si="26">SUM(BW15:CB21)</f>
        <v>103</v>
      </c>
      <c r="BX28" s="403"/>
      <c r="BY28" s="403"/>
      <c r="BZ28" s="403"/>
      <c r="CA28" s="403"/>
      <c r="CB28" s="403"/>
      <c r="CC28" s="403">
        <f t="shared" ref="CC28" si="27">SUM(CC15:CH21)</f>
        <v>79</v>
      </c>
      <c r="CD28" s="403"/>
      <c r="CE28" s="403"/>
      <c r="CF28" s="403"/>
      <c r="CG28" s="403"/>
      <c r="CH28" s="403"/>
    </row>
    <row r="29" spans="1:86" x14ac:dyDescent="0.3">
      <c r="J29" s="21"/>
      <c r="K29" s="21"/>
      <c r="L29" s="21"/>
    </row>
    <row r="30" spans="1:86" x14ac:dyDescent="0.3">
      <c r="J30" s="21"/>
      <c r="K30" s="96"/>
      <c r="L30" s="96" t="s">
        <v>21</v>
      </c>
      <c r="N30" s="21">
        <f>O23+U23+AA23+AG23+AM23+AS23+AY23+BE23+BK23+BQ23+BW23+CC23+O25+U25+AA25+AG25+AM25+AS25+AY25+BE25+BK25+BQ25+BW25+CC25</f>
        <v>20</v>
      </c>
    </row>
    <row r="31" spans="1:86" s="21" customFormat="1" x14ac:dyDescent="0.3">
      <c r="G31" s="96"/>
      <c r="H31" s="96"/>
      <c r="K31" s="96"/>
      <c r="L31" s="96" t="s">
        <v>20</v>
      </c>
      <c r="N31" s="21">
        <f>P23+V23+AB23+AH23+AN23+AT23+AZ23+BF23+BL23+BR23+BX23+CD23+P25+V25+AB25+AH25+AN25+AT25+AZ25+BF25+BL25+BR25+BX25+CD25</f>
        <v>14</v>
      </c>
      <c r="O31" s="46"/>
      <c r="P31" s="46"/>
      <c r="Q31" s="46"/>
      <c r="R31" s="46"/>
      <c r="S31" s="46"/>
      <c r="T31" s="46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46"/>
      <c r="AT31" s="46"/>
      <c r="AU31" s="46"/>
      <c r="AV31" s="46"/>
      <c r="AW31" s="46"/>
      <c r="AX31" s="46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</row>
    <row r="32" spans="1:86" s="21" customFormat="1" x14ac:dyDescent="0.3">
      <c r="G32" s="96"/>
      <c r="H32" s="96"/>
      <c r="K32" s="96"/>
      <c r="L32" s="96" t="s">
        <v>261</v>
      </c>
      <c r="N32" s="96">
        <f>Q23+Q25+W23+W25+AC23+AC25+AI23+AI25+AO23+AO25+AU23+AU25+BA23+BA25+BG23+BG25+BM23+BM25+BS23+BS25+BY23+BY25+CE23+CE25</f>
        <v>1127</v>
      </c>
      <c r="O32" s="46"/>
      <c r="P32" s="46"/>
      <c r="Q32" s="46"/>
      <c r="R32" s="46"/>
      <c r="S32" s="46"/>
      <c r="T32" s="46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46"/>
      <c r="AT32" s="46"/>
      <c r="AU32" s="46"/>
      <c r="AV32" s="46"/>
      <c r="AW32" s="46"/>
      <c r="AX32" s="46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7:86" s="21" customFormat="1" x14ac:dyDescent="0.3">
      <c r="G33" s="96"/>
      <c r="H33" s="96"/>
      <c r="J33" s="39"/>
      <c r="K33" s="96"/>
      <c r="L33" s="163" t="s">
        <v>262</v>
      </c>
      <c r="N33" s="96">
        <f>R23+R25+X23+X25+AD23+AD25+AJ23+AJ25+AP23+AP25+AV23+AV25+BB23+BB25+BH23+BH25+BN23+BN25+BT23+BT25+BZ23+BZ25+CF23+CF25</f>
        <v>763</v>
      </c>
      <c r="O33" s="46"/>
      <c r="P33" s="46"/>
      <c r="Q33" s="46"/>
      <c r="R33" s="46"/>
      <c r="S33" s="46"/>
      <c r="T33" s="46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46"/>
      <c r="AT33" s="46"/>
      <c r="AU33" s="46"/>
      <c r="AV33" s="46"/>
      <c r="AW33" s="46"/>
      <c r="AX33" s="46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</row>
    <row r="34" spans="7:86" x14ac:dyDescent="0.3">
      <c r="K34" s="96"/>
      <c r="L34" s="163" t="s">
        <v>231</v>
      </c>
      <c r="N34" s="96">
        <f>S25+Y25+AE25+AK25+AQ25+AW25+BC25+BI25+BO25+BU25+CA25+CG25</f>
        <v>398</v>
      </c>
    </row>
    <row r="35" spans="7:86" x14ac:dyDescent="0.3">
      <c r="K35" s="96"/>
      <c r="L35" s="163" t="s">
        <v>236</v>
      </c>
      <c r="N35" s="96">
        <f>T25+Z25+AF25+AL25+AR25+AX25+BD25+BJ25+BP25+BV25+CB25+CH25</f>
        <v>125</v>
      </c>
    </row>
    <row r="36" spans="7:86" x14ac:dyDescent="0.3">
      <c r="L36" s="163" t="s">
        <v>266</v>
      </c>
    </row>
    <row r="37" spans="7:86" x14ac:dyDescent="0.3">
      <c r="L37" s="163" t="s">
        <v>267</v>
      </c>
    </row>
  </sheetData>
  <mergeCells count="166">
    <mergeCell ref="A22:A25"/>
    <mergeCell ref="B22:C23"/>
    <mergeCell ref="D22:D23"/>
    <mergeCell ref="E22:E23"/>
    <mergeCell ref="F22:F23"/>
    <mergeCell ref="I22:I23"/>
    <mergeCell ref="J22:J23"/>
    <mergeCell ref="B24:C24"/>
    <mergeCell ref="B25:C25"/>
    <mergeCell ref="G22:G23"/>
    <mergeCell ref="BW16:CB16"/>
    <mergeCell ref="BW17:CB17"/>
    <mergeCell ref="BW19:CB19"/>
    <mergeCell ref="K22:K23"/>
    <mergeCell ref="L22:L23"/>
    <mergeCell ref="A18:A21"/>
    <mergeCell ref="B18:C18"/>
    <mergeCell ref="B19:C19"/>
    <mergeCell ref="B21:C21"/>
    <mergeCell ref="B20:C20"/>
    <mergeCell ref="BE16:BJ16"/>
    <mergeCell ref="BW18:CB18"/>
    <mergeCell ref="BQ18:BV18"/>
    <mergeCell ref="BQ17:BV17"/>
    <mergeCell ref="A15:A17"/>
    <mergeCell ref="B17:C17"/>
    <mergeCell ref="BE17:BJ17"/>
    <mergeCell ref="BQ15:BV15"/>
    <mergeCell ref="BQ16:BV16"/>
    <mergeCell ref="BW15:CB15"/>
    <mergeCell ref="AY18:BD18"/>
    <mergeCell ref="BE18:BJ18"/>
    <mergeCell ref="AY17:BD17"/>
    <mergeCell ref="H22:H23"/>
    <mergeCell ref="AY16:BD16"/>
    <mergeCell ref="AY15:BD15"/>
    <mergeCell ref="BE15:BJ15"/>
    <mergeCell ref="M22:M23"/>
    <mergeCell ref="N22:N23"/>
    <mergeCell ref="B16:C16"/>
    <mergeCell ref="B15:C15"/>
    <mergeCell ref="O18:T18"/>
    <mergeCell ref="U18:Z18"/>
    <mergeCell ref="AA18:AF18"/>
    <mergeCell ref="AG19:AL19"/>
    <mergeCell ref="AM19:AR19"/>
    <mergeCell ref="O21:T21"/>
    <mergeCell ref="U21:Z21"/>
    <mergeCell ref="AA21:AF21"/>
    <mergeCell ref="O20:T20"/>
    <mergeCell ref="BW13:CB14"/>
    <mergeCell ref="CC13:CH14"/>
    <mergeCell ref="CC16:CH16"/>
    <mergeCell ref="CC17:CH17"/>
    <mergeCell ref="CC15:CH15"/>
    <mergeCell ref="AY21:BD21"/>
    <mergeCell ref="BE21:BJ21"/>
    <mergeCell ref="AY20:BD20"/>
    <mergeCell ref="BE20:BJ20"/>
    <mergeCell ref="AY19:BD19"/>
    <mergeCell ref="BE19:BJ19"/>
    <mergeCell ref="BQ21:BV21"/>
    <mergeCell ref="BQ19:BV19"/>
    <mergeCell ref="BQ20:BV20"/>
    <mergeCell ref="CC19:CH19"/>
    <mergeCell ref="CC21:CH21"/>
    <mergeCell ref="BW21:CB21"/>
    <mergeCell ref="BW20:CB20"/>
    <mergeCell ref="CC20:CH20"/>
    <mergeCell ref="CC18:CH18"/>
    <mergeCell ref="AY13:BD14"/>
    <mergeCell ref="BE13:BJ14"/>
    <mergeCell ref="BK13:BP14"/>
    <mergeCell ref="BQ13:BV14"/>
    <mergeCell ref="AS13:AX14"/>
    <mergeCell ref="A1:B1"/>
    <mergeCell ref="C1:F1"/>
    <mergeCell ref="A3:B3"/>
    <mergeCell ref="C3:F3"/>
    <mergeCell ref="A5:B5"/>
    <mergeCell ref="C5:F5"/>
    <mergeCell ref="I13:I14"/>
    <mergeCell ref="J13:J14"/>
    <mergeCell ref="K13:K14"/>
    <mergeCell ref="H13:H14"/>
    <mergeCell ref="A7:B7"/>
    <mergeCell ref="C7:F7"/>
    <mergeCell ref="A9:B9"/>
    <mergeCell ref="C9:F9"/>
    <mergeCell ref="B13:C14"/>
    <mergeCell ref="D13:D14"/>
    <mergeCell ref="E13:E14"/>
    <mergeCell ref="F13:F14"/>
    <mergeCell ref="G13:G14"/>
    <mergeCell ref="L13:L14"/>
    <mergeCell ref="M13:M14"/>
    <mergeCell ref="N13:N14"/>
    <mergeCell ref="U13:Z14"/>
    <mergeCell ref="AA13:AF14"/>
    <mergeCell ref="AG13:AL14"/>
    <mergeCell ref="AM13:AR14"/>
    <mergeCell ref="O13:T14"/>
    <mergeCell ref="U20:Z20"/>
    <mergeCell ref="AA20:AF20"/>
    <mergeCell ref="O19:T19"/>
    <mergeCell ref="U19:Z19"/>
    <mergeCell ref="AA19:AF19"/>
    <mergeCell ref="AG18:AL18"/>
    <mergeCell ref="AM18:AR18"/>
    <mergeCell ref="O17:T17"/>
    <mergeCell ref="U17:Z17"/>
    <mergeCell ref="AA17:AF17"/>
    <mergeCell ref="O16:T16"/>
    <mergeCell ref="U16:Z16"/>
    <mergeCell ref="AA16:AF16"/>
    <mergeCell ref="O15:T15"/>
    <mergeCell ref="U15:Z15"/>
    <mergeCell ref="AA15:AF15"/>
    <mergeCell ref="AM17:AR17"/>
    <mergeCell ref="AG17:AL17"/>
    <mergeCell ref="AG16:AL16"/>
    <mergeCell ref="AM16:AR16"/>
    <mergeCell ref="CC27:CH27"/>
    <mergeCell ref="U28:Z28"/>
    <mergeCell ref="AA28:AF28"/>
    <mergeCell ref="AG28:AL28"/>
    <mergeCell ref="AM28:AR28"/>
    <mergeCell ref="AS28:AX28"/>
    <mergeCell ref="AY28:BD28"/>
    <mergeCell ref="BE28:BJ28"/>
    <mergeCell ref="BK28:BP28"/>
    <mergeCell ref="BQ28:BV28"/>
    <mergeCell ref="BW28:CB28"/>
    <mergeCell ref="CC28:CH28"/>
    <mergeCell ref="AS27:AX27"/>
    <mergeCell ref="AY27:BD27"/>
    <mergeCell ref="BE27:BJ27"/>
    <mergeCell ref="BK27:BP27"/>
    <mergeCell ref="BQ27:BV27"/>
    <mergeCell ref="BW27:CB27"/>
    <mergeCell ref="AG27:AL27"/>
    <mergeCell ref="AM27:AR27"/>
    <mergeCell ref="BK15:BP15"/>
    <mergeCell ref="BK16:BP16"/>
    <mergeCell ref="BK17:BP17"/>
    <mergeCell ref="BK20:BP20"/>
    <mergeCell ref="BK18:BP18"/>
    <mergeCell ref="BK19:BP19"/>
    <mergeCell ref="BK21:BP21"/>
    <mergeCell ref="O28:T28"/>
    <mergeCell ref="U27:Z27"/>
    <mergeCell ref="AA27:AF27"/>
    <mergeCell ref="O27:T27"/>
    <mergeCell ref="AS18:AX18"/>
    <mergeCell ref="AS17:AX17"/>
    <mergeCell ref="AS16:AX16"/>
    <mergeCell ref="AM15:AR15"/>
    <mergeCell ref="AS15:AX15"/>
    <mergeCell ref="AG15:AL15"/>
    <mergeCell ref="AS21:AX21"/>
    <mergeCell ref="AG21:AL21"/>
    <mergeCell ref="AM21:AR21"/>
    <mergeCell ref="AG20:AL20"/>
    <mergeCell ref="AM20:AR20"/>
    <mergeCell ref="AS20:AX20"/>
    <mergeCell ref="AS19:AX19"/>
  </mergeCells>
  <pageMargins left="1.04" right="0.31496062992125984" top="0.74803149606299213" bottom="0.74803149606299213" header="0.31496062992125984" footer="0.31496062992125984"/>
  <pageSetup paperSize="9" scale="84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4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N35"/>
  <sheetViews>
    <sheetView view="pageBreakPreview" topLeftCell="D5" zoomScale="80" zoomScaleSheetLayoutView="80" workbookViewId="0">
      <selection activeCell="D15" sqref="D15"/>
    </sheetView>
  </sheetViews>
  <sheetFormatPr baseColWidth="10" defaultRowHeight="14.4" x14ac:dyDescent="0.3"/>
  <cols>
    <col min="1" max="1" width="12.5546875" style="21" customWidth="1"/>
    <col min="2" max="3" width="13.44140625" style="21" customWidth="1"/>
    <col min="4" max="5" width="11.109375" style="21" customWidth="1"/>
    <col min="6" max="6" width="11.44140625" style="21" customWidth="1"/>
    <col min="7" max="8" width="12.109375" style="96" customWidth="1"/>
    <col min="9" max="9" width="12.109375" style="21" hidden="1" customWidth="1"/>
    <col min="10" max="10" width="12.109375" style="39" hidden="1" customWidth="1"/>
    <col min="11" max="11" width="12.109375" style="39" customWidth="1"/>
    <col min="12" max="12" width="12.109375" style="39" hidden="1" customWidth="1"/>
    <col min="13" max="13" width="12.109375" style="21" hidden="1" customWidth="1"/>
    <col min="14" max="14" width="12.109375" style="21" customWidth="1"/>
    <col min="15" max="20" width="4.33203125" style="46" customWidth="1"/>
    <col min="21" max="44" width="4.33203125" style="22" customWidth="1"/>
    <col min="45" max="50" width="4.33203125" style="46" customWidth="1"/>
    <col min="51" max="86" width="4.33203125" style="22" customWidth="1"/>
    <col min="87" max="309" width="11.5546875" style="17"/>
    <col min="310" max="310" width="12.5546875" style="17" customWidth="1"/>
    <col min="311" max="311" width="5.109375" style="17" customWidth="1"/>
    <col min="312" max="312" width="13.44140625" style="17" customWidth="1"/>
    <col min="313" max="314" width="21.44140625" style="17" customWidth="1"/>
    <col min="315" max="315" width="17.6640625" style="17" customWidth="1"/>
    <col min="316" max="317" width="14.6640625" style="17" customWidth="1"/>
    <col min="318" max="319" width="15.88671875" style="17" customWidth="1"/>
    <col min="320" max="331" width="12.88671875" style="17" customWidth="1"/>
    <col min="332" max="565" width="11.5546875" style="17"/>
    <col min="566" max="566" width="12.5546875" style="17" customWidth="1"/>
    <col min="567" max="567" width="5.109375" style="17" customWidth="1"/>
    <col min="568" max="568" width="13.44140625" style="17" customWidth="1"/>
    <col min="569" max="570" width="21.44140625" style="17" customWidth="1"/>
    <col min="571" max="571" width="17.6640625" style="17" customWidth="1"/>
    <col min="572" max="573" width="14.6640625" style="17" customWidth="1"/>
    <col min="574" max="575" width="15.88671875" style="17" customWidth="1"/>
    <col min="576" max="587" width="12.88671875" style="17" customWidth="1"/>
    <col min="588" max="821" width="11.5546875" style="17"/>
    <col min="822" max="822" width="12.5546875" style="17" customWidth="1"/>
    <col min="823" max="823" width="5.109375" style="17" customWidth="1"/>
    <col min="824" max="824" width="13.44140625" style="17" customWidth="1"/>
    <col min="825" max="826" width="21.44140625" style="17" customWidth="1"/>
    <col min="827" max="827" width="17.6640625" style="17" customWidth="1"/>
    <col min="828" max="829" width="14.6640625" style="17" customWidth="1"/>
    <col min="830" max="831" width="15.88671875" style="17" customWidth="1"/>
    <col min="832" max="843" width="12.88671875" style="17" customWidth="1"/>
    <col min="844" max="1077" width="11.5546875" style="17"/>
    <col min="1078" max="1078" width="12.5546875" style="17" customWidth="1"/>
    <col min="1079" max="1079" width="5.109375" style="17" customWidth="1"/>
    <col min="1080" max="1080" width="13.44140625" style="17" customWidth="1"/>
    <col min="1081" max="1082" width="21.44140625" style="17" customWidth="1"/>
    <col min="1083" max="1083" width="17.6640625" style="17" customWidth="1"/>
    <col min="1084" max="1085" width="14.6640625" style="17" customWidth="1"/>
    <col min="1086" max="1087" width="15.88671875" style="17" customWidth="1"/>
    <col min="1088" max="1099" width="12.88671875" style="17" customWidth="1"/>
    <col min="1100" max="1333" width="11.5546875" style="17"/>
    <col min="1334" max="1334" width="12.5546875" style="17" customWidth="1"/>
    <col min="1335" max="1335" width="5.109375" style="17" customWidth="1"/>
    <col min="1336" max="1336" width="13.44140625" style="17" customWidth="1"/>
    <col min="1337" max="1338" width="21.44140625" style="17" customWidth="1"/>
    <col min="1339" max="1339" width="17.6640625" style="17" customWidth="1"/>
    <col min="1340" max="1341" width="14.6640625" style="17" customWidth="1"/>
    <col min="1342" max="1343" width="15.88671875" style="17" customWidth="1"/>
    <col min="1344" max="1355" width="12.88671875" style="17" customWidth="1"/>
    <col min="1356" max="1589" width="11.5546875" style="17"/>
    <col min="1590" max="1590" width="12.5546875" style="17" customWidth="1"/>
    <col min="1591" max="1591" width="5.109375" style="17" customWidth="1"/>
    <col min="1592" max="1592" width="13.44140625" style="17" customWidth="1"/>
    <col min="1593" max="1594" width="21.44140625" style="17" customWidth="1"/>
    <col min="1595" max="1595" width="17.6640625" style="17" customWidth="1"/>
    <col min="1596" max="1597" width="14.6640625" style="17" customWidth="1"/>
    <col min="1598" max="1599" width="15.88671875" style="17" customWidth="1"/>
    <col min="1600" max="1611" width="12.88671875" style="17" customWidth="1"/>
    <col min="1612" max="1845" width="11.5546875" style="17"/>
    <col min="1846" max="1846" width="12.5546875" style="17" customWidth="1"/>
    <col min="1847" max="1847" width="5.109375" style="17" customWidth="1"/>
    <col min="1848" max="1848" width="13.44140625" style="17" customWidth="1"/>
    <col min="1849" max="1850" width="21.44140625" style="17" customWidth="1"/>
    <col min="1851" max="1851" width="17.6640625" style="17" customWidth="1"/>
    <col min="1852" max="1853" width="14.6640625" style="17" customWidth="1"/>
    <col min="1854" max="1855" width="15.88671875" style="17" customWidth="1"/>
    <col min="1856" max="1867" width="12.88671875" style="17" customWidth="1"/>
    <col min="1868" max="2101" width="11.5546875" style="17"/>
    <col min="2102" max="2102" width="12.5546875" style="17" customWidth="1"/>
    <col min="2103" max="2103" width="5.109375" style="17" customWidth="1"/>
    <col min="2104" max="2104" width="13.44140625" style="17" customWidth="1"/>
    <col min="2105" max="2106" width="21.44140625" style="17" customWidth="1"/>
    <col min="2107" max="2107" width="17.6640625" style="17" customWidth="1"/>
    <col min="2108" max="2109" width="14.6640625" style="17" customWidth="1"/>
    <col min="2110" max="2111" width="15.88671875" style="17" customWidth="1"/>
    <col min="2112" max="2123" width="12.88671875" style="17" customWidth="1"/>
    <col min="2124" max="2357" width="11.5546875" style="17"/>
    <col min="2358" max="2358" width="12.5546875" style="17" customWidth="1"/>
    <col min="2359" max="2359" width="5.109375" style="17" customWidth="1"/>
    <col min="2360" max="2360" width="13.44140625" style="17" customWidth="1"/>
    <col min="2361" max="2362" width="21.44140625" style="17" customWidth="1"/>
    <col min="2363" max="2363" width="17.6640625" style="17" customWidth="1"/>
    <col min="2364" max="2365" width="14.6640625" style="17" customWidth="1"/>
    <col min="2366" max="2367" width="15.88671875" style="17" customWidth="1"/>
    <col min="2368" max="2379" width="12.88671875" style="17" customWidth="1"/>
    <col min="2380" max="2613" width="11.5546875" style="17"/>
    <col min="2614" max="2614" width="12.5546875" style="17" customWidth="1"/>
    <col min="2615" max="2615" width="5.109375" style="17" customWidth="1"/>
    <col min="2616" max="2616" width="13.44140625" style="17" customWidth="1"/>
    <col min="2617" max="2618" width="21.44140625" style="17" customWidth="1"/>
    <col min="2619" max="2619" width="17.6640625" style="17" customWidth="1"/>
    <col min="2620" max="2621" width="14.6640625" style="17" customWidth="1"/>
    <col min="2622" max="2623" width="15.88671875" style="17" customWidth="1"/>
    <col min="2624" max="2635" width="12.88671875" style="17" customWidth="1"/>
    <col min="2636" max="2869" width="11.5546875" style="17"/>
    <col min="2870" max="2870" width="12.5546875" style="17" customWidth="1"/>
    <col min="2871" max="2871" width="5.109375" style="17" customWidth="1"/>
    <col min="2872" max="2872" width="13.44140625" style="17" customWidth="1"/>
    <col min="2873" max="2874" width="21.44140625" style="17" customWidth="1"/>
    <col min="2875" max="2875" width="17.6640625" style="17" customWidth="1"/>
    <col min="2876" max="2877" width="14.6640625" style="17" customWidth="1"/>
    <col min="2878" max="2879" width="15.88671875" style="17" customWidth="1"/>
    <col min="2880" max="2891" width="12.88671875" style="17" customWidth="1"/>
    <col min="2892" max="3125" width="11.5546875" style="17"/>
    <col min="3126" max="3126" width="12.5546875" style="17" customWidth="1"/>
    <col min="3127" max="3127" width="5.109375" style="17" customWidth="1"/>
    <col min="3128" max="3128" width="13.44140625" style="17" customWidth="1"/>
    <col min="3129" max="3130" width="21.44140625" style="17" customWidth="1"/>
    <col min="3131" max="3131" width="17.6640625" style="17" customWidth="1"/>
    <col min="3132" max="3133" width="14.6640625" style="17" customWidth="1"/>
    <col min="3134" max="3135" width="15.88671875" style="17" customWidth="1"/>
    <col min="3136" max="3147" width="12.88671875" style="17" customWidth="1"/>
    <col min="3148" max="3381" width="11.5546875" style="17"/>
    <col min="3382" max="3382" width="12.5546875" style="17" customWidth="1"/>
    <col min="3383" max="3383" width="5.109375" style="17" customWidth="1"/>
    <col min="3384" max="3384" width="13.44140625" style="17" customWidth="1"/>
    <col min="3385" max="3386" width="21.44140625" style="17" customWidth="1"/>
    <col min="3387" max="3387" width="17.6640625" style="17" customWidth="1"/>
    <col min="3388" max="3389" width="14.6640625" style="17" customWidth="1"/>
    <col min="3390" max="3391" width="15.88671875" style="17" customWidth="1"/>
    <col min="3392" max="3403" width="12.88671875" style="17" customWidth="1"/>
    <col min="3404" max="3637" width="11.5546875" style="17"/>
    <col min="3638" max="3638" width="12.5546875" style="17" customWidth="1"/>
    <col min="3639" max="3639" width="5.109375" style="17" customWidth="1"/>
    <col min="3640" max="3640" width="13.44140625" style="17" customWidth="1"/>
    <col min="3641" max="3642" width="21.44140625" style="17" customWidth="1"/>
    <col min="3643" max="3643" width="17.6640625" style="17" customWidth="1"/>
    <col min="3644" max="3645" width="14.6640625" style="17" customWidth="1"/>
    <col min="3646" max="3647" width="15.88671875" style="17" customWidth="1"/>
    <col min="3648" max="3659" width="12.88671875" style="17" customWidth="1"/>
    <col min="3660" max="3893" width="11.5546875" style="17"/>
    <col min="3894" max="3894" width="12.5546875" style="17" customWidth="1"/>
    <col min="3895" max="3895" width="5.109375" style="17" customWidth="1"/>
    <col min="3896" max="3896" width="13.44140625" style="17" customWidth="1"/>
    <col min="3897" max="3898" width="21.44140625" style="17" customWidth="1"/>
    <col min="3899" max="3899" width="17.6640625" style="17" customWidth="1"/>
    <col min="3900" max="3901" width="14.6640625" style="17" customWidth="1"/>
    <col min="3902" max="3903" width="15.88671875" style="17" customWidth="1"/>
    <col min="3904" max="3915" width="12.88671875" style="17" customWidth="1"/>
    <col min="3916" max="4149" width="11.5546875" style="17"/>
    <col min="4150" max="4150" width="12.5546875" style="17" customWidth="1"/>
    <col min="4151" max="4151" width="5.109375" style="17" customWidth="1"/>
    <col min="4152" max="4152" width="13.44140625" style="17" customWidth="1"/>
    <col min="4153" max="4154" width="21.44140625" style="17" customWidth="1"/>
    <col min="4155" max="4155" width="17.6640625" style="17" customWidth="1"/>
    <col min="4156" max="4157" width="14.6640625" style="17" customWidth="1"/>
    <col min="4158" max="4159" width="15.88671875" style="17" customWidth="1"/>
    <col min="4160" max="4171" width="12.88671875" style="17" customWidth="1"/>
    <col min="4172" max="4405" width="11.5546875" style="17"/>
    <col min="4406" max="4406" width="12.5546875" style="17" customWidth="1"/>
    <col min="4407" max="4407" width="5.109375" style="17" customWidth="1"/>
    <col min="4408" max="4408" width="13.44140625" style="17" customWidth="1"/>
    <col min="4409" max="4410" width="21.44140625" style="17" customWidth="1"/>
    <col min="4411" max="4411" width="17.6640625" style="17" customWidth="1"/>
    <col min="4412" max="4413" width="14.6640625" style="17" customWidth="1"/>
    <col min="4414" max="4415" width="15.88671875" style="17" customWidth="1"/>
    <col min="4416" max="4427" width="12.88671875" style="17" customWidth="1"/>
    <col min="4428" max="4661" width="11.5546875" style="17"/>
    <col min="4662" max="4662" width="12.5546875" style="17" customWidth="1"/>
    <col min="4663" max="4663" width="5.109375" style="17" customWidth="1"/>
    <col min="4664" max="4664" width="13.44140625" style="17" customWidth="1"/>
    <col min="4665" max="4666" width="21.44140625" style="17" customWidth="1"/>
    <col min="4667" max="4667" width="17.6640625" style="17" customWidth="1"/>
    <col min="4668" max="4669" width="14.6640625" style="17" customWidth="1"/>
    <col min="4670" max="4671" width="15.88671875" style="17" customWidth="1"/>
    <col min="4672" max="4683" width="12.88671875" style="17" customWidth="1"/>
    <col min="4684" max="4917" width="11.5546875" style="17"/>
    <col min="4918" max="4918" width="12.5546875" style="17" customWidth="1"/>
    <col min="4919" max="4919" width="5.109375" style="17" customWidth="1"/>
    <col min="4920" max="4920" width="13.44140625" style="17" customWidth="1"/>
    <col min="4921" max="4922" width="21.44140625" style="17" customWidth="1"/>
    <col min="4923" max="4923" width="17.6640625" style="17" customWidth="1"/>
    <col min="4924" max="4925" width="14.6640625" style="17" customWidth="1"/>
    <col min="4926" max="4927" width="15.88671875" style="17" customWidth="1"/>
    <col min="4928" max="4939" width="12.88671875" style="17" customWidth="1"/>
    <col min="4940" max="5173" width="11.5546875" style="17"/>
    <col min="5174" max="5174" width="12.5546875" style="17" customWidth="1"/>
    <col min="5175" max="5175" width="5.109375" style="17" customWidth="1"/>
    <col min="5176" max="5176" width="13.44140625" style="17" customWidth="1"/>
    <col min="5177" max="5178" width="21.44140625" style="17" customWidth="1"/>
    <col min="5179" max="5179" width="17.6640625" style="17" customWidth="1"/>
    <col min="5180" max="5181" width="14.6640625" style="17" customWidth="1"/>
    <col min="5182" max="5183" width="15.88671875" style="17" customWidth="1"/>
    <col min="5184" max="5195" width="12.88671875" style="17" customWidth="1"/>
    <col min="5196" max="5429" width="11.5546875" style="17"/>
    <col min="5430" max="5430" width="12.5546875" style="17" customWidth="1"/>
    <col min="5431" max="5431" width="5.109375" style="17" customWidth="1"/>
    <col min="5432" max="5432" width="13.44140625" style="17" customWidth="1"/>
    <col min="5433" max="5434" width="21.44140625" style="17" customWidth="1"/>
    <col min="5435" max="5435" width="17.6640625" style="17" customWidth="1"/>
    <col min="5436" max="5437" width="14.6640625" style="17" customWidth="1"/>
    <col min="5438" max="5439" width="15.88671875" style="17" customWidth="1"/>
    <col min="5440" max="5451" width="12.88671875" style="17" customWidth="1"/>
    <col min="5452" max="5685" width="11.5546875" style="17"/>
    <col min="5686" max="5686" width="12.5546875" style="17" customWidth="1"/>
    <col min="5687" max="5687" width="5.109375" style="17" customWidth="1"/>
    <col min="5688" max="5688" width="13.44140625" style="17" customWidth="1"/>
    <col min="5689" max="5690" width="21.44140625" style="17" customWidth="1"/>
    <col min="5691" max="5691" width="17.6640625" style="17" customWidth="1"/>
    <col min="5692" max="5693" width="14.6640625" style="17" customWidth="1"/>
    <col min="5694" max="5695" width="15.88671875" style="17" customWidth="1"/>
    <col min="5696" max="5707" width="12.88671875" style="17" customWidth="1"/>
    <col min="5708" max="5941" width="11.5546875" style="17"/>
    <col min="5942" max="5942" width="12.5546875" style="17" customWidth="1"/>
    <col min="5943" max="5943" width="5.109375" style="17" customWidth="1"/>
    <col min="5944" max="5944" width="13.44140625" style="17" customWidth="1"/>
    <col min="5945" max="5946" width="21.44140625" style="17" customWidth="1"/>
    <col min="5947" max="5947" width="17.6640625" style="17" customWidth="1"/>
    <col min="5948" max="5949" width="14.6640625" style="17" customWidth="1"/>
    <col min="5950" max="5951" width="15.88671875" style="17" customWidth="1"/>
    <col min="5952" max="5963" width="12.88671875" style="17" customWidth="1"/>
    <col min="5964" max="6197" width="11.5546875" style="17"/>
    <col min="6198" max="6198" width="12.5546875" style="17" customWidth="1"/>
    <col min="6199" max="6199" width="5.109375" style="17" customWidth="1"/>
    <col min="6200" max="6200" width="13.44140625" style="17" customWidth="1"/>
    <col min="6201" max="6202" width="21.44140625" style="17" customWidth="1"/>
    <col min="6203" max="6203" width="17.6640625" style="17" customWidth="1"/>
    <col min="6204" max="6205" width="14.6640625" style="17" customWidth="1"/>
    <col min="6206" max="6207" width="15.88671875" style="17" customWidth="1"/>
    <col min="6208" max="6219" width="12.88671875" style="17" customWidth="1"/>
    <col min="6220" max="6453" width="11.5546875" style="17"/>
    <col min="6454" max="6454" width="12.5546875" style="17" customWidth="1"/>
    <col min="6455" max="6455" width="5.109375" style="17" customWidth="1"/>
    <col min="6456" max="6456" width="13.44140625" style="17" customWidth="1"/>
    <col min="6457" max="6458" width="21.44140625" style="17" customWidth="1"/>
    <col min="6459" max="6459" width="17.6640625" style="17" customWidth="1"/>
    <col min="6460" max="6461" width="14.6640625" style="17" customWidth="1"/>
    <col min="6462" max="6463" width="15.88671875" style="17" customWidth="1"/>
    <col min="6464" max="6475" width="12.88671875" style="17" customWidth="1"/>
    <col min="6476" max="6709" width="11.5546875" style="17"/>
    <col min="6710" max="6710" width="12.5546875" style="17" customWidth="1"/>
    <col min="6711" max="6711" width="5.109375" style="17" customWidth="1"/>
    <col min="6712" max="6712" width="13.44140625" style="17" customWidth="1"/>
    <col min="6713" max="6714" width="21.44140625" style="17" customWidth="1"/>
    <col min="6715" max="6715" width="17.6640625" style="17" customWidth="1"/>
    <col min="6716" max="6717" width="14.6640625" style="17" customWidth="1"/>
    <col min="6718" max="6719" width="15.88671875" style="17" customWidth="1"/>
    <col min="6720" max="6731" width="12.88671875" style="17" customWidth="1"/>
    <col min="6732" max="6965" width="11.5546875" style="17"/>
    <col min="6966" max="6966" width="12.5546875" style="17" customWidth="1"/>
    <col min="6967" max="6967" width="5.109375" style="17" customWidth="1"/>
    <col min="6968" max="6968" width="13.44140625" style="17" customWidth="1"/>
    <col min="6969" max="6970" width="21.44140625" style="17" customWidth="1"/>
    <col min="6971" max="6971" width="17.6640625" style="17" customWidth="1"/>
    <col min="6972" max="6973" width="14.6640625" style="17" customWidth="1"/>
    <col min="6974" max="6975" width="15.88671875" style="17" customWidth="1"/>
    <col min="6976" max="6987" width="12.88671875" style="17" customWidth="1"/>
    <col min="6988" max="7221" width="11.5546875" style="17"/>
    <col min="7222" max="7222" width="12.5546875" style="17" customWidth="1"/>
    <col min="7223" max="7223" width="5.109375" style="17" customWidth="1"/>
    <col min="7224" max="7224" width="13.44140625" style="17" customWidth="1"/>
    <col min="7225" max="7226" width="21.44140625" style="17" customWidth="1"/>
    <col min="7227" max="7227" width="17.6640625" style="17" customWidth="1"/>
    <col min="7228" max="7229" width="14.6640625" style="17" customWidth="1"/>
    <col min="7230" max="7231" width="15.88671875" style="17" customWidth="1"/>
    <col min="7232" max="7243" width="12.88671875" style="17" customWidth="1"/>
    <col min="7244" max="7477" width="11.5546875" style="17"/>
    <col min="7478" max="7478" width="12.5546875" style="17" customWidth="1"/>
    <col min="7479" max="7479" width="5.109375" style="17" customWidth="1"/>
    <col min="7480" max="7480" width="13.44140625" style="17" customWidth="1"/>
    <col min="7481" max="7482" width="21.44140625" style="17" customWidth="1"/>
    <col min="7483" max="7483" width="17.6640625" style="17" customWidth="1"/>
    <col min="7484" max="7485" width="14.6640625" style="17" customWidth="1"/>
    <col min="7486" max="7487" width="15.88671875" style="17" customWidth="1"/>
    <col min="7488" max="7499" width="12.88671875" style="17" customWidth="1"/>
    <col min="7500" max="7733" width="11.5546875" style="17"/>
    <col min="7734" max="7734" width="12.5546875" style="17" customWidth="1"/>
    <col min="7735" max="7735" width="5.109375" style="17" customWidth="1"/>
    <col min="7736" max="7736" width="13.44140625" style="17" customWidth="1"/>
    <col min="7737" max="7738" width="21.44140625" style="17" customWidth="1"/>
    <col min="7739" max="7739" width="17.6640625" style="17" customWidth="1"/>
    <col min="7740" max="7741" width="14.6640625" style="17" customWidth="1"/>
    <col min="7742" max="7743" width="15.88671875" style="17" customWidth="1"/>
    <col min="7744" max="7755" width="12.88671875" style="17" customWidth="1"/>
    <col min="7756" max="7989" width="11.5546875" style="17"/>
    <col min="7990" max="7990" width="12.5546875" style="17" customWidth="1"/>
    <col min="7991" max="7991" width="5.109375" style="17" customWidth="1"/>
    <col min="7992" max="7992" width="13.44140625" style="17" customWidth="1"/>
    <col min="7993" max="7994" width="21.44140625" style="17" customWidth="1"/>
    <col min="7995" max="7995" width="17.6640625" style="17" customWidth="1"/>
    <col min="7996" max="7997" width="14.6640625" style="17" customWidth="1"/>
    <col min="7998" max="7999" width="15.88671875" style="17" customWidth="1"/>
    <col min="8000" max="8011" width="12.88671875" style="17" customWidth="1"/>
    <col min="8012" max="8245" width="11.5546875" style="17"/>
    <col min="8246" max="8246" width="12.5546875" style="17" customWidth="1"/>
    <col min="8247" max="8247" width="5.109375" style="17" customWidth="1"/>
    <col min="8248" max="8248" width="13.44140625" style="17" customWidth="1"/>
    <col min="8249" max="8250" width="21.44140625" style="17" customWidth="1"/>
    <col min="8251" max="8251" width="17.6640625" style="17" customWidth="1"/>
    <col min="8252" max="8253" width="14.6640625" style="17" customWidth="1"/>
    <col min="8254" max="8255" width="15.88671875" style="17" customWidth="1"/>
    <col min="8256" max="8267" width="12.88671875" style="17" customWidth="1"/>
    <col min="8268" max="8501" width="11.5546875" style="17"/>
    <col min="8502" max="8502" width="12.5546875" style="17" customWidth="1"/>
    <col min="8503" max="8503" width="5.109375" style="17" customWidth="1"/>
    <col min="8504" max="8504" width="13.44140625" style="17" customWidth="1"/>
    <col min="8505" max="8506" width="21.44140625" style="17" customWidth="1"/>
    <col min="8507" max="8507" width="17.6640625" style="17" customWidth="1"/>
    <col min="8508" max="8509" width="14.6640625" style="17" customWidth="1"/>
    <col min="8510" max="8511" width="15.88671875" style="17" customWidth="1"/>
    <col min="8512" max="8523" width="12.88671875" style="17" customWidth="1"/>
    <col min="8524" max="8757" width="11.5546875" style="17"/>
    <col min="8758" max="8758" width="12.5546875" style="17" customWidth="1"/>
    <col min="8759" max="8759" width="5.109375" style="17" customWidth="1"/>
    <col min="8760" max="8760" width="13.44140625" style="17" customWidth="1"/>
    <col min="8761" max="8762" width="21.44140625" style="17" customWidth="1"/>
    <col min="8763" max="8763" width="17.6640625" style="17" customWidth="1"/>
    <col min="8764" max="8765" width="14.6640625" style="17" customWidth="1"/>
    <col min="8766" max="8767" width="15.88671875" style="17" customWidth="1"/>
    <col min="8768" max="8779" width="12.88671875" style="17" customWidth="1"/>
    <col min="8780" max="9013" width="11.5546875" style="17"/>
    <col min="9014" max="9014" width="12.5546875" style="17" customWidth="1"/>
    <col min="9015" max="9015" width="5.109375" style="17" customWidth="1"/>
    <col min="9016" max="9016" width="13.44140625" style="17" customWidth="1"/>
    <col min="9017" max="9018" width="21.44140625" style="17" customWidth="1"/>
    <col min="9019" max="9019" width="17.6640625" style="17" customWidth="1"/>
    <col min="9020" max="9021" width="14.6640625" style="17" customWidth="1"/>
    <col min="9022" max="9023" width="15.88671875" style="17" customWidth="1"/>
    <col min="9024" max="9035" width="12.88671875" style="17" customWidth="1"/>
    <col min="9036" max="9269" width="11.5546875" style="17"/>
    <col min="9270" max="9270" width="12.5546875" style="17" customWidth="1"/>
    <col min="9271" max="9271" width="5.109375" style="17" customWidth="1"/>
    <col min="9272" max="9272" width="13.44140625" style="17" customWidth="1"/>
    <col min="9273" max="9274" width="21.44140625" style="17" customWidth="1"/>
    <col min="9275" max="9275" width="17.6640625" style="17" customWidth="1"/>
    <col min="9276" max="9277" width="14.6640625" style="17" customWidth="1"/>
    <col min="9278" max="9279" width="15.88671875" style="17" customWidth="1"/>
    <col min="9280" max="9291" width="12.88671875" style="17" customWidth="1"/>
    <col min="9292" max="9525" width="11.5546875" style="17"/>
    <col min="9526" max="9526" width="12.5546875" style="17" customWidth="1"/>
    <col min="9527" max="9527" width="5.109375" style="17" customWidth="1"/>
    <col min="9528" max="9528" width="13.44140625" style="17" customWidth="1"/>
    <col min="9529" max="9530" width="21.44140625" style="17" customWidth="1"/>
    <col min="9531" max="9531" width="17.6640625" style="17" customWidth="1"/>
    <col min="9532" max="9533" width="14.6640625" style="17" customWidth="1"/>
    <col min="9534" max="9535" width="15.88671875" style="17" customWidth="1"/>
    <col min="9536" max="9547" width="12.88671875" style="17" customWidth="1"/>
    <col min="9548" max="9781" width="11.5546875" style="17"/>
    <col min="9782" max="9782" width="12.5546875" style="17" customWidth="1"/>
    <col min="9783" max="9783" width="5.109375" style="17" customWidth="1"/>
    <col min="9784" max="9784" width="13.44140625" style="17" customWidth="1"/>
    <col min="9785" max="9786" width="21.44140625" style="17" customWidth="1"/>
    <col min="9787" max="9787" width="17.6640625" style="17" customWidth="1"/>
    <col min="9788" max="9789" width="14.6640625" style="17" customWidth="1"/>
    <col min="9790" max="9791" width="15.88671875" style="17" customWidth="1"/>
    <col min="9792" max="9803" width="12.88671875" style="17" customWidth="1"/>
    <col min="9804" max="10037" width="11.5546875" style="17"/>
    <col min="10038" max="10038" width="12.5546875" style="17" customWidth="1"/>
    <col min="10039" max="10039" width="5.109375" style="17" customWidth="1"/>
    <col min="10040" max="10040" width="13.44140625" style="17" customWidth="1"/>
    <col min="10041" max="10042" width="21.44140625" style="17" customWidth="1"/>
    <col min="10043" max="10043" width="17.6640625" style="17" customWidth="1"/>
    <col min="10044" max="10045" width="14.6640625" style="17" customWidth="1"/>
    <col min="10046" max="10047" width="15.88671875" style="17" customWidth="1"/>
    <col min="10048" max="10059" width="12.88671875" style="17" customWidth="1"/>
    <col min="10060" max="10293" width="11.5546875" style="17"/>
    <col min="10294" max="10294" width="12.5546875" style="17" customWidth="1"/>
    <col min="10295" max="10295" width="5.109375" style="17" customWidth="1"/>
    <col min="10296" max="10296" width="13.44140625" style="17" customWidth="1"/>
    <col min="10297" max="10298" width="21.44140625" style="17" customWidth="1"/>
    <col min="10299" max="10299" width="17.6640625" style="17" customWidth="1"/>
    <col min="10300" max="10301" width="14.6640625" style="17" customWidth="1"/>
    <col min="10302" max="10303" width="15.88671875" style="17" customWidth="1"/>
    <col min="10304" max="10315" width="12.88671875" style="17" customWidth="1"/>
    <col min="10316" max="10549" width="11.5546875" style="17"/>
    <col min="10550" max="10550" width="12.5546875" style="17" customWidth="1"/>
    <col min="10551" max="10551" width="5.109375" style="17" customWidth="1"/>
    <col min="10552" max="10552" width="13.44140625" style="17" customWidth="1"/>
    <col min="10553" max="10554" width="21.44140625" style="17" customWidth="1"/>
    <col min="10555" max="10555" width="17.6640625" style="17" customWidth="1"/>
    <col min="10556" max="10557" width="14.6640625" style="17" customWidth="1"/>
    <col min="10558" max="10559" width="15.88671875" style="17" customWidth="1"/>
    <col min="10560" max="10571" width="12.88671875" style="17" customWidth="1"/>
    <col min="10572" max="10805" width="11.5546875" style="17"/>
    <col min="10806" max="10806" width="12.5546875" style="17" customWidth="1"/>
    <col min="10807" max="10807" width="5.109375" style="17" customWidth="1"/>
    <col min="10808" max="10808" width="13.44140625" style="17" customWidth="1"/>
    <col min="10809" max="10810" width="21.44140625" style="17" customWidth="1"/>
    <col min="10811" max="10811" width="17.6640625" style="17" customWidth="1"/>
    <col min="10812" max="10813" width="14.6640625" style="17" customWidth="1"/>
    <col min="10814" max="10815" width="15.88671875" style="17" customWidth="1"/>
    <col min="10816" max="10827" width="12.88671875" style="17" customWidth="1"/>
    <col min="10828" max="11061" width="11.5546875" style="17"/>
    <col min="11062" max="11062" width="12.5546875" style="17" customWidth="1"/>
    <col min="11063" max="11063" width="5.109375" style="17" customWidth="1"/>
    <col min="11064" max="11064" width="13.44140625" style="17" customWidth="1"/>
    <col min="11065" max="11066" width="21.44140625" style="17" customWidth="1"/>
    <col min="11067" max="11067" width="17.6640625" style="17" customWidth="1"/>
    <col min="11068" max="11069" width="14.6640625" style="17" customWidth="1"/>
    <col min="11070" max="11071" width="15.88671875" style="17" customWidth="1"/>
    <col min="11072" max="11083" width="12.88671875" style="17" customWidth="1"/>
    <col min="11084" max="11317" width="11.5546875" style="17"/>
    <col min="11318" max="11318" width="12.5546875" style="17" customWidth="1"/>
    <col min="11319" max="11319" width="5.109375" style="17" customWidth="1"/>
    <col min="11320" max="11320" width="13.44140625" style="17" customWidth="1"/>
    <col min="11321" max="11322" width="21.44140625" style="17" customWidth="1"/>
    <col min="11323" max="11323" width="17.6640625" style="17" customWidth="1"/>
    <col min="11324" max="11325" width="14.6640625" style="17" customWidth="1"/>
    <col min="11326" max="11327" width="15.88671875" style="17" customWidth="1"/>
    <col min="11328" max="11339" width="12.88671875" style="17" customWidth="1"/>
    <col min="11340" max="11573" width="11.5546875" style="17"/>
    <col min="11574" max="11574" width="12.5546875" style="17" customWidth="1"/>
    <col min="11575" max="11575" width="5.109375" style="17" customWidth="1"/>
    <col min="11576" max="11576" width="13.44140625" style="17" customWidth="1"/>
    <col min="11577" max="11578" width="21.44140625" style="17" customWidth="1"/>
    <col min="11579" max="11579" width="17.6640625" style="17" customWidth="1"/>
    <col min="11580" max="11581" width="14.6640625" style="17" customWidth="1"/>
    <col min="11582" max="11583" width="15.88671875" style="17" customWidth="1"/>
    <col min="11584" max="11595" width="12.88671875" style="17" customWidth="1"/>
    <col min="11596" max="11829" width="11.5546875" style="17"/>
    <col min="11830" max="11830" width="12.5546875" style="17" customWidth="1"/>
    <col min="11831" max="11831" width="5.109375" style="17" customWidth="1"/>
    <col min="11832" max="11832" width="13.44140625" style="17" customWidth="1"/>
    <col min="11833" max="11834" width="21.44140625" style="17" customWidth="1"/>
    <col min="11835" max="11835" width="17.6640625" style="17" customWidth="1"/>
    <col min="11836" max="11837" width="14.6640625" style="17" customWidth="1"/>
    <col min="11838" max="11839" width="15.88671875" style="17" customWidth="1"/>
    <col min="11840" max="11851" width="12.88671875" style="17" customWidth="1"/>
    <col min="11852" max="12085" width="11.5546875" style="17"/>
    <col min="12086" max="12086" width="12.5546875" style="17" customWidth="1"/>
    <col min="12087" max="12087" width="5.109375" style="17" customWidth="1"/>
    <col min="12088" max="12088" width="13.44140625" style="17" customWidth="1"/>
    <col min="12089" max="12090" width="21.44140625" style="17" customWidth="1"/>
    <col min="12091" max="12091" width="17.6640625" style="17" customWidth="1"/>
    <col min="12092" max="12093" width="14.6640625" style="17" customWidth="1"/>
    <col min="12094" max="12095" width="15.88671875" style="17" customWidth="1"/>
    <col min="12096" max="12107" width="12.88671875" style="17" customWidth="1"/>
    <col min="12108" max="12341" width="11.5546875" style="17"/>
    <col min="12342" max="12342" width="12.5546875" style="17" customWidth="1"/>
    <col min="12343" max="12343" width="5.109375" style="17" customWidth="1"/>
    <col min="12344" max="12344" width="13.44140625" style="17" customWidth="1"/>
    <col min="12345" max="12346" width="21.44140625" style="17" customWidth="1"/>
    <col min="12347" max="12347" width="17.6640625" style="17" customWidth="1"/>
    <col min="12348" max="12349" width="14.6640625" style="17" customWidth="1"/>
    <col min="12350" max="12351" width="15.88671875" style="17" customWidth="1"/>
    <col min="12352" max="12363" width="12.88671875" style="17" customWidth="1"/>
    <col min="12364" max="12597" width="11.5546875" style="17"/>
    <col min="12598" max="12598" width="12.5546875" style="17" customWidth="1"/>
    <col min="12599" max="12599" width="5.109375" style="17" customWidth="1"/>
    <col min="12600" max="12600" width="13.44140625" style="17" customWidth="1"/>
    <col min="12601" max="12602" width="21.44140625" style="17" customWidth="1"/>
    <col min="12603" max="12603" width="17.6640625" style="17" customWidth="1"/>
    <col min="12604" max="12605" width="14.6640625" style="17" customWidth="1"/>
    <col min="12606" max="12607" width="15.88671875" style="17" customWidth="1"/>
    <col min="12608" max="12619" width="12.88671875" style="17" customWidth="1"/>
    <col min="12620" max="12853" width="11.5546875" style="17"/>
    <col min="12854" max="12854" width="12.5546875" style="17" customWidth="1"/>
    <col min="12855" max="12855" width="5.109375" style="17" customWidth="1"/>
    <col min="12856" max="12856" width="13.44140625" style="17" customWidth="1"/>
    <col min="12857" max="12858" width="21.44140625" style="17" customWidth="1"/>
    <col min="12859" max="12859" width="17.6640625" style="17" customWidth="1"/>
    <col min="12860" max="12861" width="14.6640625" style="17" customWidth="1"/>
    <col min="12862" max="12863" width="15.88671875" style="17" customWidth="1"/>
    <col min="12864" max="12875" width="12.88671875" style="17" customWidth="1"/>
    <col min="12876" max="13109" width="11.5546875" style="17"/>
    <col min="13110" max="13110" width="12.5546875" style="17" customWidth="1"/>
    <col min="13111" max="13111" width="5.109375" style="17" customWidth="1"/>
    <col min="13112" max="13112" width="13.44140625" style="17" customWidth="1"/>
    <col min="13113" max="13114" width="21.44140625" style="17" customWidth="1"/>
    <col min="13115" max="13115" width="17.6640625" style="17" customWidth="1"/>
    <col min="13116" max="13117" width="14.6640625" style="17" customWidth="1"/>
    <col min="13118" max="13119" width="15.88671875" style="17" customWidth="1"/>
    <col min="13120" max="13131" width="12.88671875" style="17" customWidth="1"/>
    <col min="13132" max="13365" width="11.5546875" style="17"/>
    <col min="13366" max="13366" width="12.5546875" style="17" customWidth="1"/>
    <col min="13367" max="13367" width="5.109375" style="17" customWidth="1"/>
    <col min="13368" max="13368" width="13.44140625" style="17" customWidth="1"/>
    <col min="13369" max="13370" width="21.44140625" style="17" customWidth="1"/>
    <col min="13371" max="13371" width="17.6640625" style="17" customWidth="1"/>
    <col min="13372" max="13373" width="14.6640625" style="17" customWidth="1"/>
    <col min="13374" max="13375" width="15.88671875" style="17" customWidth="1"/>
    <col min="13376" max="13387" width="12.88671875" style="17" customWidth="1"/>
    <col min="13388" max="13621" width="11.5546875" style="17"/>
    <col min="13622" max="13622" width="12.5546875" style="17" customWidth="1"/>
    <col min="13623" max="13623" width="5.109375" style="17" customWidth="1"/>
    <col min="13624" max="13624" width="13.44140625" style="17" customWidth="1"/>
    <col min="13625" max="13626" width="21.44140625" style="17" customWidth="1"/>
    <col min="13627" max="13627" width="17.6640625" style="17" customWidth="1"/>
    <col min="13628" max="13629" width="14.6640625" style="17" customWidth="1"/>
    <col min="13630" max="13631" width="15.88671875" style="17" customWidth="1"/>
    <col min="13632" max="13643" width="12.88671875" style="17" customWidth="1"/>
    <col min="13644" max="13877" width="11.5546875" style="17"/>
    <col min="13878" max="13878" width="12.5546875" style="17" customWidth="1"/>
    <col min="13879" max="13879" width="5.109375" style="17" customWidth="1"/>
    <col min="13880" max="13880" width="13.44140625" style="17" customWidth="1"/>
    <col min="13881" max="13882" width="21.44140625" style="17" customWidth="1"/>
    <col min="13883" max="13883" width="17.6640625" style="17" customWidth="1"/>
    <col min="13884" max="13885" width="14.6640625" style="17" customWidth="1"/>
    <col min="13886" max="13887" width="15.88671875" style="17" customWidth="1"/>
    <col min="13888" max="13899" width="12.88671875" style="17" customWidth="1"/>
    <col min="13900" max="14133" width="11.5546875" style="17"/>
    <col min="14134" max="14134" width="12.5546875" style="17" customWidth="1"/>
    <col min="14135" max="14135" width="5.109375" style="17" customWidth="1"/>
    <col min="14136" max="14136" width="13.44140625" style="17" customWidth="1"/>
    <col min="14137" max="14138" width="21.44140625" style="17" customWidth="1"/>
    <col min="14139" max="14139" width="17.6640625" style="17" customWidth="1"/>
    <col min="14140" max="14141" width="14.6640625" style="17" customWidth="1"/>
    <col min="14142" max="14143" width="15.88671875" style="17" customWidth="1"/>
    <col min="14144" max="14155" width="12.88671875" style="17" customWidth="1"/>
    <col min="14156" max="14389" width="11.5546875" style="17"/>
    <col min="14390" max="14390" width="12.5546875" style="17" customWidth="1"/>
    <col min="14391" max="14391" width="5.109375" style="17" customWidth="1"/>
    <col min="14392" max="14392" width="13.44140625" style="17" customWidth="1"/>
    <col min="14393" max="14394" width="21.44140625" style="17" customWidth="1"/>
    <col min="14395" max="14395" width="17.6640625" style="17" customWidth="1"/>
    <col min="14396" max="14397" width="14.6640625" style="17" customWidth="1"/>
    <col min="14398" max="14399" width="15.88671875" style="17" customWidth="1"/>
    <col min="14400" max="14411" width="12.88671875" style="17" customWidth="1"/>
    <col min="14412" max="14645" width="11.5546875" style="17"/>
    <col min="14646" max="14646" width="12.5546875" style="17" customWidth="1"/>
    <col min="14647" max="14647" width="5.109375" style="17" customWidth="1"/>
    <col min="14648" max="14648" width="13.44140625" style="17" customWidth="1"/>
    <col min="14649" max="14650" width="21.44140625" style="17" customWidth="1"/>
    <col min="14651" max="14651" width="17.6640625" style="17" customWidth="1"/>
    <col min="14652" max="14653" width="14.6640625" style="17" customWidth="1"/>
    <col min="14654" max="14655" width="15.88671875" style="17" customWidth="1"/>
    <col min="14656" max="14667" width="12.88671875" style="17" customWidth="1"/>
    <col min="14668" max="14901" width="11.5546875" style="17"/>
    <col min="14902" max="14902" width="12.5546875" style="17" customWidth="1"/>
    <col min="14903" max="14903" width="5.109375" style="17" customWidth="1"/>
    <col min="14904" max="14904" width="13.44140625" style="17" customWidth="1"/>
    <col min="14905" max="14906" width="21.44140625" style="17" customWidth="1"/>
    <col min="14907" max="14907" width="17.6640625" style="17" customWidth="1"/>
    <col min="14908" max="14909" width="14.6640625" style="17" customWidth="1"/>
    <col min="14910" max="14911" width="15.88671875" style="17" customWidth="1"/>
    <col min="14912" max="14923" width="12.88671875" style="17" customWidth="1"/>
    <col min="14924" max="15157" width="11.5546875" style="17"/>
    <col min="15158" max="15158" width="12.5546875" style="17" customWidth="1"/>
    <col min="15159" max="15159" width="5.109375" style="17" customWidth="1"/>
    <col min="15160" max="15160" width="13.44140625" style="17" customWidth="1"/>
    <col min="15161" max="15162" width="21.44140625" style="17" customWidth="1"/>
    <col min="15163" max="15163" width="17.6640625" style="17" customWidth="1"/>
    <col min="15164" max="15165" width="14.6640625" style="17" customWidth="1"/>
    <col min="15166" max="15167" width="15.88671875" style="17" customWidth="1"/>
    <col min="15168" max="15179" width="12.88671875" style="17" customWidth="1"/>
    <col min="15180" max="15413" width="11.5546875" style="17"/>
    <col min="15414" max="15414" width="12.5546875" style="17" customWidth="1"/>
    <col min="15415" max="15415" width="5.109375" style="17" customWidth="1"/>
    <col min="15416" max="15416" width="13.44140625" style="17" customWidth="1"/>
    <col min="15417" max="15418" width="21.44140625" style="17" customWidth="1"/>
    <col min="15419" max="15419" width="17.6640625" style="17" customWidth="1"/>
    <col min="15420" max="15421" width="14.6640625" style="17" customWidth="1"/>
    <col min="15422" max="15423" width="15.88671875" style="17" customWidth="1"/>
    <col min="15424" max="15435" width="12.88671875" style="17" customWidth="1"/>
    <col min="15436" max="15669" width="11.5546875" style="17"/>
    <col min="15670" max="15670" width="12.5546875" style="17" customWidth="1"/>
    <col min="15671" max="15671" width="5.109375" style="17" customWidth="1"/>
    <col min="15672" max="15672" width="13.44140625" style="17" customWidth="1"/>
    <col min="15673" max="15674" width="21.44140625" style="17" customWidth="1"/>
    <col min="15675" max="15675" width="17.6640625" style="17" customWidth="1"/>
    <col min="15676" max="15677" width="14.6640625" style="17" customWidth="1"/>
    <col min="15678" max="15679" width="15.88671875" style="17" customWidth="1"/>
    <col min="15680" max="15691" width="12.88671875" style="17" customWidth="1"/>
    <col min="15692" max="15925" width="11.5546875" style="17"/>
    <col min="15926" max="15926" width="12.5546875" style="17" customWidth="1"/>
    <col min="15927" max="15927" width="5.109375" style="17" customWidth="1"/>
    <col min="15928" max="15928" width="13.44140625" style="17" customWidth="1"/>
    <col min="15929" max="15930" width="21.44140625" style="17" customWidth="1"/>
    <col min="15931" max="15931" width="17.6640625" style="17" customWidth="1"/>
    <col min="15932" max="15933" width="14.6640625" style="17" customWidth="1"/>
    <col min="15934" max="15935" width="15.88671875" style="17" customWidth="1"/>
    <col min="15936" max="15947" width="12.88671875" style="17" customWidth="1"/>
    <col min="15948" max="16181" width="11.5546875" style="17"/>
    <col min="16182" max="16182" width="12.5546875" style="17" customWidth="1"/>
    <col min="16183" max="16183" width="5.109375" style="17" customWidth="1"/>
    <col min="16184" max="16184" width="13.44140625" style="17" customWidth="1"/>
    <col min="16185" max="16186" width="21.44140625" style="17" customWidth="1"/>
    <col min="16187" max="16187" width="17.6640625" style="17" customWidth="1"/>
    <col min="16188" max="16189" width="14.6640625" style="17" customWidth="1"/>
    <col min="16190" max="16191" width="15.88671875" style="17" customWidth="1"/>
    <col min="16192" max="16203" width="12.88671875" style="17" customWidth="1"/>
    <col min="16204" max="16384" width="11.5546875" style="17"/>
  </cols>
  <sheetData>
    <row r="1" spans="1:86" ht="20.25" customHeight="1" x14ac:dyDescent="0.3">
      <c r="A1" s="370" t="s">
        <v>24</v>
      </c>
      <c r="B1" s="370"/>
      <c r="C1" s="371" t="s">
        <v>53</v>
      </c>
      <c r="D1" s="371"/>
      <c r="E1" s="371"/>
      <c r="F1" s="371"/>
      <c r="G1" s="93"/>
      <c r="H1" s="93"/>
      <c r="I1" s="18"/>
      <c r="J1" s="19"/>
      <c r="K1" s="19"/>
      <c r="L1" s="19"/>
      <c r="M1" s="20"/>
    </row>
    <row r="2" spans="1:86" x14ac:dyDescent="0.3">
      <c r="C2" s="40"/>
      <c r="D2" s="18"/>
      <c r="E2" s="18"/>
      <c r="F2" s="18"/>
      <c r="G2" s="93"/>
      <c r="H2" s="93"/>
      <c r="I2" s="18"/>
      <c r="J2" s="19"/>
      <c r="K2" s="19"/>
      <c r="L2" s="19"/>
      <c r="M2" s="20"/>
      <c r="N2" s="23"/>
    </row>
    <row r="3" spans="1:86" ht="24" customHeight="1" x14ac:dyDescent="0.3">
      <c r="A3" s="370" t="s">
        <v>25</v>
      </c>
      <c r="B3" s="370"/>
      <c r="C3" s="371" t="s">
        <v>80</v>
      </c>
      <c r="D3" s="371"/>
      <c r="E3" s="371"/>
      <c r="F3" s="371"/>
      <c r="G3" s="93"/>
      <c r="H3" s="93"/>
      <c r="I3" s="18"/>
      <c r="J3" s="19"/>
      <c r="K3" s="19"/>
      <c r="L3" s="19"/>
      <c r="M3" s="19"/>
      <c r="N3" s="24"/>
    </row>
    <row r="4" spans="1:86" x14ac:dyDescent="0.3">
      <c r="C4" s="18"/>
      <c r="D4" s="18"/>
      <c r="E4" s="18"/>
      <c r="F4" s="25"/>
      <c r="G4" s="99"/>
      <c r="H4" s="99"/>
      <c r="I4" s="25"/>
      <c r="J4" s="26"/>
      <c r="K4" s="26"/>
      <c r="L4" s="26"/>
    </row>
    <row r="5" spans="1:86" ht="27" customHeight="1" x14ac:dyDescent="0.3">
      <c r="A5" s="370" t="s">
        <v>0</v>
      </c>
      <c r="B5" s="370"/>
      <c r="C5" s="371" t="s">
        <v>252</v>
      </c>
      <c r="D5" s="371"/>
      <c r="E5" s="371"/>
      <c r="F5" s="371"/>
      <c r="G5" s="93"/>
      <c r="H5" s="93"/>
      <c r="I5" s="18"/>
      <c r="J5" s="27"/>
      <c r="K5" s="27"/>
      <c r="L5" s="27"/>
      <c r="M5" s="27"/>
      <c r="N5" s="27"/>
    </row>
    <row r="6" spans="1:86" x14ac:dyDescent="0.3">
      <c r="C6" s="18"/>
      <c r="D6" s="18"/>
      <c r="E6" s="18"/>
      <c r="F6" s="25"/>
      <c r="G6" s="99"/>
      <c r="H6" s="99"/>
      <c r="I6" s="25"/>
      <c r="J6" s="26"/>
      <c r="K6" s="26"/>
      <c r="L6" s="26"/>
    </row>
    <row r="7" spans="1:86" ht="27" hidden="1" customHeight="1" x14ac:dyDescent="0.3">
      <c r="A7" s="370" t="s">
        <v>23</v>
      </c>
      <c r="B7" s="370"/>
      <c r="C7" s="371"/>
      <c r="D7" s="371"/>
      <c r="E7" s="371"/>
      <c r="F7" s="371"/>
      <c r="G7" s="93"/>
      <c r="H7" s="93"/>
      <c r="I7" s="18"/>
      <c r="J7" s="27"/>
      <c r="K7" s="27"/>
      <c r="L7" s="27"/>
      <c r="M7" s="27"/>
      <c r="N7" s="27"/>
    </row>
    <row r="8" spans="1:86" x14ac:dyDescent="0.3">
      <c r="C8" s="25"/>
      <c r="D8" s="25"/>
      <c r="E8" s="25"/>
      <c r="F8" s="25"/>
      <c r="G8" s="99"/>
      <c r="H8" s="99"/>
      <c r="I8" s="25"/>
      <c r="J8" s="26"/>
      <c r="K8" s="26"/>
      <c r="L8" s="26"/>
    </row>
    <row r="9" spans="1:86" ht="67.5" customHeight="1" x14ac:dyDescent="0.3">
      <c r="A9" s="370" t="s">
        <v>26</v>
      </c>
      <c r="B9" s="370"/>
      <c r="C9" s="438" t="s">
        <v>133</v>
      </c>
      <c r="D9" s="439"/>
      <c r="E9" s="439"/>
      <c r="F9" s="440"/>
      <c r="G9" s="101"/>
      <c r="H9" s="101"/>
      <c r="I9" s="28"/>
      <c r="J9" s="29"/>
      <c r="K9" s="29"/>
      <c r="L9" s="29"/>
      <c r="M9" s="21" t="s">
        <v>1</v>
      </c>
    </row>
    <row r="10" spans="1:86" s="34" customFormat="1" ht="14.25" customHeight="1" x14ac:dyDescent="0.3">
      <c r="A10" s="20"/>
      <c r="B10" s="20"/>
      <c r="C10" s="30"/>
      <c r="D10" s="30"/>
      <c r="E10" s="30"/>
      <c r="F10" s="30"/>
      <c r="G10" s="31"/>
      <c r="H10" s="31"/>
      <c r="I10" s="31"/>
      <c r="J10" s="32"/>
      <c r="K10" s="32"/>
      <c r="L10" s="32"/>
      <c r="M10" s="20"/>
      <c r="N10" s="20"/>
      <c r="O10" s="47"/>
      <c r="P10" s="47"/>
      <c r="Q10" s="47"/>
      <c r="R10" s="47"/>
      <c r="S10" s="47"/>
      <c r="T10" s="47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47"/>
      <c r="AT10" s="47"/>
      <c r="AU10" s="47"/>
      <c r="AV10" s="47"/>
      <c r="AW10" s="47"/>
      <c r="AX10" s="47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</row>
    <row r="11" spans="1:86" s="34" customFormat="1" ht="30" customHeight="1" x14ac:dyDescent="0.3">
      <c r="A11" s="35"/>
      <c r="B11" s="35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20"/>
      <c r="N11" s="20"/>
      <c r="O11" s="47"/>
      <c r="P11" s="47"/>
      <c r="Q11" s="47"/>
      <c r="R11" s="47"/>
      <c r="S11" s="47"/>
      <c r="T11" s="47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47"/>
      <c r="AT11" s="47"/>
      <c r="AU11" s="47"/>
      <c r="AV11" s="47"/>
      <c r="AW11" s="47"/>
      <c r="AX11" s="47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</row>
    <row r="12" spans="1:86" x14ac:dyDescent="0.3">
      <c r="A12" s="36"/>
      <c r="B12" s="36"/>
      <c r="C12" s="36"/>
      <c r="D12" s="36"/>
      <c r="E12" s="36"/>
      <c r="F12" s="36"/>
      <c r="G12" s="104"/>
      <c r="H12" s="104"/>
      <c r="I12" s="36"/>
      <c r="J12" s="37"/>
      <c r="K12" s="37"/>
      <c r="L12" s="37"/>
    </row>
    <row r="13" spans="1:86" ht="22.5" customHeight="1" x14ac:dyDescent="0.3">
      <c r="A13" s="36"/>
      <c r="B13" s="377" t="s">
        <v>3</v>
      </c>
      <c r="C13" s="377"/>
      <c r="D13" s="372" t="s">
        <v>4</v>
      </c>
      <c r="E13" s="378" t="s">
        <v>5</v>
      </c>
      <c r="F13" s="372" t="s">
        <v>45</v>
      </c>
      <c r="G13" s="368" t="s">
        <v>270</v>
      </c>
      <c r="H13" s="368" t="s">
        <v>22</v>
      </c>
      <c r="I13" s="368" t="s">
        <v>276</v>
      </c>
      <c r="J13" s="368" t="s">
        <v>272</v>
      </c>
      <c r="K13" s="368" t="s">
        <v>273</v>
      </c>
      <c r="L13" s="368" t="s">
        <v>6</v>
      </c>
      <c r="M13" s="372" t="s">
        <v>274</v>
      </c>
      <c r="N13" s="372" t="s">
        <v>275</v>
      </c>
      <c r="O13" s="358" t="s">
        <v>56</v>
      </c>
      <c r="P13" s="359"/>
      <c r="Q13" s="359"/>
      <c r="R13" s="359"/>
      <c r="S13" s="359"/>
      <c r="T13" s="456"/>
      <c r="U13" s="358" t="s">
        <v>7</v>
      </c>
      <c r="V13" s="359"/>
      <c r="W13" s="359"/>
      <c r="X13" s="359"/>
      <c r="Y13" s="359"/>
      <c r="Z13" s="456"/>
      <c r="AA13" s="358" t="s">
        <v>8</v>
      </c>
      <c r="AB13" s="359"/>
      <c r="AC13" s="359"/>
      <c r="AD13" s="359"/>
      <c r="AE13" s="359"/>
      <c r="AF13" s="456"/>
      <c r="AG13" s="358" t="s">
        <v>57</v>
      </c>
      <c r="AH13" s="359"/>
      <c r="AI13" s="359"/>
      <c r="AJ13" s="359"/>
      <c r="AK13" s="359"/>
      <c r="AL13" s="456"/>
      <c r="AM13" s="358" t="s">
        <v>58</v>
      </c>
      <c r="AN13" s="359"/>
      <c r="AO13" s="359"/>
      <c r="AP13" s="359"/>
      <c r="AQ13" s="359"/>
      <c r="AR13" s="456"/>
      <c r="AS13" s="358" t="s">
        <v>59</v>
      </c>
      <c r="AT13" s="359"/>
      <c r="AU13" s="359"/>
      <c r="AV13" s="359"/>
      <c r="AW13" s="359"/>
      <c r="AX13" s="456"/>
      <c r="AY13" s="358" t="s">
        <v>60</v>
      </c>
      <c r="AZ13" s="359"/>
      <c r="BA13" s="359"/>
      <c r="BB13" s="359"/>
      <c r="BC13" s="359"/>
      <c r="BD13" s="456"/>
      <c r="BE13" s="358" t="s">
        <v>9</v>
      </c>
      <c r="BF13" s="359"/>
      <c r="BG13" s="359"/>
      <c r="BH13" s="359"/>
      <c r="BI13" s="359"/>
      <c r="BJ13" s="456"/>
      <c r="BK13" s="358" t="s">
        <v>10</v>
      </c>
      <c r="BL13" s="359"/>
      <c r="BM13" s="359"/>
      <c r="BN13" s="359"/>
      <c r="BO13" s="359"/>
      <c r="BP13" s="456"/>
      <c r="BQ13" s="358" t="s">
        <v>11</v>
      </c>
      <c r="BR13" s="359"/>
      <c r="BS13" s="359"/>
      <c r="BT13" s="359"/>
      <c r="BU13" s="359"/>
      <c r="BV13" s="456"/>
      <c r="BW13" s="358" t="s">
        <v>12</v>
      </c>
      <c r="BX13" s="359"/>
      <c r="BY13" s="359"/>
      <c r="BZ13" s="359"/>
      <c r="CA13" s="359"/>
      <c r="CB13" s="456"/>
      <c r="CC13" s="358" t="s">
        <v>13</v>
      </c>
      <c r="CD13" s="359"/>
      <c r="CE13" s="359"/>
      <c r="CF13" s="359"/>
      <c r="CG13" s="359"/>
      <c r="CH13" s="456"/>
    </row>
    <row r="14" spans="1:86" ht="16.5" customHeight="1" x14ac:dyDescent="0.3">
      <c r="A14" s="36"/>
      <c r="B14" s="377"/>
      <c r="C14" s="377"/>
      <c r="D14" s="373"/>
      <c r="E14" s="378"/>
      <c r="F14" s="373"/>
      <c r="G14" s="369"/>
      <c r="H14" s="369"/>
      <c r="I14" s="369"/>
      <c r="J14" s="369"/>
      <c r="K14" s="369"/>
      <c r="L14" s="369"/>
      <c r="M14" s="373"/>
      <c r="N14" s="373"/>
      <c r="O14" s="360"/>
      <c r="P14" s="361"/>
      <c r="Q14" s="361"/>
      <c r="R14" s="361"/>
      <c r="S14" s="361"/>
      <c r="T14" s="457"/>
      <c r="U14" s="360"/>
      <c r="V14" s="361"/>
      <c r="W14" s="361"/>
      <c r="X14" s="361"/>
      <c r="Y14" s="361"/>
      <c r="Z14" s="457"/>
      <c r="AA14" s="360"/>
      <c r="AB14" s="361"/>
      <c r="AC14" s="361"/>
      <c r="AD14" s="361"/>
      <c r="AE14" s="361"/>
      <c r="AF14" s="457"/>
      <c r="AG14" s="360"/>
      <c r="AH14" s="361"/>
      <c r="AI14" s="361"/>
      <c r="AJ14" s="361"/>
      <c r="AK14" s="361"/>
      <c r="AL14" s="457"/>
      <c r="AM14" s="360"/>
      <c r="AN14" s="361"/>
      <c r="AO14" s="361"/>
      <c r="AP14" s="361"/>
      <c r="AQ14" s="361"/>
      <c r="AR14" s="457"/>
      <c r="AS14" s="360"/>
      <c r="AT14" s="361"/>
      <c r="AU14" s="361"/>
      <c r="AV14" s="361"/>
      <c r="AW14" s="361"/>
      <c r="AX14" s="457"/>
      <c r="AY14" s="360"/>
      <c r="AZ14" s="361"/>
      <c r="BA14" s="361"/>
      <c r="BB14" s="361"/>
      <c r="BC14" s="361"/>
      <c r="BD14" s="457"/>
      <c r="BE14" s="360"/>
      <c r="BF14" s="361"/>
      <c r="BG14" s="361"/>
      <c r="BH14" s="361"/>
      <c r="BI14" s="361"/>
      <c r="BJ14" s="457"/>
      <c r="BK14" s="360"/>
      <c r="BL14" s="361"/>
      <c r="BM14" s="361"/>
      <c r="BN14" s="361"/>
      <c r="BO14" s="361"/>
      <c r="BP14" s="457"/>
      <c r="BQ14" s="360"/>
      <c r="BR14" s="361"/>
      <c r="BS14" s="361"/>
      <c r="BT14" s="361"/>
      <c r="BU14" s="361"/>
      <c r="BV14" s="457"/>
      <c r="BW14" s="360"/>
      <c r="BX14" s="361"/>
      <c r="BY14" s="361"/>
      <c r="BZ14" s="361"/>
      <c r="CA14" s="361"/>
      <c r="CB14" s="457"/>
      <c r="CC14" s="360"/>
      <c r="CD14" s="361"/>
      <c r="CE14" s="361"/>
      <c r="CF14" s="361"/>
      <c r="CG14" s="361"/>
      <c r="CH14" s="457"/>
    </row>
    <row r="15" spans="1:86" ht="24.75" customHeight="1" x14ac:dyDescent="0.3">
      <c r="A15" s="364" t="s">
        <v>14</v>
      </c>
      <c r="B15" s="465" t="s">
        <v>117</v>
      </c>
      <c r="C15" s="466"/>
      <c r="D15" s="65" t="s">
        <v>14</v>
      </c>
      <c r="E15" s="61" t="s">
        <v>15</v>
      </c>
      <c r="F15" s="62" t="s">
        <v>16</v>
      </c>
      <c r="G15" s="219">
        <v>285</v>
      </c>
      <c r="H15" s="219">
        <v>290</v>
      </c>
      <c r="I15" s="218">
        <v>240</v>
      </c>
      <c r="J15" s="49">
        <f>I15*1.05</f>
        <v>252</v>
      </c>
      <c r="K15" s="125">
        <f>J15*1.05</f>
        <v>264.60000000000002</v>
      </c>
      <c r="L15" s="112" t="s">
        <v>114</v>
      </c>
      <c r="M15" s="54">
        <v>0.1</v>
      </c>
      <c r="N15" s="50">
        <f>SUM(O15:CH15)</f>
        <v>72</v>
      </c>
      <c r="O15" s="362">
        <v>0</v>
      </c>
      <c r="P15" s="363"/>
      <c r="Q15" s="363"/>
      <c r="R15" s="363"/>
      <c r="S15" s="363"/>
      <c r="T15" s="455"/>
      <c r="U15" s="362">
        <v>15</v>
      </c>
      <c r="V15" s="363"/>
      <c r="W15" s="363"/>
      <c r="X15" s="363"/>
      <c r="Y15" s="363"/>
      <c r="Z15" s="455"/>
      <c r="AA15" s="362">
        <v>7</v>
      </c>
      <c r="AB15" s="363"/>
      <c r="AC15" s="363"/>
      <c r="AD15" s="363"/>
      <c r="AE15" s="363"/>
      <c r="AF15" s="455"/>
      <c r="AG15" s="362">
        <v>6</v>
      </c>
      <c r="AH15" s="363"/>
      <c r="AI15" s="363"/>
      <c r="AJ15" s="363"/>
      <c r="AK15" s="363"/>
      <c r="AL15" s="455"/>
      <c r="AM15" s="362">
        <v>6</v>
      </c>
      <c r="AN15" s="363"/>
      <c r="AO15" s="363"/>
      <c r="AP15" s="363"/>
      <c r="AQ15" s="363"/>
      <c r="AR15" s="455"/>
      <c r="AS15" s="362">
        <v>14</v>
      </c>
      <c r="AT15" s="363"/>
      <c r="AU15" s="363"/>
      <c r="AV15" s="363"/>
      <c r="AW15" s="363"/>
      <c r="AX15" s="455"/>
      <c r="AY15" s="362">
        <v>9</v>
      </c>
      <c r="AZ15" s="363"/>
      <c r="BA15" s="363"/>
      <c r="BB15" s="363"/>
      <c r="BC15" s="363"/>
      <c r="BD15" s="455"/>
      <c r="BE15" s="362">
        <v>0</v>
      </c>
      <c r="BF15" s="363"/>
      <c r="BG15" s="363"/>
      <c r="BH15" s="363"/>
      <c r="BI15" s="363"/>
      <c r="BJ15" s="455"/>
      <c r="BK15" s="362">
        <v>7</v>
      </c>
      <c r="BL15" s="363"/>
      <c r="BM15" s="363"/>
      <c r="BN15" s="363"/>
      <c r="BO15" s="363"/>
      <c r="BP15" s="455"/>
      <c r="BQ15" s="362">
        <v>1</v>
      </c>
      <c r="BR15" s="363"/>
      <c r="BS15" s="363"/>
      <c r="BT15" s="363"/>
      <c r="BU15" s="363"/>
      <c r="BV15" s="455"/>
      <c r="BW15" s="362">
        <v>5</v>
      </c>
      <c r="BX15" s="363"/>
      <c r="BY15" s="363"/>
      <c r="BZ15" s="363"/>
      <c r="CA15" s="363"/>
      <c r="CB15" s="455"/>
      <c r="CC15" s="362">
        <v>2</v>
      </c>
      <c r="CD15" s="363"/>
      <c r="CE15" s="363"/>
      <c r="CF15" s="363"/>
      <c r="CG15" s="363"/>
      <c r="CH15" s="455"/>
    </row>
    <row r="16" spans="1:86" ht="27" customHeight="1" x14ac:dyDescent="0.3">
      <c r="A16" s="497"/>
      <c r="B16" s="494" t="s">
        <v>121</v>
      </c>
      <c r="C16" s="495"/>
      <c r="D16" s="65" t="s">
        <v>122</v>
      </c>
      <c r="E16" s="61" t="s">
        <v>19</v>
      </c>
      <c r="F16" s="62" t="s">
        <v>16</v>
      </c>
      <c r="G16" s="219">
        <v>16</v>
      </c>
      <c r="H16" s="219">
        <v>25</v>
      </c>
      <c r="I16" s="218">
        <v>60</v>
      </c>
      <c r="J16" s="125">
        <f t="shared" ref="J16:K16" si="0">I16*1.05</f>
        <v>63</v>
      </c>
      <c r="K16" s="125">
        <f t="shared" si="0"/>
        <v>66.150000000000006</v>
      </c>
      <c r="L16" s="112" t="s">
        <v>134</v>
      </c>
      <c r="M16" s="54">
        <v>0.1</v>
      </c>
      <c r="N16" s="50">
        <f t="shared" ref="N16:N19" si="1">SUM(O16:CH16)</f>
        <v>28</v>
      </c>
      <c r="O16" s="362">
        <v>0</v>
      </c>
      <c r="P16" s="363"/>
      <c r="Q16" s="363"/>
      <c r="R16" s="363"/>
      <c r="S16" s="363"/>
      <c r="T16" s="455"/>
      <c r="U16" s="362">
        <v>1</v>
      </c>
      <c r="V16" s="363"/>
      <c r="W16" s="363"/>
      <c r="X16" s="363"/>
      <c r="Y16" s="363"/>
      <c r="Z16" s="455"/>
      <c r="AA16" s="362"/>
      <c r="AB16" s="363"/>
      <c r="AC16" s="363"/>
      <c r="AD16" s="363"/>
      <c r="AE16" s="363"/>
      <c r="AF16" s="455"/>
      <c r="AG16" s="362"/>
      <c r="AH16" s="363"/>
      <c r="AI16" s="363"/>
      <c r="AJ16" s="363"/>
      <c r="AK16" s="363"/>
      <c r="AL16" s="455"/>
      <c r="AM16" s="362">
        <v>1</v>
      </c>
      <c r="AN16" s="363"/>
      <c r="AO16" s="363"/>
      <c r="AP16" s="363"/>
      <c r="AQ16" s="363"/>
      <c r="AR16" s="455"/>
      <c r="AS16" s="362">
        <v>1</v>
      </c>
      <c r="AT16" s="363"/>
      <c r="AU16" s="363"/>
      <c r="AV16" s="363"/>
      <c r="AW16" s="363"/>
      <c r="AX16" s="455"/>
      <c r="AY16" s="362">
        <v>1</v>
      </c>
      <c r="AZ16" s="363"/>
      <c r="BA16" s="363"/>
      <c r="BB16" s="363"/>
      <c r="BC16" s="363"/>
      <c r="BD16" s="455"/>
      <c r="BE16" s="362">
        <v>20</v>
      </c>
      <c r="BF16" s="363"/>
      <c r="BG16" s="363"/>
      <c r="BH16" s="363"/>
      <c r="BI16" s="363"/>
      <c r="BJ16" s="455"/>
      <c r="BK16" s="362">
        <v>0</v>
      </c>
      <c r="BL16" s="363"/>
      <c r="BM16" s="363"/>
      <c r="BN16" s="363"/>
      <c r="BO16" s="363"/>
      <c r="BP16" s="455"/>
      <c r="BQ16" s="362">
        <v>0</v>
      </c>
      <c r="BR16" s="363"/>
      <c r="BS16" s="363"/>
      <c r="BT16" s="363"/>
      <c r="BU16" s="363"/>
      <c r="BV16" s="455"/>
      <c r="BW16" s="362">
        <v>3</v>
      </c>
      <c r="BX16" s="363"/>
      <c r="BY16" s="363"/>
      <c r="BZ16" s="363"/>
      <c r="CA16" s="363"/>
      <c r="CB16" s="455"/>
      <c r="CC16" s="362">
        <v>1</v>
      </c>
      <c r="CD16" s="363"/>
      <c r="CE16" s="363"/>
      <c r="CF16" s="363"/>
      <c r="CG16" s="363"/>
      <c r="CH16" s="455"/>
    </row>
    <row r="17" spans="1:92" ht="24.75" customHeight="1" x14ac:dyDescent="0.3">
      <c r="A17" s="398" t="s">
        <v>17</v>
      </c>
      <c r="B17" s="465" t="s">
        <v>135</v>
      </c>
      <c r="C17" s="466"/>
      <c r="D17" s="294" t="s">
        <v>136</v>
      </c>
      <c r="E17" s="61" t="s">
        <v>15</v>
      </c>
      <c r="F17" s="294" t="s">
        <v>16</v>
      </c>
      <c r="G17" s="219">
        <v>63</v>
      </c>
      <c r="H17" s="219">
        <v>65</v>
      </c>
      <c r="I17" s="218">
        <v>60</v>
      </c>
      <c r="J17" s="125">
        <f t="shared" ref="J17:K17" si="2">I17*1.05</f>
        <v>63</v>
      </c>
      <c r="K17" s="125">
        <f t="shared" si="2"/>
        <v>66.150000000000006</v>
      </c>
      <c r="L17" s="112" t="s">
        <v>107</v>
      </c>
      <c r="M17" s="54">
        <v>0.1</v>
      </c>
      <c r="N17" s="50">
        <f t="shared" si="1"/>
        <v>33</v>
      </c>
      <c r="O17" s="362">
        <v>2</v>
      </c>
      <c r="P17" s="363"/>
      <c r="Q17" s="363"/>
      <c r="R17" s="363"/>
      <c r="S17" s="363"/>
      <c r="T17" s="455"/>
      <c r="U17" s="362">
        <v>3</v>
      </c>
      <c r="V17" s="363"/>
      <c r="W17" s="363"/>
      <c r="X17" s="363"/>
      <c r="Y17" s="363"/>
      <c r="Z17" s="455"/>
      <c r="AA17" s="362">
        <v>2</v>
      </c>
      <c r="AB17" s="363"/>
      <c r="AC17" s="363"/>
      <c r="AD17" s="363"/>
      <c r="AE17" s="363"/>
      <c r="AF17" s="455"/>
      <c r="AG17" s="362"/>
      <c r="AH17" s="363"/>
      <c r="AI17" s="363"/>
      <c r="AJ17" s="363"/>
      <c r="AK17" s="363"/>
      <c r="AL17" s="455"/>
      <c r="AM17" s="362">
        <v>1</v>
      </c>
      <c r="AN17" s="363"/>
      <c r="AO17" s="363"/>
      <c r="AP17" s="363"/>
      <c r="AQ17" s="363"/>
      <c r="AR17" s="455"/>
      <c r="AS17" s="362">
        <v>5</v>
      </c>
      <c r="AT17" s="363"/>
      <c r="AU17" s="363"/>
      <c r="AV17" s="363"/>
      <c r="AW17" s="363"/>
      <c r="AX17" s="455"/>
      <c r="AY17" s="362">
        <v>3</v>
      </c>
      <c r="AZ17" s="363"/>
      <c r="BA17" s="363"/>
      <c r="BB17" s="363"/>
      <c r="BC17" s="363"/>
      <c r="BD17" s="455"/>
      <c r="BE17" s="362">
        <v>0</v>
      </c>
      <c r="BF17" s="363"/>
      <c r="BG17" s="363"/>
      <c r="BH17" s="363"/>
      <c r="BI17" s="363"/>
      <c r="BJ17" s="455"/>
      <c r="BK17" s="362">
        <v>2</v>
      </c>
      <c r="BL17" s="363"/>
      <c r="BM17" s="363"/>
      <c r="BN17" s="363"/>
      <c r="BO17" s="363"/>
      <c r="BP17" s="455"/>
      <c r="BQ17" s="362">
        <v>6</v>
      </c>
      <c r="BR17" s="363"/>
      <c r="BS17" s="363"/>
      <c r="BT17" s="363"/>
      <c r="BU17" s="363"/>
      <c r="BV17" s="455"/>
      <c r="BW17" s="362">
        <v>6</v>
      </c>
      <c r="BX17" s="363"/>
      <c r="BY17" s="363"/>
      <c r="BZ17" s="363"/>
      <c r="CA17" s="363"/>
      <c r="CB17" s="455"/>
      <c r="CC17" s="362">
        <v>3</v>
      </c>
      <c r="CD17" s="363"/>
      <c r="CE17" s="363"/>
      <c r="CF17" s="363"/>
      <c r="CG17" s="363"/>
      <c r="CH17" s="455"/>
    </row>
    <row r="18" spans="1:92" ht="27" customHeight="1" x14ac:dyDescent="0.3">
      <c r="A18" s="399"/>
      <c r="B18" s="465" t="s">
        <v>106</v>
      </c>
      <c r="C18" s="466"/>
      <c r="D18" s="62" t="s">
        <v>137</v>
      </c>
      <c r="E18" s="61" t="s">
        <v>15</v>
      </c>
      <c r="F18" s="62" t="s">
        <v>16</v>
      </c>
      <c r="G18" s="219">
        <v>83</v>
      </c>
      <c r="H18" s="219">
        <v>85</v>
      </c>
      <c r="I18" s="218">
        <v>110</v>
      </c>
      <c r="J18" s="125">
        <f t="shared" ref="J18:K18" si="3">I18*1.05</f>
        <v>115.5</v>
      </c>
      <c r="K18" s="125">
        <f t="shared" si="3"/>
        <v>121.27500000000001</v>
      </c>
      <c r="L18" s="112" t="s">
        <v>107</v>
      </c>
      <c r="M18" s="54">
        <v>0.1</v>
      </c>
      <c r="N18" s="50">
        <f t="shared" si="1"/>
        <v>97</v>
      </c>
      <c r="O18" s="362">
        <v>6</v>
      </c>
      <c r="P18" s="363"/>
      <c r="Q18" s="363"/>
      <c r="R18" s="363"/>
      <c r="S18" s="363"/>
      <c r="T18" s="455"/>
      <c r="U18" s="362">
        <v>15</v>
      </c>
      <c r="V18" s="363"/>
      <c r="W18" s="363"/>
      <c r="X18" s="363"/>
      <c r="Y18" s="363"/>
      <c r="Z18" s="455"/>
      <c r="AA18" s="362">
        <v>10</v>
      </c>
      <c r="AB18" s="363"/>
      <c r="AC18" s="363"/>
      <c r="AD18" s="363"/>
      <c r="AE18" s="363"/>
      <c r="AF18" s="455"/>
      <c r="AG18" s="362">
        <v>11</v>
      </c>
      <c r="AH18" s="363"/>
      <c r="AI18" s="363"/>
      <c r="AJ18" s="363"/>
      <c r="AK18" s="363"/>
      <c r="AL18" s="455"/>
      <c r="AM18" s="362">
        <v>10</v>
      </c>
      <c r="AN18" s="363"/>
      <c r="AO18" s="363"/>
      <c r="AP18" s="363"/>
      <c r="AQ18" s="363"/>
      <c r="AR18" s="455"/>
      <c r="AS18" s="362">
        <v>10</v>
      </c>
      <c r="AT18" s="363"/>
      <c r="AU18" s="363"/>
      <c r="AV18" s="363"/>
      <c r="AW18" s="363"/>
      <c r="AX18" s="455"/>
      <c r="AY18" s="362">
        <v>7</v>
      </c>
      <c r="AZ18" s="363"/>
      <c r="BA18" s="363"/>
      <c r="BB18" s="363"/>
      <c r="BC18" s="363"/>
      <c r="BD18" s="455"/>
      <c r="BE18" s="362">
        <v>0</v>
      </c>
      <c r="BF18" s="363"/>
      <c r="BG18" s="363"/>
      <c r="BH18" s="363"/>
      <c r="BI18" s="363"/>
      <c r="BJ18" s="455"/>
      <c r="BK18" s="362">
        <v>10</v>
      </c>
      <c r="BL18" s="363"/>
      <c r="BM18" s="363"/>
      <c r="BN18" s="363"/>
      <c r="BO18" s="363"/>
      <c r="BP18" s="455"/>
      <c r="BQ18" s="362">
        <v>4</v>
      </c>
      <c r="BR18" s="363"/>
      <c r="BS18" s="363"/>
      <c r="BT18" s="363"/>
      <c r="BU18" s="363"/>
      <c r="BV18" s="455"/>
      <c r="BW18" s="362">
        <v>9</v>
      </c>
      <c r="BX18" s="363"/>
      <c r="BY18" s="363"/>
      <c r="BZ18" s="363"/>
      <c r="CA18" s="363"/>
      <c r="CB18" s="455"/>
      <c r="CC18" s="362">
        <v>5</v>
      </c>
      <c r="CD18" s="363"/>
      <c r="CE18" s="363"/>
      <c r="CF18" s="363"/>
      <c r="CG18" s="363"/>
      <c r="CH18" s="455"/>
    </row>
    <row r="19" spans="1:92" s="38" customFormat="1" ht="24" customHeight="1" x14ac:dyDescent="0.3">
      <c r="A19" s="400"/>
      <c r="B19" s="465" t="s">
        <v>128</v>
      </c>
      <c r="C19" s="466"/>
      <c r="D19" s="65" t="s">
        <v>129</v>
      </c>
      <c r="E19" s="61" t="s">
        <v>15</v>
      </c>
      <c r="F19" s="62" t="s">
        <v>16</v>
      </c>
      <c r="G19" s="219">
        <v>1700</v>
      </c>
      <c r="H19" s="219">
        <v>2000</v>
      </c>
      <c r="I19" s="218">
        <v>2100</v>
      </c>
      <c r="J19" s="125">
        <f t="shared" ref="J19:K19" si="4">I19*1.05</f>
        <v>2205</v>
      </c>
      <c r="K19" s="125">
        <f t="shared" si="4"/>
        <v>2315.25</v>
      </c>
      <c r="L19" s="112" t="s">
        <v>120</v>
      </c>
      <c r="M19" s="54">
        <v>0.1</v>
      </c>
      <c r="N19" s="128">
        <f t="shared" si="1"/>
        <v>1464</v>
      </c>
      <c r="O19" s="502">
        <v>67</v>
      </c>
      <c r="P19" s="503"/>
      <c r="Q19" s="503"/>
      <c r="R19" s="503"/>
      <c r="S19" s="503"/>
      <c r="T19" s="504"/>
      <c r="U19" s="362">
        <v>164</v>
      </c>
      <c r="V19" s="363"/>
      <c r="W19" s="363"/>
      <c r="X19" s="363"/>
      <c r="Y19" s="363"/>
      <c r="Z19" s="455"/>
      <c r="AA19" s="362">
        <v>150</v>
      </c>
      <c r="AB19" s="363"/>
      <c r="AC19" s="363"/>
      <c r="AD19" s="363"/>
      <c r="AE19" s="363"/>
      <c r="AF19" s="455"/>
      <c r="AG19" s="362">
        <v>128</v>
      </c>
      <c r="AH19" s="363"/>
      <c r="AI19" s="363"/>
      <c r="AJ19" s="363"/>
      <c r="AK19" s="363"/>
      <c r="AL19" s="455"/>
      <c r="AM19" s="362">
        <v>152</v>
      </c>
      <c r="AN19" s="363"/>
      <c r="AO19" s="363"/>
      <c r="AP19" s="363"/>
      <c r="AQ19" s="363"/>
      <c r="AR19" s="455"/>
      <c r="AS19" s="362">
        <v>137</v>
      </c>
      <c r="AT19" s="363"/>
      <c r="AU19" s="363"/>
      <c r="AV19" s="363"/>
      <c r="AW19" s="363"/>
      <c r="AX19" s="455"/>
      <c r="AY19" s="362">
        <v>72</v>
      </c>
      <c r="AZ19" s="363"/>
      <c r="BA19" s="363"/>
      <c r="BB19" s="363"/>
      <c r="BC19" s="363"/>
      <c r="BD19" s="455"/>
      <c r="BE19" s="362">
        <v>16</v>
      </c>
      <c r="BF19" s="363"/>
      <c r="BG19" s="363"/>
      <c r="BH19" s="363"/>
      <c r="BI19" s="363"/>
      <c r="BJ19" s="455"/>
      <c r="BK19" s="362">
        <v>142</v>
      </c>
      <c r="BL19" s="363"/>
      <c r="BM19" s="363"/>
      <c r="BN19" s="363"/>
      <c r="BO19" s="363"/>
      <c r="BP19" s="455"/>
      <c r="BQ19" s="362">
        <v>77</v>
      </c>
      <c r="BR19" s="363"/>
      <c r="BS19" s="363"/>
      <c r="BT19" s="363"/>
      <c r="BU19" s="363"/>
      <c r="BV19" s="455"/>
      <c r="BW19" s="362">
        <v>270</v>
      </c>
      <c r="BX19" s="363"/>
      <c r="BY19" s="363"/>
      <c r="BZ19" s="363"/>
      <c r="CA19" s="363"/>
      <c r="CB19" s="455"/>
      <c r="CC19" s="362">
        <v>89</v>
      </c>
      <c r="CD19" s="363"/>
      <c r="CE19" s="363"/>
      <c r="CF19" s="363"/>
      <c r="CG19" s="363"/>
      <c r="CH19" s="455"/>
    </row>
    <row r="20" spans="1:92" s="38" customFormat="1" ht="12.75" customHeight="1" x14ac:dyDescent="0.3">
      <c r="A20" s="379" t="s">
        <v>18</v>
      </c>
      <c r="B20" s="498" t="s">
        <v>230</v>
      </c>
      <c r="C20" s="499"/>
      <c r="D20" s="427" t="s">
        <v>97</v>
      </c>
      <c r="E20" s="427" t="s">
        <v>15</v>
      </c>
      <c r="F20" s="427" t="s">
        <v>229</v>
      </c>
      <c r="G20" s="433">
        <v>246</v>
      </c>
      <c r="H20" s="433">
        <v>300</v>
      </c>
      <c r="I20" s="411">
        <v>340</v>
      </c>
      <c r="J20" s="411">
        <f>I20*1.05</f>
        <v>357</v>
      </c>
      <c r="K20" s="411">
        <f>J20*1.05</f>
        <v>374.85</v>
      </c>
      <c r="L20" s="413" t="s">
        <v>120</v>
      </c>
      <c r="M20" s="415">
        <v>0.1</v>
      </c>
      <c r="N20" s="449">
        <f>SUM(O21:CH21)</f>
        <v>246</v>
      </c>
      <c r="O20" s="132" t="s">
        <v>68</v>
      </c>
      <c r="P20" s="132" t="s">
        <v>69</v>
      </c>
      <c r="Q20" s="132" t="s">
        <v>78</v>
      </c>
      <c r="R20" s="132" t="s">
        <v>79</v>
      </c>
      <c r="S20" s="132" t="s">
        <v>98</v>
      </c>
      <c r="T20" s="132" t="s">
        <v>99</v>
      </c>
      <c r="U20" s="132" t="s">
        <v>68</v>
      </c>
      <c r="V20" s="132" t="s">
        <v>69</v>
      </c>
      <c r="W20" s="132" t="s">
        <v>78</v>
      </c>
      <c r="X20" s="132" t="s">
        <v>79</v>
      </c>
      <c r="Y20" s="132" t="s">
        <v>98</v>
      </c>
      <c r="Z20" s="132" t="s">
        <v>99</v>
      </c>
      <c r="AA20" s="132" t="s">
        <v>68</v>
      </c>
      <c r="AB20" s="132" t="s">
        <v>69</v>
      </c>
      <c r="AC20" s="132" t="s">
        <v>78</v>
      </c>
      <c r="AD20" s="132" t="s">
        <v>79</v>
      </c>
      <c r="AE20" s="132" t="s">
        <v>98</v>
      </c>
      <c r="AF20" s="132" t="s">
        <v>99</v>
      </c>
      <c r="AG20" s="132" t="s">
        <v>68</v>
      </c>
      <c r="AH20" s="132" t="s">
        <v>69</v>
      </c>
      <c r="AI20" s="132" t="s">
        <v>78</v>
      </c>
      <c r="AJ20" s="132" t="s">
        <v>79</v>
      </c>
      <c r="AK20" s="132" t="s">
        <v>98</v>
      </c>
      <c r="AL20" s="132" t="s">
        <v>99</v>
      </c>
      <c r="AM20" s="132" t="s">
        <v>68</v>
      </c>
      <c r="AN20" s="132" t="s">
        <v>69</v>
      </c>
      <c r="AO20" s="132" t="s">
        <v>78</v>
      </c>
      <c r="AP20" s="132" t="s">
        <v>79</v>
      </c>
      <c r="AQ20" s="132" t="s">
        <v>98</v>
      </c>
      <c r="AR20" s="132" t="s">
        <v>99</v>
      </c>
      <c r="AS20" s="132" t="s">
        <v>68</v>
      </c>
      <c r="AT20" s="132" t="s">
        <v>69</v>
      </c>
      <c r="AU20" s="132" t="s">
        <v>78</v>
      </c>
      <c r="AV20" s="132" t="s">
        <v>79</v>
      </c>
      <c r="AW20" s="132" t="s">
        <v>98</v>
      </c>
      <c r="AX20" s="132" t="s">
        <v>99</v>
      </c>
      <c r="AY20" s="132" t="s">
        <v>68</v>
      </c>
      <c r="AZ20" s="132" t="s">
        <v>69</v>
      </c>
      <c r="BA20" s="132" t="s">
        <v>78</v>
      </c>
      <c r="BB20" s="132" t="s">
        <v>79</v>
      </c>
      <c r="BC20" s="132" t="s">
        <v>98</v>
      </c>
      <c r="BD20" s="132" t="s">
        <v>99</v>
      </c>
      <c r="BE20" s="132" t="s">
        <v>68</v>
      </c>
      <c r="BF20" s="132" t="s">
        <v>69</v>
      </c>
      <c r="BG20" s="132" t="s">
        <v>78</v>
      </c>
      <c r="BH20" s="132" t="s">
        <v>79</v>
      </c>
      <c r="BI20" s="132" t="s">
        <v>98</v>
      </c>
      <c r="BJ20" s="132" t="s">
        <v>99</v>
      </c>
      <c r="BK20" s="132" t="s">
        <v>68</v>
      </c>
      <c r="BL20" s="132" t="s">
        <v>69</v>
      </c>
      <c r="BM20" s="132" t="s">
        <v>78</v>
      </c>
      <c r="BN20" s="132" t="s">
        <v>79</v>
      </c>
      <c r="BO20" s="132" t="s">
        <v>98</v>
      </c>
      <c r="BP20" s="132" t="s">
        <v>99</v>
      </c>
      <c r="BQ20" s="132" t="s">
        <v>68</v>
      </c>
      <c r="BR20" s="132" t="s">
        <v>69</v>
      </c>
      <c r="BS20" s="132" t="s">
        <v>78</v>
      </c>
      <c r="BT20" s="132" t="s">
        <v>79</v>
      </c>
      <c r="BU20" s="132" t="s">
        <v>98</v>
      </c>
      <c r="BV20" s="132" t="s">
        <v>99</v>
      </c>
      <c r="BW20" s="132" t="s">
        <v>68</v>
      </c>
      <c r="BX20" s="132" t="s">
        <v>69</v>
      </c>
      <c r="BY20" s="132" t="s">
        <v>78</v>
      </c>
      <c r="BZ20" s="132" t="s">
        <v>79</v>
      </c>
      <c r="CA20" s="132" t="s">
        <v>98</v>
      </c>
      <c r="CB20" s="132" t="s">
        <v>99</v>
      </c>
      <c r="CC20" s="132" t="s">
        <v>68</v>
      </c>
      <c r="CD20" s="132" t="s">
        <v>69</v>
      </c>
      <c r="CE20" s="132" t="s">
        <v>78</v>
      </c>
      <c r="CF20" s="132" t="s">
        <v>79</v>
      </c>
      <c r="CG20" s="132" t="s">
        <v>98</v>
      </c>
      <c r="CH20" s="132" t="s">
        <v>99</v>
      </c>
    </row>
    <row r="21" spans="1:92" s="38" customFormat="1" ht="23.25" customHeight="1" x14ac:dyDescent="0.3">
      <c r="A21" s="380"/>
      <c r="B21" s="500"/>
      <c r="C21" s="501"/>
      <c r="D21" s="428"/>
      <c r="E21" s="428"/>
      <c r="F21" s="428"/>
      <c r="G21" s="434"/>
      <c r="H21" s="434"/>
      <c r="I21" s="412"/>
      <c r="J21" s="412"/>
      <c r="K21" s="412"/>
      <c r="L21" s="414"/>
      <c r="M21" s="416"/>
      <c r="N21" s="450"/>
      <c r="O21" s="230">
        <v>4</v>
      </c>
      <c r="P21" s="230">
        <v>3</v>
      </c>
      <c r="Q21" s="229">
        <v>10</v>
      </c>
      <c r="R21" s="229">
        <v>6</v>
      </c>
      <c r="S21" s="229">
        <v>1</v>
      </c>
      <c r="T21" s="229">
        <v>0</v>
      </c>
      <c r="U21" s="230">
        <v>5</v>
      </c>
      <c r="V21" s="230">
        <v>2</v>
      </c>
      <c r="W21" s="230">
        <v>12</v>
      </c>
      <c r="X21" s="230">
        <v>8</v>
      </c>
      <c r="Y21" s="230">
        <v>10</v>
      </c>
      <c r="Z21" s="230">
        <v>1</v>
      </c>
      <c r="AA21" s="230">
        <v>4</v>
      </c>
      <c r="AB21" s="230">
        <v>1</v>
      </c>
      <c r="AC21" s="230">
        <v>10</v>
      </c>
      <c r="AD21" s="230">
        <v>8</v>
      </c>
      <c r="AE21" s="230">
        <v>7</v>
      </c>
      <c r="AF21" s="230">
        <v>0</v>
      </c>
      <c r="AG21" s="295">
        <v>6</v>
      </c>
      <c r="AH21" s="295">
        <v>4</v>
      </c>
      <c r="AI21" s="295">
        <v>6</v>
      </c>
      <c r="AJ21" s="295">
        <v>1</v>
      </c>
      <c r="AK21" s="295">
        <v>4</v>
      </c>
      <c r="AL21" s="295">
        <v>1</v>
      </c>
      <c r="AM21" s="293">
        <v>4</v>
      </c>
      <c r="AN21" s="293">
        <v>3</v>
      </c>
      <c r="AO21" s="293">
        <v>8</v>
      </c>
      <c r="AP21" s="293">
        <v>0</v>
      </c>
      <c r="AQ21" s="293">
        <v>8</v>
      </c>
      <c r="AR21" s="293">
        <v>0</v>
      </c>
      <c r="AS21" s="295">
        <v>0</v>
      </c>
      <c r="AT21" s="295">
        <v>1</v>
      </c>
      <c r="AU21" s="295">
        <v>1</v>
      </c>
      <c r="AV21" s="295">
        <v>0</v>
      </c>
      <c r="AW21" s="295">
        <v>0</v>
      </c>
      <c r="AX21" s="295">
        <v>0</v>
      </c>
      <c r="AY21" s="306">
        <v>0</v>
      </c>
      <c r="AZ21" s="306">
        <v>3</v>
      </c>
      <c r="BA21" s="306">
        <v>2</v>
      </c>
      <c r="BB21" s="306">
        <v>0</v>
      </c>
      <c r="BC21" s="306">
        <v>0</v>
      </c>
      <c r="BD21" s="306">
        <v>0</v>
      </c>
      <c r="BE21" s="203">
        <v>0</v>
      </c>
      <c r="BF21" s="203">
        <v>0</v>
      </c>
      <c r="BG21" s="203">
        <v>0</v>
      </c>
      <c r="BH21" s="203">
        <v>0</v>
      </c>
      <c r="BI21" s="203">
        <v>0</v>
      </c>
      <c r="BJ21" s="203">
        <v>0</v>
      </c>
      <c r="BK21" s="207">
        <v>4</v>
      </c>
      <c r="BL21" s="207">
        <v>1</v>
      </c>
      <c r="BM21" s="207">
        <v>10</v>
      </c>
      <c r="BN21" s="207">
        <v>8</v>
      </c>
      <c r="BO21" s="207">
        <v>7</v>
      </c>
      <c r="BP21" s="207">
        <v>0</v>
      </c>
      <c r="BQ21" s="339">
        <v>4</v>
      </c>
      <c r="BR21" s="339">
        <v>1</v>
      </c>
      <c r="BS21" s="339">
        <v>9</v>
      </c>
      <c r="BT21" s="339">
        <v>4</v>
      </c>
      <c r="BU21" s="339">
        <v>10</v>
      </c>
      <c r="BV21" s="339">
        <v>5</v>
      </c>
      <c r="BW21" s="215">
        <v>6</v>
      </c>
      <c r="BX21" s="215">
        <v>2</v>
      </c>
      <c r="BY21" s="215">
        <v>4</v>
      </c>
      <c r="BZ21" s="215">
        <v>1</v>
      </c>
      <c r="CA21" s="215">
        <v>5</v>
      </c>
      <c r="CB21" s="215">
        <v>3</v>
      </c>
      <c r="CC21" s="215">
        <v>3</v>
      </c>
      <c r="CD21" s="215">
        <v>1</v>
      </c>
      <c r="CE21" s="215">
        <v>4</v>
      </c>
      <c r="CF21" s="215">
        <v>5</v>
      </c>
      <c r="CG21" s="215">
        <v>3</v>
      </c>
      <c r="CH21" s="215">
        <v>2</v>
      </c>
    </row>
    <row r="22" spans="1:92" s="38" customFormat="1" ht="24.75" customHeight="1" x14ac:dyDescent="0.3">
      <c r="A22" s="380"/>
      <c r="B22" s="488" t="s">
        <v>138</v>
      </c>
      <c r="C22" s="489"/>
      <c r="D22" s="45" t="s">
        <v>97</v>
      </c>
      <c r="E22" s="61" t="s">
        <v>15</v>
      </c>
      <c r="F22" s="90" t="s">
        <v>16</v>
      </c>
      <c r="G22" s="51">
        <v>13</v>
      </c>
      <c r="H22" s="51">
        <v>30</v>
      </c>
      <c r="I22" s="220">
        <v>50</v>
      </c>
      <c r="J22" s="125">
        <f>I22*1.05</f>
        <v>52.5</v>
      </c>
      <c r="K22" s="125">
        <f>J22*1.05</f>
        <v>55.125</v>
      </c>
      <c r="L22" s="82" t="s">
        <v>120</v>
      </c>
      <c r="M22" s="165">
        <v>0.1</v>
      </c>
      <c r="N22" s="53">
        <f>SUM(O22:CH22)</f>
        <v>3</v>
      </c>
      <c r="O22" s="229">
        <v>0</v>
      </c>
      <c r="P22" s="229">
        <v>0</v>
      </c>
      <c r="Q22" s="229">
        <v>1</v>
      </c>
      <c r="R22" s="229">
        <v>0</v>
      </c>
      <c r="S22" s="229">
        <v>0</v>
      </c>
      <c r="T22" s="229">
        <v>0</v>
      </c>
      <c r="U22" s="230">
        <v>2</v>
      </c>
      <c r="V22" s="230">
        <v>0</v>
      </c>
      <c r="W22" s="230">
        <v>0</v>
      </c>
      <c r="X22" s="230">
        <v>0</v>
      </c>
      <c r="Y22" s="230">
        <v>0</v>
      </c>
      <c r="Z22" s="230">
        <v>0</v>
      </c>
      <c r="AA22" s="344">
        <v>0</v>
      </c>
      <c r="AB22" s="344">
        <v>0</v>
      </c>
      <c r="AC22" s="344">
        <v>0</v>
      </c>
      <c r="AD22" s="344">
        <v>0</v>
      </c>
      <c r="AE22" s="344">
        <v>0</v>
      </c>
      <c r="AF22" s="344">
        <v>0</v>
      </c>
      <c r="AG22" s="344">
        <v>0</v>
      </c>
      <c r="AH22" s="344">
        <v>0</v>
      </c>
      <c r="AI22" s="344">
        <v>0</v>
      </c>
      <c r="AJ22" s="344">
        <v>0</v>
      </c>
      <c r="AK22" s="344">
        <v>0</v>
      </c>
      <c r="AL22" s="344">
        <v>0</v>
      </c>
      <c r="AM22" s="344">
        <v>0</v>
      </c>
      <c r="AN22" s="344">
        <v>0</v>
      </c>
      <c r="AO22" s="344">
        <v>0</v>
      </c>
      <c r="AP22" s="344">
        <v>0</v>
      </c>
      <c r="AQ22" s="344">
        <v>0</v>
      </c>
      <c r="AR22" s="344">
        <v>0</v>
      </c>
      <c r="AS22" s="344">
        <v>0</v>
      </c>
      <c r="AT22" s="344">
        <v>0</v>
      </c>
      <c r="AU22" s="344">
        <v>0</v>
      </c>
      <c r="AV22" s="344">
        <v>0</v>
      </c>
      <c r="AW22" s="344">
        <v>0</v>
      </c>
      <c r="AX22" s="344">
        <v>0</v>
      </c>
      <c r="AY22" s="344">
        <v>0</v>
      </c>
      <c r="AZ22" s="344">
        <v>0</v>
      </c>
      <c r="BA22" s="344">
        <v>0</v>
      </c>
      <c r="BB22" s="344">
        <v>0</v>
      </c>
      <c r="BC22" s="344">
        <v>0</v>
      </c>
      <c r="BD22" s="344">
        <v>0</v>
      </c>
      <c r="BE22" s="202">
        <v>0</v>
      </c>
      <c r="BF22" s="202">
        <v>0</v>
      </c>
      <c r="BG22" s="202">
        <v>0</v>
      </c>
      <c r="BH22" s="202">
        <v>0</v>
      </c>
      <c r="BI22" s="202">
        <v>0</v>
      </c>
      <c r="BJ22" s="202">
        <v>0</v>
      </c>
      <c r="BK22" s="207">
        <v>0</v>
      </c>
      <c r="BL22" s="207">
        <v>0</v>
      </c>
      <c r="BM22" s="207">
        <v>0</v>
      </c>
      <c r="BN22" s="207">
        <v>0</v>
      </c>
      <c r="BO22" s="207">
        <v>0</v>
      </c>
      <c r="BP22" s="207">
        <v>0</v>
      </c>
      <c r="BQ22" s="339">
        <v>0</v>
      </c>
      <c r="BR22" s="339">
        <v>0</v>
      </c>
      <c r="BS22" s="339">
        <v>0</v>
      </c>
      <c r="BT22" s="339">
        <v>0</v>
      </c>
      <c r="BU22" s="339">
        <v>0</v>
      </c>
      <c r="BV22" s="339">
        <v>0</v>
      </c>
      <c r="BW22" s="215">
        <v>0</v>
      </c>
      <c r="BX22" s="215">
        <v>0</v>
      </c>
      <c r="BY22" s="215">
        <v>0</v>
      </c>
      <c r="BZ22" s="215">
        <v>0</v>
      </c>
      <c r="CA22" s="215">
        <v>0</v>
      </c>
      <c r="CB22" s="215">
        <v>0</v>
      </c>
      <c r="CC22" s="215">
        <v>0</v>
      </c>
      <c r="CD22" s="215">
        <v>0</v>
      </c>
      <c r="CE22" s="215">
        <v>0</v>
      </c>
      <c r="CF22" s="215">
        <v>0</v>
      </c>
      <c r="CG22" s="215">
        <v>0</v>
      </c>
      <c r="CH22" s="215">
        <v>0</v>
      </c>
    </row>
    <row r="23" spans="1:92" s="38" customFormat="1" ht="28.95" customHeight="1" x14ac:dyDescent="0.3">
      <c r="A23" s="381"/>
      <c r="B23" s="488" t="s">
        <v>139</v>
      </c>
      <c r="C23" s="489"/>
      <c r="D23" s="45" t="s">
        <v>97</v>
      </c>
      <c r="E23" s="61" t="s">
        <v>15</v>
      </c>
      <c r="F23" s="90" t="s">
        <v>205</v>
      </c>
      <c r="G23" s="51">
        <v>1794</v>
      </c>
      <c r="H23" s="51">
        <v>1900</v>
      </c>
      <c r="I23" s="220">
        <v>1800</v>
      </c>
      <c r="J23" s="125">
        <f>I23*1.05</f>
        <v>1890</v>
      </c>
      <c r="K23" s="125">
        <f>J23*1.05</f>
        <v>1984.5</v>
      </c>
      <c r="L23" s="82" t="s">
        <v>114</v>
      </c>
      <c r="M23" s="165">
        <v>0.1</v>
      </c>
      <c r="N23" s="171">
        <f>SUM(O23:CH23)</f>
        <v>1337</v>
      </c>
      <c r="O23" s="229">
        <v>38</v>
      </c>
      <c r="P23" s="229">
        <v>27</v>
      </c>
      <c r="Q23" s="229">
        <v>0</v>
      </c>
      <c r="R23" s="229">
        <v>0</v>
      </c>
      <c r="S23" s="229">
        <v>15</v>
      </c>
      <c r="T23" s="229">
        <v>2</v>
      </c>
      <c r="U23" s="230">
        <v>53</v>
      </c>
      <c r="V23" s="230">
        <v>47</v>
      </c>
      <c r="W23" s="230">
        <v>6</v>
      </c>
      <c r="X23" s="230">
        <v>5</v>
      </c>
      <c r="Y23" s="230">
        <v>55</v>
      </c>
      <c r="Z23" s="230">
        <v>3</v>
      </c>
      <c r="AA23" s="230">
        <v>44</v>
      </c>
      <c r="AB23" s="230">
        <v>36</v>
      </c>
      <c r="AC23" s="230">
        <v>4</v>
      </c>
      <c r="AD23" s="230">
        <v>4</v>
      </c>
      <c r="AE23" s="230">
        <v>44</v>
      </c>
      <c r="AF23" s="230">
        <v>2</v>
      </c>
      <c r="AG23" s="295">
        <v>24</v>
      </c>
      <c r="AH23" s="295">
        <v>20</v>
      </c>
      <c r="AI23" s="295">
        <v>3</v>
      </c>
      <c r="AJ23" s="295">
        <v>2</v>
      </c>
      <c r="AK23" s="295">
        <v>23</v>
      </c>
      <c r="AL23" s="295">
        <v>1</v>
      </c>
      <c r="AM23" s="295">
        <v>44</v>
      </c>
      <c r="AN23" s="295">
        <v>36</v>
      </c>
      <c r="AO23" s="295">
        <v>4</v>
      </c>
      <c r="AP23" s="295">
        <v>4</v>
      </c>
      <c r="AQ23" s="295">
        <v>44</v>
      </c>
      <c r="AR23" s="295">
        <v>2</v>
      </c>
      <c r="AS23" s="293">
        <v>23</v>
      </c>
      <c r="AT23" s="293">
        <v>5</v>
      </c>
      <c r="AU23" s="293">
        <v>5</v>
      </c>
      <c r="AV23" s="293">
        <v>7</v>
      </c>
      <c r="AW23" s="293">
        <v>19</v>
      </c>
      <c r="AX23" s="293">
        <v>3</v>
      </c>
      <c r="AY23" s="306">
        <v>33</v>
      </c>
      <c r="AZ23" s="306">
        <v>6</v>
      </c>
      <c r="BA23" s="306">
        <v>7</v>
      </c>
      <c r="BB23" s="306">
        <v>13</v>
      </c>
      <c r="BC23" s="306">
        <v>34</v>
      </c>
      <c r="BD23" s="306">
        <v>4</v>
      </c>
      <c r="BE23" s="204">
        <v>0</v>
      </c>
      <c r="BF23" s="204">
        <v>0</v>
      </c>
      <c r="BG23" s="204">
        <v>0</v>
      </c>
      <c r="BH23" s="204">
        <v>0</v>
      </c>
      <c r="BI23" s="204">
        <v>0</v>
      </c>
      <c r="BJ23" s="202">
        <v>0</v>
      </c>
      <c r="BK23" s="207">
        <v>42</v>
      </c>
      <c r="BL23" s="207">
        <v>33</v>
      </c>
      <c r="BM23" s="207">
        <v>5</v>
      </c>
      <c r="BN23" s="207">
        <v>4</v>
      </c>
      <c r="BO23" s="207">
        <v>44</v>
      </c>
      <c r="BP23" s="207">
        <v>2</v>
      </c>
      <c r="BQ23" s="339">
        <v>15</v>
      </c>
      <c r="BR23" s="339">
        <v>17</v>
      </c>
      <c r="BS23" s="339">
        <v>18</v>
      </c>
      <c r="BT23" s="339">
        <v>12</v>
      </c>
      <c r="BU23" s="339">
        <v>0</v>
      </c>
      <c r="BV23" s="339">
        <v>0</v>
      </c>
      <c r="BW23" s="215">
        <v>61</v>
      </c>
      <c r="BX23" s="215">
        <v>52</v>
      </c>
      <c r="BY23" s="215">
        <v>65</v>
      </c>
      <c r="BZ23" s="215">
        <v>50</v>
      </c>
      <c r="CA23" s="215">
        <v>30</v>
      </c>
      <c r="CB23" s="215">
        <v>12</v>
      </c>
      <c r="CC23" s="215">
        <v>30</v>
      </c>
      <c r="CD23" s="215">
        <v>20</v>
      </c>
      <c r="CE23" s="215">
        <v>31</v>
      </c>
      <c r="CF23" s="215">
        <v>23</v>
      </c>
      <c r="CG23" s="215">
        <v>12</v>
      </c>
      <c r="CH23" s="215">
        <v>8</v>
      </c>
    </row>
    <row r="24" spans="1:92" x14ac:dyDescent="0.3">
      <c r="J24" s="21"/>
      <c r="K24" s="21"/>
      <c r="L24" s="21"/>
    </row>
    <row r="25" spans="1:92" ht="15" customHeight="1" x14ac:dyDescent="0.3">
      <c r="G25" s="191"/>
      <c r="H25" s="191"/>
      <c r="I25" s="122"/>
      <c r="J25" s="21"/>
      <c r="K25" s="96" t="s">
        <v>226</v>
      </c>
      <c r="L25" s="167" t="s">
        <v>226</v>
      </c>
      <c r="N25" s="122">
        <f>N23</f>
        <v>1337</v>
      </c>
      <c r="O25" s="496">
        <f>O23+P23+Q23+R23+S23+T23</f>
        <v>82</v>
      </c>
      <c r="P25" s="496"/>
      <c r="Q25" s="496"/>
      <c r="R25" s="496"/>
      <c r="S25" s="496"/>
      <c r="T25" s="496"/>
      <c r="U25" s="403">
        <f t="shared" ref="U25" si="5">U23+V23+W23+X23+Y23+Z23</f>
        <v>169</v>
      </c>
      <c r="V25" s="403"/>
      <c r="W25" s="403"/>
      <c r="X25" s="403"/>
      <c r="Y25" s="403"/>
      <c r="Z25" s="403"/>
      <c r="AA25" s="403">
        <f t="shared" ref="AA25" si="6">AA23+AB23+AC23+AD23+AE23+AF23</f>
        <v>134</v>
      </c>
      <c r="AB25" s="403"/>
      <c r="AC25" s="403"/>
      <c r="AD25" s="403"/>
      <c r="AE25" s="403"/>
      <c r="AF25" s="403"/>
      <c r="AG25" s="403">
        <f t="shared" ref="AG25" si="7">AG23+AH23+AI23+AJ23+AK23+AL23</f>
        <v>73</v>
      </c>
      <c r="AH25" s="403"/>
      <c r="AI25" s="403"/>
      <c r="AJ25" s="403"/>
      <c r="AK25" s="403"/>
      <c r="AL25" s="403"/>
      <c r="AM25" s="403">
        <f t="shared" ref="AM25" si="8">AM23+AN23+AO23+AP23+AQ23+AR23</f>
        <v>134</v>
      </c>
      <c r="AN25" s="403"/>
      <c r="AO25" s="403"/>
      <c r="AP25" s="403"/>
      <c r="AQ25" s="403"/>
      <c r="AR25" s="403"/>
      <c r="AS25" s="403">
        <f t="shared" ref="AS25" si="9">AS23+AT23+AU23+AV23+AW23+AX23</f>
        <v>62</v>
      </c>
      <c r="AT25" s="403"/>
      <c r="AU25" s="403"/>
      <c r="AV25" s="403"/>
      <c r="AW25" s="403"/>
      <c r="AX25" s="403"/>
      <c r="AY25" s="403">
        <f t="shared" ref="AY25" si="10">AY23+AZ23+BA23+BB23+BC23+BD23</f>
        <v>97</v>
      </c>
      <c r="AZ25" s="403"/>
      <c r="BA25" s="403"/>
      <c r="BB25" s="403"/>
      <c r="BC25" s="403"/>
      <c r="BD25" s="403"/>
      <c r="BE25" s="403">
        <f t="shared" ref="BE25" si="11">BE23+BF23+BG23+BH23+BI23+BJ23</f>
        <v>0</v>
      </c>
      <c r="BF25" s="403"/>
      <c r="BG25" s="403"/>
      <c r="BH25" s="403"/>
      <c r="BI25" s="403"/>
      <c r="BJ25" s="403"/>
      <c r="BK25" s="403">
        <f t="shared" ref="BK25" si="12">BK23+BL23+BM23+BN23+BO23+BP23</f>
        <v>130</v>
      </c>
      <c r="BL25" s="403"/>
      <c r="BM25" s="403"/>
      <c r="BN25" s="403"/>
      <c r="BO25" s="403"/>
      <c r="BP25" s="403"/>
      <c r="BQ25" s="403">
        <f t="shared" ref="BQ25" si="13">BQ23+BR23+BS23+BT23+BU23+BV23</f>
        <v>62</v>
      </c>
      <c r="BR25" s="403"/>
      <c r="BS25" s="403"/>
      <c r="BT25" s="403"/>
      <c r="BU25" s="403"/>
      <c r="BV25" s="403"/>
      <c r="BW25" s="403">
        <f t="shared" ref="BW25" si="14">BW23+BX23+BY23+BZ23+CA23+CB23</f>
        <v>270</v>
      </c>
      <c r="BX25" s="403"/>
      <c r="BY25" s="403"/>
      <c r="BZ25" s="403"/>
      <c r="CA25" s="403"/>
      <c r="CB25" s="403"/>
      <c r="CC25" s="403">
        <f t="shared" ref="CC25" si="15">CC23+CD23+CE23+CF23+CG23+CH23</f>
        <v>124</v>
      </c>
      <c r="CD25" s="403"/>
      <c r="CE25" s="403"/>
      <c r="CF25" s="403"/>
      <c r="CG25" s="403"/>
      <c r="CH25" s="403"/>
      <c r="CI25" s="403"/>
      <c r="CJ25" s="403"/>
      <c r="CK25" s="403"/>
      <c r="CL25" s="403"/>
      <c r="CM25" s="403"/>
      <c r="CN25" s="403"/>
    </row>
    <row r="26" spans="1:92" x14ac:dyDescent="0.3">
      <c r="G26" s="191"/>
      <c r="H26" s="191"/>
      <c r="I26" s="122"/>
      <c r="J26" s="21"/>
      <c r="K26" s="96" t="s">
        <v>2</v>
      </c>
      <c r="L26" s="167" t="s">
        <v>2</v>
      </c>
      <c r="N26" s="122">
        <f>SUM(N15:N19)</f>
        <v>1694</v>
      </c>
      <c r="O26" s="403">
        <f>SUM(O15:T19)</f>
        <v>75</v>
      </c>
      <c r="P26" s="403"/>
      <c r="Q26" s="403"/>
      <c r="R26" s="403"/>
      <c r="S26" s="403"/>
      <c r="T26" s="403"/>
      <c r="U26" s="403">
        <f t="shared" ref="U26" si="16">SUM(U15:Z19)</f>
        <v>198</v>
      </c>
      <c r="V26" s="403"/>
      <c r="W26" s="403"/>
      <c r="X26" s="403"/>
      <c r="Y26" s="403"/>
      <c r="Z26" s="403"/>
      <c r="AA26" s="403">
        <f t="shared" ref="AA26" si="17">SUM(AA15:AF19)</f>
        <v>169</v>
      </c>
      <c r="AB26" s="403"/>
      <c r="AC26" s="403"/>
      <c r="AD26" s="403"/>
      <c r="AE26" s="403"/>
      <c r="AF26" s="403"/>
      <c r="AG26" s="403">
        <f t="shared" ref="AG26" si="18">SUM(AG15:AL19)</f>
        <v>145</v>
      </c>
      <c r="AH26" s="403"/>
      <c r="AI26" s="403"/>
      <c r="AJ26" s="403"/>
      <c r="AK26" s="403"/>
      <c r="AL26" s="403"/>
      <c r="AM26" s="403">
        <f t="shared" ref="AM26" si="19">SUM(AM15:AR19)</f>
        <v>170</v>
      </c>
      <c r="AN26" s="403"/>
      <c r="AO26" s="403"/>
      <c r="AP26" s="403"/>
      <c r="AQ26" s="403"/>
      <c r="AR26" s="403"/>
      <c r="AS26" s="403">
        <f t="shared" ref="AS26" si="20">SUM(AS15:AX19)</f>
        <v>167</v>
      </c>
      <c r="AT26" s="403"/>
      <c r="AU26" s="403"/>
      <c r="AV26" s="403"/>
      <c r="AW26" s="403"/>
      <c r="AX26" s="403"/>
      <c r="AY26" s="403">
        <f t="shared" ref="AY26" si="21">SUM(AY15:BD19)</f>
        <v>92</v>
      </c>
      <c r="AZ26" s="403"/>
      <c r="BA26" s="403"/>
      <c r="BB26" s="403"/>
      <c r="BC26" s="403"/>
      <c r="BD26" s="403"/>
      <c r="BE26" s="403">
        <f t="shared" ref="BE26" si="22">SUM(BE15:BJ19)</f>
        <v>36</v>
      </c>
      <c r="BF26" s="403"/>
      <c r="BG26" s="403"/>
      <c r="BH26" s="403"/>
      <c r="BI26" s="403"/>
      <c r="BJ26" s="403"/>
      <c r="BK26" s="403">
        <f t="shared" ref="BK26" si="23">SUM(BK15:BP19)</f>
        <v>161</v>
      </c>
      <c r="BL26" s="403"/>
      <c r="BM26" s="403"/>
      <c r="BN26" s="403"/>
      <c r="BO26" s="403"/>
      <c r="BP26" s="403"/>
      <c r="BQ26" s="403">
        <f t="shared" ref="BQ26" si="24">SUM(BQ15:BV19)</f>
        <v>88</v>
      </c>
      <c r="BR26" s="403"/>
      <c r="BS26" s="403"/>
      <c r="BT26" s="403"/>
      <c r="BU26" s="403"/>
      <c r="BV26" s="403"/>
      <c r="BW26" s="403">
        <f t="shared" ref="BW26" si="25">SUM(BW15:CB19)</f>
        <v>293</v>
      </c>
      <c r="BX26" s="403"/>
      <c r="BY26" s="403"/>
      <c r="BZ26" s="403"/>
      <c r="CA26" s="403"/>
      <c r="CB26" s="403"/>
      <c r="CC26" s="403">
        <f t="shared" ref="CC26" si="26">SUM(CC15:CH19)</f>
        <v>100</v>
      </c>
      <c r="CD26" s="403"/>
      <c r="CE26" s="403"/>
      <c r="CF26" s="403"/>
      <c r="CG26" s="403"/>
      <c r="CH26" s="403"/>
      <c r="CI26" s="403"/>
      <c r="CJ26" s="403"/>
      <c r="CK26" s="403"/>
      <c r="CL26" s="403"/>
      <c r="CM26" s="403"/>
      <c r="CN26" s="403"/>
    </row>
    <row r="27" spans="1:92" x14ac:dyDescent="0.3">
      <c r="J27" s="21"/>
      <c r="K27" s="21"/>
      <c r="L27" s="21"/>
    </row>
    <row r="28" spans="1:92" x14ac:dyDescent="0.3">
      <c r="J28" s="21"/>
      <c r="K28" s="96" t="s">
        <v>68</v>
      </c>
      <c r="L28" s="96" t="s">
        <v>21</v>
      </c>
      <c r="N28" s="21">
        <f>O23+U23+AA23+AG23+AM23+AS23+AY23+BE23+BK23+BQ23+BW23+CC23</f>
        <v>407</v>
      </c>
    </row>
    <row r="29" spans="1:92" s="21" customFormat="1" x14ac:dyDescent="0.3">
      <c r="G29" s="96"/>
      <c r="H29" s="96"/>
      <c r="K29" s="96" t="s">
        <v>69</v>
      </c>
      <c r="L29" s="96" t="s">
        <v>20</v>
      </c>
      <c r="N29" s="21">
        <f>P23+V23+AB23+AH23+AN23+AT23+AZ23+BF23+BL23+BR23+BX23+CD23</f>
        <v>299</v>
      </c>
      <c r="O29" s="46"/>
      <c r="P29" s="46"/>
      <c r="Q29" s="46"/>
      <c r="R29" s="46"/>
      <c r="S29" s="46"/>
      <c r="T29" s="46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46"/>
      <c r="AT29" s="46"/>
      <c r="AU29" s="46"/>
      <c r="AV29" s="46"/>
      <c r="AW29" s="46"/>
      <c r="AX29" s="46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</row>
    <row r="30" spans="1:92" s="21" customFormat="1" x14ac:dyDescent="0.3">
      <c r="G30" s="96"/>
      <c r="H30" s="96"/>
      <c r="K30" s="96" t="s">
        <v>78</v>
      </c>
      <c r="L30" s="96" t="s">
        <v>261</v>
      </c>
      <c r="N30" s="21">
        <f>Q23+W23+AC23+AI23+AO23+AU23+BA23+BG23+BM23+BS23+BY23+CE23</f>
        <v>148</v>
      </c>
      <c r="O30" s="46"/>
      <c r="P30" s="46"/>
      <c r="Q30" s="46"/>
      <c r="R30" s="46"/>
      <c r="S30" s="46"/>
      <c r="T30" s="46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46"/>
      <c r="AT30" s="46"/>
      <c r="AU30" s="46"/>
      <c r="AV30" s="46"/>
      <c r="AW30" s="46"/>
      <c r="AX30" s="46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</row>
    <row r="31" spans="1:92" s="21" customFormat="1" x14ac:dyDescent="0.3">
      <c r="G31" s="96"/>
      <c r="H31" s="96"/>
      <c r="J31" s="39"/>
      <c r="K31" s="96" t="s">
        <v>79</v>
      </c>
      <c r="L31" s="163" t="s">
        <v>262</v>
      </c>
      <c r="N31" s="21">
        <f>R23+X23+AD23+AJ23+AP23+AV23+BB23+BH23+BN23+BT23+BZ23+CF23</f>
        <v>124</v>
      </c>
      <c r="O31" s="46"/>
      <c r="P31" s="46"/>
      <c r="Q31" s="46"/>
      <c r="R31" s="46"/>
      <c r="S31" s="46"/>
      <c r="T31" s="46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46"/>
      <c r="AT31" s="46"/>
      <c r="AU31" s="46"/>
      <c r="AV31" s="46"/>
      <c r="AW31" s="46"/>
      <c r="AX31" s="46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</row>
    <row r="32" spans="1:92" x14ac:dyDescent="0.3">
      <c r="K32" s="96" t="s">
        <v>98</v>
      </c>
      <c r="L32" s="163" t="s">
        <v>231</v>
      </c>
      <c r="N32" s="21">
        <f>S23+Y23+AE23+AK23+AQ23+AW23+BC23+BI23+BO23+BU23+CA23+CG23</f>
        <v>320</v>
      </c>
    </row>
    <row r="33" spans="11:14" x14ac:dyDescent="0.3">
      <c r="K33" s="96" t="s">
        <v>99</v>
      </c>
      <c r="L33" s="163" t="s">
        <v>236</v>
      </c>
      <c r="N33" s="21">
        <f>T23+Z23+AF23+AL23+AR23+AX23+BD23+BJ23+BP23+BV23+CB23+CH23</f>
        <v>39</v>
      </c>
    </row>
    <row r="34" spans="11:14" x14ac:dyDescent="0.3">
      <c r="L34" s="163" t="s">
        <v>266</v>
      </c>
    </row>
    <row r="35" spans="11:14" x14ac:dyDescent="0.3">
      <c r="L35" s="163" t="s">
        <v>267</v>
      </c>
    </row>
  </sheetData>
  <mergeCells count="142">
    <mergeCell ref="L20:L21"/>
    <mergeCell ref="B19:C19"/>
    <mergeCell ref="M20:M21"/>
    <mergeCell ref="N20:N21"/>
    <mergeCell ref="BE19:BJ19"/>
    <mergeCell ref="O19:T19"/>
    <mergeCell ref="AA19:AF19"/>
    <mergeCell ref="U19:Z19"/>
    <mergeCell ref="AG19:AL19"/>
    <mergeCell ref="AM19:AR19"/>
    <mergeCell ref="AS19:AX19"/>
    <mergeCell ref="AY19:BD19"/>
    <mergeCell ref="B23:C23"/>
    <mergeCell ref="A20:A23"/>
    <mergeCell ref="B20:C21"/>
    <mergeCell ref="D20:D21"/>
    <mergeCell ref="E20:E21"/>
    <mergeCell ref="F20:F21"/>
    <mergeCell ref="I20:I21"/>
    <mergeCell ref="J20:J21"/>
    <mergeCell ref="K20:K21"/>
    <mergeCell ref="B22:C22"/>
    <mergeCell ref="H20:H21"/>
    <mergeCell ref="G20:G21"/>
    <mergeCell ref="AM16:AR16"/>
    <mergeCell ref="AS16:AX16"/>
    <mergeCell ref="AM15:AR15"/>
    <mergeCell ref="AS15:AX15"/>
    <mergeCell ref="AG15:AL15"/>
    <mergeCell ref="O17:T17"/>
    <mergeCell ref="U17:Z17"/>
    <mergeCell ref="AA17:AF17"/>
    <mergeCell ref="O18:T18"/>
    <mergeCell ref="U18:Z18"/>
    <mergeCell ref="AA18:AF18"/>
    <mergeCell ref="AG18:AL18"/>
    <mergeCell ref="AM18:AR18"/>
    <mergeCell ref="A15:A16"/>
    <mergeCell ref="B18:C18"/>
    <mergeCell ref="A17:A19"/>
    <mergeCell ref="B17:C17"/>
    <mergeCell ref="BE18:BJ18"/>
    <mergeCell ref="BE17:BJ17"/>
    <mergeCell ref="BK18:BP18"/>
    <mergeCell ref="BK17:BP17"/>
    <mergeCell ref="BQ18:BV18"/>
    <mergeCell ref="BQ17:BV17"/>
    <mergeCell ref="BQ15:BV15"/>
    <mergeCell ref="BQ16:BV16"/>
    <mergeCell ref="BK19:BP19"/>
    <mergeCell ref="BE15:BJ15"/>
    <mergeCell ref="BE16:BJ16"/>
    <mergeCell ref="B16:C16"/>
    <mergeCell ref="B15:C15"/>
    <mergeCell ref="BK15:BP15"/>
    <mergeCell ref="O16:T16"/>
    <mergeCell ref="U16:Z16"/>
    <mergeCell ref="AA16:AF16"/>
    <mergeCell ref="O15:T15"/>
    <mergeCell ref="U15:Z15"/>
    <mergeCell ref="AA15:AF15"/>
    <mergeCell ref="AY13:BD14"/>
    <mergeCell ref="BE13:BJ14"/>
    <mergeCell ref="BK13:BP14"/>
    <mergeCell ref="BQ13:BV14"/>
    <mergeCell ref="BW13:CB14"/>
    <mergeCell ref="CC13:CH14"/>
    <mergeCell ref="O13:T14"/>
    <mergeCell ref="U13:Z14"/>
    <mergeCell ref="AA13:AF14"/>
    <mergeCell ref="AG13:AL14"/>
    <mergeCell ref="AM13:AR14"/>
    <mergeCell ref="AS13:AX14"/>
    <mergeCell ref="L13:L14"/>
    <mergeCell ref="M13:M14"/>
    <mergeCell ref="N13:N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I13:I14"/>
    <mergeCell ref="J13:J14"/>
    <mergeCell ref="K13:K14"/>
    <mergeCell ref="H13:H14"/>
    <mergeCell ref="G13:G14"/>
    <mergeCell ref="O25:T25"/>
    <mergeCell ref="O26:T26"/>
    <mergeCell ref="U25:Z25"/>
    <mergeCell ref="AA25:AF25"/>
    <mergeCell ref="AG25:AL25"/>
    <mergeCell ref="AM25:AR25"/>
    <mergeCell ref="AS25:AX25"/>
    <mergeCell ref="AY25:BD25"/>
    <mergeCell ref="BE25:BJ25"/>
    <mergeCell ref="BK25:BP25"/>
    <mergeCell ref="BQ25:BV25"/>
    <mergeCell ref="BW25:CB25"/>
    <mergeCell ref="CC25:CH25"/>
    <mergeCell ref="BK16:BP16"/>
    <mergeCell ref="BQ19:BV19"/>
    <mergeCell ref="CI25:CN25"/>
    <mergeCell ref="U26:Z26"/>
    <mergeCell ref="AA26:AF26"/>
    <mergeCell ref="AG26:AL26"/>
    <mergeCell ref="AM26:AR26"/>
    <mergeCell ref="AS26:AX26"/>
    <mergeCell ref="AY26:BD26"/>
    <mergeCell ref="BE26:BJ26"/>
    <mergeCell ref="BK26:BP26"/>
    <mergeCell ref="BQ26:BV26"/>
    <mergeCell ref="BW26:CB26"/>
    <mergeCell ref="CC26:CH26"/>
    <mergeCell ref="CI26:CN26"/>
    <mergeCell ref="AS18:AX18"/>
    <mergeCell ref="AG17:AL17"/>
    <mergeCell ref="AM17:AR17"/>
    <mergeCell ref="AS17:AX17"/>
    <mergeCell ref="AG16:AL16"/>
    <mergeCell ref="AY17:BD17"/>
    <mergeCell ref="AY16:BD16"/>
    <mergeCell ref="AY15:BD15"/>
    <mergeCell ref="BW16:CB16"/>
    <mergeCell ref="CC16:CH16"/>
    <mergeCell ref="CC18:CH18"/>
    <mergeCell ref="BW17:CB17"/>
    <mergeCell ref="CC17:CH17"/>
    <mergeCell ref="CC19:CH19"/>
    <mergeCell ref="BW19:CB19"/>
    <mergeCell ref="BW18:CB18"/>
    <mergeCell ref="BW15:CB15"/>
    <mergeCell ref="CC15:CH15"/>
    <mergeCell ref="AY18:BD18"/>
  </mergeCells>
  <pageMargins left="1.3385826771653544" right="0.31496062992125984" top="0.74803149606299213" bottom="0.74803149606299213" header="0.31496062992125984" footer="0.31496062992125984"/>
  <pageSetup paperSize="9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2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H36"/>
  <sheetViews>
    <sheetView view="pageBreakPreview" topLeftCell="AK10" zoomScale="90" zoomScaleSheetLayoutView="90" workbookViewId="0">
      <selection activeCell="AM16" sqref="AM16:AR16"/>
    </sheetView>
  </sheetViews>
  <sheetFormatPr baseColWidth="10" defaultRowHeight="14.4" x14ac:dyDescent="0.3"/>
  <cols>
    <col min="1" max="1" width="12.5546875" style="21" customWidth="1"/>
    <col min="2" max="3" width="13.44140625" style="21" customWidth="1"/>
    <col min="4" max="5" width="11.109375" style="21" customWidth="1"/>
    <col min="6" max="6" width="11.6640625" style="21" customWidth="1"/>
    <col min="7" max="8" width="12.109375" style="96" customWidth="1"/>
    <col min="9" max="9" width="12.109375" style="21" hidden="1" customWidth="1"/>
    <col min="10" max="10" width="12.109375" style="39" hidden="1" customWidth="1"/>
    <col min="11" max="11" width="12.109375" style="39" customWidth="1"/>
    <col min="12" max="12" width="12.109375" style="39" hidden="1" customWidth="1"/>
    <col min="13" max="13" width="12.109375" style="21" hidden="1" customWidth="1"/>
    <col min="14" max="14" width="12.109375" style="21" customWidth="1"/>
    <col min="15" max="20" width="4.33203125" style="46" customWidth="1"/>
    <col min="21" max="44" width="4.33203125" style="22" customWidth="1"/>
    <col min="45" max="50" width="4.33203125" style="46" customWidth="1"/>
    <col min="51" max="86" width="4.33203125" style="22" customWidth="1"/>
    <col min="87" max="309" width="11.5546875" style="17"/>
    <col min="310" max="310" width="12.5546875" style="17" customWidth="1"/>
    <col min="311" max="311" width="5.109375" style="17" customWidth="1"/>
    <col min="312" max="312" width="13.44140625" style="17" customWidth="1"/>
    <col min="313" max="314" width="21.44140625" style="17" customWidth="1"/>
    <col min="315" max="315" width="17.6640625" style="17" customWidth="1"/>
    <col min="316" max="317" width="14.6640625" style="17" customWidth="1"/>
    <col min="318" max="319" width="15.88671875" style="17" customWidth="1"/>
    <col min="320" max="331" width="12.88671875" style="17" customWidth="1"/>
    <col min="332" max="565" width="11.5546875" style="17"/>
    <col min="566" max="566" width="12.5546875" style="17" customWidth="1"/>
    <col min="567" max="567" width="5.109375" style="17" customWidth="1"/>
    <col min="568" max="568" width="13.44140625" style="17" customWidth="1"/>
    <col min="569" max="570" width="21.44140625" style="17" customWidth="1"/>
    <col min="571" max="571" width="17.6640625" style="17" customWidth="1"/>
    <col min="572" max="573" width="14.6640625" style="17" customWidth="1"/>
    <col min="574" max="575" width="15.88671875" style="17" customWidth="1"/>
    <col min="576" max="587" width="12.88671875" style="17" customWidth="1"/>
    <col min="588" max="821" width="11.5546875" style="17"/>
    <col min="822" max="822" width="12.5546875" style="17" customWidth="1"/>
    <col min="823" max="823" width="5.109375" style="17" customWidth="1"/>
    <col min="824" max="824" width="13.44140625" style="17" customWidth="1"/>
    <col min="825" max="826" width="21.44140625" style="17" customWidth="1"/>
    <col min="827" max="827" width="17.6640625" style="17" customWidth="1"/>
    <col min="828" max="829" width="14.6640625" style="17" customWidth="1"/>
    <col min="830" max="831" width="15.88671875" style="17" customWidth="1"/>
    <col min="832" max="843" width="12.88671875" style="17" customWidth="1"/>
    <col min="844" max="1077" width="11.5546875" style="17"/>
    <col min="1078" max="1078" width="12.5546875" style="17" customWidth="1"/>
    <col min="1079" max="1079" width="5.109375" style="17" customWidth="1"/>
    <col min="1080" max="1080" width="13.44140625" style="17" customWidth="1"/>
    <col min="1081" max="1082" width="21.44140625" style="17" customWidth="1"/>
    <col min="1083" max="1083" width="17.6640625" style="17" customWidth="1"/>
    <col min="1084" max="1085" width="14.6640625" style="17" customWidth="1"/>
    <col min="1086" max="1087" width="15.88671875" style="17" customWidth="1"/>
    <col min="1088" max="1099" width="12.88671875" style="17" customWidth="1"/>
    <col min="1100" max="1333" width="11.5546875" style="17"/>
    <col min="1334" max="1334" width="12.5546875" style="17" customWidth="1"/>
    <col min="1335" max="1335" width="5.109375" style="17" customWidth="1"/>
    <col min="1336" max="1336" width="13.44140625" style="17" customWidth="1"/>
    <col min="1337" max="1338" width="21.44140625" style="17" customWidth="1"/>
    <col min="1339" max="1339" width="17.6640625" style="17" customWidth="1"/>
    <col min="1340" max="1341" width="14.6640625" style="17" customWidth="1"/>
    <col min="1342" max="1343" width="15.88671875" style="17" customWidth="1"/>
    <col min="1344" max="1355" width="12.88671875" style="17" customWidth="1"/>
    <col min="1356" max="1589" width="11.5546875" style="17"/>
    <col min="1590" max="1590" width="12.5546875" style="17" customWidth="1"/>
    <col min="1591" max="1591" width="5.109375" style="17" customWidth="1"/>
    <col min="1592" max="1592" width="13.44140625" style="17" customWidth="1"/>
    <col min="1593" max="1594" width="21.44140625" style="17" customWidth="1"/>
    <col min="1595" max="1595" width="17.6640625" style="17" customWidth="1"/>
    <col min="1596" max="1597" width="14.6640625" style="17" customWidth="1"/>
    <col min="1598" max="1599" width="15.88671875" style="17" customWidth="1"/>
    <col min="1600" max="1611" width="12.88671875" style="17" customWidth="1"/>
    <col min="1612" max="1845" width="11.5546875" style="17"/>
    <col min="1846" max="1846" width="12.5546875" style="17" customWidth="1"/>
    <col min="1847" max="1847" width="5.109375" style="17" customWidth="1"/>
    <col min="1848" max="1848" width="13.44140625" style="17" customWidth="1"/>
    <col min="1849" max="1850" width="21.44140625" style="17" customWidth="1"/>
    <col min="1851" max="1851" width="17.6640625" style="17" customWidth="1"/>
    <col min="1852" max="1853" width="14.6640625" style="17" customWidth="1"/>
    <col min="1854" max="1855" width="15.88671875" style="17" customWidth="1"/>
    <col min="1856" max="1867" width="12.88671875" style="17" customWidth="1"/>
    <col min="1868" max="2101" width="11.5546875" style="17"/>
    <col min="2102" max="2102" width="12.5546875" style="17" customWidth="1"/>
    <col min="2103" max="2103" width="5.109375" style="17" customWidth="1"/>
    <col min="2104" max="2104" width="13.44140625" style="17" customWidth="1"/>
    <col min="2105" max="2106" width="21.44140625" style="17" customWidth="1"/>
    <col min="2107" max="2107" width="17.6640625" style="17" customWidth="1"/>
    <col min="2108" max="2109" width="14.6640625" style="17" customWidth="1"/>
    <col min="2110" max="2111" width="15.88671875" style="17" customWidth="1"/>
    <col min="2112" max="2123" width="12.88671875" style="17" customWidth="1"/>
    <col min="2124" max="2357" width="11.5546875" style="17"/>
    <col min="2358" max="2358" width="12.5546875" style="17" customWidth="1"/>
    <col min="2359" max="2359" width="5.109375" style="17" customWidth="1"/>
    <col min="2360" max="2360" width="13.44140625" style="17" customWidth="1"/>
    <col min="2361" max="2362" width="21.44140625" style="17" customWidth="1"/>
    <col min="2363" max="2363" width="17.6640625" style="17" customWidth="1"/>
    <col min="2364" max="2365" width="14.6640625" style="17" customWidth="1"/>
    <col min="2366" max="2367" width="15.88671875" style="17" customWidth="1"/>
    <col min="2368" max="2379" width="12.88671875" style="17" customWidth="1"/>
    <col min="2380" max="2613" width="11.5546875" style="17"/>
    <col min="2614" max="2614" width="12.5546875" style="17" customWidth="1"/>
    <col min="2615" max="2615" width="5.109375" style="17" customWidth="1"/>
    <col min="2616" max="2616" width="13.44140625" style="17" customWidth="1"/>
    <col min="2617" max="2618" width="21.44140625" style="17" customWidth="1"/>
    <col min="2619" max="2619" width="17.6640625" style="17" customWidth="1"/>
    <col min="2620" max="2621" width="14.6640625" style="17" customWidth="1"/>
    <col min="2622" max="2623" width="15.88671875" style="17" customWidth="1"/>
    <col min="2624" max="2635" width="12.88671875" style="17" customWidth="1"/>
    <col min="2636" max="2869" width="11.5546875" style="17"/>
    <col min="2870" max="2870" width="12.5546875" style="17" customWidth="1"/>
    <col min="2871" max="2871" width="5.109375" style="17" customWidth="1"/>
    <col min="2872" max="2872" width="13.44140625" style="17" customWidth="1"/>
    <col min="2873" max="2874" width="21.44140625" style="17" customWidth="1"/>
    <col min="2875" max="2875" width="17.6640625" style="17" customWidth="1"/>
    <col min="2876" max="2877" width="14.6640625" style="17" customWidth="1"/>
    <col min="2878" max="2879" width="15.88671875" style="17" customWidth="1"/>
    <col min="2880" max="2891" width="12.88671875" style="17" customWidth="1"/>
    <col min="2892" max="3125" width="11.5546875" style="17"/>
    <col min="3126" max="3126" width="12.5546875" style="17" customWidth="1"/>
    <col min="3127" max="3127" width="5.109375" style="17" customWidth="1"/>
    <col min="3128" max="3128" width="13.44140625" style="17" customWidth="1"/>
    <col min="3129" max="3130" width="21.44140625" style="17" customWidth="1"/>
    <col min="3131" max="3131" width="17.6640625" style="17" customWidth="1"/>
    <col min="3132" max="3133" width="14.6640625" style="17" customWidth="1"/>
    <col min="3134" max="3135" width="15.88671875" style="17" customWidth="1"/>
    <col min="3136" max="3147" width="12.88671875" style="17" customWidth="1"/>
    <col min="3148" max="3381" width="11.5546875" style="17"/>
    <col min="3382" max="3382" width="12.5546875" style="17" customWidth="1"/>
    <col min="3383" max="3383" width="5.109375" style="17" customWidth="1"/>
    <col min="3384" max="3384" width="13.44140625" style="17" customWidth="1"/>
    <col min="3385" max="3386" width="21.44140625" style="17" customWidth="1"/>
    <col min="3387" max="3387" width="17.6640625" style="17" customWidth="1"/>
    <col min="3388" max="3389" width="14.6640625" style="17" customWidth="1"/>
    <col min="3390" max="3391" width="15.88671875" style="17" customWidth="1"/>
    <col min="3392" max="3403" width="12.88671875" style="17" customWidth="1"/>
    <col min="3404" max="3637" width="11.5546875" style="17"/>
    <col min="3638" max="3638" width="12.5546875" style="17" customWidth="1"/>
    <col min="3639" max="3639" width="5.109375" style="17" customWidth="1"/>
    <col min="3640" max="3640" width="13.44140625" style="17" customWidth="1"/>
    <col min="3641" max="3642" width="21.44140625" style="17" customWidth="1"/>
    <col min="3643" max="3643" width="17.6640625" style="17" customWidth="1"/>
    <col min="3644" max="3645" width="14.6640625" style="17" customWidth="1"/>
    <col min="3646" max="3647" width="15.88671875" style="17" customWidth="1"/>
    <col min="3648" max="3659" width="12.88671875" style="17" customWidth="1"/>
    <col min="3660" max="3893" width="11.5546875" style="17"/>
    <col min="3894" max="3894" width="12.5546875" style="17" customWidth="1"/>
    <col min="3895" max="3895" width="5.109375" style="17" customWidth="1"/>
    <col min="3896" max="3896" width="13.44140625" style="17" customWidth="1"/>
    <col min="3897" max="3898" width="21.44140625" style="17" customWidth="1"/>
    <col min="3899" max="3899" width="17.6640625" style="17" customWidth="1"/>
    <col min="3900" max="3901" width="14.6640625" style="17" customWidth="1"/>
    <col min="3902" max="3903" width="15.88671875" style="17" customWidth="1"/>
    <col min="3904" max="3915" width="12.88671875" style="17" customWidth="1"/>
    <col min="3916" max="4149" width="11.5546875" style="17"/>
    <col min="4150" max="4150" width="12.5546875" style="17" customWidth="1"/>
    <col min="4151" max="4151" width="5.109375" style="17" customWidth="1"/>
    <col min="4152" max="4152" width="13.44140625" style="17" customWidth="1"/>
    <col min="4153" max="4154" width="21.44140625" style="17" customWidth="1"/>
    <col min="4155" max="4155" width="17.6640625" style="17" customWidth="1"/>
    <col min="4156" max="4157" width="14.6640625" style="17" customWidth="1"/>
    <col min="4158" max="4159" width="15.88671875" style="17" customWidth="1"/>
    <col min="4160" max="4171" width="12.88671875" style="17" customWidth="1"/>
    <col min="4172" max="4405" width="11.5546875" style="17"/>
    <col min="4406" max="4406" width="12.5546875" style="17" customWidth="1"/>
    <col min="4407" max="4407" width="5.109375" style="17" customWidth="1"/>
    <col min="4408" max="4408" width="13.44140625" style="17" customWidth="1"/>
    <col min="4409" max="4410" width="21.44140625" style="17" customWidth="1"/>
    <col min="4411" max="4411" width="17.6640625" style="17" customWidth="1"/>
    <col min="4412" max="4413" width="14.6640625" style="17" customWidth="1"/>
    <col min="4414" max="4415" width="15.88671875" style="17" customWidth="1"/>
    <col min="4416" max="4427" width="12.88671875" style="17" customWidth="1"/>
    <col min="4428" max="4661" width="11.5546875" style="17"/>
    <col min="4662" max="4662" width="12.5546875" style="17" customWidth="1"/>
    <col min="4663" max="4663" width="5.109375" style="17" customWidth="1"/>
    <col min="4664" max="4664" width="13.44140625" style="17" customWidth="1"/>
    <col min="4665" max="4666" width="21.44140625" style="17" customWidth="1"/>
    <col min="4667" max="4667" width="17.6640625" style="17" customWidth="1"/>
    <col min="4668" max="4669" width="14.6640625" style="17" customWidth="1"/>
    <col min="4670" max="4671" width="15.88671875" style="17" customWidth="1"/>
    <col min="4672" max="4683" width="12.88671875" style="17" customWidth="1"/>
    <col min="4684" max="4917" width="11.5546875" style="17"/>
    <col min="4918" max="4918" width="12.5546875" style="17" customWidth="1"/>
    <col min="4919" max="4919" width="5.109375" style="17" customWidth="1"/>
    <col min="4920" max="4920" width="13.44140625" style="17" customWidth="1"/>
    <col min="4921" max="4922" width="21.44140625" style="17" customWidth="1"/>
    <col min="4923" max="4923" width="17.6640625" style="17" customWidth="1"/>
    <col min="4924" max="4925" width="14.6640625" style="17" customWidth="1"/>
    <col min="4926" max="4927" width="15.88671875" style="17" customWidth="1"/>
    <col min="4928" max="4939" width="12.88671875" style="17" customWidth="1"/>
    <col min="4940" max="5173" width="11.5546875" style="17"/>
    <col min="5174" max="5174" width="12.5546875" style="17" customWidth="1"/>
    <col min="5175" max="5175" width="5.109375" style="17" customWidth="1"/>
    <col min="5176" max="5176" width="13.44140625" style="17" customWidth="1"/>
    <col min="5177" max="5178" width="21.44140625" style="17" customWidth="1"/>
    <col min="5179" max="5179" width="17.6640625" style="17" customWidth="1"/>
    <col min="5180" max="5181" width="14.6640625" style="17" customWidth="1"/>
    <col min="5182" max="5183" width="15.88671875" style="17" customWidth="1"/>
    <col min="5184" max="5195" width="12.88671875" style="17" customWidth="1"/>
    <col min="5196" max="5429" width="11.5546875" style="17"/>
    <col min="5430" max="5430" width="12.5546875" style="17" customWidth="1"/>
    <col min="5431" max="5431" width="5.109375" style="17" customWidth="1"/>
    <col min="5432" max="5432" width="13.44140625" style="17" customWidth="1"/>
    <col min="5433" max="5434" width="21.44140625" style="17" customWidth="1"/>
    <col min="5435" max="5435" width="17.6640625" style="17" customWidth="1"/>
    <col min="5436" max="5437" width="14.6640625" style="17" customWidth="1"/>
    <col min="5438" max="5439" width="15.88671875" style="17" customWidth="1"/>
    <col min="5440" max="5451" width="12.88671875" style="17" customWidth="1"/>
    <col min="5452" max="5685" width="11.5546875" style="17"/>
    <col min="5686" max="5686" width="12.5546875" style="17" customWidth="1"/>
    <col min="5687" max="5687" width="5.109375" style="17" customWidth="1"/>
    <col min="5688" max="5688" width="13.44140625" style="17" customWidth="1"/>
    <col min="5689" max="5690" width="21.44140625" style="17" customWidth="1"/>
    <col min="5691" max="5691" width="17.6640625" style="17" customWidth="1"/>
    <col min="5692" max="5693" width="14.6640625" style="17" customWidth="1"/>
    <col min="5694" max="5695" width="15.88671875" style="17" customWidth="1"/>
    <col min="5696" max="5707" width="12.88671875" style="17" customWidth="1"/>
    <col min="5708" max="5941" width="11.5546875" style="17"/>
    <col min="5942" max="5942" width="12.5546875" style="17" customWidth="1"/>
    <col min="5943" max="5943" width="5.109375" style="17" customWidth="1"/>
    <col min="5944" max="5944" width="13.44140625" style="17" customWidth="1"/>
    <col min="5945" max="5946" width="21.44140625" style="17" customWidth="1"/>
    <col min="5947" max="5947" width="17.6640625" style="17" customWidth="1"/>
    <col min="5948" max="5949" width="14.6640625" style="17" customWidth="1"/>
    <col min="5950" max="5951" width="15.88671875" style="17" customWidth="1"/>
    <col min="5952" max="5963" width="12.88671875" style="17" customWidth="1"/>
    <col min="5964" max="6197" width="11.5546875" style="17"/>
    <col min="6198" max="6198" width="12.5546875" style="17" customWidth="1"/>
    <col min="6199" max="6199" width="5.109375" style="17" customWidth="1"/>
    <col min="6200" max="6200" width="13.44140625" style="17" customWidth="1"/>
    <col min="6201" max="6202" width="21.44140625" style="17" customWidth="1"/>
    <col min="6203" max="6203" width="17.6640625" style="17" customWidth="1"/>
    <col min="6204" max="6205" width="14.6640625" style="17" customWidth="1"/>
    <col min="6206" max="6207" width="15.88671875" style="17" customWidth="1"/>
    <col min="6208" max="6219" width="12.88671875" style="17" customWidth="1"/>
    <col min="6220" max="6453" width="11.5546875" style="17"/>
    <col min="6454" max="6454" width="12.5546875" style="17" customWidth="1"/>
    <col min="6455" max="6455" width="5.109375" style="17" customWidth="1"/>
    <col min="6456" max="6456" width="13.44140625" style="17" customWidth="1"/>
    <col min="6457" max="6458" width="21.44140625" style="17" customWidth="1"/>
    <col min="6459" max="6459" width="17.6640625" style="17" customWidth="1"/>
    <col min="6460" max="6461" width="14.6640625" style="17" customWidth="1"/>
    <col min="6462" max="6463" width="15.88671875" style="17" customWidth="1"/>
    <col min="6464" max="6475" width="12.88671875" style="17" customWidth="1"/>
    <col min="6476" max="6709" width="11.5546875" style="17"/>
    <col min="6710" max="6710" width="12.5546875" style="17" customWidth="1"/>
    <col min="6711" max="6711" width="5.109375" style="17" customWidth="1"/>
    <col min="6712" max="6712" width="13.44140625" style="17" customWidth="1"/>
    <col min="6713" max="6714" width="21.44140625" style="17" customWidth="1"/>
    <col min="6715" max="6715" width="17.6640625" style="17" customWidth="1"/>
    <col min="6716" max="6717" width="14.6640625" style="17" customWidth="1"/>
    <col min="6718" max="6719" width="15.88671875" style="17" customWidth="1"/>
    <col min="6720" max="6731" width="12.88671875" style="17" customWidth="1"/>
    <col min="6732" max="6965" width="11.5546875" style="17"/>
    <col min="6966" max="6966" width="12.5546875" style="17" customWidth="1"/>
    <col min="6967" max="6967" width="5.109375" style="17" customWidth="1"/>
    <col min="6968" max="6968" width="13.44140625" style="17" customWidth="1"/>
    <col min="6969" max="6970" width="21.44140625" style="17" customWidth="1"/>
    <col min="6971" max="6971" width="17.6640625" style="17" customWidth="1"/>
    <col min="6972" max="6973" width="14.6640625" style="17" customWidth="1"/>
    <col min="6974" max="6975" width="15.88671875" style="17" customWidth="1"/>
    <col min="6976" max="6987" width="12.88671875" style="17" customWidth="1"/>
    <col min="6988" max="7221" width="11.5546875" style="17"/>
    <col min="7222" max="7222" width="12.5546875" style="17" customWidth="1"/>
    <col min="7223" max="7223" width="5.109375" style="17" customWidth="1"/>
    <col min="7224" max="7224" width="13.44140625" style="17" customWidth="1"/>
    <col min="7225" max="7226" width="21.44140625" style="17" customWidth="1"/>
    <col min="7227" max="7227" width="17.6640625" style="17" customWidth="1"/>
    <col min="7228" max="7229" width="14.6640625" style="17" customWidth="1"/>
    <col min="7230" max="7231" width="15.88671875" style="17" customWidth="1"/>
    <col min="7232" max="7243" width="12.88671875" style="17" customWidth="1"/>
    <col min="7244" max="7477" width="11.5546875" style="17"/>
    <col min="7478" max="7478" width="12.5546875" style="17" customWidth="1"/>
    <col min="7479" max="7479" width="5.109375" style="17" customWidth="1"/>
    <col min="7480" max="7480" width="13.44140625" style="17" customWidth="1"/>
    <col min="7481" max="7482" width="21.44140625" style="17" customWidth="1"/>
    <col min="7483" max="7483" width="17.6640625" style="17" customWidth="1"/>
    <col min="7484" max="7485" width="14.6640625" style="17" customWidth="1"/>
    <col min="7486" max="7487" width="15.88671875" style="17" customWidth="1"/>
    <col min="7488" max="7499" width="12.88671875" style="17" customWidth="1"/>
    <col min="7500" max="7733" width="11.5546875" style="17"/>
    <col min="7734" max="7734" width="12.5546875" style="17" customWidth="1"/>
    <col min="7735" max="7735" width="5.109375" style="17" customWidth="1"/>
    <col min="7736" max="7736" width="13.44140625" style="17" customWidth="1"/>
    <col min="7737" max="7738" width="21.44140625" style="17" customWidth="1"/>
    <col min="7739" max="7739" width="17.6640625" style="17" customWidth="1"/>
    <col min="7740" max="7741" width="14.6640625" style="17" customWidth="1"/>
    <col min="7742" max="7743" width="15.88671875" style="17" customWidth="1"/>
    <col min="7744" max="7755" width="12.88671875" style="17" customWidth="1"/>
    <col min="7756" max="7989" width="11.5546875" style="17"/>
    <col min="7990" max="7990" width="12.5546875" style="17" customWidth="1"/>
    <col min="7991" max="7991" width="5.109375" style="17" customWidth="1"/>
    <col min="7992" max="7992" width="13.44140625" style="17" customWidth="1"/>
    <col min="7993" max="7994" width="21.44140625" style="17" customWidth="1"/>
    <col min="7995" max="7995" width="17.6640625" style="17" customWidth="1"/>
    <col min="7996" max="7997" width="14.6640625" style="17" customWidth="1"/>
    <col min="7998" max="7999" width="15.88671875" style="17" customWidth="1"/>
    <col min="8000" max="8011" width="12.88671875" style="17" customWidth="1"/>
    <col min="8012" max="8245" width="11.5546875" style="17"/>
    <col min="8246" max="8246" width="12.5546875" style="17" customWidth="1"/>
    <col min="8247" max="8247" width="5.109375" style="17" customWidth="1"/>
    <col min="8248" max="8248" width="13.44140625" style="17" customWidth="1"/>
    <col min="8249" max="8250" width="21.44140625" style="17" customWidth="1"/>
    <col min="8251" max="8251" width="17.6640625" style="17" customWidth="1"/>
    <col min="8252" max="8253" width="14.6640625" style="17" customWidth="1"/>
    <col min="8254" max="8255" width="15.88671875" style="17" customWidth="1"/>
    <col min="8256" max="8267" width="12.88671875" style="17" customWidth="1"/>
    <col min="8268" max="8501" width="11.5546875" style="17"/>
    <col min="8502" max="8502" width="12.5546875" style="17" customWidth="1"/>
    <col min="8503" max="8503" width="5.109375" style="17" customWidth="1"/>
    <col min="8504" max="8504" width="13.44140625" style="17" customWidth="1"/>
    <col min="8505" max="8506" width="21.44140625" style="17" customWidth="1"/>
    <col min="8507" max="8507" width="17.6640625" style="17" customWidth="1"/>
    <col min="8508" max="8509" width="14.6640625" style="17" customWidth="1"/>
    <col min="8510" max="8511" width="15.88671875" style="17" customWidth="1"/>
    <col min="8512" max="8523" width="12.88671875" style="17" customWidth="1"/>
    <col min="8524" max="8757" width="11.5546875" style="17"/>
    <col min="8758" max="8758" width="12.5546875" style="17" customWidth="1"/>
    <col min="8759" max="8759" width="5.109375" style="17" customWidth="1"/>
    <col min="8760" max="8760" width="13.44140625" style="17" customWidth="1"/>
    <col min="8761" max="8762" width="21.44140625" style="17" customWidth="1"/>
    <col min="8763" max="8763" width="17.6640625" style="17" customWidth="1"/>
    <col min="8764" max="8765" width="14.6640625" style="17" customWidth="1"/>
    <col min="8766" max="8767" width="15.88671875" style="17" customWidth="1"/>
    <col min="8768" max="8779" width="12.88671875" style="17" customWidth="1"/>
    <col min="8780" max="9013" width="11.5546875" style="17"/>
    <col min="9014" max="9014" width="12.5546875" style="17" customWidth="1"/>
    <col min="9015" max="9015" width="5.109375" style="17" customWidth="1"/>
    <col min="9016" max="9016" width="13.44140625" style="17" customWidth="1"/>
    <col min="9017" max="9018" width="21.44140625" style="17" customWidth="1"/>
    <col min="9019" max="9019" width="17.6640625" style="17" customWidth="1"/>
    <col min="9020" max="9021" width="14.6640625" style="17" customWidth="1"/>
    <col min="9022" max="9023" width="15.88671875" style="17" customWidth="1"/>
    <col min="9024" max="9035" width="12.88671875" style="17" customWidth="1"/>
    <col min="9036" max="9269" width="11.5546875" style="17"/>
    <col min="9270" max="9270" width="12.5546875" style="17" customWidth="1"/>
    <col min="9271" max="9271" width="5.109375" style="17" customWidth="1"/>
    <col min="9272" max="9272" width="13.44140625" style="17" customWidth="1"/>
    <col min="9273" max="9274" width="21.44140625" style="17" customWidth="1"/>
    <col min="9275" max="9275" width="17.6640625" style="17" customWidth="1"/>
    <col min="9276" max="9277" width="14.6640625" style="17" customWidth="1"/>
    <col min="9278" max="9279" width="15.88671875" style="17" customWidth="1"/>
    <col min="9280" max="9291" width="12.88671875" style="17" customWidth="1"/>
    <col min="9292" max="9525" width="11.5546875" style="17"/>
    <col min="9526" max="9526" width="12.5546875" style="17" customWidth="1"/>
    <col min="9527" max="9527" width="5.109375" style="17" customWidth="1"/>
    <col min="9528" max="9528" width="13.44140625" style="17" customWidth="1"/>
    <col min="9529" max="9530" width="21.44140625" style="17" customWidth="1"/>
    <col min="9531" max="9531" width="17.6640625" style="17" customWidth="1"/>
    <col min="9532" max="9533" width="14.6640625" style="17" customWidth="1"/>
    <col min="9534" max="9535" width="15.88671875" style="17" customWidth="1"/>
    <col min="9536" max="9547" width="12.88671875" style="17" customWidth="1"/>
    <col min="9548" max="9781" width="11.5546875" style="17"/>
    <col min="9782" max="9782" width="12.5546875" style="17" customWidth="1"/>
    <col min="9783" max="9783" width="5.109375" style="17" customWidth="1"/>
    <col min="9784" max="9784" width="13.44140625" style="17" customWidth="1"/>
    <col min="9785" max="9786" width="21.44140625" style="17" customWidth="1"/>
    <col min="9787" max="9787" width="17.6640625" style="17" customWidth="1"/>
    <col min="9788" max="9789" width="14.6640625" style="17" customWidth="1"/>
    <col min="9790" max="9791" width="15.88671875" style="17" customWidth="1"/>
    <col min="9792" max="9803" width="12.88671875" style="17" customWidth="1"/>
    <col min="9804" max="10037" width="11.5546875" style="17"/>
    <col min="10038" max="10038" width="12.5546875" style="17" customWidth="1"/>
    <col min="10039" max="10039" width="5.109375" style="17" customWidth="1"/>
    <col min="10040" max="10040" width="13.44140625" style="17" customWidth="1"/>
    <col min="10041" max="10042" width="21.44140625" style="17" customWidth="1"/>
    <col min="10043" max="10043" width="17.6640625" style="17" customWidth="1"/>
    <col min="10044" max="10045" width="14.6640625" style="17" customWidth="1"/>
    <col min="10046" max="10047" width="15.88671875" style="17" customWidth="1"/>
    <col min="10048" max="10059" width="12.88671875" style="17" customWidth="1"/>
    <col min="10060" max="10293" width="11.5546875" style="17"/>
    <col min="10294" max="10294" width="12.5546875" style="17" customWidth="1"/>
    <col min="10295" max="10295" width="5.109375" style="17" customWidth="1"/>
    <col min="10296" max="10296" width="13.44140625" style="17" customWidth="1"/>
    <col min="10297" max="10298" width="21.44140625" style="17" customWidth="1"/>
    <col min="10299" max="10299" width="17.6640625" style="17" customWidth="1"/>
    <col min="10300" max="10301" width="14.6640625" style="17" customWidth="1"/>
    <col min="10302" max="10303" width="15.88671875" style="17" customWidth="1"/>
    <col min="10304" max="10315" width="12.88671875" style="17" customWidth="1"/>
    <col min="10316" max="10549" width="11.5546875" style="17"/>
    <col min="10550" max="10550" width="12.5546875" style="17" customWidth="1"/>
    <col min="10551" max="10551" width="5.109375" style="17" customWidth="1"/>
    <col min="10552" max="10552" width="13.44140625" style="17" customWidth="1"/>
    <col min="10553" max="10554" width="21.44140625" style="17" customWidth="1"/>
    <col min="10555" max="10555" width="17.6640625" style="17" customWidth="1"/>
    <col min="10556" max="10557" width="14.6640625" style="17" customWidth="1"/>
    <col min="10558" max="10559" width="15.88671875" style="17" customWidth="1"/>
    <col min="10560" max="10571" width="12.88671875" style="17" customWidth="1"/>
    <col min="10572" max="10805" width="11.5546875" style="17"/>
    <col min="10806" max="10806" width="12.5546875" style="17" customWidth="1"/>
    <col min="10807" max="10807" width="5.109375" style="17" customWidth="1"/>
    <col min="10808" max="10808" width="13.44140625" style="17" customWidth="1"/>
    <col min="10809" max="10810" width="21.44140625" style="17" customWidth="1"/>
    <col min="10811" max="10811" width="17.6640625" style="17" customWidth="1"/>
    <col min="10812" max="10813" width="14.6640625" style="17" customWidth="1"/>
    <col min="10814" max="10815" width="15.88671875" style="17" customWidth="1"/>
    <col min="10816" max="10827" width="12.88671875" style="17" customWidth="1"/>
    <col min="10828" max="11061" width="11.5546875" style="17"/>
    <col min="11062" max="11062" width="12.5546875" style="17" customWidth="1"/>
    <col min="11063" max="11063" width="5.109375" style="17" customWidth="1"/>
    <col min="11064" max="11064" width="13.44140625" style="17" customWidth="1"/>
    <col min="11065" max="11066" width="21.44140625" style="17" customWidth="1"/>
    <col min="11067" max="11067" width="17.6640625" style="17" customWidth="1"/>
    <col min="11068" max="11069" width="14.6640625" style="17" customWidth="1"/>
    <col min="11070" max="11071" width="15.88671875" style="17" customWidth="1"/>
    <col min="11072" max="11083" width="12.88671875" style="17" customWidth="1"/>
    <col min="11084" max="11317" width="11.5546875" style="17"/>
    <col min="11318" max="11318" width="12.5546875" style="17" customWidth="1"/>
    <col min="11319" max="11319" width="5.109375" style="17" customWidth="1"/>
    <col min="11320" max="11320" width="13.44140625" style="17" customWidth="1"/>
    <col min="11321" max="11322" width="21.44140625" style="17" customWidth="1"/>
    <col min="11323" max="11323" width="17.6640625" style="17" customWidth="1"/>
    <col min="11324" max="11325" width="14.6640625" style="17" customWidth="1"/>
    <col min="11326" max="11327" width="15.88671875" style="17" customWidth="1"/>
    <col min="11328" max="11339" width="12.88671875" style="17" customWidth="1"/>
    <col min="11340" max="11573" width="11.5546875" style="17"/>
    <col min="11574" max="11574" width="12.5546875" style="17" customWidth="1"/>
    <col min="11575" max="11575" width="5.109375" style="17" customWidth="1"/>
    <col min="11576" max="11576" width="13.44140625" style="17" customWidth="1"/>
    <col min="11577" max="11578" width="21.44140625" style="17" customWidth="1"/>
    <col min="11579" max="11579" width="17.6640625" style="17" customWidth="1"/>
    <col min="11580" max="11581" width="14.6640625" style="17" customWidth="1"/>
    <col min="11582" max="11583" width="15.88671875" style="17" customWidth="1"/>
    <col min="11584" max="11595" width="12.88671875" style="17" customWidth="1"/>
    <col min="11596" max="11829" width="11.5546875" style="17"/>
    <col min="11830" max="11830" width="12.5546875" style="17" customWidth="1"/>
    <col min="11831" max="11831" width="5.109375" style="17" customWidth="1"/>
    <col min="11832" max="11832" width="13.44140625" style="17" customWidth="1"/>
    <col min="11833" max="11834" width="21.44140625" style="17" customWidth="1"/>
    <col min="11835" max="11835" width="17.6640625" style="17" customWidth="1"/>
    <col min="11836" max="11837" width="14.6640625" style="17" customWidth="1"/>
    <col min="11838" max="11839" width="15.88671875" style="17" customWidth="1"/>
    <col min="11840" max="11851" width="12.88671875" style="17" customWidth="1"/>
    <col min="11852" max="12085" width="11.5546875" style="17"/>
    <col min="12086" max="12086" width="12.5546875" style="17" customWidth="1"/>
    <col min="12087" max="12087" width="5.109375" style="17" customWidth="1"/>
    <col min="12088" max="12088" width="13.44140625" style="17" customWidth="1"/>
    <col min="12089" max="12090" width="21.44140625" style="17" customWidth="1"/>
    <col min="12091" max="12091" width="17.6640625" style="17" customWidth="1"/>
    <col min="12092" max="12093" width="14.6640625" style="17" customWidth="1"/>
    <col min="12094" max="12095" width="15.88671875" style="17" customWidth="1"/>
    <col min="12096" max="12107" width="12.88671875" style="17" customWidth="1"/>
    <col min="12108" max="12341" width="11.5546875" style="17"/>
    <col min="12342" max="12342" width="12.5546875" style="17" customWidth="1"/>
    <col min="12343" max="12343" width="5.109375" style="17" customWidth="1"/>
    <col min="12344" max="12344" width="13.44140625" style="17" customWidth="1"/>
    <col min="12345" max="12346" width="21.44140625" style="17" customWidth="1"/>
    <col min="12347" max="12347" width="17.6640625" style="17" customWidth="1"/>
    <col min="12348" max="12349" width="14.6640625" style="17" customWidth="1"/>
    <col min="12350" max="12351" width="15.88671875" style="17" customWidth="1"/>
    <col min="12352" max="12363" width="12.88671875" style="17" customWidth="1"/>
    <col min="12364" max="12597" width="11.5546875" style="17"/>
    <col min="12598" max="12598" width="12.5546875" style="17" customWidth="1"/>
    <col min="12599" max="12599" width="5.109375" style="17" customWidth="1"/>
    <col min="12600" max="12600" width="13.44140625" style="17" customWidth="1"/>
    <col min="12601" max="12602" width="21.44140625" style="17" customWidth="1"/>
    <col min="12603" max="12603" width="17.6640625" style="17" customWidth="1"/>
    <col min="12604" max="12605" width="14.6640625" style="17" customWidth="1"/>
    <col min="12606" max="12607" width="15.88671875" style="17" customWidth="1"/>
    <col min="12608" max="12619" width="12.88671875" style="17" customWidth="1"/>
    <col min="12620" max="12853" width="11.5546875" style="17"/>
    <col min="12854" max="12854" width="12.5546875" style="17" customWidth="1"/>
    <col min="12855" max="12855" width="5.109375" style="17" customWidth="1"/>
    <col min="12856" max="12856" width="13.44140625" style="17" customWidth="1"/>
    <col min="12857" max="12858" width="21.44140625" style="17" customWidth="1"/>
    <col min="12859" max="12859" width="17.6640625" style="17" customWidth="1"/>
    <col min="12860" max="12861" width="14.6640625" style="17" customWidth="1"/>
    <col min="12862" max="12863" width="15.88671875" style="17" customWidth="1"/>
    <col min="12864" max="12875" width="12.88671875" style="17" customWidth="1"/>
    <col min="12876" max="13109" width="11.5546875" style="17"/>
    <col min="13110" max="13110" width="12.5546875" style="17" customWidth="1"/>
    <col min="13111" max="13111" width="5.109375" style="17" customWidth="1"/>
    <col min="13112" max="13112" width="13.44140625" style="17" customWidth="1"/>
    <col min="13113" max="13114" width="21.44140625" style="17" customWidth="1"/>
    <col min="13115" max="13115" width="17.6640625" style="17" customWidth="1"/>
    <col min="13116" max="13117" width="14.6640625" style="17" customWidth="1"/>
    <col min="13118" max="13119" width="15.88671875" style="17" customWidth="1"/>
    <col min="13120" max="13131" width="12.88671875" style="17" customWidth="1"/>
    <col min="13132" max="13365" width="11.5546875" style="17"/>
    <col min="13366" max="13366" width="12.5546875" style="17" customWidth="1"/>
    <col min="13367" max="13367" width="5.109375" style="17" customWidth="1"/>
    <col min="13368" max="13368" width="13.44140625" style="17" customWidth="1"/>
    <col min="13369" max="13370" width="21.44140625" style="17" customWidth="1"/>
    <col min="13371" max="13371" width="17.6640625" style="17" customWidth="1"/>
    <col min="13372" max="13373" width="14.6640625" style="17" customWidth="1"/>
    <col min="13374" max="13375" width="15.88671875" style="17" customWidth="1"/>
    <col min="13376" max="13387" width="12.88671875" style="17" customWidth="1"/>
    <col min="13388" max="13621" width="11.5546875" style="17"/>
    <col min="13622" max="13622" width="12.5546875" style="17" customWidth="1"/>
    <col min="13623" max="13623" width="5.109375" style="17" customWidth="1"/>
    <col min="13624" max="13624" width="13.44140625" style="17" customWidth="1"/>
    <col min="13625" max="13626" width="21.44140625" style="17" customWidth="1"/>
    <col min="13627" max="13627" width="17.6640625" style="17" customWidth="1"/>
    <col min="13628" max="13629" width="14.6640625" style="17" customWidth="1"/>
    <col min="13630" max="13631" width="15.88671875" style="17" customWidth="1"/>
    <col min="13632" max="13643" width="12.88671875" style="17" customWidth="1"/>
    <col min="13644" max="13877" width="11.5546875" style="17"/>
    <col min="13878" max="13878" width="12.5546875" style="17" customWidth="1"/>
    <col min="13879" max="13879" width="5.109375" style="17" customWidth="1"/>
    <col min="13880" max="13880" width="13.44140625" style="17" customWidth="1"/>
    <col min="13881" max="13882" width="21.44140625" style="17" customWidth="1"/>
    <col min="13883" max="13883" width="17.6640625" style="17" customWidth="1"/>
    <col min="13884" max="13885" width="14.6640625" style="17" customWidth="1"/>
    <col min="13886" max="13887" width="15.88671875" style="17" customWidth="1"/>
    <col min="13888" max="13899" width="12.88671875" style="17" customWidth="1"/>
    <col min="13900" max="14133" width="11.5546875" style="17"/>
    <col min="14134" max="14134" width="12.5546875" style="17" customWidth="1"/>
    <col min="14135" max="14135" width="5.109375" style="17" customWidth="1"/>
    <col min="14136" max="14136" width="13.44140625" style="17" customWidth="1"/>
    <col min="14137" max="14138" width="21.44140625" style="17" customWidth="1"/>
    <col min="14139" max="14139" width="17.6640625" style="17" customWidth="1"/>
    <col min="14140" max="14141" width="14.6640625" style="17" customWidth="1"/>
    <col min="14142" max="14143" width="15.88671875" style="17" customWidth="1"/>
    <col min="14144" max="14155" width="12.88671875" style="17" customWidth="1"/>
    <col min="14156" max="14389" width="11.5546875" style="17"/>
    <col min="14390" max="14390" width="12.5546875" style="17" customWidth="1"/>
    <col min="14391" max="14391" width="5.109375" style="17" customWidth="1"/>
    <col min="14392" max="14392" width="13.44140625" style="17" customWidth="1"/>
    <col min="14393" max="14394" width="21.44140625" style="17" customWidth="1"/>
    <col min="14395" max="14395" width="17.6640625" style="17" customWidth="1"/>
    <col min="14396" max="14397" width="14.6640625" style="17" customWidth="1"/>
    <col min="14398" max="14399" width="15.88671875" style="17" customWidth="1"/>
    <col min="14400" max="14411" width="12.88671875" style="17" customWidth="1"/>
    <col min="14412" max="14645" width="11.5546875" style="17"/>
    <col min="14646" max="14646" width="12.5546875" style="17" customWidth="1"/>
    <col min="14647" max="14647" width="5.109375" style="17" customWidth="1"/>
    <col min="14648" max="14648" width="13.44140625" style="17" customWidth="1"/>
    <col min="14649" max="14650" width="21.44140625" style="17" customWidth="1"/>
    <col min="14651" max="14651" width="17.6640625" style="17" customWidth="1"/>
    <col min="14652" max="14653" width="14.6640625" style="17" customWidth="1"/>
    <col min="14654" max="14655" width="15.88671875" style="17" customWidth="1"/>
    <col min="14656" max="14667" width="12.88671875" style="17" customWidth="1"/>
    <col min="14668" max="14901" width="11.5546875" style="17"/>
    <col min="14902" max="14902" width="12.5546875" style="17" customWidth="1"/>
    <col min="14903" max="14903" width="5.109375" style="17" customWidth="1"/>
    <col min="14904" max="14904" width="13.44140625" style="17" customWidth="1"/>
    <col min="14905" max="14906" width="21.44140625" style="17" customWidth="1"/>
    <col min="14907" max="14907" width="17.6640625" style="17" customWidth="1"/>
    <col min="14908" max="14909" width="14.6640625" style="17" customWidth="1"/>
    <col min="14910" max="14911" width="15.88671875" style="17" customWidth="1"/>
    <col min="14912" max="14923" width="12.88671875" style="17" customWidth="1"/>
    <col min="14924" max="15157" width="11.5546875" style="17"/>
    <col min="15158" max="15158" width="12.5546875" style="17" customWidth="1"/>
    <col min="15159" max="15159" width="5.109375" style="17" customWidth="1"/>
    <col min="15160" max="15160" width="13.44140625" style="17" customWidth="1"/>
    <col min="15161" max="15162" width="21.44140625" style="17" customWidth="1"/>
    <col min="15163" max="15163" width="17.6640625" style="17" customWidth="1"/>
    <col min="15164" max="15165" width="14.6640625" style="17" customWidth="1"/>
    <col min="15166" max="15167" width="15.88671875" style="17" customWidth="1"/>
    <col min="15168" max="15179" width="12.88671875" style="17" customWidth="1"/>
    <col min="15180" max="15413" width="11.5546875" style="17"/>
    <col min="15414" max="15414" width="12.5546875" style="17" customWidth="1"/>
    <col min="15415" max="15415" width="5.109375" style="17" customWidth="1"/>
    <col min="15416" max="15416" width="13.44140625" style="17" customWidth="1"/>
    <col min="15417" max="15418" width="21.44140625" style="17" customWidth="1"/>
    <col min="15419" max="15419" width="17.6640625" style="17" customWidth="1"/>
    <col min="15420" max="15421" width="14.6640625" style="17" customWidth="1"/>
    <col min="15422" max="15423" width="15.88671875" style="17" customWidth="1"/>
    <col min="15424" max="15435" width="12.88671875" style="17" customWidth="1"/>
    <col min="15436" max="15669" width="11.5546875" style="17"/>
    <col min="15670" max="15670" width="12.5546875" style="17" customWidth="1"/>
    <col min="15671" max="15671" width="5.109375" style="17" customWidth="1"/>
    <col min="15672" max="15672" width="13.44140625" style="17" customWidth="1"/>
    <col min="15673" max="15674" width="21.44140625" style="17" customWidth="1"/>
    <col min="15675" max="15675" width="17.6640625" style="17" customWidth="1"/>
    <col min="15676" max="15677" width="14.6640625" style="17" customWidth="1"/>
    <col min="15678" max="15679" width="15.88671875" style="17" customWidth="1"/>
    <col min="15680" max="15691" width="12.88671875" style="17" customWidth="1"/>
    <col min="15692" max="15925" width="11.5546875" style="17"/>
    <col min="15926" max="15926" width="12.5546875" style="17" customWidth="1"/>
    <col min="15927" max="15927" width="5.109375" style="17" customWidth="1"/>
    <col min="15928" max="15928" width="13.44140625" style="17" customWidth="1"/>
    <col min="15929" max="15930" width="21.44140625" style="17" customWidth="1"/>
    <col min="15931" max="15931" width="17.6640625" style="17" customWidth="1"/>
    <col min="15932" max="15933" width="14.6640625" style="17" customWidth="1"/>
    <col min="15934" max="15935" width="15.88671875" style="17" customWidth="1"/>
    <col min="15936" max="15947" width="12.88671875" style="17" customWidth="1"/>
    <col min="15948" max="16181" width="11.5546875" style="17"/>
    <col min="16182" max="16182" width="12.5546875" style="17" customWidth="1"/>
    <col min="16183" max="16183" width="5.109375" style="17" customWidth="1"/>
    <col min="16184" max="16184" width="13.44140625" style="17" customWidth="1"/>
    <col min="16185" max="16186" width="21.44140625" style="17" customWidth="1"/>
    <col min="16187" max="16187" width="17.6640625" style="17" customWidth="1"/>
    <col min="16188" max="16189" width="14.6640625" style="17" customWidth="1"/>
    <col min="16190" max="16191" width="15.88671875" style="17" customWidth="1"/>
    <col min="16192" max="16203" width="12.88671875" style="17" customWidth="1"/>
    <col min="16204" max="16384" width="11.5546875" style="17"/>
  </cols>
  <sheetData>
    <row r="1" spans="1:86" ht="20.25" customHeight="1" x14ac:dyDescent="0.3">
      <c r="A1" s="370" t="s">
        <v>24</v>
      </c>
      <c r="B1" s="370"/>
      <c r="C1" s="371" t="s">
        <v>53</v>
      </c>
      <c r="D1" s="371"/>
      <c r="E1" s="371"/>
      <c r="F1" s="371"/>
      <c r="G1" s="93"/>
      <c r="H1" s="93"/>
      <c r="I1" s="18"/>
      <c r="J1" s="19"/>
      <c r="K1" s="19"/>
      <c r="L1" s="19"/>
      <c r="M1" s="20"/>
    </row>
    <row r="2" spans="1:86" x14ac:dyDescent="0.3">
      <c r="C2" s="40"/>
      <c r="D2" s="18"/>
      <c r="E2" s="18"/>
      <c r="F2" s="18"/>
      <c r="G2" s="93"/>
      <c r="H2" s="93"/>
      <c r="I2" s="18"/>
      <c r="J2" s="19"/>
      <c r="K2" s="19"/>
      <c r="L2" s="19"/>
      <c r="M2" s="20"/>
      <c r="N2" s="23"/>
    </row>
    <row r="3" spans="1:86" ht="24" customHeight="1" x14ac:dyDescent="0.3">
      <c r="A3" s="370" t="s">
        <v>25</v>
      </c>
      <c r="B3" s="370"/>
      <c r="C3" s="371" t="s">
        <v>80</v>
      </c>
      <c r="D3" s="371"/>
      <c r="E3" s="371"/>
      <c r="F3" s="371"/>
      <c r="G3" s="93"/>
      <c r="H3" s="93"/>
      <c r="I3" s="18"/>
      <c r="J3" s="19"/>
      <c r="K3" s="19"/>
      <c r="L3" s="19"/>
      <c r="M3" s="19"/>
      <c r="N3" s="24"/>
    </row>
    <row r="4" spans="1:86" x14ac:dyDescent="0.3">
      <c r="C4" s="18"/>
      <c r="D4" s="18"/>
      <c r="E4" s="18"/>
      <c r="F4" s="25"/>
      <c r="G4" s="99"/>
      <c r="H4" s="99"/>
      <c r="I4" s="25"/>
      <c r="J4" s="26"/>
      <c r="K4" s="26"/>
      <c r="L4" s="26"/>
    </row>
    <row r="5" spans="1:86" ht="27" customHeight="1" x14ac:dyDescent="0.3">
      <c r="A5" s="370" t="s">
        <v>0</v>
      </c>
      <c r="B5" s="370"/>
      <c r="C5" s="371" t="s">
        <v>140</v>
      </c>
      <c r="D5" s="371"/>
      <c r="E5" s="371"/>
      <c r="F5" s="371"/>
      <c r="G5" s="93"/>
      <c r="H5" s="93"/>
      <c r="I5" s="18"/>
      <c r="J5" s="27"/>
      <c r="K5" s="27"/>
      <c r="L5" s="27"/>
      <c r="M5" s="27"/>
      <c r="N5" s="27"/>
    </row>
    <row r="6" spans="1:86" x14ac:dyDescent="0.3">
      <c r="C6" s="18"/>
      <c r="D6" s="18"/>
      <c r="E6" s="18"/>
      <c r="F6" s="25"/>
      <c r="G6" s="99"/>
      <c r="H6" s="99"/>
      <c r="I6" s="25"/>
      <c r="J6" s="26"/>
      <c r="K6" s="26"/>
      <c r="L6" s="26"/>
    </row>
    <row r="7" spans="1:86" ht="27" hidden="1" customHeight="1" x14ac:dyDescent="0.3">
      <c r="A7" s="370" t="s">
        <v>23</v>
      </c>
      <c r="B7" s="370"/>
      <c r="C7" s="371"/>
      <c r="D7" s="371"/>
      <c r="E7" s="371"/>
      <c r="F7" s="371"/>
      <c r="G7" s="93"/>
      <c r="H7" s="93"/>
      <c r="I7" s="18"/>
      <c r="J7" s="27"/>
      <c r="K7" s="27"/>
      <c r="L7" s="27"/>
      <c r="M7" s="27"/>
      <c r="N7" s="27"/>
    </row>
    <row r="8" spans="1:86" hidden="1" x14ac:dyDescent="0.3">
      <c r="C8" s="25"/>
      <c r="D8" s="25"/>
      <c r="E8" s="25"/>
      <c r="F8" s="25"/>
      <c r="G8" s="99"/>
      <c r="H8" s="99"/>
      <c r="I8" s="25"/>
      <c r="J8" s="26"/>
      <c r="K8" s="26"/>
      <c r="L8" s="26"/>
    </row>
    <row r="9" spans="1:86" ht="98.4" customHeight="1" x14ac:dyDescent="0.3">
      <c r="A9" s="370" t="s">
        <v>26</v>
      </c>
      <c r="B9" s="370"/>
      <c r="C9" s="438" t="s">
        <v>141</v>
      </c>
      <c r="D9" s="439"/>
      <c r="E9" s="439"/>
      <c r="F9" s="440"/>
      <c r="G9" s="101"/>
      <c r="H9" s="101"/>
      <c r="I9" s="28"/>
      <c r="J9" s="29"/>
      <c r="K9" s="29"/>
      <c r="L9" s="29"/>
      <c r="M9" s="21" t="s">
        <v>1</v>
      </c>
    </row>
    <row r="10" spans="1:86" s="34" customFormat="1" ht="14.25" customHeight="1" x14ac:dyDescent="0.3">
      <c r="A10" s="20"/>
      <c r="B10" s="20"/>
      <c r="C10" s="30"/>
      <c r="D10" s="30"/>
      <c r="E10" s="30"/>
      <c r="F10" s="30"/>
      <c r="G10" s="31"/>
      <c r="H10" s="31"/>
      <c r="I10" s="31"/>
      <c r="J10" s="32"/>
      <c r="K10" s="32"/>
      <c r="L10" s="32"/>
      <c r="M10" s="20"/>
      <c r="N10" s="20"/>
      <c r="O10" s="47"/>
      <c r="P10" s="47"/>
      <c r="Q10" s="47"/>
      <c r="R10" s="47"/>
      <c r="S10" s="47"/>
      <c r="T10" s="47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47"/>
      <c r="AT10" s="47"/>
      <c r="AU10" s="47"/>
      <c r="AV10" s="47"/>
      <c r="AW10" s="47"/>
      <c r="AX10" s="47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</row>
    <row r="11" spans="1:86" s="34" customFormat="1" ht="30" customHeight="1" x14ac:dyDescent="0.3">
      <c r="A11" s="35"/>
      <c r="B11" s="35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20"/>
      <c r="N11" s="20"/>
      <c r="O11" s="47"/>
      <c r="P11" s="47"/>
      <c r="Q11" s="47"/>
      <c r="R11" s="47"/>
      <c r="S11" s="47"/>
      <c r="T11" s="47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47"/>
      <c r="AT11" s="47"/>
      <c r="AU11" s="47"/>
      <c r="AV11" s="47"/>
      <c r="AW11" s="47"/>
      <c r="AX11" s="47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</row>
    <row r="12" spans="1:86" x14ac:dyDescent="0.3">
      <c r="A12" s="36"/>
      <c r="B12" s="36"/>
      <c r="C12" s="36"/>
      <c r="D12" s="36"/>
      <c r="E12" s="36"/>
      <c r="F12" s="36"/>
      <c r="G12" s="104"/>
      <c r="H12" s="104"/>
      <c r="I12" s="36"/>
      <c r="J12" s="37"/>
      <c r="K12" s="37"/>
      <c r="L12" s="37"/>
    </row>
    <row r="13" spans="1:86" ht="22.5" customHeight="1" x14ac:dyDescent="0.3">
      <c r="A13" s="36"/>
      <c r="B13" s="377" t="s">
        <v>3</v>
      </c>
      <c r="C13" s="377"/>
      <c r="D13" s="372" t="s">
        <v>4</v>
      </c>
      <c r="E13" s="378" t="s">
        <v>5</v>
      </c>
      <c r="F13" s="372" t="s">
        <v>45</v>
      </c>
      <c r="G13" s="368" t="s">
        <v>270</v>
      </c>
      <c r="H13" s="368" t="s">
        <v>22</v>
      </c>
      <c r="I13" s="368" t="s">
        <v>271</v>
      </c>
      <c r="J13" s="368" t="s">
        <v>272</v>
      </c>
      <c r="K13" s="368" t="s">
        <v>273</v>
      </c>
      <c r="L13" s="368" t="s">
        <v>6</v>
      </c>
      <c r="M13" s="372" t="s">
        <v>274</v>
      </c>
      <c r="N13" s="372" t="s">
        <v>275</v>
      </c>
      <c r="O13" s="358" t="s">
        <v>56</v>
      </c>
      <c r="P13" s="359"/>
      <c r="Q13" s="359"/>
      <c r="R13" s="359"/>
      <c r="S13" s="359"/>
      <c r="T13" s="456"/>
      <c r="U13" s="358" t="s">
        <v>7</v>
      </c>
      <c r="V13" s="359"/>
      <c r="W13" s="359"/>
      <c r="X13" s="359"/>
      <c r="Y13" s="359"/>
      <c r="Z13" s="456"/>
      <c r="AA13" s="358" t="s">
        <v>8</v>
      </c>
      <c r="AB13" s="359"/>
      <c r="AC13" s="359"/>
      <c r="AD13" s="359"/>
      <c r="AE13" s="359"/>
      <c r="AF13" s="456"/>
      <c r="AG13" s="358" t="s">
        <v>57</v>
      </c>
      <c r="AH13" s="359"/>
      <c r="AI13" s="359"/>
      <c r="AJ13" s="359"/>
      <c r="AK13" s="359"/>
      <c r="AL13" s="456"/>
      <c r="AM13" s="358" t="s">
        <v>58</v>
      </c>
      <c r="AN13" s="359"/>
      <c r="AO13" s="359"/>
      <c r="AP13" s="359"/>
      <c r="AQ13" s="359"/>
      <c r="AR13" s="456"/>
      <c r="AS13" s="358" t="s">
        <v>59</v>
      </c>
      <c r="AT13" s="359"/>
      <c r="AU13" s="359"/>
      <c r="AV13" s="359"/>
      <c r="AW13" s="359"/>
      <c r="AX13" s="456"/>
      <c r="AY13" s="358" t="s">
        <v>60</v>
      </c>
      <c r="AZ13" s="359"/>
      <c r="BA13" s="359"/>
      <c r="BB13" s="359"/>
      <c r="BC13" s="359"/>
      <c r="BD13" s="456"/>
      <c r="BE13" s="358" t="s">
        <v>9</v>
      </c>
      <c r="BF13" s="359"/>
      <c r="BG13" s="359"/>
      <c r="BH13" s="359"/>
      <c r="BI13" s="359"/>
      <c r="BJ13" s="456"/>
      <c r="BK13" s="358" t="s">
        <v>10</v>
      </c>
      <c r="BL13" s="359"/>
      <c r="BM13" s="359"/>
      <c r="BN13" s="359"/>
      <c r="BO13" s="359"/>
      <c r="BP13" s="456"/>
      <c r="BQ13" s="358" t="s">
        <v>11</v>
      </c>
      <c r="BR13" s="359"/>
      <c r="BS13" s="359"/>
      <c r="BT13" s="359"/>
      <c r="BU13" s="359"/>
      <c r="BV13" s="456"/>
      <c r="BW13" s="358" t="s">
        <v>12</v>
      </c>
      <c r="BX13" s="359"/>
      <c r="BY13" s="359"/>
      <c r="BZ13" s="359"/>
      <c r="CA13" s="359"/>
      <c r="CB13" s="456"/>
      <c r="CC13" s="358" t="s">
        <v>13</v>
      </c>
      <c r="CD13" s="359"/>
      <c r="CE13" s="359"/>
      <c r="CF13" s="359"/>
      <c r="CG13" s="359"/>
      <c r="CH13" s="456"/>
    </row>
    <row r="14" spans="1:86" ht="16.5" customHeight="1" x14ac:dyDescent="0.3">
      <c r="A14" s="36"/>
      <c r="B14" s="377"/>
      <c r="C14" s="377"/>
      <c r="D14" s="373"/>
      <c r="E14" s="378"/>
      <c r="F14" s="373"/>
      <c r="G14" s="369"/>
      <c r="H14" s="369"/>
      <c r="I14" s="369"/>
      <c r="J14" s="369"/>
      <c r="K14" s="369"/>
      <c r="L14" s="369"/>
      <c r="M14" s="373"/>
      <c r="N14" s="373"/>
      <c r="O14" s="360"/>
      <c r="P14" s="361"/>
      <c r="Q14" s="361"/>
      <c r="R14" s="361"/>
      <c r="S14" s="361"/>
      <c r="T14" s="457"/>
      <c r="U14" s="360"/>
      <c r="V14" s="361"/>
      <c r="W14" s="361"/>
      <c r="X14" s="361"/>
      <c r="Y14" s="361"/>
      <c r="Z14" s="457"/>
      <c r="AA14" s="360"/>
      <c r="AB14" s="361"/>
      <c r="AC14" s="361"/>
      <c r="AD14" s="361"/>
      <c r="AE14" s="361"/>
      <c r="AF14" s="457"/>
      <c r="AG14" s="360"/>
      <c r="AH14" s="361"/>
      <c r="AI14" s="361"/>
      <c r="AJ14" s="361"/>
      <c r="AK14" s="361"/>
      <c r="AL14" s="457"/>
      <c r="AM14" s="360"/>
      <c r="AN14" s="361"/>
      <c r="AO14" s="361"/>
      <c r="AP14" s="361"/>
      <c r="AQ14" s="361"/>
      <c r="AR14" s="457"/>
      <c r="AS14" s="360"/>
      <c r="AT14" s="361"/>
      <c r="AU14" s="361"/>
      <c r="AV14" s="361"/>
      <c r="AW14" s="361"/>
      <c r="AX14" s="457"/>
      <c r="AY14" s="360"/>
      <c r="AZ14" s="361"/>
      <c r="BA14" s="361"/>
      <c r="BB14" s="361"/>
      <c r="BC14" s="361"/>
      <c r="BD14" s="457"/>
      <c r="BE14" s="360"/>
      <c r="BF14" s="361"/>
      <c r="BG14" s="361"/>
      <c r="BH14" s="361"/>
      <c r="BI14" s="361"/>
      <c r="BJ14" s="457"/>
      <c r="BK14" s="360"/>
      <c r="BL14" s="361"/>
      <c r="BM14" s="361"/>
      <c r="BN14" s="361"/>
      <c r="BO14" s="361"/>
      <c r="BP14" s="457"/>
      <c r="BQ14" s="360"/>
      <c r="BR14" s="361"/>
      <c r="BS14" s="361"/>
      <c r="BT14" s="361"/>
      <c r="BU14" s="361"/>
      <c r="BV14" s="457"/>
      <c r="BW14" s="360"/>
      <c r="BX14" s="361"/>
      <c r="BY14" s="361"/>
      <c r="BZ14" s="361"/>
      <c r="CA14" s="361"/>
      <c r="CB14" s="457"/>
      <c r="CC14" s="360"/>
      <c r="CD14" s="361"/>
      <c r="CE14" s="361"/>
      <c r="CF14" s="361"/>
      <c r="CG14" s="361"/>
      <c r="CH14" s="457"/>
    </row>
    <row r="15" spans="1:86" ht="24.75" customHeight="1" x14ac:dyDescent="0.3">
      <c r="A15" s="364" t="s">
        <v>14</v>
      </c>
      <c r="B15" s="436" t="s">
        <v>142</v>
      </c>
      <c r="C15" s="437"/>
      <c r="D15" s="41" t="s">
        <v>143</v>
      </c>
      <c r="E15" s="42" t="s">
        <v>15</v>
      </c>
      <c r="F15" s="41" t="s">
        <v>16</v>
      </c>
      <c r="G15" s="219">
        <v>4</v>
      </c>
      <c r="H15" s="219">
        <v>10</v>
      </c>
      <c r="I15" s="218">
        <v>600</v>
      </c>
      <c r="J15" s="49">
        <f>I15*1.05</f>
        <v>630</v>
      </c>
      <c r="K15" s="125">
        <f t="shared" ref="K15" si="0">J15*1.05</f>
        <v>661.5</v>
      </c>
      <c r="L15" s="112" t="s">
        <v>120</v>
      </c>
      <c r="M15" s="54">
        <v>0.1</v>
      </c>
      <c r="N15" s="50">
        <f>SUM(O15:CH15)</f>
        <v>0</v>
      </c>
      <c r="O15" s="362">
        <v>0</v>
      </c>
      <c r="P15" s="363"/>
      <c r="Q15" s="363"/>
      <c r="R15" s="363"/>
      <c r="S15" s="363"/>
      <c r="T15" s="455"/>
      <c r="U15" s="362">
        <v>0</v>
      </c>
      <c r="V15" s="363"/>
      <c r="W15" s="363"/>
      <c r="X15" s="363"/>
      <c r="Y15" s="363"/>
      <c r="Z15" s="455"/>
      <c r="AA15" s="362">
        <v>0</v>
      </c>
      <c r="AB15" s="363"/>
      <c r="AC15" s="363"/>
      <c r="AD15" s="363"/>
      <c r="AE15" s="363"/>
      <c r="AF15" s="455"/>
      <c r="AG15" s="362">
        <v>0</v>
      </c>
      <c r="AH15" s="363"/>
      <c r="AI15" s="363"/>
      <c r="AJ15" s="363"/>
      <c r="AK15" s="363"/>
      <c r="AL15" s="455"/>
      <c r="AM15" s="362">
        <v>0</v>
      </c>
      <c r="AN15" s="363"/>
      <c r="AO15" s="363"/>
      <c r="AP15" s="363"/>
      <c r="AQ15" s="363"/>
      <c r="AR15" s="455"/>
      <c r="AS15" s="362">
        <v>0</v>
      </c>
      <c r="AT15" s="363"/>
      <c r="AU15" s="363"/>
      <c r="AV15" s="363"/>
      <c r="AW15" s="363"/>
      <c r="AX15" s="455"/>
      <c r="AY15" s="362">
        <v>0</v>
      </c>
      <c r="AZ15" s="363"/>
      <c r="BA15" s="363"/>
      <c r="BB15" s="363"/>
      <c r="BC15" s="363"/>
      <c r="BD15" s="455"/>
      <c r="BE15" s="362">
        <v>0</v>
      </c>
      <c r="BF15" s="363"/>
      <c r="BG15" s="363"/>
      <c r="BH15" s="363"/>
      <c r="BI15" s="363"/>
      <c r="BJ15" s="455"/>
      <c r="BK15" s="362">
        <v>0</v>
      </c>
      <c r="BL15" s="363"/>
      <c r="BM15" s="363"/>
      <c r="BN15" s="363"/>
      <c r="BO15" s="363"/>
      <c r="BP15" s="455"/>
      <c r="BQ15" s="362">
        <v>0</v>
      </c>
      <c r="BR15" s="363"/>
      <c r="BS15" s="363"/>
      <c r="BT15" s="363"/>
      <c r="BU15" s="363"/>
      <c r="BV15" s="455"/>
      <c r="BW15" s="362">
        <v>0</v>
      </c>
      <c r="BX15" s="363"/>
      <c r="BY15" s="363"/>
      <c r="BZ15" s="363"/>
      <c r="CA15" s="363"/>
      <c r="CB15" s="455"/>
      <c r="CC15" s="362">
        <v>0</v>
      </c>
      <c r="CD15" s="363"/>
      <c r="CE15" s="363"/>
      <c r="CF15" s="363"/>
      <c r="CG15" s="363"/>
      <c r="CH15" s="455"/>
    </row>
    <row r="16" spans="1:86" ht="27" customHeight="1" x14ac:dyDescent="0.3">
      <c r="A16" s="435"/>
      <c r="B16" s="436" t="s">
        <v>121</v>
      </c>
      <c r="C16" s="437"/>
      <c r="D16" s="44" t="s">
        <v>122</v>
      </c>
      <c r="E16" s="42" t="s">
        <v>15</v>
      </c>
      <c r="F16" s="41" t="s">
        <v>16</v>
      </c>
      <c r="G16" s="219">
        <v>1</v>
      </c>
      <c r="H16" s="219">
        <v>12</v>
      </c>
      <c r="I16" s="218">
        <v>20</v>
      </c>
      <c r="J16" s="125">
        <f t="shared" ref="J16:K16" si="1">I16*1.05</f>
        <v>21</v>
      </c>
      <c r="K16" s="125">
        <f t="shared" si="1"/>
        <v>22.05</v>
      </c>
      <c r="L16" s="112" t="s">
        <v>120</v>
      </c>
      <c r="M16" s="54">
        <v>0.1</v>
      </c>
      <c r="N16" s="50">
        <f t="shared" ref="N16:N20" si="2">SUM(O16:CH16)</f>
        <v>5</v>
      </c>
      <c r="O16" s="362">
        <v>0</v>
      </c>
      <c r="P16" s="363"/>
      <c r="Q16" s="363"/>
      <c r="R16" s="363"/>
      <c r="S16" s="363"/>
      <c r="T16" s="455"/>
      <c r="U16" s="362">
        <v>0</v>
      </c>
      <c r="V16" s="363"/>
      <c r="W16" s="363"/>
      <c r="X16" s="363"/>
      <c r="Y16" s="363"/>
      <c r="Z16" s="455"/>
      <c r="AA16" s="362">
        <v>0</v>
      </c>
      <c r="AB16" s="363"/>
      <c r="AC16" s="363"/>
      <c r="AD16" s="363"/>
      <c r="AE16" s="363"/>
      <c r="AF16" s="455"/>
      <c r="AG16" s="362">
        <v>0</v>
      </c>
      <c r="AH16" s="363"/>
      <c r="AI16" s="363"/>
      <c r="AJ16" s="363"/>
      <c r="AK16" s="363"/>
      <c r="AL16" s="455"/>
      <c r="AM16" s="362">
        <v>0</v>
      </c>
      <c r="AN16" s="363"/>
      <c r="AO16" s="363"/>
      <c r="AP16" s="363"/>
      <c r="AQ16" s="363"/>
      <c r="AR16" s="455"/>
      <c r="AS16" s="362">
        <v>0</v>
      </c>
      <c r="AT16" s="363"/>
      <c r="AU16" s="363"/>
      <c r="AV16" s="363"/>
      <c r="AW16" s="363"/>
      <c r="AX16" s="455"/>
      <c r="AY16" s="362">
        <v>0</v>
      </c>
      <c r="AZ16" s="363"/>
      <c r="BA16" s="363"/>
      <c r="BB16" s="363"/>
      <c r="BC16" s="363"/>
      <c r="BD16" s="455"/>
      <c r="BE16" s="362">
        <v>1</v>
      </c>
      <c r="BF16" s="363"/>
      <c r="BG16" s="363"/>
      <c r="BH16" s="363"/>
      <c r="BI16" s="363"/>
      <c r="BJ16" s="455"/>
      <c r="BK16" s="362">
        <v>0</v>
      </c>
      <c r="BL16" s="363"/>
      <c r="BM16" s="363"/>
      <c r="BN16" s="363"/>
      <c r="BO16" s="363"/>
      <c r="BP16" s="455"/>
      <c r="BQ16" s="362">
        <v>0</v>
      </c>
      <c r="BR16" s="363"/>
      <c r="BS16" s="363"/>
      <c r="BT16" s="363"/>
      <c r="BU16" s="363"/>
      <c r="BV16" s="455"/>
      <c r="BW16" s="362">
        <v>3</v>
      </c>
      <c r="BX16" s="363"/>
      <c r="BY16" s="363"/>
      <c r="BZ16" s="363"/>
      <c r="CA16" s="363"/>
      <c r="CB16" s="455"/>
      <c r="CC16" s="362">
        <v>1</v>
      </c>
      <c r="CD16" s="363"/>
      <c r="CE16" s="363"/>
      <c r="CF16" s="363"/>
      <c r="CG16" s="363"/>
      <c r="CH16" s="455"/>
    </row>
    <row r="17" spans="1:86" s="38" customFormat="1" ht="27" customHeight="1" x14ac:dyDescent="0.3">
      <c r="A17" s="398" t="s">
        <v>17</v>
      </c>
      <c r="B17" s="505" t="s">
        <v>144</v>
      </c>
      <c r="C17" s="506"/>
      <c r="D17" s="15" t="s">
        <v>30</v>
      </c>
      <c r="E17" s="66" t="s">
        <v>15</v>
      </c>
      <c r="F17" s="15" t="s">
        <v>16</v>
      </c>
      <c r="G17" s="219">
        <v>3</v>
      </c>
      <c r="H17" s="219">
        <v>28</v>
      </c>
      <c r="I17" s="218">
        <v>48</v>
      </c>
      <c r="J17" s="125">
        <f t="shared" ref="J17:K17" si="3">I17*1.05</f>
        <v>50.400000000000006</v>
      </c>
      <c r="K17" s="125">
        <f t="shared" si="3"/>
        <v>52.920000000000009</v>
      </c>
      <c r="L17" s="112" t="s">
        <v>120</v>
      </c>
      <c r="M17" s="54">
        <v>0.1</v>
      </c>
      <c r="N17" s="50">
        <f t="shared" si="2"/>
        <v>70</v>
      </c>
      <c r="O17" s="362">
        <v>0</v>
      </c>
      <c r="P17" s="363"/>
      <c r="Q17" s="363"/>
      <c r="R17" s="363"/>
      <c r="S17" s="363"/>
      <c r="T17" s="455"/>
      <c r="U17" s="362">
        <v>70</v>
      </c>
      <c r="V17" s="363"/>
      <c r="W17" s="363"/>
      <c r="X17" s="363"/>
      <c r="Y17" s="363"/>
      <c r="Z17" s="455"/>
      <c r="AA17" s="362">
        <v>0</v>
      </c>
      <c r="AB17" s="363"/>
      <c r="AC17" s="363"/>
      <c r="AD17" s="363"/>
      <c r="AE17" s="363"/>
      <c r="AF17" s="455"/>
      <c r="AG17" s="362">
        <v>0</v>
      </c>
      <c r="AH17" s="363"/>
      <c r="AI17" s="363"/>
      <c r="AJ17" s="363"/>
      <c r="AK17" s="363"/>
      <c r="AL17" s="455"/>
      <c r="AM17" s="362">
        <v>0</v>
      </c>
      <c r="AN17" s="363"/>
      <c r="AO17" s="363"/>
      <c r="AP17" s="363"/>
      <c r="AQ17" s="363"/>
      <c r="AR17" s="455"/>
      <c r="AS17" s="362">
        <v>0</v>
      </c>
      <c r="AT17" s="363"/>
      <c r="AU17" s="363"/>
      <c r="AV17" s="363"/>
      <c r="AW17" s="363"/>
      <c r="AX17" s="455"/>
      <c r="AY17" s="362">
        <v>0</v>
      </c>
      <c r="AZ17" s="363"/>
      <c r="BA17" s="363"/>
      <c r="BB17" s="363"/>
      <c r="BC17" s="363"/>
      <c r="BD17" s="455"/>
      <c r="BE17" s="362">
        <v>0</v>
      </c>
      <c r="BF17" s="363"/>
      <c r="BG17" s="363"/>
      <c r="BH17" s="363"/>
      <c r="BI17" s="363"/>
      <c r="BJ17" s="455"/>
      <c r="BK17" s="362">
        <v>0</v>
      </c>
      <c r="BL17" s="363"/>
      <c r="BM17" s="363"/>
      <c r="BN17" s="363"/>
      <c r="BO17" s="363"/>
      <c r="BP17" s="455"/>
      <c r="BQ17" s="362">
        <v>0</v>
      </c>
      <c r="BR17" s="363"/>
      <c r="BS17" s="363"/>
      <c r="BT17" s="363"/>
      <c r="BU17" s="363"/>
      <c r="BV17" s="455"/>
      <c r="BW17" s="362">
        <v>0</v>
      </c>
      <c r="BX17" s="363"/>
      <c r="BY17" s="363"/>
      <c r="BZ17" s="363"/>
      <c r="CA17" s="363"/>
      <c r="CB17" s="455"/>
      <c r="CC17" s="362">
        <v>0</v>
      </c>
      <c r="CD17" s="363"/>
      <c r="CE17" s="363"/>
      <c r="CF17" s="363"/>
      <c r="CG17" s="363"/>
      <c r="CH17" s="455"/>
    </row>
    <row r="18" spans="1:86" s="38" customFormat="1" ht="26.4" customHeight="1" x14ac:dyDescent="0.3">
      <c r="A18" s="399"/>
      <c r="B18" s="505" t="s">
        <v>145</v>
      </c>
      <c r="C18" s="506"/>
      <c r="D18" s="15" t="s">
        <v>30</v>
      </c>
      <c r="E18" s="66" t="s">
        <v>15</v>
      </c>
      <c r="F18" s="15" t="s">
        <v>16</v>
      </c>
      <c r="G18" s="219">
        <v>13</v>
      </c>
      <c r="H18" s="219">
        <v>20</v>
      </c>
      <c r="I18" s="218">
        <v>24</v>
      </c>
      <c r="J18" s="125">
        <f t="shared" ref="J18:K18" si="4">I18*1.05</f>
        <v>25.200000000000003</v>
      </c>
      <c r="K18" s="125">
        <f t="shared" si="4"/>
        <v>26.460000000000004</v>
      </c>
      <c r="L18" s="112" t="s">
        <v>87</v>
      </c>
      <c r="M18" s="54">
        <v>0.1</v>
      </c>
      <c r="N18" s="50">
        <f t="shared" si="2"/>
        <v>0</v>
      </c>
      <c r="O18" s="362">
        <v>0</v>
      </c>
      <c r="P18" s="363"/>
      <c r="Q18" s="363"/>
      <c r="R18" s="363"/>
      <c r="S18" s="363"/>
      <c r="T18" s="455"/>
      <c r="U18" s="362">
        <v>0</v>
      </c>
      <c r="V18" s="363"/>
      <c r="W18" s="363"/>
      <c r="X18" s="363"/>
      <c r="Y18" s="363"/>
      <c r="Z18" s="455"/>
      <c r="AA18" s="362">
        <v>0</v>
      </c>
      <c r="AB18" s="363"/>
      <c r="AC18" s="363"/>
      <c r="AD18" s="363"/>
      <c r="AE18" s="363"/>
      <c r="AF18" s="455"/>
      <c r="AG18" s="362">
        <v>0</v>
      </c>
      <c r="AH18" s="363"/>
      <c r="AI18" s="363"/>
      <c r="AJ18" s="363"/>
      <c r="AK18" s="363"/>
      <c r="AL18" s="455"/>
      <c r="AM18" s="362">
        <v>0</v>
      </c>
      <c r="AN18" s="363"/>
      <c r="AO18" s="363"/>
      <c r="AP18" s="363"/>
      <c r="AQ18" s="363"/>
      <c r="AR18" s="455"/>
      <c r="AS18" s="362">
        <v>0</v>
      </c>
      <c r="AT18" s="363"/>
      <c r="AU18" s="363"/>
      <c r="AV18" s="363"/>
      <c r="AW18" s="363"/>
      <c r="AX18" s="455"/>
      <c r="AY18" s="362">
        <v>0</v>
      </c>
      <c r="AZ18" s="363"/>
      <c r="BA18" s="363"/>
      <c r="BB18" s="363"/>
      <c r="BC18" s="363"/>
      <c r="BD18" s="455"/>
      <c r="BE18" s="362">
        <v>0</v>
      </c>
      <c r="BF18" s="363"/>
      <c r="BG18" s="363"/>
      <c r="BH18" s="363"/>
      <c r="BI18" s="363"/>
      <c r="BJ18" s="455"/>
      <c r="BK18" s="362">
        <v>0</v>
      </c>
      <c r="BL18" s="363"/>
      <c r="BM18" s="363"/>
      <c r="BN18" s="363"/>
      <c r="BO18" s="363"/>
      <c r="BP18" s="455"/>
      <c r="BQ18" s="362">
        <v>0</v>
      </c>
      <c r="BR18" s="363"/>
      <c r="BS18" s="363"/>
      <c r="BT18" s="363"/>
      <c r="BU18" s="363"/>
      <c r="BV18" s="455"/>
      <c r="BW18" s="362">
        <v>0</v>
      </c>
      <c r="BX18" s="363"/>
      <c r="BY18" s="363"/>
      <c r="BZ18" s="363"/>
      <c r="CA18" s="363"/>
      <c r="CB18" s="455"/>
      <c r="CC18" s="362">
        <v>0</v>
      </c>
      <c r="CD18" s="363"/>
      <c r="CE18" s="363"/>
      <c r="CF18" s="363"/>
      <c r="CG18" s="363"/>
      <c r="CH18" s="455"/>
    </row>
    <row r="19" spans="1:86" s="38" customFormat="1" ht="24" customHeight="1" x14ac:dyDescent="0.3">
      <c r="A19" s="399"/>
      <c r="B19" s="505" t="s">
        <v>106</v>
      </c>
      <c r="C19" s="506"/>
      <c r="D19" s="15" t="s">
        <v>146</v>
      </c>
      <c r="E19" s="66" t="s">
        <v>15</v>
      </c>
      <c r="F19" s="15" t="s">
        <v>16</v>
      </c>
      <c r="G19" s="219">
        <v>8</v>
      </c>
      <c r="H19" s="219">
        <v>26</v>
      </c>
      <c r="I19" s="218">
        <v>40</v>
      </c>
      <c r="J19" s="125">
        <f t="shared" ref="J19:K19" si="5">I19*1.05</f>
        <v>42</v>
      </c>
      <c r="K19" s="125">
        <f t="shared" si="5"/>
        <v>44.1</v>
      </c>
      <c r="L19" s="112" t="s">
        <v>107</v>
      </c>
      <c r="M19" s="54">
        <v>0.1</v>
      </c>
      <c r="N19" s="50">
        <f t="shared" si="2"/>
        <v>1</v>
      </c>
      <c r="O19" s="362">
        <v>1</v>
      </c>
      <c r="P19" s="363"/>
      <c r="Q19" s="363"/>
      <c r="R19" s="363"/>
      <c r="S19" s="363"/>
      <c r="T19" s="455"/>
      <c r="U19" s="362">
        <v>0</v>
      </c>
      <c r="V19" s="363"/>
      <c r="W19" s="363"/>
      <c r="X19" s="363"/>
      <c r="Y19" s="363"/>
      <c r="Z19" s="455"/>
      <c r="AA19" s="362">
        <v>0</v>
      </c>
      <c r="AB19" s="363"/>
      <c r="AC19" s="363"/>
      <c r="AD19" s="363"/>
      <c r="AE19" s="363"/>
      <c r="AF19" s="455"/>
      <c r="AG19" s="362">
        <v>0</v>
      </c>
      <c r="AH19" s="363"/>
      <c r="AI19" s="363"/>
      <c r="AJ19" s="363"/>
      <c r="AK19" s="363"/>
      <c r="AL19" s="455"/>
      <c r="AM19" s="362">
        <v>0</v>
      </c>
      <c r="AN19" s="363"/>
      <c r="AO19" s="363"/>
      <c r="AP19" s="363"/>
      <c r="AQ19" s="363"/>
      <c r="AR19" s="455"/>
      <c r="AS19" s="362">
        <v>0</v>
      </c>
      <c r="AT19" s="363"/>
      <c r="AU19" s="363"/>
      <c r="AV19" s="363"/>
      <c r="AW19" s="363"/>
      <c r="AX19" s="455"/>
      <c r="AY19" s="362">
        <v>0</v>
      </c>
      <c r="AZ19" s="363"/>
      <c r="BA19" s="363"/>
      <c r="BB19" s="363"/>
      <c r="BC19" s="363"/>
      <c r="BD19" s="455"/>
      <c r="BE19" s="362">
        <v>0</v>
      </c>
      <c r="BF19" s="363"/>
      <c r="BG19" s="363"/>
      <c r="BH19" s="363"/>
      <c r="BI19" s="363"/>
      <c r="BJ19" s="455"/>
      <c r="BK19" s="362">
        <v>0</v>
      </c>
      <c r="BL19" s="363"/>
      <c r="BM19" s="363"/>
      <c r="BN19" s="363"/>
      <c r="BO19" s="363"/>
      <c r="BP19" s="455"/>
      <c r="BQ19" s="362">
        <v>0</v>
      </c>
      <c r="BR19" s="363"/>
      <c r="BS19" s="363"/>
      <c r="BT19" s="363"/>
      <c r="BU19" s="363"/>
      <c r="BV19" s="455"/>
      <c r="BW19" s="362">
        <v>0</v>
      </c>
      <c r="BX19" s="363"/>
      <c r="BY19" s="363"/>
      <c r="BZ19" s="363"/>
      <c r="CA19" s="363"/>
      <c r="CB19" s="455"/>
      <c r="CC19" s="362">
        <v>0</v>
      </c>
      <c r="CD19" s="363"/>
      <c r="CE19" s="363"/>
      <c r="CF19" s="363"/>
      <c r="CG19" s="363"/>
      <c r="CH19" s="455"/>
    </row>
    <row r="20" spans="1:86" s="38" customFormat="1" ht="27.6" customHeight="1" x14ac:dyDescent="0.3">
      <c r="A20" s="399"/>
      <c r="B20" s="505" t="s">
        <v>111</v>
      </c>
      <c r="C20" s="506"/>
      <c r="D20" s="15" t="s">
        <v>112</v>
      </c>
      <c r="E20" s="66" t="s">
        <v>15</v>
      </c>
      <c r="F20" s="15" t="s">
        <v>16</v>
      </c>
      <c r="G20" s="219">
        <v>75</v>
      </c>
      <c r="H20" s="219">
        <v>100</v>
      </c>
      <c r="I20" s="218">
        <v>120</v>
      </c>
      <c r="J20" s="125">
        <f t="shared" ref="J20:K20" si="6">I20*1.05</f>
        <v>126</v>
      </c>
      <c r="K20" s="125">
        <f t="shared" si="6"/>
        <v>132.30000000000001</v>
      </c>
      <c r="L20" s="112" t="s">
        <v>92</v>
      </c>
      <c r="M20" s="54">
        <v>0.1</v>
      </c>
      <c r="N20" s="50">
        <f t="shared" si="2"/>
        <v>61</v>
      </c>
      <c r="O20" s="362">
        <v>2</v>
      </c>
      <c r="P20" s="363"/>
      <c r="Q20" s="363"/>
      <c r="R20" s="363"/>
      <c r="S20" s="363"/>
      <c r="T20" s="455"/>
      <c r="U20" s="362">
        <v>6</v>
      </c>
      <c r="V20" s="363"/>
      <c r="W20" s="363"/>
      <c r="X20" s="363"/>
      <c r="Y20" s="363"/>
      <c r="Z20" s="455"/>
      <c r="AA20" s="362">
        <v>5</v>
      </c>
      <c r="AB20" s="363"/>
      <c r="AC20" s="363"/>
      <c r="AD20" s="363"/>
      <c r="AE20" s="363"/>
      <c r="AF20" s="455"/>
      <c r="AG20" s="362">
        <v>4</v>
      </c>
      <c r="AH20" s="363"/>
      <c r="AI20" s="363"/>
      <c r="AJ20" s="363"/>
      <c r="AK20" s="363"/>
      <c r="AL20" s="455"/>
      <c r="AM20" s="362">
        <v>5</v>
      </c>
      <c r="AN20" s="363"/>
      <c r="AO20" s="363"/>
      <c r="AP20" s="363"/>
      <c r="AQ20" s="363"/>
      <c r="AR20" s="455"/>
      <c r="AS20" s="362">
        <v>2</v>
      </c>
      <c r="AT20" s="363"/>
      <c r="AU20" s="363"/>
      <c r="AV20" s="363"/>
      <c r="AW20" s="363"/>
      <c r="AX20" s="455"/>
      <c r="AY20" s="362">
        <v>7</v>
      </c>
      <c r="AZ20" s="363"/>
      <c r="BA20" s="363"/>
      <c r="BB20" s="363"/>
      <c r="BC20" s="363"/>
      <c r="BD20" s="455"/>
      <c r="BE20" s="362">
        <v>7</v>
      </c>
      <c r="BF20" s="363"/>
      <c r="BG20" s="363"/>
      <c r="BH20" s="363"/>
      <c r="BI20" s="363"/>
      <c r="BJ20" s="455"/>
      <c r="BK20" s="362">
        <v>5</v>
      </c>
      <c r="BL20" s="363"/>
      <c r="BM20" s="363"/>
      <c r="BN20" s="363"/>
      <c r="BO20" s="363"/>
      <c r="BP20" s="455"/>
      <c r="BQ20" s="362">
        <v>6</v>
      </c>
      <c r="BR20" s="363"/>
      <c r="BS20" s="363"/>
      <c r="BT20" s="363"/>
      <c r="BU20" s="363"/>
      <c r="BV20" s="455"/>
      <c r="BW20" s="362">
        <v>6</v>
      </c>
      <c r="BX20" s="363"/>
      <c r="BY20" s="363"/>
      <c r="BZ20" s="363"/>
      <c r="CA20" s="363"/>
      <c r="CB20" s="455"/>
      <c r="CC20" s="362">
        <v>6</v>
      </c>
      <c r="CD20" s="363"/>
      <c r="CE20" s="363"/>
      <c r="CF20" s="363"/>
      <c r="CG20" s="363"/>
      <c r="CH20" s="455"/>
    </row>
    <row r="21" spans="1:86" s="38" customFormat="1" ht="12.75" customHeight="1" x14ac:dyDescent="0.3">
      <c r="A21" s="379" t="s">
        <v>18</v>
      </c>
      <c r="B21" s="423" t="s">
        <v>113</v>
      </c>
      <c r="C21" s="424"/>
      <c r="D21" s="427" t="s">
        <v>97</v>
      </c>
      <c r="E21" s="427" t="s">
        <v>15</v>
      </c>
      <c r="F21" s="427" t="s">
        <v>16</v>
      </c>
      <c r="G21" s="433">
        <v>43</v>
      </c>
      <c r="H21" s="433">
        <v>70</v>
      </c>
      <c r="I21" s="411">
        <v>100</v>
      </c>
      <c r="J21" s="411">
        <f>I21*1.05</f>
        <v>105</v>
      </c>
      <c r="K21" s="411">
        <f>J21*1.05</f>
        <v>110.25</v>
      </c>
      <c r="L21" s="413" t="s">
        <v>120</v>
      </c>
      <c r="M21" s="415">
        <v>0.1</v>
      </c>
      <c r="N21" s="417">
        <f>SUM(O22:CH22)</f>
        <v>62</v>
      </c>
      <c r="O21" s="132" t="s">
        <v>68</v>
      </c>
      <c r="P21" s="132" t="s">
        <v>69</v>
      </c>
      <c r="Q21" s="132" t="s">
        <v>78</v>
      </c>
      <c r="R21" s="132" t="s">
        <v>79</v>
      </c>
      <c r="S21" s="132" t="s">
        <v>98</v>
      </c>
      <c r="T21" s="132" t="s">
        <v>99</v>
      </c>
      <c r="U21" s="132" t="s">
        <v>68</v>
      </c>
      <c r="V21" s="132" t="s">
        <v>69</v>
      </c>
      <c r="W21" s="132" t="s">
        <v>78</v>
      </c>
      <c r="X21" s="132" t="s">
        <v>79</v>
      </c>
      <c r="Y21" s="132" t="s">
        <v>98</v>
      </c>
      <c r="Z21" s="132" t="s">
        <v>99</v>
      </c>
      <c r="AA21" s="132" t="s">
        <v>68</v>
      </c>
      <c r="AB21" s="132" t="s">
        <v>69</v>
      </c>
      <c r="AC21" s="132" t="s">
        <v>78</v>
      </c>
      <c r="AD21" s="132" t="s">
        <v>79</v>
      </c>
      <c r="AE21" s="132" t="s">
        <v>98</v>
      </c>
      <c r="AF21" s="132" t="s">
        <v>99</v>
      </c>
      <c r="AG21" s="132" t="s">
        <v>68</v>
      </c>
      <c r="AH21" s="132" t="s">
        <v>69</v>
      </c>
      <c r="AI21" s="132" t="s">
        <v>78</v>
      </c>
      <c r="AJ21" s="132" t="s">
        <v>79</v>
      </c>
      <c r="AK21" s="132" t="s">
        <v>98</v>
      </c>
      <c r="AL21" s="132" t="s">
        <v>99</v>
      </c>
      <c r="AM21" s="132" t="s">
        <v>68</v>
      </c>
      <c r="AN21" s="132" t="s">
        <v>69</v>
      </c>
      <c r="AO21" s="132" t="s">
        <v>78</v>
      </c>
      <c r="AP21" s="132" t="s">
        <v>79</v>
      </c>
      <c r="AQ21" s="132" t="s">
        <v>98</v>
      </c>
      <c r="AR21" s="132" t="s">
        <v>99</v>
      </c>
      <c r="AS21" s="132" t="s">
        <v>68</v>
      </c>
      <c r="AT21" s="132" t="s">
        <v>69</v>
      </c>
      <c r="AU21" s="132" t="s">
        <v>78</v>
      </c>
      <c r="AV21" s="132" t="s">
        <v>79</v>
      </c>
      <c r="AW21" s="132" t="s">
        <v>98</v>
      </c>
      <c r="AX21" s="132" t="s">
        <v>99</v>
      </c>
      <c r="AY21" s="132" t="s">
        <v>68</v>
      </c>
      <c r="AZ21" s="132" t="s">
        <v>69</v>
      </c>
      <c r="BA21" s="132" t="s">
        <v>78</v>
      </c>
      <c r="BB21" s="132" t="s">
        <v>79</v>
      </c>
      <c r="BC21" s="132" t="s">
        <v>98</v>
      </c>
      <c r="BD21" s="132" t="s">
        <v>99</v>
      </c>
      <c r="BE21" s="132" t="s">
        <v>68</v>
      </c>
      <c r="BF21" s="132" t="s">
        <v>69</v>
      </c>
      <c r="BG21" s="132" t="s">
        <v>78</v>
      </c>
      <c r="BH21" s="132" t="s">
        <v>79</v>
      </c>
      <c r="BI21" s="132" t="s">
        <v>98</v>
      </c>
      <c r="BJ21" s="132" t="s">
        <v>99</v>
      </c>
      <c r="BK21" s="132" t="s">
        <v>68</v>
      </c>
      <c r="BL21" s="132" t="s">
        <v>69</v>
      </c>
      <c r="BM21" s="132" t="s">
        <v>78</v>
      </c>
      <c r="BN21" s="132" t="s">
        <v>79</v>
      </c>
      <c r="BO21" s="132" t="s">
        <v>98</v>
      </c>
      <c r="BP21" s="132" t="s">
        <v>99</v>
      </c>
      <c r="BQ21" s="132" t="s">
        <v>68</v>
      </c>
      <c r="BR21" s="132" t="s">
        <v>69</v>
      </c>
      <c r="BS21" s="132" t="s">
        <v>78</v>
      </c>
      <c r="BT21" s="132" t="s">
        <v>79</v>
      </c>
      <c r="BU21" s="132" t="s">
        <v>98</v>
      </c>
      <c r="BV21" s="132" t="s">
        <v>99</v>
      </c>
      <c r="BW21" s="132" t="s">
        <v>68</v>
      </c>
      <c r="BX21" s="132" t="s">
        <v>69</v>
      </c>
      <c r="BY21" s="132" t="s">
        <v>78</v>
      </c>
      <c r="BZ21" s="132" t="s">
        <v>79</v>
      </c>
      <c r="CA21" s="132" t="s">
        <v>98</v>
      </c>
      <c r="CB21" s="132" t="s">
        <v>99</v>
      </c>
      <c r="CC21" s="132" t="s">
        <v>68</v>
      </c>
      <c r="CD21" s="132" t="s">
        <v>69</v>
      </c>
      <c r="CE21" s="132" t="s">
        <v>78</v>
      </c>
      <c r="CF21" s="132" t="s">
        <v>79</v>
      </c>
      <c r="CG21" s="132" t="s">
        <v>98</v>
      </c>
      <c r="CH21" s="132" t="s">
        <v>99</v>
      </c>
    </row>
    <row r="22" spans="1:86" s="38" customFormat="1" ht="23.25" customHeight="1" x14ac:dyDescent="0.3">
      <c r="A22" s="380"/>
      <c r="B22" s="425"/>
      <c r="C22" s="426"/>
      <c r="D22" s="428"/>
      <c r="E22" s="428"/>
      <c r="F22" s="428"/>
      <c r="G22" s="434"/>
      <c r="H22" s="434"/>
      <c r="I22" s="412"/>
      <c r="J22" s="412"/>
      <c r="K22" s="412"/>
      <c r="L22" s="414"/>
      <c r="M22" s="416"/>
      <c r="N22" s="418"/>
      <c r="O22" s="344">
        <v>0</v>
      </c>
      <c r="P22" s="344">
        <v>0</v>
      </c>
      <c r="Q22" s="344">
        <v>0</v>
      </c>
      <c r="R22" s="344">
        <v>0</v>
      </c>
      <c r="S22" s="344">
        <v>0</v>
      </c>
      <c r="T22" s="344">
        <v>0</v>
      </c>
      <c r="U22" s="344">
        <v>0</v>
      </c>
      <c r="V22" s="344">
        <v>0</v>
      </c>
      <c r="W22" s="344">
        <v>0</v>
      </c>
      <c r="X22" s="344">
        <v>0</v>
      </c>
      <c r="Y22" s="344">
        <v>0</v>
      </c>
      <c r="Z22" s="344">
        <v>0</v>
      </c>
      <c r="AA22" s="344">
        <v>0</v>
      </c>
      <c r="AB22" s="344">
        <v>0</v>
      </c>
      <c r="AC22" s="344">
        <v>0</v>
      </c>
      <c r="AD22" s="344">
        <v>0</v>
      </c>
      <c r="AE22" s="344">
        <v>0</v>
      </c>
      <c r="AF22" s="344">
        <v>0</v>
      </c>
      <c r="AG22" s="344">
        <v>0</v>
      </c>
      <c r="AH22" s="344">
        <v>0</v>
      </c>
      <c r="AI22" s="344">
        <v>0</v>
      </c>
      <c r="AJ22" s="344">
        <v>0</v>
      </c>
      <c r="AK22" s="344">
        <v>0</v>
      </c>
      <c r="AL22" s="344">
        <v>0</v>
      </c>
      <c r="AM22" s="192">
        <v>2</v>
      </c>
      <c r="AN22" s="192">
        <v>3</v>
      </c>
      <c r="AO22" s="192">
        <v>1</v>
      </c>
      <c r="AP22" s="192"/>
      <c r="AQ22" s="192">
        <v>1</v>
      </c>
      <c r="AR22" s="192"/>
      <c r="AS22" s="344">
        <v>0</v>
      </c>
      <c r="AT22" s="344">
        <v>0</v>
      </c>
      <c r="AU22" s="344">
        <v>0</v>
      </c>
      <c r="AV22" s="344">
        <v>0</v>
      </c>
      <c r="AW22" s="344">
        <v>0</v>
      </c>
      <c r="AX22" s="344">
        <v>0</v>
      </c>
      <c r="AY22" s="205">
        <v>6</v>
      </c>
      <c r="AZ22" s="205">
        <v>4</v>
      </c>
      <c r="BA22" s="205">
        <v>2</v>
      </c>
      <c r="BB22" s="205">
        <v>2</v>
      </c>
      <c r="BC22" s="205">
        <v>2</v>
      </c>
      <c r="BD22" s="205"/>
      <c r="BE22" s="205">
        <v>6</v>
      </c>
      <c r="BF22" s="205">
        <v>4</v>
      </c>
      <c r="BG22" s="205">
        <v>2</v>
      </c>
      <c r="BH22" s="205">
        <v>2</v>
      </c>
      <c r="BI22" s="205">
        <v>2</v>
      </c>
      <c r="BJ22" s="205">
        <v>0</v>
      </c>
      <c r="BK22" s="207">
        <v>2</v>
      </c>
      <c r="BL22" s="207">
        <v>3</v>
      </c>
      <c r="BM22" s="207">
        <v>1</v>
      </c>
      <c r="BN22" s="207">
        <v>0</v>
      </c>
      <c r="BO22" s="207">
        <v>1</v>
      </c>
      <c r="BP22" s="207">
        <v>0</v>
      </c>
      <c r="BQ22" s="208">
        <v>6</v>
      </c>
      <c r="BR22" s="208">
        <v>4</v>
      </c>
      <c r="BS22" s="208">
        <v>2</v>
      </c>
      <c r="BT22" s="208">
        <v>2</v>
      </c>
      <c r="BU22" s="208">
        <v>2</v>
      </c>
      <c r="BV22" s="208">
        <v>0</v>
      </c>
      <c r="BW22" s="215">
        <v>0</v>
      </c>
      <c r="BX22" s="215">
        <v>0</v>
      </c>
      <c r="BY22" s="215">
        <v>0</v>
      </c>
      <c r="BZ22" s="215">
        <v>0</v>
      </c>
      <c r="CA22" s="215">
        <v>0</v>
      </c>
      <c r="CB22" s="215">
        <v>0</v>
      </c>
      <c r="CC22" s="344">
        <v>0</v>
      </c>
      <c r="CD22" s="344">
        <v>0</v>
      </c>
      <c r="CE22" s="344">
        <v>0</v>
      </c>
      <c r="CF22" s="344">
        <v>0</v>
      </c>
      <c r="CG22" s="344">
        <v>0</v>
      </c>
      <c r="CH22" s="344">
        <v>0</v>
      </c>
    </row>
    <row r="23" spans="1:86" s="38" customFormat="1" ht="29.4" customHeight="1" x14ac:dyDescent="0.3">
      <c r="A23" s="381"/>
      <c r="B23" s="451" t="s">
        <v>265</v>
      </c>
      <c r="C23" s="452"/>
      <c r="D23" s="45" t="s">
        <v>97</v>
      </c>
      <c r="E23" s="45" t="s">
        <v>15</v>
      </c>
      <c r="F23" s="45" t="s">
        <v>16</v>
      </c>
      <c r="G23" s="131">
        <v>316</v>
      </c>
      <c r="H23" s="131">
        <v>590</v>
      </c>
      <c r="I23" s="220">
        <v>800</v>
      </c>
      <c r="J23" s="125">
        <f t="shared" ref="J23:K23" si="7">I23*1.05</f>
        <v>840</v>
      </c>
      <c r="K23" s="125">
        <f t="shared" si="7"/>
        <v>882</v>
      </c>
      <c r="L23" s="82" t="s">
        <v>87</v>
      </c>
      <c r="M23" s="54">
        <v>0.1</v>
      </c>
      <c r="N23" s="171">
        <f>SUM(O23:CH23)</f>
        <v>70</v>
      </c>
      <c r="O23" s="344">
        <v>0</v>
      </c>
      <c r="P23" s="344">
        <v>0</v>
      </c>
      <c r="Q23" s="344">
        <v>0</v>
      </c>
      <c r="R23" s="344">
        <v>0</v>
      </c>
      <c r="S23" s="344">
        <v>0</v>
      </c>
      <c r="T23" s="344">
        <v>0</v>
      </c>
      <c r="U23" s="231">
        <v>0</v>
      </c>
      <c r="V23" s="231">
        <v>0</v>
      </c>
      <c r="W23" s="231">
        <v>0</v>
      </c>
      <c r="X23" s="231">
        <v>0</v>
      </c>
      <c r="Y23" s="231">
        <v>70</v>
      </c>
      <c r="Z23" s="231">
        <v>0</v>
      </c>
      <c r="AA23" s="344">
        <v>0</v>
      </c>
      <c r="AB23" s="344">
        <v>0</v>
      </c>
      <c r="AC23" s="344">
        <v>0</v>
      </c>
      <c r="AD23" s="344">
        <v>0</v>
      </c>
      <c r="AE23" s="344">
        <v>0</v>
      </c>
      <c r="AF23" s="344">
        <v>0</v>
      </c>
      <c r="AG23" s="344">
        <v>0</v>
      </c>
      <c r="AH23" s="344">
        <v>0</v>
      </c>
      <c r="AI23" s="344">
        <v>0</v>
      </c>
      <c r="AJ23" s="344">
        <v>0</v>
      </c>
      <c r="AK23" s="344">
        <v>0</v>
      </c>
      <c r="AL23" s="344">
        <v>0</v>
      </c>
      <c r="AM23" s="344">
        <v>0</v>
      </c>
      <c r="AN23" s="344">
        <v>0</v>
      </c>
      <c r="AO23" s="344">
        <v>0</v>
      </c>
      <c r="AP23" s="344">
        <v>0</v>
      </c>
      <c r="AQ23" s="344">
        <v>0</v>
      </c>
      <c r="AR23" s="344">
        <v>0</v>
      </c>
      <c r="AS23" s="344">
        <v>0</v>
      </c>
      <c r="AT23" s="344">
        <v>0</v>
      </c>
      <c r="AU23" s="344">
        <v>0</v>
      </c>
      <c r="AV23" s="344">
        <v>0</v>
      </c>
      <c r="AW23" s="344">
        <v>0</v>
      </c>
      <c r="AX23" s="344">
        <v>0</v>
      </c>
      <c r="AY23" s="344">
        <v>0</v>
      </c>
      <c r="AZ23" s="344">
        <v>0</v>
      </c>
      <c r="BA23" s="344">
        <v>0</v>
      </c>
      <c r="BB23" s="344">
        <v>0</v>
      </c>
      <c r="BC23" s="344">
        <v>0</v>
      </c>
      <c r="BD23" s="344">
        <v>0</v>
      </c>
      <c r="BE23" s="344">
        <v>0</v>
      </c>
      <c r="BF23" s="344">
        <v>0</v>
      </c>
      <c r="BG23" s="344">
        <v>0</v>
      </c>
      <c r="BH23" s="344">
        <v>0</v>
      </c>
      <c r="BI23" s="344">
        <v>0</v>
      </c>
      <c r="BJ23" s="344">
        <v>0</v>
      </c>
      <c r="BK23" s="344">
        <v>0</v>
      </c>
      <c r="BL23" s="344">
        <v>0</v>
      </c>
      <c r="BM23" s="344">
        <v>0</v>
      </c>
      <c r="BN23" s="344">
        <v>0</v>
      </c>
      <c r="BO23" s="344">
        <v>0</v>
      </c>
      <c r="BP23" s="344">
        <v>0</v>
      </c>
      <c r="BQ23" s="344">
        <v>0</v>
      </c>
      <c r="BR23" s="344">
        <v>0</v>
      </c>
      <c r="BS23" s="344">
        <v>0</v>
      </c>
      <c r="BT23" s="344">
        <v>0</v>
      </c>
      <c r="BU23" s="344">
        <v>0</v>
      </c>
      <c r="BV23" s="344">
        <v>0</v>
      </c>
      <c r="BW23" s="344">
        <v>0</v>
      </c>
      <c r="BX23" s="344">
        <v>0</v>
      </c>
      <c r="BY23" s="344">
        <v>0</v>
      </c>
      <c r="BZ23" s="344">
        <v>0</v>
      </c>
      <c r="CA23" s="344">
        <v>0</v>
      </c>
      <c r="CB23" s="344">
        <v>0</v>
      </c>
      <c r="CC23" s="344">
        <v>0</v>
      </c>
      <c r="CD23" s="344">
        <v>0</v>
      </c>
      <c r="CE23" s="344">
        <v>0</v>
      </c>
      <c r="CF23" s="344">
        <v>0</v>
      </c>
      <c r="CG23" s="344">
        <v>0</v>
      </c>
      <c r="CH23" s="344">
        <v>0</v>
      </c>
    </row>
    <row r="24" spans="1:86" x14ac:dyDescent="0.3">
      <c r="J24" s="21"/>
      <c r="K24" s="21"/>
      <c r="L24" s="21"/>
    </row>
    <row r="25" spans="1:86" ht="15" customHeight="1" x14ac:dyDescent="0.3">
      <c r="G25" s="191"/>
      <c r="H25" s="191"/>
      <c r="I25" s="122"/>
      <c r="J25" s="21"/>
      <c r="K25" s="96" t="s">
        <v>226</v>
      </c>
      <c r="L25" s="172" t="s">
        <v>226</v>
      </c>
      <c r="N25" s="122">
        <f>N21+N23</f>
        <v>132</v>
      </c>
      <c r="O25" s="496">
        <f>O22+P22+Q22+R22+S22+T22+O23+P23+Q23+R23+S23+T23</f>
        <v>0</v>
      </c>
      <c r="P25" s="496"/>
      <c r="Q25" s="496"/>
      <c r="R25" s="496"/>
      <c r="S25" s="496"/>
      <c r="T25" s="496"/>
      <c r="U25" s="496">
        <f t="shared" ref="U25" si="8">U22+V22+W22+X22+Y22+Z22+U23+V23+W23+X23+Y23+Z23</f>
        <v>70</v>
      </c>
      <c r="V25" s="496"/>
      <c r="W25" s="496"/>
      <c r="X25" s="496"/>
      <c r="Y25" s="496"/>
      <c r="Z25" s="496"/>
      <c r="AA25" s="496">
        <f t="shared" ref="AA25" si="9">AA22+AB22+AC22+AD22+AE22+AF22+AA23+AB23+AC23+AD23+AE23+AF23</f>
        <v>0</v>
      </c>
      <c r="AB25" s="496"/>
      <c r="AC25" s="496"/>
      <c r="AD25" s="496"/>
      <c r="AE25" s="496"/>
      <c r="AF25" s="496"/>
      <c r="AG25" s="496">
        <f t="shared" ref="AG25" si="10">AG22+AH22+AI22+AJ22+AK22+AL22+AG23+AH23+AI23+AJ23+AK23+AL23</f>
        <v>0</v>
      </c>
      <c r="AH25" s="496"/>
      <c r="AI25" s="496"/>
      <c r="AJ25" s="496"/>
      <c r="AK25" s="496"/>
      <c r="AL25" s="496"/>
      <c r="AM25" s="507">
        <f t="shared" ref="AM25" si="11">AM22+AN22+AO22+AP22+AQ22+AR22+AM23+AN23+AO23+AP23+AQ23+AR23</f>
        <v>7</v>
      </c>
      <c r="AN25" s="507"/>
      <c r="AO25" s="507"/>
      <c r="AP25" s="507"/>
      <c r="AQ25" s="507"/>
      <c r="AR25" s="507"/>
      <c r="AS25" s="496">
        <f t="shared" ref="AS25" si="12">AS22+AT22+AU22+AV22+AW22+AX22+AS23+AT23+AU23+AV23+AW23+AX23</f>
        <v>0</v>
      </c>
      <c r="AT25" s="496"/>
      <c r="AU25" s="496"/>
      <c r="AV25" s="496"/>
      <c r="AW25" s="496"/>
      <c r="AX25" s="496"/>
      <c r="AY25" s="496">
        <f t="shared" ref="AY25" si="13">AY22+AZ22+BA22+BB22+BC22+BD22+AY23+AZ23+BA23+BB23+BC23+BD23</f>
        <v>16</v>
      </c>
      <c r="AZ25" s="496"/>
      <c r="BA25" s="496"/>
      <c r="BB25" s="496"/>
      <c r="BC25" s="496"/>
      <c r="BD25" s="496"/>
      <c r="BE25" s="496">
        <f t="shared" ref="BE25" si="14">BE22+BF22+BG22+BH22+BI22+BJ22+BE23+BF23+BG23+BH23+BI23+BJ23</f>
        <v>16</v>
      </c>
      <c r="BF25" s="496"/>
      <c r="BG25" s="496"/>
      <c r="BH25" s="496"/>
      <c r="BI25" s="496"/>
      <c r="BJ25" s="496"/>
      <c r="BK25" s="496">
        <f t="shared" ref="BK25" si="15">BK22+BL22+BM22+BN22+BO22+BP22+BK23+BL23+BM23+BN23+BO23+BP23</f>
        <v>7</v>
      </c>
      <c r="BL25" s="496"/>
      <c r="BM25" s="496"/>
      <c r="BN25" s="496"/>
      <c r="BO25" s="496"/>
      <c r="BP25" s="496"/>
      <c r="BQ25" s="496">
        <f t="shared" ref="BQ25" si="16">BQ22+BR22+BS22+BT22+BU22+BV22+BQ23+BR23+BS23+BT23+BU23+BV23</f>
        <v>16</v>
      </c>
      <c r="BR25" s="496"/>
      <c r="BS25" s="496"/>
      <c r="BT25" s="496"/>
      <c r="BU25" s="496"/>
      <c r="BV25" s="496"/>
      <c r="BW25" s="496">
        <f t="shared" ref="BW25" si="17">BW22+BX22+BY22+BZ22+CA22+CB22+BW23+BX23+BY23+BZ23+CA23+CB23</f>
        <v>0</v>
      </c>
      <c r="BX25" s="496"/>
      <c r="BY25" s="496"/>
      <c r="BZ25" s="496"/>
      <c r="CA25" s="496"/>
      <c r="CB25" s="496"/>
      <c r="CC25" s="496">
        <f t="shared" ref="CC25" si="18">CC22+CD22+CE22+CF22+CG22+CH22+CC23+CD23+CE23+CF23+CG23+CH23</f>
        <v>0</v>
      </c>
      <c r="CD25" s="496"/>
      <c r="CE25" s="496"/>
      <c r="CF25" s="496"/>
      <c r="CG25" s="496"/>
      <c r="CH25" s="496"/>
    </row>
    <row r="26" spans="1:86" x14ac:dyDescent="0.3">
      <c r="G26" s="191"/>
      <c r="H26" s="191"/>
      <c r="I26" s="122"/>
      <c r="J26" s="21"/>
      <c r="K26" s="96" t="s">
        <v>2</v>
      </c>
      <c r="L26" s="172" t="s">
        <v>2</v>
      </c>
      <c r="N26" s="122">
        <f>N16+N17+N18+N19+N20</f>
        <v>137</v>
      </c>
      <c r="O26" s="496">
        <f>O15+O16+O17+O18+O19+O20</f>
        <v>3</v>
      </c>
      <c r="P26" s="496"/>
      <c r="Q26" s="496"/>
      <c r="R26" s="496"/>
      <c r="S26" s="496"/>
      <c r="T26" s="496"/>
      <c r="U26" s="403">
        <f t="shared" ref="U26" si="19">U15+U16+U17+U18+U19+U20</f>
        <v>76</v>
      </c>
      <c r="V26" s="403"/>
      <c r="W26" s="403"/>
      <c r="X26" s="403"/>
      <c r="Y26" s="403"/>
      <c r="Z26" s="403"/>
      <c r="AA26" s="403">
        <f t="shared" ref="AA26" si="20">AA15+AA16+AA17+AA18+AA19+AA20</f>
        <v>5</v>
      </c>
      <c r="AB26" s="403"/>
      <c r="AC26" s="403"/>
      <c r="AD26" s="403"/>
      <c r="AE26" s="403"/>
      <c r="AF26" s="403"/>
      <c r="AG26" s="403">
        <f t="shared" ref="AG26" si="21">AG15+AG16+AG17+AG18+AG19+AG20</f>
        <v>4</v>
      </c>
      <c r="AH26" s="403"/>
      <c r="AI26" s="403"/>
      <c r="AJ26" s="403"/>
      <c r="AK26" s="403"/>
      <c r="AL26" s="403"/>
      <c r="AM26" s="403">
        <f t="shared" ref="AM26" si="22">AM15+AM16+AM17+AM18+AM19+AM20</f>
        <v>5</v>
      </c>
      <c r="AN26" s="403"/>
      <c r="AO26" s="403"/>
      <c r="AP26" s="403"/>
      <c r="AQ26" s="403"/>
      <c r="AR26" s="403"/>
      <c r="AS26" s="403">
        <f t="shared" ref="AS26" si="23">AS15+AS16+AS17+AS18+AS19+AS20</f>
        <v>2</v>
      </c>
      <c r="AT26" s="403"/>
      <c r="AU26" s="403"/>
      <c r="AV26" s="403"/>
      <c r="AW26" s="403"/>
      <c r="AX26" s="403"/>
      <c r="AY26" s="403">
        <f t="shared" ref="AY26" si="24">AY15+AY16+AY17+AY18+AY19+AY20</f>
        <v>7</v>
      </c>
      <c r="AZ26" s="403"/>
      <c r="BA26" s="403"/>
      <c r="BB26" s="403"/>
      <c r="BC26" s="403"/>
      <c r="BD26" s="403"/>
      <c r="BE26" s="403">
        <f t="shared" ref="BE26" si="25">BE15+BE16+BE17+BE18+BE19+BE20</f>
        <v>8</v>
      </c>
      <c r="BF26" s="403"/>
      <c r="BG26" s="403"/>
      <c r="BH26" s="403"/>
      <c r="BI26" s="403"/>
      <c r="BJ26" s="403"/>
      <c r="BK26" s="403">
        <f t="shared" ref="BK26" si="26">BK15+BK16+BK17+BK18+BK19+BK20</f>
        <v>5</v>
      </c>
      <c r="BL26" s="403"/>
      <c r="BM26" s="403"/>
      <c r="BN26" s="403"/>
      <c r="BO26" s="403"/>
      <c r="BP26" s="403"/>
      <c r="BQ26" s="403">
        <f t="shared" ref="BQ26" si="27">BQ15+BQ16+BQ17+BQ18+BQ19+BQ20</f>
        <v>6</v>
      </c>
      <c r="BR26" s="403"/>
      <c r="BS26" s="403"/>
      <c r="BT26" s="403"/>
      <c r="BU26" s="403"/>
      <c r="BV26" s="403"/>
      <c r="BW26" s="403">
        <f t="shared" ref="BW26" si="28">BW15+BW16+BW17+BW18+BW19+BW20</f>
        <v>9</v>
      </c>
      <c r="BX26" s="403"/>
      <c r="BY26" s="403"/>
      <c r="BZ26" s="403"/>
      <c r="CA26" s="403"/>
      <c r="CB26" s="403"/>
      <c r="CC26" s="403">
        <f t="shared" ref="CC26" si="29">CC15+CC16+CC17+CC18+CC19+CC20</f>
        <v>7</v>
      </c>
      <c r="CD26" s="403"/>
      <c r="CE26" s="403"/>
      <c r="CF26" s="403"/>
      <c r="CG26" s="403"/>
      <c r="CH26" s="403"/>
    </row>
    <row r="27" spans="1:86" x14ac:dyDescent="0.3">
      <c r="J27" s="21"/>
      <c r="K27" s="21"/>
      <c r="L27" s="168" t="s">
        <v>227</v>
      </c>
      <c r="N27" s="122">
        <f>N15</f>
        <v>0</v>
      </c>
    </row>
    <row r="28" spans="1:86" s="117" customFormat="1" x14ac:dyDescent="0.3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46"/>
      <c r="P28" s="46"/>
      <c r="Q28" s="46"/>
      <c r="R28" s="46"/>
      <c r="S28" s="46"/>
      <c r="T28" s="46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46"/>
      <c r="AT28" s="46"/>
      <c r="AU28" s="46"/>
      <c r="AV28" s="46"/>
      <c r="AW28" s="46"/>
      <c r="AX28" s="46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</row>
    <row r="29" spans="1:86" x14ac:dyDescent="0.3">
      <c r="J29" s="21"/>
      <c r="K29" s="96"/>
      <c r="L29" s="96" t="s">
        <v>21</v>
      </c>
      <c r="N29" s="21">
        <f>O22+O23+U22+U23+AA22+AA23+AG22+AG23+AM22+AM23+AS22+AS23+AY22+AY23+BE22+BE23+BK22+BK23+BQ22+BQ23+BW22+BW23+CC22+CC23</f>
        <v>22</v>
      </c>
    </row>
    <row r="30" spans="1:86" s="21" customFormat="1" x14ac:dyDescent="0.3">
      <c r="G30" s="96"/>
      <c r="H30" s="96"/>
      <c r="K30" s="96"/>
      <c r="L30" s="96" t="s">
        <v>20</v>
      </c>
      <c r="N30" s="21">
        <f>P22+P23+V22+V23+AB22+AB23+AH22+AH23+AN22+AN23+AT22+AT23+AZ22+AZ23+BF22+BF23+BL22+BL23+BR22+BR23+BX22+BX23+CD22+CD23</f>
        <v>18</v>
      </c>
      <c r="O30" s="46"/>
      <c r="P30" s="46"/>
      <c r="Q30" s="46"/>
      <c r="R30" s="46"/>
      <c r="S30" s="46"/>
      <c r="T30" s="46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46"/>
      <c r="AT30" s="46"/>
      <c r="AU30" s="46"/>
      <c r="AV30" s="46"/>
      <c r="AW30" s="46"/>
      <c r="AX30" s="46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</row>
    <row r="31" spans="1:86" s="21" customFormat="1" x14ac:dyDescent="0.3">
      <c r="G31" s="96"/>
      <c r="H31" s="96"/>
      <c r="K31" s="96"/>
      <c r="L31" s="96" t="s">
        <v>261</v>
      </c>
      <c r="N31" s="21">
        <f>Q22+Q23+W22+W23+AC22+AC23+AI22+AI23+AO22+AO23+AU22+AU23+BA22+BA23+BG22+BG23+BM22+BM23+BS22+BS23+BY22+BY23+CE22+CE23</f>
        <v>8</v>
      </c>
      <c r="O31" s="46"/>
      <c r="P31" s="46"/>
      <c r="Q31" s="46"/>
      <c r="R31" s="46"/>
      <c r="S31" s="46"/>
      <c r="T31" s="46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46"/>
      <c r="AT31" s="46"/>
      <c r="AU31" s="46"/>
      <c r="AV31" s="46"/>
      <c r="AW31" s="46"/>
      <c r="AX31" s="46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</row>
    <row r="32" spans="1:86" s="21" customFormat="1" x14ac:dyDescent="0.3">
      <c r="G32" s="96"/>
      <c r="H32" s="96"/>
      <c r="J32" s="39"/>
      <c r="K32" s="96"/>
      <c r="L32" s="163" t="s">
        <v>262</v>
      </c>
      <c r="N32" s="21">
        <f>R22+R23+X22+X23+AD22+AD23+AJ22+AJ23+AP22+AP23+AV22+AV23+BB22+BB23+BH22+BH23+BN22+BN23+BT22+BT23+BZ22+BZ23+CF22+CF23</f>
        <v>6</v>
      </c>
      <c r="O32" s="46"/>
      <c r="P32" s="46"/>
      <c r="Q32" s="46"/>
      <c r="R32" s="46"/>
      <c r="S32" s="46"/>
      <c r="T32" s="46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46"/>
      <c r="AT32" s="46"/>
      <c r="AU32" s="46"/>
      <c r="AV32" s="46"/>
      <c r="AW32" s="46"/>
      <c r="AX32" s="46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11:14" x14ac:dyDescent="0.3">
      <c r="K33" s="96"/>
      <c r="L33" s="163" t="s">
        <v>231</v>
      </c>
      <c r="N33" s="21">
        <f>S22+S23+Y22+Y23+AE22+AE23+AK22+AK23+AQ22+AQ23+AW22+AW23+BC22+BC23+BI22+BI23+BO22+BO23+BU22+BU23+CA22+CA23+CG22+CG23</f>
        <v>78</v>
      </c>
    </row>
    <row r="34" spans="11:14" x14ac:dyDescent="0.3">
      <c r="K34" s="96"/>
      <c r="L34" s="163" t="s">
        <v>236</v>
      </c>
      <c r="N34" s="21">
        <f>T22+T23+Z22+Z23+AF22+AF23+AL22+AL23+AR22+AR23+AX22+AX23+BD22+BD23+BJ22+BJ23+BP22+BP23+BV22+BV23+CB22+CB23+CH22+CH23</f>
        <v>0</v>
      </c>
    </row>
    <row r="35" spans="11:14" x14ac:dyDescent="0.3">
      <c r="L35" s="163" t="s">
        <v>266</v>
      </c>
    </row>
    <row r="36" spans="11:14" x14ac:dyDescent="0.3">
      <c r="L36" s="163" t="s">
        <v>267</v>
      </c>
    </row>
  </sheetData>
  <mergeCells count="152">
    <mergeCell ref="O18:T18"/>
    <mergeCell ref="U18:Z18"/>
    <mergeCell ref="AA18:AF18"/>
    <mergeCell ref="O16:T16"/>
    <mergeCell ref="U16:Z16"/>
    <mergeCell ref="AA16:AF16"/>
    <mergeCell ref="AS25:AX25"/>
    <mergeCell ref="AY25:BD25"/>
    <mergeCell ref="BE25:BJ25"/>
    <mergeCell ref="BE17:BJ17"/>
    <mergeCell ref="AY18:BD18"/>
    <mergeCell ref="BE18:BJ18"/>
    <mergeCell ref="AY17:BD17"/>
    <mergeCell ref="AY16:BD16"/>
    <mergeCell ref="O19:T19"/>
    <mergeCell ref="U19:Z19"/>
    <mergeCell ref="AA19:AF19"/>
    <mergeCell ref="O17:T17"/>
    <mergeCell ref="U17:Z17"/>
    <mergeCell ref="AA17:AF17"/>
    <mergeCell ref="AY15:BD15"/>
    <mergeCell ref="BE15:BJ15"/>
    <mergeCell ref="BE16:BJ16"/>
    <mergeCell ref="AG26:AL26"/>
    <mergeCell ref="AM26:AR26"/>
    <mergeCell ref="AS26:AX26"/>
    <mergeCell ref="AY26:BD26"/>
    <mergeCell ref="BE26:BJ26"/>
    <mergeCell ref="BK26:BP26"/>
    <mergeCell ref="AG16:AL16"/>
    <mergeCell ref="AM16:AR16"/>
    <mergeCell ref="AM15:AR15"/>
    <mergeCell ref="AG15:AL15"/>
    <mergeCell ref="AG17:AL17"/>
    <mergeCell ref="BK25:BP25"/>
    <mergeCell ref="AY19:BD19"/>
    <mergeCell ref="BE19:BJ19"/>
    <mergeCell ref="BQ26:BV26"/>
    <mergeCell ref="BW26:CB26"/>
    <mergeCell ref="CC26:CH26"/>
    <mergeCell ref="AY20:BD20"/>
    <mergeCell ref="BE20:BJ20"/>
    <mergeCell ref="BQ18:BV18"/>
    <mergeCell ref="CC20:CH20"/>
    <mergeCell ref="AG19:AL19"/>
    <mergeCell ref="AM19:AR19"/>
    <mergeCell ref="BQ25:BV25"/>
    <mergeCell ref="BW25:CB25"/>
    <mergeCell ref="CC25:CH25"/>
    <mergeCell ref="AG18:AL18"/>
    <mergeCell ref="AM18:AR18"/>
    <mergeCell ref="H21:H22"/>
    <mergeCell ref="O25:T25"/>
    <mergeCell ref="O26:T26"/>
    <mergeCell ref="U25:Z25"/>
    <mergeCell ref="AA25:AF25"/>
    <mergeCell ref="AG25:AL25"/>
    <mergeCell ref="AM25:AR25"/>
    <mergeCell ref="O20:T20"/>
    <mergeCell ref="U20:Z20"/>
    <mergeCell ref="AA20:AF20"/>
    <mergeCell ref="U26:Z26"/>
    <mergeCell ref="AA26:AF26"/>
    <mergeCell ref="M21:M22"/>
    <mergeCell ref="N21:N22"/>
    <mergeCell ref="AG20:AL20"/>
    <mergeCell ref="AM20:AR20"/>
    <mergeCell ref="A21:A23"/>
    <mergeCell ref="B21:C22"/>
    <mergeCell ref="D21:D22"/>
    <mergeCell ref="E21:E22"/>
    <mergeCell ref="F21:F22"/>
    <mergeCell ref="I21:I22"/>
    <mergeCell ref="CC19:CH19"/>
    <mergeCell ref="B20:C20"/>
    <mergeCell ref="AS20:AX20"/>
    <mergeCell ref="AS19:AX19"/>
    <mergeCell ref="BK19:BP19"/>
    <mergeCell ref="BQ19:BV19"/>
    <mergeCell ref="A17:A20"/>
    <mergeCell ref="B17:C17"/>
    <mergeCell ref="BW19:CB19"/>
    <mergeCell ref="BW20:CB20"/>
    <mergeCell ref="B19:C19"/>
    <mergeCell ref="J21:J22"/>
    <mergeCell ref="K21:K22"/>
    <mergeCell ref="L21:L22"/>
    <mergeCell ref="G21:G22"/>
    <mergeCell ref="B23:C23"/>
    <mergeCell ref="BK20:BP20"/>
    <mergeCell ref="BQ20:BV20"/>
    <mergeCell ref="A15:A16"/>
    <mergeCell ref="BW18:CB18"/>
    <mergeCell ref="CC18:CH18"/>
    <mergeCell ref="BQ17:BV17"/>
    <mergeCell ref="BW17:CB17"/>
    <mergeCell ref="CC17:CH17"/>
    <mergeCell ref="B18:C18"/>
    <mergeCell ref="AS18:AX18"/>
    <mergeCell ref="AS17:AX17"/>
    <mergeCell ref="BK17:BP17"/>
    <mergeCell ref="BK18:BP18"/>
    <mergeCell ref="BW15:CB15"/>
    <mergeCell ref="CC15:CH15"/>
    <mergeCell ref="B16:C16"/>
    <mergeCell ref="AS16:AX16"/>
    <mergeCell ref="AS15:AX15"/>
    <mergeCell ref="BK15:BP15"/>
    <mergeCell ref="BQ15:BV15"/>
    <mergeCell ref="B15:C15"/>
    <mergeCell ref="BK16:BP16"/>
    <mergeCell ref="BQ16:BV16"/>
    <mergeCell ref="BW16:CB16"/>
    <mergeCell ref="CC16:CH16"/>
    <mergeCell ref="AM17:AR17"/>
    <mergeCell ref="F13:F14"/>
    <mergeCell ref="AY13:BD14"/>
    <mergeCell ref="BE13:BJ14"/>
    <mergeCell ref="BK13:BP14"/>
    <mergeCell ref="BQ13:BV14"/>
    <mergeCell ref="BW13:CB14"/>
    <mergeCell ref="CC13:CH14"/>
    <mergeCell ref="O13:T14"/>
    <mergeCell ref="U13:Z14"/>
    <mergeCell ref="AA13:AF14"/>
    <mergeCell ref="AG13:AL14"/>
    <mergeCell ref="AM13:AR14"/>
    <mergeCell ref="AS13:AX14"/>
    <mergeCell ref="O15:T15"/>
    <mergeCell ref="U15:Z15"/>
    <mergeCell ref="AA15:AF15"/>
    <mergeCell ref="A1:B1"/>
    <mergeCell ref="C1:F1"/>
    <mergeCell ref="A3:B3"/>
    <mergeCell ref="C3:F3"/>
    <mergeCell ref="A5:B5"/>
    <mergeCell ref="C5:F5"/>
    <mergeCell ref="I13:I14"/>
    <mergeCell ref="J13:J14"/>
    <mergeCell ref="K13:K14"/>
    <mergeCell ref="H13:H14"/>
    <mergeCell ref="G13:G14"/>
    <mergeCell ref="L13:L14"/>
    <mergeCell ref="M13:M14"/>
    <mergeCell ref="N13:N14"/>
    <mergeCell ref="A7:B7"/>
    <mergeCell ref="C7:F7"/>
    <mergeCell ref="A9:B9"/>
    <mergeCell ref="C9:F9"/>
    <mergeCell ref="B13:C14"/>
    <mergeCell ref="D13:D14"/>
    <mergeCell ref="E13:E14"/>
  </mergeCells>
  <pageMargins left="1.06" right="0.31496062992125984" top="0.74803149606299213" bottom="0.74803149606299213" header="0.31496062992125984" footer="0.31496062992125984"/>
  <pageSetup paperSize="9" scale="85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H42"/>
  <sheetViews>
    <sheetView view="pageBreakPreview" topLeftCell="AV3" zoomScale="90" zoomScaleSheetLayoutView="90" workbookViewId="0">
      <selection activeCell="BM25" sqref="BM25"/>
    </sheetView>
  </sheetViews>
  <sheetFormatPr baseColWidth="10" defaultRowHeight="14.4" x14ac:dyDescent="0.3"/>
  <cols>
    <col min="1" max="1" width="12.5546875" style="21" customWidth="1"/>
    <col min="2" max="3" width="13.44140625" style="21" customWidth="1"/>
    <col min="4" max="5" width="11.109375" style="21" customWidth="1"/>
    <col min="6" max="6" width="11.5546875" style="21" customWidth="1"/>
    <col min="7" max="8" width="12.109375" style="96" customWidth="1"/>
    <col min="9" max="9" width="12.109375" style="21" hidden="1" customWidth="1"/>
    <col min="10" max="10" width="12.109375" style="39" hidden="1" customWidth="1"/>
    <col min="11" max="11" width="12.109375" style="39" customWidth="1"/>
    <col min="12" max="12" width="12.109375" style="39" hidden="1" customWidth="1"/>
    <col min="13" max="13" width="12.109375" style="21" hidden="1" customWidth="1"/>
    <col min="14" max="14" width="12.109375" style="21" customWidth="1"/>
    <col min="15" max="20" width="4.33203125" style="46" customWidth="1"/>
    <col min="21" max="44" width="4.33203125" style="22" customWidth="1"/>
    <col min="45" max="50" width="4.33203125" style="46" customWidth="1"/>
    <col min="51" max="86" width="4.33203125" style="22" customWidth="1"/>
    <col min="87" max="309" width="11.5546875" style="17"/>
    <col min="310" max="310" width="12.5546875" style="17" customWidth="1"/>
    <col min="311" max="311" width="5.109375" style="17" customWidth="1"/>
    <col min="312" max="312" width="13.44140625" style="17" customWidth="1"/>
    <col min="313" max="314" width="21.44140625" style="17" customWidth="1"/>
    <col min="315" max="315" width="17.6640625" style="17" customWidth="1"/>
    <col min="316" max="317" width="14.6640625" style="17" customWidth="1"/>
    <col min="318" max="319" width="15.88671875" style="17" customWidth="1"/>
    <col min="320" max="331" width="12.88671875" style="17" customWidth="1"/>
    <col min="332" max="565" width="11.5546875" style="17"/>
    <col min="566" max="566" width="12.5546875" style="17" customWidth="1"/>
    <col min="567" max="567" width="5.109375" style="17" customWidth="1"/>
    <col min="568" max="568" width="13.44140625" style="17" customWidth="1"/>
    <col min="569" max="570" width="21.44140625" style="17" customWidth="1"/>
    <col min="571" max="571" width="17.6640625" style="17" customWidth="1"/>
    <col min="572" max="573" width="14.6640625" style="17" customWidth="1"/>
    <col min="574" max="575" width="15.88671875" style="17" customWidth="1"/>
    <col min="576" max="587" width="12.88671875" style="17" customWidth="1"/>
    <col min="588" max="821" width="11.5546875" style="17"/>
    <col min="822" max="822" width="12.5546875" style="17" customWidth="1"/>
    <col min="823" max="823" width="5.109375" style="17" customWidth="1"/>
    <col min="824" max="824" width="13.44140625" style="17" customWidth="1"/>
    <col min="825" max="826" width="21.44140625" style="17" customWidth="1"/>
    <col min="827" max="827" width="17.6640625" style="17" customWidth="1"/>
    <col min="828" max="829" width="14.6640625" style="17" customWidth="1"/>
    <col min="830" max="831" width="15.88671875" style="17" customWidth="1"/>
    <col min="832" max="843" width="12.88671875" style="17" customWidth="1"/>
    <col min="844" max="1077" width="11.5546875" style="17"/>
    <col min="1078" max="1078" width="12.5546875" style="17" customWidth="1"/>
    <col min="1079" max="1079" width="5.109375" style="17" customWidth="1"/>
    <col min="1080" max="1080" width="13.44140625" style="17" customWidth="1"/>
    <col min="1081" max="1082" width="21.44140625" style="17" customWidth="1"/>
    <col min="1083" max="1083" width="17.6640625" style="17" customWidth="1"/>
    <col min="1084" max="1085" width="14.6640625" style="17" customWidth="1"/>
    <col min="1086" max="1087" width="15.88671875" style="17" customWidth="1"/>
    <col min="1088" max="1099" width="12.88671875" style="17" customWidth="1"/>
    <col min="1100" max="1333" width="11.5546875" style="17"/>
    <col min="1334" max="1334" width="12.5546875" style="17" customWidth="1"/>
    <col min="1335" max="1335" width="5.109375" style="17" customWidth="1"/>
    <col min="1336" max="1336" width="13.44140625" style="17" customWidth="1"/>
    <col min="1337" max="1338" width="21.44140625" style="17" customWidth="1"/>
    <col min="1339" max="1339" width="17.6640625" style="17" customWidth="1"/>
    <col min="1340" max="1341" width="14.6640625" style="17" customWidth="1"/>
    <col min="1342" max="1343" width="15.88671875" style="17" customWidth="1"/>
    <col min="1344" max="1355" width="12.88671875" style="17" customWidth="1"/>
    <col min="1356" max="1589" width="11.5546875" style="17"/>
    <col min="1590" max="1590" width="12.5546875" style="17" customWidth="1"/>
    <col min="1591" max="1591" width="5.109375" style="17" customWidth="1"/>
    <col min="1592" max="1592" width="13.44140625" style="17" customWidth="1"/>
    <col min="1593" max="1594" width="21.44140625" style="17" customWidth="1"/>
    <col min="1595" max="1595" width="17.6640625" style="17" customWidth="1"/>
    <col min="1596" max="1597" width="14.6640625" style="17" customWidth="1"/>
    <col min="1598" max="1599" width="15.88671875" style="17" customWidth="1"/>
    <col min="1600" max="1611" width="12.88671875" style="17" customWidth="1"/>
    <col min="1612" max="1845" width="11.5546875" style="17"/>
    <col min="1846" max="1846" width="12.5546875" style="17" customWidth="1"/>
    <col min="1847" max="1847" width="5.109375" style="17" customWidth="1"/>
    <col min="1848" max="1848" width="13.44140625" style="17" customWidth="1"/>
    <col min="1849" max="1850" width="21.44140625" style="17" customWidth="1"/>
    <col min="1851" max="1851" width="17.6640625" style="17" customWidth="1"/>
    <col min="1852" max="1853" width="14.6640625" style="17" customWidth="1"/>
    <col min="1854" max="1855" width="15.88671875" style="17" customWidth="1"/>
    <col min="1856" max="1867" width="12.88671875" style="17" customWidth="1"/>
    <col min="1868" max="2101" width="11.5546875" style="17"/>
    <col min="2102" max="2102" width="12.5546875" style="17" customWidth="1"/>
    <col min="2103" max="2103" width="5.109375" style="17" customWidth="1"/>
    <col min="2104" max="2104" width="13.44140625" style="17" customWidth="1"/>
    <col min="2105" max="2106" width="21.44140625" style="17" customWidth="1"/>
    <col min="2107" max="2107" width="17.6640625" style="17" customWidth="1"/>
    <col min="2108" max="2109" width="14.6640625" style="17" customWidth="1"/>
    <col min="2110" max="2111" width="15.88671875" style="17" customWidth="1"/>
    <col min="2112" max="2123" width="12.88671875" style="17" customWidth="1"/>
    <col min="2124" max="2357" width="11.5546875" style="17"/>
    <col min="2358" max="2358" width="12.5546875" style="17" customWidth="1"/>
    <col min="2359" max="2359" width="5.109375" style="17" customWidth="1"/>
    <col min="2360" max="2360" width="13.44140625" style="17" customWidth="1"/>
    <col min="2361" max="2362" width="21.44140625" style="17" customWidth="1"/>
    <col min="2363" max="2363" width="17.6640625" style="17" customWidth="1"/>
    <col min="2364" max="2365" width="14.6640625" style="17" customWidth="1"/>
    <col min="2366" max="2367" width="15.88671875" style="17" customWidth="1"/>
    <col min="2368" max="2379" width="12.88671875" style="17" customWidth="1"/>
    <col min="2380" max="2613" width="11.5546875" style="17"/>
    <col min="2614" max="2614" width="12.5546875" style="17" customWidth="1"/>
    <col min="2615" max="2615" width="5.109375" style="17" customWidth="1"/>
    <col min="2616" max="2616" width="13.44140625" style="17" customWidth="1"/>
    <col min="2617" max="2618" width="21.44140625" style="17" customWidth="1"/>
    <col min="2619" max="2619" width="17.6640625" style="17" customWidth="1"/>
    <col min="2620" max="2621" width="14.6640625" style="17" customWidth="1"/>
    <col min="2622" max="2623" width="15.88671875" style="17" customWidth="1"/>
    <col min="2624" max="2635" width="12.88671875" style="17" customWidth="1"/>
    <col min="2636" max="2869" width="11.5546875" style="17"/>
    <col min="2870" max="2870" width="12.5546875" style="17" customWidth="1"/>
    <col min="2871" max="2871" width="5.109375" style="17" customWidth="1"/>
    <col min="2872" max="2872" width="13.44140625" style="17" customWidth="1"/>
    <col min="2873" max="2874" width="21.44140625" style="17" customWidth="1"/>
    <col min="2875" max="2875" width="17.6640625" style="17" customWidth="1"/>
    <col min="2876" max="2877" width="14.6640625" style="17" customWidth="1"/>
    <col min="2878" max="2879" width="15.88671875" style="17" customWidth="1"/>
    <col min="2880" max="2891" width="12.88671875" style="17" customWidth="1"/>
    <col min="2892" max="3125" width="11.5546875" style="17"/>
    <col min="3126" max="3126" width="12.5546875" style="17" customWidth="1"/>
    <col min="3127" max="3127" width="5.109375" style="17" customWidth="1"/>
    <col min="3128" max="3128" width="13.44140625" style="17" customWidth="1"/>
    <col min="3129" max="3130" width="21.44140625" style="17" customWidth="1"/>
    <col min="3131" max="3131" width="17.6640625" style="17" customWidth="1"/>
    <col min="3132" max="3133" width="14.6640625" style="17" customWidth="1"/>
    <col min="3134" max="3135" width="15.88671875" style="17" customWidth="1"/>
    <col min="3136" max="3147" width="12.88671875" style="17" customWidth="1"/>
    <col min="3148" max="3381" width="11.5546875" style="17"/>
    <col min="3382" max="3382" width="12.5546875" style="17" customWidth="1"/>
    <col min="3383" max="3383" width="5.109375" style="17" customWidth="1"/>
    <col min="3384" max="3384" width="13.44140625" style="17" customWidth="1"/>
    <col min="3385" max="3386" width="21.44140625" style="17" customWidth="1"/>
    <col min="3387" max="3387" width="17.6640625" style="17" customWidth="1"/>
    <col min="3388" max="3389" width="14.6640625" style="17" customWidth="1"/>
    <col min="3390" max="3391" width="15.88671875" style="17" customWidth="1"/>
    <col min="3392" max="3403" width="12.88671875" style="17" customWidth="1"/>
    <col min="3404" max="3637" width="11.5546875" style="17"/>
    <col min="3638" max="3638" width="12.5546875" style="17" customWidth="1"/>
    <col min="3639" max="3639" width="5.109375" style="17" customWidth="1"/>
    <col min="3640" max="3640" width="13.44140625" style="17" customWidth="1"/>
    <col min="3641" max="3642" width="21.44140625" style="17" customWidth="1"/>
    <col min="3643" max="3643" width="17.6640625" style="17" customWidth="1"/>
    <col min="3644" max="3645" width="14.6640625" style="17" customWidth="1"/>
    <col min="3646" max="3647" width="15.88671875" style="17" customWidth="1"/>
    <col min="3648" max="3659" width="12.88671875" style="17" customWidth="1"/>
    <col min="3660" max="3893" width="11.5546875" style="17"/>
    <col min="3894" max="3894" width="12.5546875" style="17" customWidth="1"/>
    <col min="3895" max="3895" width="5.109375" style="17" customWidth="1"/>
    <col min="3896" max="3896" width="13.44140625" style="17" customWidth="1"/>
    <col min="3897" max="3898" width="21.44140625" style="17" customWidth="1"/>
    <col min="3899" max="3899" width="17.6640625" style="17" customWidth="1"/>
    <col min="3900" max="3901" width="14.6640625" style="17" customWidth="1"/>
    <col min="3902" max="3903" width="15.88671875" style="17" customWidth="1"/>
    <col min="3904" max="3915" width="12.88671875" style="17" customWidth="1"/>
    <col min="3916" max="4149" width="11.5546875" style="17"/>
    <col min="4150" max="4150" width="12.5546875" style="17" customWidth="1"/>
    <col min="4151" max="4151" width="5.109375" style="17" customWidth="1"/>
    <col min="4152" max="4152" width="13.44140625" style="17" customWidth="1"/>
    <col min="4153" max="4154" width="21.44140625" style="17" customWidth="1"/>
    <col min="4155" max="4155" width="17.6640625" style="17" customWidth="1"/>
    <col min="4156" max="4157" width="14.6640625" style="17" customWidth="1"/>
    <col min="4158" max="4159" width="15.88671875" style="17" customWidth="1"/>
    <col min="4160" max="4171" width="12.88671875" style="17" customWidth="1"/>
    <col min="4172" max="4405" width="11.5546875" style="17"/>
    <col min="4406" max="4406" width="12.5546875" style="17" customWidth="1"/>
    <col min="4407" max="4407" width="5.109375" style="17" customWidth="1"/>
    <col min="4408" max="4408" width="13.44140625" style="17" customWidth="1"/>
    <col min="4409" max="4410" width="21.44140625" style="17" customWidth="1"/>
    <col min="4411" max="4411" width="17.6640625" style="17" customWidth="1"/>
    <col min="4412" max="4413" width="14.6640625" style="17" customWidth="1"/>
    <col min="4414" max="4415" width="15.88671875" style="17" customWidth="1"/>
    <col min="4416" max="4427" width="12.88671875" style="17" customWidth="1"/>
    <col min="4428" max="4661" width="11.5546875" style="17"/>
    <col min="4662" max="4662" width="12.5546875" style="17" customWidth="1"/>
    <col min="4663" max="4663" width="5.109375" style="17" customWidth="1"/>
    <col min="4664" max="4664" width="13.44140625" style="17" customWidth="1"/>
    <col min="4665" max="4666" width="21.44140625" style="17" customWidth="1"/>
    <col min="4667" max="4667" width="17.6640625" style="17" customWidth="1"/>
    <col min="4668" max="4669" width="14.6640625" style="17" customWidth="1"/>
    <col min="4670" max="4671" width="15.88671875" style="17" customWidth="1"/>
    <col min="4672" max="4683" width="12.88671875" style="17" customWidth="1"/>
    <col min="4684" max="4917" width="11.5546875" style="17"/>
    <col min="4918" max="4918" width="12.5546875" style="17" customWidth="1"/>
    <col min="4919" max="4919" width="5.109375" style="17" customWidth="1"/>
    <col min="4920" max="4920" width="13.44140625" style="17" customWidth="1"/>
    <col min="4921" max="4922" width="21.44140625" style="17" customWidth="1"/>
    <col min="4923" max="4923" width="17.6640625" style="17" customWidth="1"/>
    <col min="4924" max="4925" width="14.6640625" style="17" customWidth="1"/>
    <col min="4926" max="4927" width="15.88671875" style="17" customWidth="1"/>
    <col min="4928" max="4939" width="12.88671875" style="17" customWidth="1"/>
    <col min="4940" max="5173" width="11.5546875" style="17"/>
    <col min="5174" max="5174" width="12.5546875" style="17" customWidth="1"/>
    <col min="5175" max="5175" width="5.109375" style="17" customWidth="1"/>
    <col min="5176" max="5176" width="13.44140625" style="17" customWidth="1"/>
    <col min="5177" max="5178" width="21.44140625" style="17" customWidth="1"/>
    <col min="5179" max="5179" width="17.6640625" style="17" customWidth="1"/>
    <col min="5180" max="5181" width="14.6640625" style="17" customWidth="1"/>
    <col min="5182" max="5183" width="15.88671875" style="17" customWidth="1"/>
    <col min="5184" max="5195" width="12.88671875" style="17" customWidth="1"/>
    <col min="5196" max="5429" width="11.5546875" style="17"/>
    <col min="5430" max="5430" width="12.5546875" style="17" customWidth="1"/>
    <col min="5431" max="5431" width="5.109375" style="17" customWidth="1"/>
    <col min="5432" max="5432" width="13.44140625" style="17" customWidth="1"/>
    <col min="5433" max="5434" width="21.44140625" style="17" customWidth="1"/>
    <col min="5435" max="5435" width="17.6640625" style="17" customWidth="1"/>
    <col min="5436" max="5437" width="14.6640625" style="17" customWidth="1"/>
    <col min="5438" max="5439" width="15.88671875" style="17" customWidth="1"/>
    <col min="5440" max="5451" width="12.88671875" style="17" customWidth="1"/>
    <col min="5452" max="5685" width="11.5546875" style="17"/>
    <col min="5686" max="5686" width="12.5546875" style="17" customWidth="1"/>
    <col min="5687" max="5687" width="5.109375" style="17" customWidth="1"/>
    <col min="5688" max="5688" width="13.44140625" style="17" customWidth="1"/>
    <col min="5689" max="5690" width="21.44140625" style="17" customWidth="1"/>
    <col min="5691" max="5691" width="17.6640625" style="17" customWidth="1"/>
    <col min="5692" max="5693" width="14.6640625" style="17" customWidth="1"/>
    <col min="5694" max="5695" width="15.88671875" style="17" customWidth="1"/>
    <col min="5696" max="5707" width="12.88671875" style="17" customWidth="1"/>
    <col min="5708" max="5941" width="11.5546875" style="17"/>
    <col min="5942" max="5942" width="12.5546875" style="17" customWidth="1"/>
    <col min="5943" max="5943" width="5.109375" style="17" customWidth="1"/>
    <col min="5944" max="5944" width="13.44140625" style="17" customWidth="1"/>
    <col min="5945" max="5946" width="21.44140625" style="17" customWidth="1"/>
    <col min="5947" max="5947" width="17.6640625" style="17" customWidth="1"/>
    <col min="5948" max="5949" width="14.6640625" style="17" customWidth="1"/>
    <col min="5950" max="5951" width="15.88671875" style="17" customWidth="1"/>
    <col min="5952" max="5963" width="12.88671875" style="17" customWidth="1"/>
    <col min="5964" max="6197" width="11.5546875" style="17"/>
    <col min="6198" max="6198" width="12.5546875" style="17" customWidth="1"/>
    <col min="6199" max="6199" width="5.109375" style="17" customWidth="1"/>
    <col min="6200" max="6200" width="13.44140625" style="17" customWidth="1"/>
    <col min="6201" max="6202" width="21.44140625" style="17" customWidth="1"/>
    <col min="6203" max="6203" width="17.6640625" style="17" customWidth="1"/>
    <col min="6204" max="6205" width="14.6640625" style="17" customWidth="1"/>
    <col min="6206" max="6207" width="15.88671875" style="17" customWidth="1"/>
    <col min="6208" max="6219" width="12.88671875" style="17" customWidth="1"/>
    <col min="6220" max="6453" width="11.5546875" style="17"/>
    <col min="6454" max="6454" width="12.5546875" style="17" customWidth="1"/>
    <col min="6455" max="6455" width="5.109375" style="17" customWidth="1"/>
    <col min="6456" max="6456" width="13.44140625" style="17" customWidth="1"/>
    <col min="6457" max="6458" width="21.44140625" style="17" customWidth="1"/>
    <col min="6459" max="6459" width="17.6640625" style="17" customWidth="1"/>
    <col min="6460" max="6461" width="14.6640625" style="17" customWidth="1"/>
    <col min="6462" max="6463" width="15.88671875" style="17" customWidth="1"/>
    <col min="6464" max="6475" width="12.88671875" style="17" customWidth="1"/>
    <col min="6476" max="6709" width="11.5546875" style="17"/>
    <col min="6710" max="6710" width="12.5546875" style="17" customWidth="1"/>
    <col min="6711" max="6711" width="5.109375" style="17" customWidth="1"/>
    <col min="6712" max="6712" width="13.44140625" style="17" customWidth="1"/>
    <col min="6713" max="6714" width="21.44140625" style="17" customWidth="1"/>
    <col min="6715" max="6715" width="17.6640625" style="17" customWidth="1"/>
    <col min="6716" max="6717" width="14.6640625" style="17" customWidth="1"/>
    <col min="6718" max="6719" width="15.88671875" style="17" customWidth="1"/>
    <col min="6720" max="6731" width="12.88671875" style="17" customWidth="1"/>
    <col min="6732" max="6965" width="11.5546875" style="17"/>
    <col min="6966" max="6966" width="12.5546875" style="17" customWidth="1"/>
    <col min="6967" max="6967" width="5.109375" style="17" customWidth="1"/>
    <col min="6968" max="6968" width="13.44140625" style="17" customWidth="1"/>
    <col min="6969" max="6970" width="21.44140625" style="17" customWidth="1"/>
    <col min="6971" max="6971" width="17.6640625" style="17" customWidth="1"/>
    <col min="6972" max="6973" width="14.6640625" style="17" customWidth="1"/>
    <col min="6974" max="6975" width="15.88671875" style="17" customWidth="1"/>
    <col min="6976" max="6987" width="12.88671875" style="17" customWidth="1"/>
    <col min="6988" max="7221" width="11.5546875" style="17"/>
    <col min="7222" max="7222" width="12.5546875" style="17" customWidth="1"/>
    <col min="7223" max="7223" width="5.109375" style="17" customWidth="1"/>
    <col min="7224" max="7224" width="13.44140625" style="17" customWidth="1"/>
    <col min="7225" max="7226" width="21.44140625" style="17" customWidth="1"/>
    <col min="7227" max="7227" width="17.6640625" style="17" customWidth="1"/>
    <col min="7228" max="7229" width="14.6640625" style="17" customWidth="1"/>
    <col min="7230" max="7231" width="15.88671875" style="17" customWidth="1"/>
    <col min="7232" max="7243" width="12.88671875" style="17" customWidth="1"/>
    <col min="7244" max="7477" width="11.5546875" style="17"/>
    <col min="7478" max="7478" width="12.5546875" style="17" customWidth="1"/>
    <col min="7479" max="7479" width="5.109375" style="17" customWidth="1"/>
    <col min="7480" max="7480" width="13.44140625" style="17" customWidth="1"/>
    <col min="7481" max="7482" width="21.44140625" style="17" customWidth="1"/>
    <col min="7483" max="7483" width="17.6640625" style="17" customWidth="1"/>
    <col min="7484" max="7485" width="14.6640625" style="17" customWidth="1"/>
    <col min="7486" max="7487" width="15.88671875" style="17" customWidth="1"/>
    <col min="7488" max="7499" width="12.88671875" style="17" customWidth="1"/>
    <col min="7500" max="7733" width="11.5546875" style="17"/>
    <col min="7734" max="7734" width="12.5546875" style="17" customWidth="1"/>
    <col min="7735" max="7735" width="5.109375" style="17" customWidth="1"/>
    <col min="7736" max="7736" width="13.44140625" style="17" customWidth="1"/>
    <col min="7737" max="7738" width="21.44140625" style="17" customWidth="1"/>
    <col min="7739" max="7739" width="17.6640625" style="17" customWidth="1"/>
    <col min="7740" max="7741" width="14.6640625" style="17" customWidth="1"/>
    <col min="7742" max="7743" width="15.88671875" style="17" customWidth="1"/>
    <col min="7744" max="7755" width="12.88671875" style="17" customWidth="1"/>
    <col min="7756" max="7989" width="11.5546875" style="17"/>
    <col min="7990" max="7990" width="12.5546875" style="17" customWidth="1"/>
    <col min="7991" max="7991" width="5.109375" style="17" customWidth="1"/>
    <col min="7992" max="7992" width="13.44140625" style="17" customWidth="1"/>
    <col min="7993" max="7994" width="21.44140625" style="17" customWidth="1"/>
    <col min="7995" max="7995" width="17.6640625" style="17" customWidth="1"/>
    <col min="7996" max="7997" width="14.6640625" style="17" customWidth="1"/>
    <col min="7998" max="7999" width="15.88671875" style="17" customWidth="1"/>
    <col min="8000" max="8011" width="12.88671875" style="17" customWidth="1"/>
    <col min="8012" max="8245" width="11.5546875" style="17"/>
    <col min="8246" max="8246" width="12.5546875" style="17" customWidth="1"/>
    <col min="8247" max="8247" width="5.109375" style="17" customWidth="1"/>
    <col min="8248" max="8248" width="13.44140625" style="17" customWidth="1"/>
    <col min="8249" max="8250" width="21.44140625" style="17" customWidth="1"/>
    <col min="8251" max="8251" width="17.6640625" style="17" customWidth="1"/>
    <col min="8252" max="8253" width="14.6640625" style="17" customWidth="1"/>
    <col min="8254" max="8255" width="15.88671875" style="17" customWidth="1"/>
    <col min="8256" max="8267" width="12.88671875" style="17" customWidth="1"/>
    <col min="8268" max="8501" width="11.5546875" style="17"/>
    <col min="8502" max="8502" width="12.5546875" style="17" customWidth="1"/>
    <col min="8503" max="8503" width="5.109375" style="17" customWidth="1"/>
    <col min="8504" max="8504" width="13.44140625" style="17" customWidth="1"/>
    <col min="8505" max="8506" width="21.44140625" style="17" customWidth="1"/>
    <col min="8507" max="8507" width="17.6640625" style="17" customWidth="1"/>
    <col min="8508" max="8509" width="14.6640625" style="17" customWidth="1"/>
    <col min="8510" max="8511" width="15.88671875" style="17" customWidth="1"/>
    <col min="8512" max="8523" width="12.88671875" style="17" customWidth="1"/>
    <col min="8524" max="8757" width="11.5546875" style="17"/>
    <col min="8758" max="8758" width="12.5546875" style="17" customWidth="1"/>
    <col min="8759" max="8759" width="5.109375" style="17" customWidth="1"/>
    <col min="8760" max="8760" width="13.44140625" style="17" customWidth="1"/>
    <col min="8761" max="8762" width="21.44140625" style="17" customWidth="1"/>
    <col min="8763" max="8763" width="17.6640625" style="17" customWidth="1"/>
    <col min="8764" max="8765" width="14.6640625" style="17" customWidth="1"/>
    <col min="8766" max="8767" width="15.88671875" style="17" customWidth="1"/>
    <col min="8768" max="8779" width="12.88671875" style="17" customWidth="1"/>
    <col min="8780" max="9013" width="11.5546875" style="17"/>
    <col min="9014" max="9014" width="12.5546875" style="17" customWidth="1"/>
    <col min="9015" max="9015" width="5.109375" style="17" customWidth="1"/>
    <col min="9016" max="9016" width="13.44140625" style="17" customWidth="1"/>
    <col min="9017" max="9018" width="21.44140625" style="17" customWidth="1"/>
    <col min="9019" max="9019" width="17.6640625" style="17" customWidth="1"/>
    <col min="9020" max="9021" width="14.6640625" style="17" customWidth="1"/>
    <col min="9022" max="9023" width="15.88671875" style="17" customWidth="1"/>
    <col min="9024" max="9035" width="12.88671875" style="17" customWidth="1"/>
    <col min="9036" max="9269" width="11.5546875" style="17"/>
    <col min="9270" max="9270" width="12.5546875" style="17" customWidth="1"/>
    <col min="9271" max="9271" width="5.109375" style="17" customWidth="1"/>
    <col min="9272" max="9272" width="13.44140625" style="17" customWidth="1"/>
    <col min="9273" max="9274" width="21.44140625" style="17" customWidth="1"/>
    <col min="9275" max="9275" width="17.6640625" style="17" customWidth="1"/>
    <col min="9276" max="9277" width="14.6640625" style="17" customWidth="1"/>
    <col min="9278" max="9279" width="15.88671875" style="17" customWidth="1"/>
    <col min="9280" max="9291" width="12.88671875" style="17" customWidth="1"/>
    <col min="9292" max="9525" width="11.5546875" style="17"/>
    <col min="9526" max="9526" width="12.5546875" style="17" customWidth="1"/>
    <col min="9527" max="9527" width="5.109375" style="17" customWidth="1"/>
    <col min="9528" max="9528" width="13.44140625" style="17" customWidth="1"/>
    <col min="9529" max="9530" width="21.44140625" style="17" customWidth="1"/>
    <col min="9531" max="9531" width="17.6640625" style="17" customWidth="1"/>
    <col min="9532" max="9533" width="14.6640625" style="17" customWidth="1"/>
    <col min="9534" max="9535" width="15.88671875" style="17" customWidth="1"/>
    <col min="9536" max="9547" width="12.88671875" style="17" customWidth="1"/>
    <col min="9548" max="9781" width="11.5546875" style="17"/>
    <col min="9782" max="9782" width="12.5546875" style="17" customWidth="1"/>
    <col min="9783" max="9783" width="5.109375" style="17" customWidth="1"/>
    <col min="9784" max="9784" width="13.44140625" style="17" customWidth="1"/>
    <col min="9785" max="9786" width="21.44140625" style="17" customWidth="1"/>
    <col min="9787" max="9787" width="17.6640625" style="17" customWidth="1"/>
    <col min="9788" max="9789" width="14.6640625" style="17" customWidth="1"/>
    <col min="9790" max="9791" width="15.88671875" style="17" customWidth="1"/>
    <col min="9792" max="9803" width="12.88671875" style="17" customWidth="1"/>
    <col min="9804" max="10037" width="11.5546875" style="17"/>
    <col min="10038" max="10038" width="12.5546875" style="17" customWidth="1"/>
    <col min="10039" max="10039" width="5.109375" style="17" customWidth="1"/>
    <col min="10040" max="10040" width="13.44140625" style="17" customWidth="1"/>
    <col min="10041" max="10042" width="21.44140625" style="17" customWidth="1"/>
    <col min="10043" max="10043" width="17.6640625" style="17" customWidth="1"/>
    <col min="10044" max="10045" width="14.6640625" style="17" customWidth="1"/>
    <col min="10046" max="10047" width="15.88671875" style="17" customWidth="1"/>
    <col min="10048" max="10059" width="12.88671875" style="17" customWidth="1"/>
    <col min="10060" max="10293" width="11.5546875" style="17"/>
    <col min="10294" max="10294" width="12.5546875" style="17" customWidth="1"/>
    <col min="10295" max="10295" width="5.109375" style="17" customWidth="1"/>
    <col min="10296" max="10296" width="13.44140625" style="17" customWidth="1"/>
    <col min="10297" max="10298" width="21.44140625" style="17" customWidth="1"/>
    <col min="10299" max="10299" width="17.6640625" style="17" customWidth="1"/>
    <col min="10300" max="10301" width="14.6640625" style="17" customWidth="1"/>
    <col min="10302" max="10303" width="15.88671875" style="17" customWidth="1"/>
    <col min="10304" max="10315" width="12.88671875" style="17" customWidth="1"/>
    <col min="10316" max="10549" width="11.5546875" style="17"/>
    <col min="10550" max="10550" width="12.5546875" style="17" customWidth="1"/>
    <col min="10551" max="10551" width="5.109375" style="17" customWidth="1"/>
    <col min="10552" max="10552" width="13.44140625" style="17" customWidth="1"/>
    <col min="10553" max="10554" width="21.44140625" style="17" customWidth="1"/>
    <col min="10555" max="10555" width="17.6640625" style="17" customWidth="1"/>
    <col min="10556" max="10557" width="14.6640625" style="17" customWidth="1"/>
    <col min="10558" max="10559" width="15.88671875" style="17" customWidth="1"/>
    <col min="10560" max="10571" width="12.88671875" style="17" customWidth="1"/>
    <col min="10572" max="10805" width="11.5546875" style="17"/>
    <col min="10806" max="10806" width="12.5546875" style="17" customWidth="1"/>
    <col min="10807" max="10807" width="5.109375" style="17" customWidth="1"/>
    <col min="10808" max="10808" width="13.44140625" style="17" customWidth="1"/>
    <col min="10809" max="10810" width="21.44140625" style="17" customWidth="1"/>
    <col min="10811" max="10811" width="17.6640625" style="17" customWidth="1"/>
    <col min="10812" max="10813" width="14.6640625" style="17" customWidth="1"/>
    <col min="10814" max="10815" width="15.88671875" style="17" customWidth="1"/>
    <col min="10816" max="10827" width="12.88671875" style="17" customWidth="1"/>
    <col min="10828" max="11061" width="11.5546875" style="17"/>
    <col min="11062" max="11062" width="12.5546875" style="17" customWidth="1"/>
    <col min="11063" max="11063" width="5.109375" style="17" customWidth="1"/>
    <col min="11064" max="11064" width="13.44140625" style="17" customWidth="1"/>
    <col min="11065" max="11066" width="21.44140625" style="17" customWidth="1"/>
    <col min="11067" max="11067" width="17.6640625" style="17" customWidth="1"/>
    <col min="11068" max="11069" width="14.6640625" style="17" customWidth="1"/>
    <col min="11070" max="11071" width="15.88671875" style="17" customWidth="1"/>
    <col min="11072" max="11083" width="12.88671875" style="17" customWidth="1"/>
    <col min="11084" max="11317" width="11.5546875" style="17"/>
    <col min="11318" max="11318" width="12.5546875" style="17" customWidth="1"/>
    <col min="11319" max="11319" width="5.109375" style="17" customWidth="1"/>
    <col min="11320" max="11320" width="13.44140625" style="17" customWidth="1"/>
    <col min="11321" max="11322" width="21.44140625" style="17" customWidth="1"/>
    <col min="11323" max="11323" width="17.6640625" style="17" customWidth="1"/>
    <col min="11324" max="11325" width="14.6640625" style="17" customWidth="1"/>
    <col min="11326" max="11327" width="15.88671875" style="17" customWidth="1"/>
    <col min="11328" max="11339" width="12.88671875" style="17" customWidth="1"/>
    <col min="11340" max="11573" width="11.5546875" style="17"/>
    <col min="11574" max="11574" width="12.5546875" style="17" customWidth="1"/>
    <col min="11575" max="11575" width="5.109375" style="17" customWidth="1"/>
    <col min="11576" max="11576" width="13.44140625" style="17" customWidth="1"/>
    <col min="11577" max="11578" width="21.44140625" style="17" customWidth="1"/>
    <col min="11579" max="11579" width="17.6640625" style="17" customWidth="1"/>
    <col min="11580" max="11581" width="14.6640625" style="17" customWidth="1"/>
    <col min="11582" max="11583" width="15.88671875" style="17" customWidth="1"/>
    <col min="11584" max="11595" width="12.88671875" style="17" customWidth="1"/>
    <col min="11596" max="11829" width="11.5546875" style="17"/>
    <col min="11830" max="11830" width="12.5546875" style="17" customWidth="1"/>
    <col min="11831" max="11831" width="5.109375" style="17" customWidth="1"/>
    <col min="11832" max="11832" width="13.44140625" style="17" customWidth="1"/>
    <col min="11833" max="11834" width="21.44140625" style="17" customWidth="1"/>
    <col min="11835" max="11835" width="17.6640625" style="17" customWidth="1"/>
    <col min="11836" max="11837" width="14.6640625" style="17" customWidth="1"/>
    <col min="11838" max="11839" width="15.88671875" style="17" customWidth="1"/>
    <col min="11840" max="11851" width="12.88671875" style="17" customWidth="1"/>
    <col min="11852" max="12085" width="11.5546875" style="17"/>
    <col min="12086" max="12086" width="12.5546875" style="17" customWidth="1"/>
    <col min="12087" max="12087" width="5.109375" style="17" customWidth="1"/>
    <col min="12088" max="12088" width="13.44140625" style="17" customWidth="1"/>
    <col min="12089" max="12090" width="21.44140625" style="17" customWidth="1"/>
    <col min="12091" max="12091" width="17.6640625" style="17" customWidth="1"/>
    <col min="12092" max="12093" width="14.6640625" style="17" customWidth="1"/>
    <col min="12094" max="12095" width="15.88671875" style="17" customWidth="1"/>
    <col min="12096" max="12107" width="12.88671875" style="17" customWidth="1"/>
    <col min="12108" max="12341" width="11.5546875" style="17"/>
    <col min="12342" max="12342" width="12.5546875" style="17" customWidth="1"/>
    <col min="12343" max="12343" width="5.109375" style="17" customWidth="1"/>
    <col min="12344" max="12344" width="13.44140625" style="17" customWidth="1"/>
    <col min="12345" max="12346" width="21.44140625" style="17" customWidth="1"/>
    <col min="12347" max="12347" width="17.6640625" style="17" customWidth="1"/>
    <col min="12348" max="12349" width="14.6640625" style="17" customWidth="1"/>
    <col min="12350" max="12351" width="15.88671875" style="17" customWidth="1"/>
    <col min="12352" max="12363" width="12.88671875" style="17" customWidth="1"/>
    <col min="12364" max="12597" width="11.5546875" style="17"/>
    <col min="12598" max="12598" width="12.5546875" style="17" customWidth="1"/>
    <col min="12599" max="12599" width="5.109375" style="17" customWidth="1"/>
    <col min="12600" max="12600" width="13.44140625" style="17" customWidth="1"/>
    <col min="12601" max="12602" width="21.44140625" style="17" customWidth="1"/>
    <col min="12603" max="12603" width="17.6640625" style="17" customWidth="1"/>
    <col min="12604" max="12605" width="14.6640625" style="17" customWidth="1"/>
    <col min="12606" max="12607" width="15.88671875" style="17" customWidth="1"/>
    <col min="12608" max="12619" width="12.88671875" style="17" customWidth="1"/>
    <col min="12620" max="12853" width="11.5546875" style="17"/>
    <col min="12854" max="12854" width="12.5546875" style="17" customWidth="1"/>
    <col min="12855" max="12855" width="5.109375" style="17" customWidth="1"/>
    <col min="12856" max="12856" width="13.44140625" style="17" customWidth="1"/>
    <col min="12857" max="12858" width="21.44140625" style="17" customWidth="1"/>
    <col min="12859" max="12859" width="17.6640625" style="17" customWidth="1"/>
    <col min="12860" max="12861" width="14.6640625" style="17" customWidth="1"/>
    <col min="12862" max="12863" width="15.88671875" style="17" customWidth="1"/>
    <col min="12864" max="12875" width="12.88671875" style="17" customWidth="1"/>
    <col min="12876" max="13109" width="11.5546875" style="17"/>
    <col min="13110" max="13110" width="12.5546875" style="17" customWidth="1"/>
    <col min="13111" max="13111" width="5.109375" style="17" customWidth="1"/>
    <col min="13112" max="13112" width="13.44140625" style="17" customWidth="1"/>
    <col min="13113" max="13114" width="21.44140625" style="17" customWidth="1"/>
    <col min="13115" max="13115" width="17.6640625" style="17" customWidth="1"/>
    <col min="13116" max="13117" width="14.6640625" style="17" customWidth="1"/>
    <col min="13118" max="13119" width="15.88671875" style="17" customWidth="1"/>
    <col min="13120" max="13131" width="12.88671875" style="17" customWidth="1"/>
    <col min="13132" max="13365" width="11.5546875" style="17"/>
    <col min="13366" max="13366" width="12.5546875" style="17" customWidth="1"/>
    <col min="13367" max="13367" width="5.109375" style="17" customWidth="1"/>
    <col min="13368" max="13368" width="13.44140625" style="17" customWidth="1"/>
    <col min="13369" max="13370" width="21.44140625" style="17" customWidth="1"/>
    <col min="13371" max="13371" width="17.6640625" style="17" customWidth="1"/>
    <col min="13372" max="13373" width="14.6640625" style="17" customWidth="1"/>
    <col min="13374" max="13375" width="15.88671875" style="17" customWidth="1"/>
    <col min="13376" max="13387" width="12.88671875" style="17" customWidth="1"/>
    <col min="13388" max="13621" width="11.5546875" style="17"/>
    <col min="13622" max="13622" width="12.5546875" style="17" customWidth="1"/>
    <col min="13623" max="13623" width="5.109375" style="17" customWidth="1"/>
    <col min="13624" max="13624" width="13.44140625" style="17" customWidth="1"/>
    <col min="13625" max="13626" width="21.44140625" style="17" customWidth="1"/>
    <col min="13627" max="13627" width="17.6640625" style="17" customWidth="1"/>
    <col min="13628" max="13629" width="14.6640625" style="17" customWidth="1"/>
    <col min="13630" max="13631" width="15.88671875" style="17" customWidth="1"/>
    <col min="13632" max="13643" width="12.88671875" style="17" customWidth="1"/>
    <col min="13644" max="13877" width="11.5546875" style="17"/>
    <col min="13878" max="13878" width="12.5546875" style="17" customWidth="1"/>
    <col min="13879" max="13879" width="5.109375" style="17" customWidth="1"/>
    <col min="13880" max="13880" width="13.44140625" style="17" customWidth="1"/>
    <col min="13881" max="13882" width="21.44140625" style="17" customWidth="1"/>
    <col min="13883" max="13883" width="17.6640625" style="17" customWidth="1"/>
    <col min="13884" max="13885" width="14.6640625" style="17" customWidth="1"/>
    <col min="13886" max="13887" width="15.88671875" style="17" customWidth="1"/>
    <col min="13888" max="13899" width="12.88671875" style="17" customWidth="1"/>
    <col min="13900" max="14133" width="11.5546875" style="17"/>
    <col min="14134" max="14134" width="12.5546875" style="17" customWidth="1"/>
    <col min="14135" max="14135" width="5.109375" style="17" customWidth="1"/>
    <col min="14136" max="14136" width="13.44140625" style="17" customWidth="1"/>
    <col min="14137" max="14138" width="21.44140625" style="17" customWidth="1"/>
    <col min="14139" max="14139" width="17.6640625" style="17" customWidth="1"/>
    <col min="14140" max="14141" width="14.6640625" style="17" customWidth="1"/>
    <col min="14142" max="14143" width="15.88671875" style="17" customWidth="1"/>
    <col min="14144" max="14155" width="12.88671875" style="17" customWidth="1"/>
    <col min="14156" max="14389" width="11.5546875" style="17"/>
    <col min="14390" max="14390" width="12.5546875" style="17" customWidth="1"/>
    <col min="14391" max="14391" width="5.109375" style="17" customWidth="1"/>
    <col min="14392" max="14392" width="13.44140625" style="17" customWidth="1"/>
    <col min="14393" max="14394" width="21.44140625" style="17" customWidth="1"/>
    <col min="14395" max="14395" width="17.6640625" style="17" customWidth="1"/>
    <col min="14396" max="14397" width="14.6640625" style="17" customWidth="1"/>
    <col min="14398" max="14399" width="15.88671875" style="17" customWidth="1"/>
    <col min="14400" max="14411" width="12.88671875" style="17" customWidth="1"/>
    <col min="14412" max="14645" width="11.5546875" style="17"/>
    <col min="14646" max="14646" width="12.5546875" style="17" customWidth="1"/>
    <col min="14647" max="14647" width="5.109375" style="17" customWidth="1"/>
    <col min="14648" max="14648" width="13.44140625" style="17" customWidth="1"/>
    <col min="14649" max="14650" width="21.44140625" style="17" customWidth="1"/>
    <col min="14651" max="14651" width="17.6640625" style="17" customWidth="1"/>
    <col min="14652" max="14653" width="14.6640625" style="17" customWidth="1"/>
    <col min="14654" max="14655" width="15.88671875" style="17" customWidth="1"/>
    <col min="14656" max="14667" width="12.88671875" style="17" customWidth="1"/>
    <col min="14668" max="14901" width="11.5546875" style="17"/>
    <col min="14902" max="14902" width="12.5546875" style="17" customWidth="1"/>
    <col min="14903" max="14903" width="5.109375" style="17" customWidth="1"/>
    <col min="14904" max="14904" width="13.44140625" style="17" customWidth="1"/>
    <col min="14905" max="14906" width="21.44140625" style="17" customWidth="1"/>
    <col min="14907" max="14907" width="17.6640625" style="17" customWidth="1"/>
    <col min="14908" max="14909" width="14.6640625" style="17" customWidth="1"/>
    <col min="14910" max="14911" width="15.88671875" style="17" customWidth="1"/>
    <col min="14912" max="14923" width="12.88671875" style="17" customWidth="1"/>
    <col min="14924" max="15157" width="11.5546875" style="17"/>
    <col min="15158" max="15158" width="12.5546875" style="17" customWidth="1"/>
    <col min="15159" max="15159" width="5.109375" style="17" customWidth="1"/>
    <col min="15160" max="15160" width="13.44140625" style="17" customWidth="1"/>
    <col min="15161" max="15162" width="21.44140625" style="17" customWidth="1"/>
    <col min="15163" max="15163" width="17.6640625" style="17" customWidth="1"/>
    <col min="15164" max="15165" width="14.6640625" style="17" customWidth="1"/>
    <col min="15166" max="15167" width="15.88671875" style="17" customWidth="1"/>
    <col min="15168" max="15179" width="12.88671875" style="17" customWidth="1"/>
    <col min="15180" max="15413" width="11.5546875" style="17"/>
    <col min="15414" max="15414" width="12.5546875" style="17" customWidth="1"/>
    <col min="15415" max="15415" width="5.109375" style="17" customWidth="1"/>
    <col min="15416" max="15416" width="13.44140625" style="17" customWidth="1"/>
    <col min="15417" max="15418" width="21.44140625" style="17" customWidth="1"/>
    <col min="15419" max="15419" width="17.6640625" style="17" customWidth="1"/>
    <col min="15420" max="15421" width="14.6640625" style="17" customWidth="1"/>
    <col min="15422" max="15423" width="15.88671875" style="17" customWidth="1"/>
    <col min="15424" max="15435" width="12.88671875" style="17" customWidth="1"/>
    <col min="15436" max="15669" width="11.5546875" style="17"/>
    <col min="15670" max="15670" width="12.5546875" style="17" customWidth="1"/>
    <col min="15671" max="15671" width="5.109375" style="17" customWidth="1"/>
    <col min="15672" max="15672" width="13.44140625" style="17" customWidth="1"/>
    <col min="15673" max="15674" width="21.44140625" style="17" customWidth="1"/>
    <col min="15675" max="15675" width="17.6640625" style="17" customWidth="1"/>
    <col min="15676" max="15677" width="14.6640625" style="17" customWidth="1"/>
    <col min="15678" max="15679" width="15.88671875" style="17" customWidth="1"/>
    <col min="15680" max="15691" width="12.88671875" style="17" customWidth="1"/>
    <col min="15692" max="15925" width="11.5546875" style="17"/>
    <col min="15926" max="15926" width="12.5546875" style="17" customWidth="1"/>
    <col min="15927" max="15927" width="5.109375" style="17" customWidth="1"/>
    <col min="15928" max="15928" width="13.44140625" style="17" customWidth="1"/>
    <col min="15929" max="15930" width="21.44140625" style="17" customWidth="1"/>
    <col min="15931" max="15931" width="17.6640625" style="17" customWidth="1"/>
    <col min="15932" max="15933" width="14.6640625" style="17" customWidth="1"/>
    <col min="15934" max="15935" width="15.88671875" style="17" customWidth="1"/>
    <col min="15936" max="15947" width="12.88671875" style="17" customWidth="1"/>
    <col min="15948" max="16181" width="11.5546875" style="17"/>
    <col min="16182" max="16182" width="12.5546875" style="17" customWidth="1"/>
    <col min="16183" max="16183" width="5.109375" style="17" customWidth="1"/>
    <col min="16184" max="16184" width="13.44140625" style="17" customWidth="1"/>
    <col min="16185" max="16186" width="21.44140625" style="17" customWidth="1"/>
    <col min="16187" max="16187" width="17.6640625" style="17" customWidth="1"/>
    <col min="16188" max="16189" width="14.6640625" style="17" customWidth="1"/>
    <col min="16190" max="16191" width="15.88671875" style="17" customWidth="1"/>
    <col min="16192" max="16203" width="12.88671875" style="17" customWidth="1"/>
    <col min="16204" max="16384" width="11.5546875" style="17"/>
  </cols>
  <sheetData>
    <row r="1" spans="1:86" ht="20.25" customHeight="1" x14ac:dyDescent="0.3">
      <c r="A1" s="370" t="s">
        <v>24</v>
      </c>
      <c r="B1" s="370"/>
      <c r="C1" s="371" t="s">
        <v>53</v>
      </c>
      <c r="D1" s="371"/>
      <c r="E1" s="371"/>
      <c r="F1" s="371"/>
      <c r="G1" s="93"/>
      <c r="H1" s="93"/>
      <c r="I1" s="18"/>
      <c r="J1" s="19"/>
      <c r="K1" s="19"/>
      <c r="L1" s="19"/>
      <c r="M1" s="20"/>
    </row>
    <row r="2" spans="1:86" x14ac:dyDescent="0.3">
      <c r="C2" s="40"/>
      <c r="D2" s="18"/>
      <c r="E2" s="18"/>
      <c r="F2" s="18"/>
      <c r="G2" s="93"/>
      <c r="H2" s="93"/>
      <c r="I2" s="18"/>
      <c r="J2" s="19"/>
      <c r="K2" s="19"/>
      <c r="L2" s="19"/>
      <c r="M2" s="20"/>
      <c r="N2" s="23"/>
    </row>
    <row r="3" spans="1:86" ht="24" customHeight="1" x14ac:dyDescent="0.3">
      <c r="A3" s="370" t="s">
        <v>25</v>
      </c>
      <c r="B3" s="370"/>
      <c r="C3" s="371" t="s">
        <v>80</v>
      </c>
      <c r="D3" s="371"/>
      <c r="E3" s="371"/>
      <c r="F3" s="371"/>
      <c r="G3" s="93"/>
      <c r="H3" s="93"/>
      <c r="I3" s="18"/>
      <c r="J3" s="19"/>
      <c r="K3" s="19"/>
      <c r="L3" s="19"/>
      <c r="M3" s="19"/>
      <c r="N3" s="24"/>
    </row>
    <row r="4" spans="1:86" x14ac:dyDescent="0.3">
      <c r="C4" s="18"/>
      <c r="D4" s="18"/>
      <c r="E4" s="18"/>
      <c r="F4" s="25"/>
      <c r="G4" s="99"/>
      <c r="H4" s="99"/>
      <c r="I4" s="25"/>
      <c r="J4" s="26"/>
      <c r="K4" s="26"/>
      <c r="L4" s="26"/>
    </row>
    <row r="5" spans="1:86" ht="27" customHeight="1" x14ac:dyDescent="0.3">
      <c r="A5" s="370" t="s">
        <v>0</v>
      </c>
      <c r="B5" s="370"/>
      <c r="C5" s="371" t="s">
        <v>254</v>
      </c>
      <c r="D5" s="371"/>
      <c r="E5" s="371"/>
      <c r="F5" s="371"/>
      <c r="G5" s="93"/>
      <c r="H5" s="93"/>
      <c r="I5" s="18"/>
      <c r="J5" s="27"/>
      <c r="K5" s="27"/>
      <c r="L5" s="27"/>
      <c r="M5" s="27"/>
      <c r="N5" s="27"/>
    </row>
    <row r="6" spans="1:86" x14ac:dyDescent="0.3">
      <c r="C6" s="18"/>
      <c r="D6" s="18"/>
      <c r="E6" s="18"/>
      <c r="F6" s="25"/>
      <c r="G6" s="99"/>
      <c r="H6" s="99"/>
      <c r="I6" s="25"/>
      <c r="J6" s="26"/>
      <c r="K6" s="26"/>
      <c r="L6" s="26"/>
    </row>
    <row r="7" spans="1:86" ht="27" hidden="1" customHeight="1" x14ac:dyDescent="0.3">
      <c r="A7" s="370" t="s">
        <v>23</v>
      </c>
      <c r="B7" s="370"/>
      <c r="C7" s="371"/>
      <c r="D7" s="371"/>
      <c r="E7" s="371"/>
      <c r="F7" s="371"/>
      <c r="G7" s="93"/>
      <c r="H7" s="93"/>
      <c r="I7" s="18"/>
      <c r="J7" s="27"/>
      <c r="K7" s="27"/>
      <c r="L7" s="27"/>
      <c r="M7" s="27"/>
      <c r="N7" s="27"/>
    </row>
    <row r="8" spans="1:86" hidden="1" x14ac:dyDescent="0.3">
      <c r="C8" s="25"/>
      <c r="D8" s="25"/>
      <c r="E8" s="25"/>
      <c r="F8" s="25"/>
      <c r="G8" s="99"/>
      <c r="H8" s="99"/>
      <c r="I8" s="25"/>
      <c r="J8" s="26"/>
      <c r="K8" s="26"/>
      <c r="L8" s="26"/>
    </row>
    <row r="9" spans="1:86" ht="102.75" customHeight="1" x14ac:dyDescent="0.3">
      <c r="A9" s="370" t="s">
        <v>26</v>
      </c>
      <c r="B9" s="370"/>
      <c r="C9" s="438" t="s">
        <v>147</v>
      </c>
      <c r="D9" s="439"/>
      <c r="E9" s="439"/>
      <c r="F9" s="440"/>
      <c r="G9" s="101"/>
      <c r="H9" s="101"/>
      <c r="I9" s="28"/>
      <c r="J9" s="29"/>
      <c r="K9" s="29"/>
      <c r="L9" s="29"/>
      <c r="M9" s="21" t="s">
        <v>1</v>
      </c>
    </row>
    <row r="10" spans="1:86" s="34" customFormat="1" ht="14.25" customHeight="1" x14ac:dyDescent="0.3">
      <c r="A10" s="20"/>
      <c r="B10" s="20"/>
      <c r="C10" s="30"/>
      <c r="D10" s="30"/>
      <c r="E10" s="30"/>
      <c r="F10" s="30"/>
      <c r="G10" s="31"/>
      <c r="H10" s="31"/>
      <c r="I10" s="31"/>
      <c r="J10" s="32"/>
      <c r="K10" s="32"/>
      <c r="L10" s="32"/>
      <c r="M10" s="20"/>
      <c r="N10" s="20"/>
      <c r="O10" s="47"/>
      <c r="P10" s="47"/>
      <c r="Q10" s="47"/>
      <c r="R10" s="47"/>
      <c r="S10" s="47"/>
      <c r="T10" s="47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47"/>
      <c r="AT10" s="47"/>
      <c r="AU10" s="47"/>
      <c r="AV10" s="47"/>
      <c r="AW10" s="47"/>
      <c r="AX10" s="47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</row>
    <row r="11" spans="1:86" s="34" customFormat="1" ht="30" customHeight="1" x14ac:dyDescent="0.3">
      <c r="A11" s="35"/>
      <c r="B11" s="35"/>
      <c r="C11" s="31"/>
      <c r="D11" s="31"/>
      <c r="E11" s="31"/>
      <c r="F11" s="31"/>
      <c r="G11" s="31"/>
      <c r="H11" s="31"/>
      <c r="I11" s="31"/>
      <c r="J11" s="32"/>
      <c r="K11" s="32"/>
      <c r="L11" s="32"/>
      <c r="M11" s="20"/>
      <c r="N11" s="20"/>
      <c r="O11" s="47"/>
      <c r="P11" s="47"/>
      <c r="Q11" s="47"/>
      <c r="R11" s="47"/>
      <c r="S11" s="47"/>
      <c r="T11" s="47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47"/>
      <c r="AT11" s="47"/>
      <c r="AU11" s="47"/>
      <c r="AV11" s="47"/>
      <c r="AW11" s="47"/>
      <c r="AX11" s="47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</row>
    <row r="12" spans="1:86" x14ac:dyDescent="0.3">
      <c r="A12" s="36"/>
      <c r="B12" s="36"/>
      <c r="C12" s="36"/>
      <c r="D12" s="36"/>
      <c r="E12" s="36"/>
      <c r="F12" s="36"/>
      <c r="G12" s="104"/>
      <c r="H12" s="104"/>
      <c r="I12" s="36"/>
      <c r="J12" s="37"/>
      <c r="K12" s="37"/>
      <c r="L12" s="37"/>
    </row>
    <row r="13" spans="1:86" ht="22.5" customHeight="1" x14ac:dyDescent="0.3">
      <c r="A13" s="36"/>
      <c r="B13" s="377" t="s">
        <v>3</v>
      </c>
      <c r="C13" s="377"/>
      <c r="D13" s="372" t="s">
        <v>4</v>
      </c>
      <c r="E13" s="378" t="s">
        <v>5</v>
      </c>
      <c r="F13" s="372" t="s">
        <v>45</v>
      </c>
      <c r="G13" s="368" t="s">
        <v>277</v>
      </c>
      <c r="H13" s="368" t="s">
        <v>22</v>
      </c>
      <c r="I13" s="368" t="s">
        <v>271</v>
      </c>
      <c r="J13" s="368" t="s">
        <v>272</v>
      </c>
      <c r="K13" s="368" t="s">
        <v>273</v>
      </c>
      <c r="L13" s="368" t="s">
        <v>6</v>
      </c>
      <c r="M13" s="372" t="s">
        <v>274</v>
      </c>
      <c r="N13" s="372" t="s">
        <v>275</v>
      </c>
      <c r="O13" s="358" t="s">
        <v>56</v>
      </c>
      <c r="P13" s="359"/>
      <c r="Q13" s="359"/>
      <c r="R13" s="359"/>
      <c r="S13" s="359"/>
      <c r="T13" s="456"/>
      <c r="U13" s="358" t="s">
        <v>7</v>
      </c>
      <c r="V13" s="359"/>
      <c r="W13" s="359"/>
      <c r="X13" s="359"/>
      <c r="Y13" s="359"/>
      <c r="Z13" s="456"/>
      <c r="AA13" s="358" t="s">
        <v>8</v>
      </c>
      <c r="AB13" s="359"/>
      <c r="AC13" s="359"/>
      <c r="AD13" s="359"/>
      <c r="AE13" s="359"/>
      <c r="AF13" s="456"/>
      <c r="AG13" s="358" t="s">
        <v>57</v>
      </c>
      <c r="AH13" s="359"/>
      <c r="AI13" s="359"/>
      <c r="AJ13" s="359"/>
      <c r="AK13" s="359"/>
      <c r="AL13" s="456"/>
      <c r="AM13" s="358" t="s">
        <v>58</v>
      </c>
      <c r="AN13" s="359"/>
      <c r="AO13" s="359"/>
      <c r="AP13" s="359"/>
      <c r="AQ13" s="359"/>
      <c r="AR13" s="456"/>
      <c r="AS13" s="358" t="s">
        <v>59</v>
      </c>
      <c r="AT13" s="359"/>
      <c r="AU13" s="359"/>
      <c r="AV13" s="359"/>
      <c r="AW13" s="359"/>
      <c r="AX13" s="456"/>
      <c r="AY13" s="358" t="s">
        <v>60</v>
      </c>
      <c r="AZ13" s="359"/>
      <c r="BA13" s="359"/>
      <c r="BB13" s="359"/>
      <c r="BC13" s="359"/>
      <c r="BD13" s="456"/>
      <c r="BE13" s="358" t="s">
        <v>9</v>
      </c>
      <c r="BF13" s="359"/>
      <c r="BG13" s="359"/>
      <c r="BH13" s="359"/>
      <c r="BI13" s="359"/>
      <c r="BJ13" s="456"/>
      <c r="BK13" s="358" t="s">
        <v>10</v>
      </c>
      <c r="BL13" s="359"/>
      <c r="BM13" s="359"/>
      <c r="BN13" s="359"/>
      <c r="BO13" s="359"/>
      <c r="BP13" s="456"/>
      <c r="BQ13" s="358" t="s">
        <v>11</v>
      </c>
      <c r="BR13" s="359"/>
      <c r="BS13" s="359"/>
      <c r="BT13" s="359"/>
      <c r="BU13" s="359"/>
      <c r="BV13" s="456"/>
      <c r="BW13" s="358" t="s">
        <v>12</v>
      </c>
      <c r="BX13" s="359"/>
      <c r="BY13" s="359"/>
      <c r="BZ13" s="359"/>
      <c r="CA13" s="359"/>
      <c r="CB13" s="456"/>
      <c r="CC13" s="358" t="s">
        <v>13</v>
      </c>
      <c r="CD13" s="359"/>
      <c r="CE13" s="359"/>
      <c r="CF13" s="359"/>
      <c r="CG13" s="359"/>
      <c r="CH13" s="456"/>
    </row>
    <row r="14" spans="1:86" ht="16.5" customHeight="1" x14ac:dyDescent="0.3">
      <c r="A14" s="36"/>
      <c r="B14" s="377"/>
      <c r="C14" s="377"/>
      <c r="D14" s="373"/>
      <c r="E14" s="378"/>
      <c r="F14" s="373"/>
      <c r="G14" s="369"/>
      <c r="H14" s="369"/>
      <c r="I14" s="369"/>
      <c r="J14" s="369"/>
      <c r="K14" s="369"/>
      <c r="L14" s="369"/>
      <c r="M14" s="373"/>
      <c r="N14" s="373"/>
      <c r="O14" s="360"/>
      <c r="P14" s="361"/>
      <c r="Q14" s="361"/>
      <c r="R14" s="361"/>
      <c r="S14" s="361"/>
      <c r="T14" s="457"/>
      <c r="U14" s="360"/>
      <c r="V14" s="361"/>
      <c r="W14" s="361"/>
      <c r="X14" s="361"/>
      <c r="Y14" s="361"/>
      <c r="Z14" s="457"/>
      <c r="AA14" s="360"/>
      <c r="AB14" s="361"/>
      <c r="AC14" s="361"/>
      <c r="AD14" s="361"/>
      <c r="AE14" s="361"/>
      <c r="AF14" s="457"/>
      <c r="AG14" s="360"/>
      <c r="AH14" s="361"/>
      <c r="AI14" s="361"/>
      <c r="AJ14" s="361"/>
      <c r="AK14" s="361"/>
      <c r="AL14" s="457"/>
      <c r="AM14" s="360"/>
      <c r="AN14" s="361"/>
      <c r="AO14" s="361"/>
      <c r="AP14" s="361"/>
      <c r="AQ14" s="361"/>
      <c r="AR14" s="457"/>
      <c r="AS14" s="360"/>
      <c r="AT14" s="361"/>
      <c r="AU14" s="361"/>
      <c r="AV14" s="361"/>
      <c r="AW14" s="361"/>
      <c r="AX14" s="457"/>
      <c r="AY14" s="360"/>
      <c r="AZ14" s="361"/>
      <c r="BA14" s="361"/>
      <c r="BB14" s="361"/>
      <c r="BC14" s="361"/>
      <c r="BD14" s="457"/>
      <c r="BE14" s="360"/>
      <c r="BF14" s="361"/>
      <c r="BG14" s="361"/>
      <c r="BH14" s="361"/>
      <c r="BI14" s="361"/>
      <c r="BJ14" s="457"/>
      <c r="BK14" s="360"/>
      <c r="BL14" s="361"/>
      <c r="BM14" s="361"/>
      <c r="BN14" s="361"/>
      <c r="BO14" s="361"/>
      <c r="BP14" s="457"/>
      <c r="BQ14" s="360"/>
      <c r="BR14" s="361"/>
      <c r="BS14" s="361"/>
      <c r="BT14" s="361"/>
      <c r="BU14" s="361"/>
      <c r="BV14" s="457"/>
      <c r="BW14" s="360"/>
      <c r="BX14" s="361"/>
      <c r="BY14" s="361"/>
      <c r="BZ14" s="361"/>
      <c r="CA14" s="361"/>
      <c r="CB14" s="457"/>
      <c r="CC14" s="360"/>
      <c r="CD14" s="361"/>
      <c r="CE14" s="361"/>
      <c r="CF14" s="361"/>
      <c r="CG14" s="361"/>
      <c r="CH14" s="457"/>
    </row>
    <row r="15" spans="1:86" ht="24.75" customHeight="1" x14ac:dyDescent="0.3">
      <c r="A15" s="513" t="s">
        <v>14</v>
      </c>
      <c r="B15" s="461" t="s">
        <v>117</v>
      </c>
      <c r="C15" s="462"/>
      <c r="D15" s="56" t="s">
        <v>14</v>
      </c>
      <c r="E15" s="57" t="s">
        <v>15</v>
      </c>
      <c r="F15" s="58" t="s">
        <v>16</v>
      </c>
      <c r="G15" s="219">
        <v>1342</v>
      </c>
      <c r="H15" s="219">
        <v>1550</v>
      </c>
      <c r="I15" s="218">
        <v>1600</v>
      </c>
      <c r="J15" s="49">
        <f>I15*1.05</f>
        <v>1680</v>
      </c>
      <c r="K15" s="125">
        <f>J15*1.05</f>
        <v>1764</v>
      </c>
      <c r="L15" s="112" t="s">
        <v>148</v>
      </c>
      <c r="M15" s="54">
        <v>0.1</v>
      </c>
      <c r="N15" s="50">
        <f>SUM(O15:CH15)</f>
        <v>1451</v>
      </c>
      <c r="O15" s="362">
        <v>82</v>
      </c>
      <c r="P15" s="363"/>
      <c r="Q15" s="363"/>
      <c r="R15" s="363"/>
      <c r="S15" s="363"/>
      <c r="T15" s="455"/>
      <c r="U15" s="362">
        <v>104</v>
      </c>
      <c r="V15" s="363"/>
      <c r="W15" s="363"/>
      <c r="X15" s="363"/>
      <c r="Y15" s="363"/>
      <c r="Z15" s="455"/>
      <c r="AA15" s="362">
        <v>133</v>
      </c>
      <c r="AB15" s="363"/>
      <c r="AC15" s="363"/>
      <c r="AD15" s="363"/>
      <c r="AE15" s="363"/>
      <c r="AF15" s="455"/>
      <c r="AG15" s="362">
        <v>95</v>
      </c>
      <c r="AH15" s="363"/>
      <c r="AI15" s="363"/>
      <c r="AJ15" s="363"/>
      <c r="AK15" s="363"/>
      <c r="AL15" s="455"/>
      <c r="AM15" s="362">
        <v>79</v>
      </c>
      <c r="AN15" s="363"/>
      <c r="AO15" s="363"/>
      <c r="AP15" s="363"/>
      <c r="AQ15" s="363"/>
      <c r="AR15" s="455"/>
      <c r="AS15" s="362">
        <v>116</v>
      </c>
      <c r="AT15" s="363"/>
      <c r="AU15" s="363"/>
      <c r="AV15" s="363"/>
      <c r="AW15" s="363"/>
      <c r="AX15" s="455"/>
      <c r="AY15" s="362">
        <v>123</v>
      </c>
      <c r="AZ15" s="363"/>
      <c r="BA15" s="363"/>
      <c r="BB15" s="363"/>
      <c r="BC15" s="363"/>
      <c r="BD15" s="455"/>
      <c r="BE15" s="362">
        <v>213</v>
      </c>
      <c r="BF15" s="363"/>
      <c r="BG15" s="363"/>
      <c r="BH15" s="363"/>
      <c r="BI15" s="363"/>
      <c r="BJ15" s="455"/>
      <c r="BK15" s="362">
        <v>133</v>
      </c>
      <c r="BL15" s="363"/>
      <c r="BM15" s="363"/>
      <c r="BN15" s="363"/>
      <c r="BO15" s="363"/>
      <c r="BP15" s="455"/>
      <c r="BQ15" s="362">
        <v>142</v>
      </c>
      <c r="BR15" s="363"/>
      <c r="BS15" s="363"/>
      <c r="BT15" s="363"/>
      <c r="BU15" s="363"/>
      <c r="BV15" s="455"/>
      <c r="BW15" s="509">
        <v>136</v>
      </c>
      <c r="BX15" s="510"/>
      <c r="BY15" s="510"/>
      <c r="BZ15" s="510"/>
      <c r="CA15" s="510"/>
      <c r="CB15" s="511"/>
      <c r="CC15" s="508">
        <v>95</v>
      </c>
      <c r="CD15" s="508"/>
      <c r="CE15" s="508"/>
      <c r="CF15" s="508"/>
      <c r="CG15" s="508"/>
      <c r="CH15" s="508"/>
    </row>
    <row r="16" spans="1:86" ht="27" customHeight="1" x14ac:dyDescent="0.3">
      <c r="A16" s="514"/>
      <c r="B16" s="488" t="s">
        <v>118</v>
      </c>
      <c r="C16" s="489"/>
      <c r="D16" s="56" t="s">
        <v>119</v>
      </c>
      <c r="E16" s="57" t="s">
        <v>15</v>
      </c>
      <c r="F16" s="58" t="s">
        <v>16</v>
      </c>
      <c r="G16" s="219">
        <v>366</v>
      </c>
      <c r="H16" s="219">
        <v>370</v>
      </c>
      <c r="I16" s="218">
        <v>260</v>
      </c>
      <c r="J16" s="125">
        <f t="shared" ref="J16:K16" si="0">I16*1.05</f>
        <v>273</v>
      </c>
      <c r="K16" s="125">
        <f t="shared" si="0"/>
        <v>286.65000000000003</v>
      </c>
      <c r="L16" s="112" t="s">
        <v>149</v>
      </c>
      <c r="M16" s="54">
        <v>0.1</v>
      </c>
      <c r="N16" s="50">
        <f t="shared" ref="N16:N23" si="1">SUM(O16:CH16)</f>
        <v>156</v>
      </c>
      <c r="O16" s="362">
        <v>5</v>
      </c>
      <c r="P16" s="363"/>
      <c r="Q16" s="363"/>
      <c r="R16" s="363"/>
      <c r="S16" s="363"/>
      <c r="T16" s="455"/>
      <c r="U16" s="362">
        <v>4</v>
      </c>
      <c r="V16" s="363"/>
      <c r="W16" s="363"/>
      <c r="X16" s="363"/>
      <c r="Y16" s="363"/>
      <c r="Z16" s="455"/>
      <c r="AA16" s="362">
        <v>12</v>
      </c>
      <c r="AB16" s="363"/>
      <c r="AC16" s="363"/>
      <c r="AD16" s="363"/>
      <c r="AE16" s="363"/>
      <c r="AF16" s="455"/>
      <c r="AG16" s="362">
        <v>5</v>
      </c>
      <c r="AH16" s="363"/>
      <c r="AI16" s="363"/>
      <c r="AJ16" s="363"/>
      <c r="AK16" s="363"/>
      <c r="AL16" s="455"/>
      <c r="AM16" s="362">
        <v>1</v>
      </c>
      <c r="AN16" s="363"/>
      <c r="AO16" s="363"/>
      <c r="AP16" s="363"/>
      <c r="AQ16" s="363"/>
      <c r="AR16" s="455"/>
      <c r="AS16" s="362">
        <v>15</v>
      </c>
      <c r="AT16" s="363"/>
      <c r="AU16" s="363"/>
      <c r="AV16" s="363"/>
      <c r="AW16" s="363"/>
      <c r="AX16" s="455"/>
      <c r="AY16" s="362">
        <v>9</v>
      </c>
      <c r="AZ16" s="363"/>
      <c r="BA16" s="363"/>
      <c r="BB16" s="363"/>
      <c r="BC16" s="363"/>
      <c r="BD16" s="455"/>
      <c r="BE16" s="362">
        <v>25</v>
      </c>
      <c r="BF16" s="363"/>
      <c r="BG16" s="363"/>
      <c r="BH16" s="363"/>
      <c r="BI16" s="363"/>
      <c r="BJ16" s="455"/>
      <c r="BK16" s="362">
        <v>12</v>
      </c>
      <c r="BL16" s="363"/>
      <c r="BM16" s="363"/>
      <c r="BN16" s="363"/>
      <c r="BO16" s="363"/>
      <c r="BP16" s="455"/>
      <c r="BQ16" s="362">
        <v>24</v>
      </c>
      <c r="BR16" s="363"/>
      <c r="BS16" s="363"/>
      <c r="BT16" s="363"/>
      <c r="BU16" s="363"/>
      <c r="BV16" s="455"/>
      <c r="BW16" s="509">
        <v>28</v>
      </c>
      <c r="BX16" s="510"/>
      <c r="BY16" s="510"/>
      <c r="BZ16" s="510"/>
      <c r="CA16" s="510"/>
      <c r="CB16" s="511"/>
      <c r="CC16" s="508">
        <v>16</v>
      </c>
      <c r="CD16" s="508"/>
      <c r="CE16" s="508"/>
      <c r="CF16" s="508"/>
      <c r="CG16" s="508"/>
      <c r="CH16" s="508"/>
    </row>
    <row r="17" spans="1:86" ht="24.75" customHeight="1" x14ac:dyDescent="0.3">
      <c r="A17" s="514"/>
      <c r="B17" s="494" t="s">
        <v>142</v>
      </c>
      <c r="C17" s="495"/>
      <c r="D17" s="60" t="s">
        <v>143</v>
      </c>
      <c r="E17" s="57" t="s">
        <v>15</v>
      </c>
      <c r="F17" s="58" t="s">
        <v>16</v>
      </c>
      <c r="G17" s="219">
        <v>4196</v>
      </c>
      <c r="H17" s="219">
        <v>4200</v>
      </c>
      <c r="I17" s="218">
        <v>1600</v>
      </c>
      <c r="J17" s="125">
        <f t="shared" ref="J17:K17" si="2">I17*1.05</f>
        <v>1680</v>
      </c>
      <c r="K17" s="125">
        <f t="shared" si="2"/>
        <v>1764</v>
      </c>
      <c r="L17" s="112" t="s">
        <v>87</v>
      </c>
      <c r="M17" s="54">
        <v>0.1</v>
      </c>
      <c r="N17" s="185">
        <f t="shared" si="1"/>
        <v>3482</v>
      </c>
      <c r="O17" s="362">
        <v>387</v>
      </c>
      <c r="P17" s="363"/>
      <c r="Q17" s="363"/>
      <c r="R17" s="363"/>
      <c r="S17" s="363"/>
      <c r="T17" s="455"/>
      <c r="U17" s="362">
        <v>512</v>
      </c>
      <c r="V17" s="363"/>
      <c r="W17" s="363"/>
      <c r="X17" s="363"/>
      <c r="Y17" s="363"/>
      <c r="Z17" s="455"/>
      <c r="AA17" s="362">
        <v>246</v>
      </c>
      <c r="AB17" s="363"/>
      <c r="AC17" s="363"/>
      <c r="AD17" s="363"/>
      <c r="AE17" s="363"/>
      <c r="AF17" s="455"/>
      <c r="AG17" s="362">
        <v>372</v>
      </c>
      <c r="AH17" s="363"/>
      <c r="AI17" s="363"/>
      <c r="AJ17" s="363"/>
      <c r="AK17" s="363"/>
      <c r="AL17" s="455"/>
      <c r="AM17" s="362">
        <v>227</v>
      </c>
      <c r="AN17" s="363"/>
      <c r="AO17" s="363"/>
      <c r="AP17" s="363"/>
      <c r="AQ17" s="363"/>
      <c r="AR17" s="455"/>
      <c r="AS17" s="362">
        <v>345</v>
      </c>
      <c r="AT17" s="363"/>
      <c r="AU17" s="363"/>
      <c r="AV17" s="363"/>
      <c r="AW17" s="363"/>
      <c r="AX17" s="455"/>
      <c r="AY17" s="362">
        <v>280</v>
      </c>
      <c r="AZ17" s="363"/>
      <c r="BA17" s="363"/>
      <c r="BB17" s="363"/>
      <c r="BC17" s="363"/>
      <c r="BD17" s="455"/>
      <c r="BE17" s="362">
        <v>207</v>
      </c>
      <c r="BF17" s="363"/>
      <c r="BG17" s="363"/>
      <c r="BH17" s="363"/>
      <c r="BI17" s="363"/>
      <c r="BJ17" s="455"/>
      <c r="BK17" s="362">
        <v>246</v>
      </c>
      <c r="BL17" s="363"/>
      <c r="BM17" s="363"/>
      <c r="BN17" s="363"/>
      <c r="BO17" s="363"/>
      <c r="BP17" s="455"/>
      <c r="BQ17" s="362">
        <v>268</v>
      </c>
      <c r="BR17" s="363"/>
      <c r="BS17" s="363"/>
      <c r="BT17" s="363"/>
      <c r="BU17" s="363"/>
      <c r="BV17" s="455"/>
      <c r="BW17" s="509">
        <v>207</v>
      </c>
      <c r="BX17" s="510"/>
      <c r="BY17" s="510"/>
      <c r="BZ17" s="510"/>
      <c r="CA17" s="510"/>
      <c r="CB17" s="511"/>
      <c r="CC17" s="508">
        <v>185</v>
      </c>
      <c r="CD17" s="508"/>
      <c r="CE17" s="508"/>
      <c r="CF17" s="508"/>
      <c r="CG17" s="508"/>
      <c r="CH17" s="508"/>
    </row>
    <row r="18" spans="1:86" ht="27" customHeight="1" x14ac:dyDescent="0.3">
      <c r="A18" s="514"/>
      <c r="B18" s="488" t="s">
        <v>121</v>
      </c>
      <c r="C18" s="489"/>
      <c r="D18" s="56" t="s">
        <v>122</v>
      </c>
      <c r="E18" s="57" t="s">
        <v>15</v>
      </c>
      <c r="F18" s="58" t="s">
        <v>16</v>
      </c>
      <c r="G18" s="219">
        <v>1104</v>
      </c>
      <c r="H18" s="219">
        <v>1100</v>
      </c>
      <c r="I18" s="218">
        <v>380</v>
      </c>
      <c r="J18" s="125">
        <f t="shared" ref="J18:K18" si="3">I18*1.05</f>
        <v>399</v>
      </c>
      <c r="K18" s="125">
        <f t="shared" si="3"/>
        <v>418.95000000000005</v>
      </c>
      <c r="L18" s="112" t="s">
        <v>120</v>
      </c>
      <c r="M18" s="54">
        <v>0.1</v>
      </c>
      <c r="N18" s="50">
        <f t="shared" si="1"/>
        <v>1251</v>
      </c>
      <c r="O18" s="362">
        <v>60</v>
      </c>
      <c r="P18" s="363"/>
      <c r="Q18" s="363"/>
      <c r="R18" s="363"/>
      <c r="S18" s="363"/>
      <c r="T18" s="455"/>
      <c r="U18" s="362">
        <v>94</v>
      </c>
      <c r="V18" s="363"/>
      <c r="W18" s="363"/>
      <c r="X18" s="363"/>
      <c r="Y18" s="363"/>
      <c r="Z18" s="455"/>
      <c r="AA18" s="362">
        <v>67</v>
      </c>
      <c r="AB18" s="363"/>
      <c r="AC18" s="363"/>
      <c r="AD18" s="363"/>
      <c r="AE18" s="363"/>
      <c r="AF18" s="455"/>
      <c r="AG18" s="362">
        <v>76</v>
      </c>
      <c r="AH18" s="363"/>
      <c r="AI18" s="363"/>
      <c r="AJ18" s="363"/>
      <c r="AK18" s="363"/>
      <c r="AL18" s="455"/>
      <c r="AM18" s="362"/>
      <c r="AN18" s="363"/>
      <c r="AO18" s="363"/>
      <c r="AP18" s="363"/>
      <c r="AQ18" s="363"/>
      <c r="AR18" s="455"/>
      <c r="AS18" s="362">
        <v>44</v>
      </c>
      <c r="AT18" s="363"/>
      <c r="AU18" s="363"/>
      <c r="AV18" s="363"/>
      <c r="AW18" s="363"/>
      <c r="AX18" s="455"/>
      <c r="AY18" s="362">
        <v>61</v>
      </c>
      <c r="AZ18" s="363"/>
      <c r="BA18" s="363"/>
      <c r="BB18" s="363"/>
      <c r="BC18" s="363"/>
      <c r="BD18" s="455"/>
      <c r="BE18" s="362">
        <v>334</v>
      </c>
      <c r="BF18" s="363"/>
      <c r="BG18" s="363"/>
      <c r="BH18" s="363"/>
      <c r="BI18" s="363"/>
      <c r="BJ18" s="455"/>
      <c r="BK18" s="362">
        <v>67</v>
      </c>
      <c r="BL18" s="363"/>
      <c r="BM18" s="363"/>
      <c r="BN18" s="363"/>
      <c r="BO18" s="363"/>
      <c r="BP18" s="455"/>
      <c r="BQ18" s="362">
        <v>61</v>
      </c>
      <c r="BR18" s="363"/>
      <c r="BS18" s="363"/>
      <c r="BT18" s="363"/>
      <c r="BU18" s="363"/>
      <c r="BV18" s="455"/>
      <c r="BW18" s="509">
        <v>286</v>
      </c>
      <c r="BX18" s="510"/>
      <c r="BY18" s="510"/>
      <c r="BZ18" s="510"/>
      <c r="CA18" s="510"/>
      <c r="CB18" s="511"/>
      <c r="CC18" s="508">
        <v>101</v>
      </c>
      <c r="CD18" s="508"/>
      <c r="CE18" s="508"/>
      <c r="CF18" s="508"/>
      <c r="CG18" s="508"/>
      <c r="CH18" s="508"/>
    </row>
    <row r="19" spans="1:86" s="38" customFormat="1" ht="24" customHeight="1" x14ac:dyDescent="0.3">
      <c r="A19" s="512" t="s">
        <v>17</v>
      </c>
      <c r="B19" s="461" t="s">
        <v>90</v>
      </c>
      <c r="C19" s="462"/>
      <c r="D19" s="56" t="s">
        <v>91</v>
      </c>
      <c r="E19" s="57" t="s">
        <v>15</v>
      </c>
      <c r="F19" s="58" t="s">
        <v>16</v>
      </c>
      <c r="G19" s="219">
        <v>7678</v>
      </c>
      <c r="H19" s="219">
        <v>7700</v>
      </c>
      <c r="I19" s="218">
        <v>6800</v>
      </c>
      <c r="J19" s="125">
        <f t="shared" ref="J19:K19" si="4">I19*1.05</f>
        <v>7140</v>
      </c>
      <c r="K19" s="125">
        <f t="shared" si="4"/>
        <v>7497</v>
      </c>
      <c r="L19" s="112" t="s">
        <v>92</v>
      </c>
      <c r="M19" s="54">
        <v>0.1</v>
      </c>
      <c r="N19" s="50">
        <f t="shared" si="1"/>
        <v>7833</v>
      </c>
      <c r="O19" s="362">
        <v>558</v>
      </c>
      <c r="P19" s="363"/>
      <c r="Q19" s="363"/>
      <c r="R19" s="363"/>
      <c r="S19" s="363"/>
      <c r="T19" s="455"/>
      <c r="U19" s="362">
        <v>835</v>
      </c>
      <c r="V19" s="363"/>
      <c r="W19" s="363"/>
      <c r="X19" s="363"/>
      <c r="Y19" s="363"/>
      <c r="Z19" s="455"/>
      <c r="AA19" s="362">
        <v>564</v>
      </c>
      <c r="AB19" s="363"/>
      <c r="AC19" s="363"/>
      <c r="AD19" s="363"/>
      <c r="AE19" s="363"/>
      <c r="AF19" s="455"/>
      <c r="AG19" s="362">
        <v>767</v>
      </c>
      <c r="AH19" s="363"/>
      <c r="AI19" s="363"/>
      <c r="AJ19" s="363"/>
      <c r="AK19" s="363"/>
      <c r="AL19" s="455"/>
      <c r="AM19" s="362">
        <v>616</v>
      </c>
      <c r="AN19" s="363"/>
      <c r="AO19" s="363"/>
      <c r="AP19" s="363"/>
      <c r="AQ19" s="363"/>
      <c r="AR19" s="455"/>
      <c r="AS19" s="362">
        <v>733</v>
      </c>
      <c r="AT19" s="363"/>
      <c r="AU19" s="363"/>
      <c r="AV19" s="363"/>
      <c r="AW19" s="363"/>
      <c r="AX19" s="455"/>
      <c r="AY19" s="362">
        <v>659</v>
      </c>
      <c r="AZ19" s="363"/>
      <c r="BA19" s="363"/>
      <c r="BB19" s="363"/>
      <c r="BC19" s="363"/>
      <c r="BD19" s="455"/>
      <c r="BE19" s="362">
        <v>605</v>
      </c>
      <c r="BF19" s="363"/>
      <c r="BG19" s="363"/>
      <c r="BH19" s="363"/>
      <c r="BI19" s="363"/>
      <c r="BJ19" s="455"/>
      <c r="BK19" s="362">
        <v>564</v>
      </c>
      <c r="BL19" s="363"/>
      <c r="BM19" s="363"/>
      <c r="BN19" s="363"/>
      <c r="BO19" s="363"/>
      <c r="BP19" s="455"/>
      <c r="BQ19" s="362">
        <v>652</v>
      </c>
      <c r="BR19" s="363"/>
      <c r="BS19" s="363"/>
      <c r="BT19" s="363"/>
      <c r="BU19" s="363"/>
      <c r="BV19" s="455"/>
      <c r="BW19" s="509">
        <v>660</v>
      </c>
      <c r="BX19" s="510"/>
      <c r="BY19" s="510"/>
      <c r="BZ19" s="510"/>
      <c r="CA19" s="510"/>
      <c r="CB19" s="511"/>
      <c r="CC19" s="508">
        <v>620</v>
      </c>
      <c r="CD19" s="508"/>
      <c r="CE19" s="508"/>
      <c r="CF19" s="508"/>
      <c r="CG19" s="508"/>
      <c r="CH19" s="508"/>
    </row>
    <row r="20" spans="1:86" s="38" customFormat="1" ht="24" customHeight="1" x14ac:dyDescent="0.3">
      <c r="A20" s="512"/>
      <c r="B20" s="461" t="s">
        <v>150</v>
      </c>
      <c r="C20" s="462"/>
      <c r="D20" s="64" t="s">
        <v>151</v>
      </c>
      <c r="E20" s="57" t="s">
        <v>15</v>
      </c>
      <c r="F20" s="58" t="s">
        <v>16</v>
      </c>
      <c r="G20" s="219">
        <v>199</v>
      </c>
      <c r="H20" s="219">
        <v>150</v>
      </c>
      <c r="I20" s="218">
        <v>90</v>
      </c>
      <c r="J20" s="125">
        <f t="shared" ref="J20:K20" si="5">I20*1.05</f>
        <v>94.5</v>
      </c>
      <c r="K20" s="125">
        <f t="shared" si="5"/>
        <v>99.225000000000009</v>
      </c>
      <c r="L20" s="112" t="s">
        <v>92</v>
      </c>
      <c r="M20" s="54">
        <v>0.1</v>
      </c>
      <c r="N20" s="50">
        <f t="shared" si="1"/>
        <v>131</v>
      </c>
      <c r="O20" s="362">
        <v>13</v>
      </c>
      <c r="P20" s="363"/>
      <c r="Q20" s="363"/>
      <c r="R20" s="363"/>
      <c r="S20" s="363"/>
      <c r="T20" s="455"/>
      <c r="U20" s="362">
        <v>13</v>
      </c>
      <c r="V20" s="363"/>
      <c r="W20" s="363"/>
      <c r="X20" s="363"/>
      <c r="Y20" s="363"/>
      <c r="Z20" s="455"/>
      <c r="AA20" s="362">
        <v>1</v>
      </c>
      <c r="AB20" s="363"/>
      <c r="AC20" s="363"/>
      <c r="AD20" s="363"/>
      <c r="AE20" s="363"/>
      <c r="AF20" s="455"/>
      <c r="AG20" s="362">
        <v>6</v>
      </c>
      <c r="AH20" s="363"/>
      <c r="AI20" s="363"/>
      <c r="AJ20" s="363"/>
      <c r="AK20" s="363"/>
      <c r="AL20" s="455"/>
      <c r="AM20" s="362">
        <v>2</v>
      </c>
      <c r="AN20" s="363"/>
      <c r="AO20" s="363"/>
      <c r="AP20" s="363"/>
      <c r="AQ20" s="363"/>
      <c r="AR20" s="455"/>
      <c r="AS20" s="362">
        <v>6</v>
      </c>
      <c r="AT20" s="363"/>
      <c r="AU20" s="363"/>
      <c r="AV20" s="363"/>
      <c r="AW20" s="363"/>
      <c r="AX20" s="455"/>
      <c r="AY20" s="362">
        <v>36</v>
      </c>
      <c r="AZ20" s="363"/>
      <c r="BA20" s="363"/>
      <c r="BB20" s="363"/>
      <c r="BC20" s="363"/>
      <c r="BD20" s="455"/>
      <c r="BE20" s="362">
        <v>26</v>
      </c>
      <c r="BF20" s="363"/>
      <c r="BG20" s="363"/>
      <c r="BH20" s="363"/>
      <c r="BI20" s="363"/>
      <c r="BJ20" s="455"/>
      <c r="BK20" s="362">
        <v>1</v>
      </c>
      <c r="BL20" s="363"/>
      <c r="BM20" s="363"/>
      <c r="BN20" s="363"/>
      <c r="BO20" s="363"/>
      <c r="BP20" s="455"/>
      <c r="BQ20" s="362">
        <v>19</v>
      </c>
      <c r="BR20" s="363"/>
      <c r="BS20" s="363"/>
      <c r="BT20" s="363"/>
      <c r="BU20" s="363"/>
      <c r="BV20" s="455"/>
      <c r="BW20" s="509">
        <v>5</v>
      </c>
      <c r="BX20" s="510"/>
      <c r="BY20" s="510"/>
      <c r="BZ20" s="510"/>
      <c r="CA20" s="510"/>
      <c r="CB20" s="511"/>
      <c r="CC20" s="508">
        <v>3</v>
      </c>
      <c r="CD20" s="508"/>
      <c r="CE20" s="508"/>
      <c r="CF20" s="508"/>
      <c r="CG20" s="508"/>
      <c r="CH20" s="508"/>
    </row>
    <row r="21" spans="1:86" s="38" customFormat="1" ht="24" customHeight="1" x14ac:dyDescent="0.3">
      <c r="A21" s="512"/>
      <c r="B21" s="461" t="s">
        <v>106</v>
      </c>
      <c r="C21" s="462"/>
      <c r="D21" s="59" t="s">
        <v>152</v>
      </c>
      <c r="E21" s="57" t="s">
        <v>15</v>
      </c>
      <c r="F21" s="58" t="s">
        <v>16</v>
      </c>
      <c r="G21" s="219">
        <v>1178</v>
      </c>
      <c r="H21" s="219">
        <v>1080</v>
      </c>
      <c r="I21" s="218">
        <v>900</v>
      </c>
      <c r="J21" s="125">
        <f t="shared" ref="J21:K21" si="6">I21*1.05</f>
        <v>945</v>
      </c>
      <c r="K21" s="125">
        <f t="shared" si="6"/>
        <v>992.25</v>
      </c>
      <c r="L21" s="112" t="s">
        <v>107</v>
      </c>
      <c r="M21" s="54">
        <v>0.1</v>
      </c>
      <c r="N21" s="50">
        <f t="shared" si="1"/>
        <v>934</v>
      </c>
      <c r="O21" s="362">
        <v>75</v>
      </c>
      <c r="P21" s="363"/>
      <c r="Q21" s="363"/>
      <c r="R21" s="363"/>
      <c r="S21" s="363"/>
      <c r="T21" s="455"/>
      <c r="U21" s="362">
        <v>87</v>
      </c>
      <c r="V21" s="363"/>
      <c r="W21" s="363"/>
      <c r="X21" s="363"/>
      <c r="Y21" s="363"/>
      <c r="Z21" s="455"/>
      <c r="AA21" s="362">
        <v>57</v>
      </c>
      <c r="AB21" s="363"/>
      <c r="AC21" s="363"/>
      <c r="AD21" s="363"/>
      <c r="AE21" s="363"/>
      <c r="AF21" s="455"/>
      <c r="AG21" s="362">
        <v>65</v>
      </c>
      <c r="AH21" s="363"/>
      <c r="AI21" s="363"/>
      <c r="AJ21" s="363"/>
      <c r="AK21" s="363"/>
      <c r="AL21" s="455"/>
      <c r="AM21" s="362">
        <v>92</v>
      </c>
      <c r="AN21" s="363"/>
      <c r="AO21" s="363"/>
      <c r="AP21" s="363"/>
      <c r="AQ21" s="363"/>
      <c r="AR21" s="455"/>
      <c r="AS21" s="362">
        <v>102</v>
      </c>
      <c r="AT21" s="363"/>
      <c r="AU21" s="363"/>
      <c r="AV21" s="363"/>
      <c r="AW21" s="363"/>
      <c r="AX21" s="455"/>
      <c r="AY21" s="362">
        <v>105</v>
      </c>
      <c r="AZ21" s="363"/>
      <c r="BA21" s="363"/>
      <c r="BB21" s="363"/>
      <c r="BC21" s="363"/>
      <c r="BD21" s="455"/>
      <c r="BE21" s="362">
        <v>82</v>
      </c>
      <c r="BF21" s="363"/>
      <c r="BG21" s="363"/>
      <c r="BH21" s="363"/>
      <c r="BI21" s="363"/>
      <c r="BJ21" s="455"/>
      <c r="BK21" s="362">
        <v>57</v>
      </c>
      <c r="BL21" s="363"/>
      <c r="BM21" s="363"/>
      <c r="BN21" s="363"/>
      <c r="BO21" s="363"/>
      <c r="BP21" s="455"/>
      <c r="BQ21" s="362">
        <v>101</v>
      </c>
      <c r="BR21" s="363"/>
      <c r="BS21" s="363"/>
      <c r="BT21" s="363"/>
      <c r="BU21" s="363"/>
      <c r="BV21" s="455"/>
      <c r="BW21" s="509">
        <v>69</v>
      </c>
      <c r="BX21" s="510"/>
      <c r="BY21" s="510"/>
      <c r="BZ21" s="510"/>
      <c r="CA21" s="510"/>
      <c r="CB21" s="511"/>
      <c r="CC21" s="508">
        <v>42</v>
      </c>
      <c r="CD21" s="508"/>
      <c r="CE21" s="508"/>
      <c r="CF21" s="508"/>
      <c r="CG21" s="508"/>
      <c r="CH21" s="508"/>
    </row>
    <row r="22" spans="1:86" s="38" customFormat="1" ht="24" customHeight="1" x14ac:dyDescent="0.3">
      <c r="A22" s="512"/>
      <c r="B22" s="488" t="s">
        <v>153</v>
      </c>
      <c r="C22" s="489"/>
      <c r="D22" s="67" t="s">
        <v>154</v>
      </c>
      <c r="E22" s="57" t="s">
        <v>15</v>
      </c>
      <c r="F22" s="58" t="s">
        <v>16</v>
      </c>
      <c r="G22" s="219">
        <v>1705</v>
      </c>
      <c r="H22" s="219">
        <v>1700</v>
      </c>
      <c r="I22" s="218">
        <v>180</v>
      </c>
      <c r="J22" s="125">
        <f t="shared" ref="J22:K22" si="7">I22*1.05</f>
        <v>189</v>
      </c>
      <c r="K22" s="125">
        <f t="shared" si="7"/>
        <v>198.45000000000002</v>
      </c>
      <c r="L22" s="112" t="s">
        <v>92</v>
      </c>
      <c r="M22" s="54">
        <v>0.1</v>
      </c>
      <c r="N22" s="50">
        <f t="shared" si="1"/>
        <v>1312</v>
      </c>
      <c r="O22" s="362">
        <v>104</v>
      </c>
      <c r="P22" s="363"/>
      <c r="Q22" s="363"/>
      <c r="R22" s="363"/>
      <c r="S22" s="363"/>
      <c r="T22" s="455"/>
      <c r="U22" s="362">
        <v>132</v>
      </c>
      <c r="V22" s="363"/>
      <c r="W22" s="363"/>
      <c r="X22" s="363"/>
      <c r="Y22" s="363"/>
      <c r="Z22" s="455"/>
      <c r="AA22" s="362">
        <v>101</v>
      </c>
      <c r="AB22" s="363"/>
      <c r="AC22" s="363"/>
      <c r="AD22" s="363"/>
      <c r="AE22" s="363"/>
      <c r="AF22" s="455"/>
      <c r="AG22" s="362">
        <v>126</v>
      </c>
      <c r="AH22" s="363"/>
      <c r="AI22" s="363"/>
      <c r="AJ22" s="363"/>
      <c r="AK22" s="363"/>
      <c r="AL22" s="455"/>
      <c r="AM22" s="362">
        <v>106</v>
      </c>
      <c r="AN22" s="363"/>
      <c r="AO22" s="363"/>
      <c r="AP22" s="363"/>
      <c r="AQ22" s="363"/>
      <c r="AR22" s="455"/>
      <c r="AS22" s="362">
        <v>115</v>
      </c>
      <c r="AT22" s="363"/>
      <c r="AU22" s="363"/>
      <c r="AV22" s="363"/>
      <c r="AW22" s="363"/>
      <c r="AX22" s="455"/>
      <c r="AY22" s="362">
        <v>126</v>
      </c>
      <c r="AZ22" s="363"/>
      <c r="BA22" s="363"/>
      <c r="BB22" s="363"/>
      <c r="BC22" s="363"/>
      <c r="BD22" s="455"/>
      <c r="BE22" s="362">
        <v>83</v>
      </c>
      <c r="BF22" s="363"/>
      <c r="BG22" s="363"/>
      <c r="BH22" s="363"/>
      <c r="BI22" s="363"/>
      <c r="BJ22" s="455"/>
      <c r="BK22" s="362">
        <v>101</v>
      </c>
      <c r="BL22" s="363"/>
      <c r="BM22" s="363"/>
      <c r="BN22" s="363"/>
      <c r="BO22" s="363"/>
      <c r="BP22" s="455"/>
      <c r="BQ22" s="362">
        <v>135</v>
      </c>
      <c r="BR22" s="363"/>
      <c r="BS22" s="363"/>
      <c r="BT22" s="363"/>
      <c r="BU22" s="363"/>
      <c r="BV22" s="455"/>
      <c r="BW22" s="509">
        <v>93</v>
      </c>
      <c r="BX22" s="510"/>
      <c r="BY22" s="510"/>
      <c r="BZ22" s="510"/>
      <c r="CA22" s="510"/>
      <c r="CB22" s="511"/>
      <c r="CC22" s="508">
        <v>90</v>
      </c>
      <c r="CD22" s="508"/>
      <c r="CE22" s="508"/>
      <c r="CF22" s="508"/>
      <c r="CG22" s="508"/>
      <c r="CH22" s="508"/>
    </row>
    <row r="23" spans="1:86" s="38" customFormat="1" ht="24" customHeight="1" x14ac:dyDescent="0.3">
      <c r="A23" s="515" t="s">
        <v>18</v>
      </c>
      <c r="B23" s="469" t="s">
        <v>155</v>
      </c>
      <c r="C23" s="469"/>
      <c r="D23" s="68" t="s">
        <v>38</v>
      </c>
      <c r="E23" s="62" t="s">
        <v>15</v>
      </c>
      <c r="F23" s="62" t="s">
        <v>16</v>
      </c>
      <c r="G23" s="219">
        <v>416</v>
      </c>
      <c r="H23" s="219">
        <v>300</v>
      </c>
      <c r="I23" s="218">
        <v>180</v>
      </c>
      <c r="J23" s="125">
        <f t="shared" ref="J23:K23" si="8">I23*1.05</f>
        <v>189</v>
      </c>
      <c r="K23" s="125">
        <f t="shared" si="8"/>
        <v>198.45000000000002</v>
      </c>
      <c r="L23" s="112" t="s">
        <v>120</v>
      </c>
      <c r="M23" s="54">
        <v>0.1</v>
      </c>
      <c r="N23" s="50">
        <f t="shared" si="1"/>
        <v>312</v>
      </c>
      <c r="O23" s="362">
        <v>22</v>
      </c>
      <c r="P23" s="363"/>
      <c r="Q23" s="363"/>
      <c r="R23" s="363"/>
      <c r="S23" s="363"/>
      <c r="T23" s="455"/>
      <c r="U23" s="362">
        <v>19</v>
      </c>
      <c r="V23" s="363"/>
      <c r="W23" s="363"/>
      <c r="X23" s="363"/>
      <c r="Y23" s="363"/>
      <c r="Z23" s="455"/>
      <c r="AA23" s="362">
        <v>22</v>
      </c>
      <c r="AB23" s="363"/>
      <c r="AC23" s="363"/>
      <c r="AD23" s="363"/>
      <c r="AE23" s="363"/>
      <c r="AF23" s="455"/>
      <c r="AG23" s="362">
        <v>66</v>
      </c>
      <c r="AH23" s="363"/>
      <c r="AI23" s="363"/>
      <c r="AJ23" s="363"/>
      <c r="AK23" s="363"/>
      <c r="AL23" s="455"/>
      <c r="AM23" s="362">
        <v>15</v>
      </c>
      <c r="AN23" s="363"/>
      <c r="AO23" s="363"/>
      <c r="AP23" s="363"/>
      <c r="AQ23" s="363"/>
      <c r="AR23" s="455"/>
      <c r="AS23" s="362">
        <v>24</v>
      </c>
      <c r="AT23" s="363"/>
      <c r="AU23" s="363"/>
      <c r="AV23" s="363"/>
      <c r="AW23" s="363"/>
      <c r="AX23" s="455"/>
      <c r="AY23" s="362">
        <v>42</v>
      </c>
      <c r="AZ23" s="363"/>
      <c r="BA23" s="363"/>
      <c r="BB23" s="363"/>
      <c r="BC23" s="363"/>
      <c r="BD23" s="455"/>
      <c r="BE23" s="362">
        <v>37</v>
      </c>
      <c r="BF23" s="363"/>
      <c r="BG23" s="363"/>
      <c r="BH23" s="363"/>
      <c r="BI23" s="363"/>
      <c r="BJ23" s="455"/>
      <c r="BK23" s="362">
        <v>22</v>
      </c>
      <c r="BL23" s="363"/>
      <c r="BM23" s="363"/>
      <c r="BN23" s="363"/>
      <c r="BO23" s="363"/>
      <c r="BP23" s="455"/>
      <c r="BQ23" s="362">
        <v>22</v>
      </c>
      <c r="BR23" s="363"/>
      <c r="BS23" s="363"/>
      <c r="BT23" s="363"/>
      <c r="BU23" s="363"/>
      <c r="BV23" s="455"/>
      <c r="BW23" s="509">
        <v>12</v>
      </c>
      <c r="BX23" s="510"/>
      <c r="BY23" s="510"/>
      <c r="BZ23" s="510"/>
      <c r="CA23" s="510"/>
      <c r="CB23" s="511"/>
      <c r="CC23" s="508">
        <v>9</v>
      </c>
      <c r="CD23" s="508"/>
      <c r="CE23" s="508"/>
      <c r="CF23" s="508"/>
      <c r="CG23" s="508"/>
      <c r="CH23" s="508"/>
    </row>
    <row r="24" spans="1:86" s="38" customFormat="1" ht="12.75" customHeight="1" x14ac:dyDescent="0.3">
      <c r="A24" s="515"/>
      <c r="B24" s="423" t="s">
        <v>156</v>
      </c>
      <c r="C24" s="424"/>
      <c r="D24" s="427" t="s">
        <v>97</v>
      </c>
      <c r="E24" s="516" t="s">
        <v>15</v>
      </c>
      <c r="F24" s="516" t="s">
        <v>16</v>
      </c>
      <c r="G24" s="433">
        <v>969</v>
      </c>
      <c r="H24" s="433">
        <v>970</v>
      </c>
      <c r="I24" s="411">
        <v>650</v>
      </c>
      <c r="J24" s="411">
        <f>I24*1.05</f>
        <v>682.5</v>
      </c>
      <c r="K24" s="411">
        <f>J24*1.05</f>
        <v>716.625</v>
      </c>
      <c r="L24" s="413" t="s">
        <v>120</v>
      </c>
      <c r="M24" s="415">
        <v>0.1</v>
      </c>
      <c r="N24" s="417">
        <f>SUM(O25:CH25)</f>
        <v>998</v>
      </c>
      <c r="O24" s="132" t="s">
        <v>68</v>
      </c>
      <c r="P24" s="132" t="s">
        <v>69</v>
      </c>
      <c r="Q24" s="132" t="s">
        <v>78</v>
      </c>
      <c r="R24" s="132" t="s">
        <v>79</v>
      </c>
      <c r="S24" s="132" t="s">
        <v>98</v>
      </c>
      <c r="T24" s="132" t="s">
        <v>99</v>
      </c>
      <c r="U24" s="132" t="s">
        <v>68</v>
      </c>
      <c r="V24" s="132" t="s">
        <v>69</v>
      </c>
      <c r="W24" s="132" t="s">
        <v>78</v>
      </c>
      <c r="X24" s="132" t="s">
        <v>79</v>
      </c>
      <c r="Y24" s="132" t="s">
        <v>98</v>
      </c>
      <c r="Z24" s="132" t="s">
        <v>99</v>
      </c>
      <c r="AA24" s="132" t="s">
        <v>68</v>
      </c>
      <c r="AB24" s="132" t="s">
        <v>69</v>
      </c>
      <c r="AC24" s="132" t="s">
        <v>78</v>
      </c>
      <c r="AD24" s="132" t="s">
        <v>79</v>
      </c>
      <c r="AE24" s="132" t="s">
        <v>98</v>
      </c>
      <c r="AF24" s="132" t="s">
        <v>99</v>
      </c>
      <c r="AG24" s="132" t="s">
        <v>68</v>
      </c>
      <c r="AH24" s="132" t="s">
        <v>69</v>
      </c>
      <c r="AI24" s="132" t="s">
        <v>78</v>
      </c>
      <c r="AJ24" s="132" t="s">
        <v>79</v>
      </c>
      <c r="AK24" s="132" t="s">
        <v>98</v>
      </c>
      <c r="AL24" s="132" t="s">
        <v>99</v>
      </c>
      <c r="AM24" s="132" t="s">
        <v>68</v>
      </c>
      <c r="AN24" s="132" t="s">
        <v>69</v>
      </c>
      <c r="AO24" s="132" t="s">
        <v>78</v>
      </c>
      <c r="AP24" s="132" t="s">
        <v>79</v>
      </c>
      <c r="AQ24" s="132" t="s">
        <v>98</v>
      </c>
      <c r="AR24" s="132" t="s">
        <v>99</v>
      </c>
      <c r="AS24" s="132" t="s">
        <v>68</v>
      </c>
      <c r="AT24" s="132" t="s">
        <v>69</v>
      </c>
      <c r="AU24" s="132" t="s">
        <v>78</v>
      </c>
      <c r="AV24" s="132" t="s">
        <v>79</v>
      </c>
      <c r="AW24" s="132" t="s">
        <v>98</v>
      </c>
      <c r="AX24" s="132" t="s">
        <v>99</v>
      </c>
      <c r="AY24" s="132" t="s">
        <v>68</v>
      </c>
      <c r="AZ24" s="132" t="s">
        <v>69</v>
      </c>
      <c r="BA24" s="132" t="s">
        <v>78</v>
      </c>
      <c r="BB24" s="132" t="s">
        <v>79</v>
      </c>
      <c r="BC24" s="132" t="s">
        <v>98</v>
      </c>
      <c r="BD24" s="132" t="s">
        <v>99</v>
      </c>
      <c r="BE24" s="132" t="s">
        <v>68</v>
      </c>
      <c r="BF24" s="132" t="s">
        <v>69</v>
      </c>
      <c r="BG24" s="132" t="s">
        <v>78</v>
      </c>
      <c r="BH24" s="132" t="s">
        <v>79</v>
      </c>
      <c r="BI24" s="132" t="s">
        <v>98</v>
      </c>
      <c r="BJ24" s="132" t="s">
        <v>99</v>
      </c>
      <c r="BK24" s="325" t="s">
        <v>68</v>
      </c>
      <c r="BL24" s="325" t="s">
        <v>69</v>
      </c>
      <c r="BM24" s="325" t="s">
        <v>283</v>
      </c>
      <c r="BN24" s="325" t="s">
        <v>284</v>
      </c>
      <c r="BO24" s="325" t="s">
        <v>98</v>
      </c>
      <c r="BP24" s="325" t="s">
        <v>285</v>
      </c>
      <c r="BQ24" s="132" t="s">
        <v>68</v>
      </c>
      <c r="BR24" s="132" t="s">
        <v>69</v>
      </c>
      <c r="BS24" s="132" t="s">
        <v>78</v>
      </c>
      <c r="BT24" s="132" t="s">
        <v>79</v>
      </c>
      <c r="BU24" s="132" t="s">
        <v>98</v>
      </c>
      <c r="BV24" s="132" t="s">
        <v>99</v>
      </c>
      <c r="BW24" s="132" t="s">
        <v>68</v>
      </c>
      <c r="BX24" s="132" t="s">
        <v>69</v>
      </c>
      <c r="BY24" s="132" t="s">
        <v>78</v>
      </c>
      <c r="BZ24" s="132" t="s">
        <v>79</v>
      </c>
      <c r="CA24" s="132" t="s">
        <v>98</v>
      </c>
      <c r="CB24" s="132" t="s">
        <v>99</v>
      </c>
      <c r="CC24" s="132" t="s">
        <v>68</v>
      </c>
      <c r="CD24" s="132" t="s">
        <v>69</v>
      </c>
      <c r="CE24" s="132" t="s">
        <v>78</v>
      </c>
      <c r="CF24" s="132" t="s">
        <v>79</v>
      </c>
      <c r="CG24" s="132" t="s">
        <v>98</v>
      </c>
      <c r="CH24" s="132" t="s">
        <v>99</v>
      </c>
    </row>
    <row r="25" spans="1:86" s="38" customFormat="1" ht="28.95" customHeight="1" x14ac:dyDescent="0.3">
      <c r="A25" s="515"/>
      <c r="B25" s="425"/>
      <c r="C25" s="426"/>
      <c r="D25" s="428"/>
      <c r="E25" s="517"/>
      <c r="F25" s="517"/>
      <c r="G25" s="434"/>
      <c r="H25" s="434"/>
      <c r="I25" s="412"/>
      <c r="J25" s="412"/>
      <c r="K25" s="412"/>
      <c r="L25" s="414"/>
      <c r="M25" s="416"/>
      <c r="N25" s="418"/>
      <c r="O25" s="239">
        <v>14</v>
      </c>
      <c r="P25" s="239">
        <v>13</v>
      </c>
      <c r="Q25" s="239">
        <v>6</v>
      </c>
      <c r="R25" s="239">
        <v>5</v>
      </c>
      <c r="S25" s="232">
        <v>19</v>
      </c>
      <c r="T25" s="232">
        <v>4</v>
      </c>
      <c r="U25" s="239">
        <v>26</v>
      </c>
      <c r="V25" s="239">
        <v>26</v>
      </c>
      <c r="W25" s="239">
        <v>10</v>
      </c>
      <c r="X25" s="239">
        <v>6</v>
      </c>
      <c r="Y25" s="232">
        <v>15</v>
      </c>
      <c r="Z25" s="232">
        <v>5</v>
      </c>
      <c r="AA25" s="239">
        <v>19</v>
      </c>
      <c r="AB25" s="239">
        <v>14</v>
      </c>
      <c r="AC25" s="239">
        <v>5</v>
      </c>
      <c r="AD25" s="239">
        <v>6</v>
      </c>
      <c r="AE25" s="232">
        <v>12</v>
      </c>
      <c r="AF25" s="232">
        <v>8</v>
      </c>
      <c r="AG25" s="296">
        <v>27</v>
      </c>
      <c r="AH25" s="296">
        <v>19</v>
      </c>
      <c r="AI25" s="296">
        <v>7</v>
      </c>
      <c r="AJ25" s="296">
        <v>6</v>
      </c>
      <c r="AK25" s="296">
        <v>30</v>
      </c>
      <c r="AL25" s="296">
        <v>5</v>
      </c>
      <c r="AM25" s="296">
        <v>22</v>
      </c>
      <c r="AN25" s="296">
        <v>20</v>
      </c>
      <c r="AO25" s="296">
        <v>6</v>
      </c>
      <c r="AP25" s="296">
        <v>4</v>
      </c>
      <c r="AQ25" s="296">
        <v>31</v>
      </c>
      <c r="AR25" s="296">
        <v>3</v>
      </c>
      <c r="AS25" s="296">
        <v>27</v>
      </c>
      <c r="AT25" s="296">
        <v>34</v>
      </c>
      <c r="AU25" s="296">
        <v>6</v>
      </c>
      <c r="AV25" s="296">
        <v>4</v>
      </c>
      <c r="AW25" s="296">
        <v>57</v>
      </c>
      <c r="AX25" s="296">
        <v>14</v>
      </c>
      <c r="AY25" s="307">
        <v>39</v>
      </c>
      <c r="AZ25" s="307">
        <v>40</v>
      </c>
      <c r="BA25" s="307">
        <v>11</v>
      </c>
      <c r="BB25" s="307">
        <v>12</v>
      </c>
      <c r="BC25" s="307">
        <v>26</v>
      </c>
      <c r="BD25" s="307">
        <v>9</v>
      </c>
      <c r="BE25" s="315">
        <v>20</v>
      </c>
      <c r="BF25" s="315">
        <v>24</v>
      </c>
      <c r="BG25" s="315">
        <v>6</v>
      </c>
      <c r="BH25" s="315">
        <v>11</v>
      </c>
      <c r="BI25" s="315">
        <v>26</v>
      </c>
      <c r="BJ25" s="315">
        <v>5</v>
      </c>
      <c r="BK25" s="326">
        <v>19</v>
      </c>
      <c r="BL25" s="326">
        <v>14</v>
      </c>
      <c r="BM25" s="326">
        <v>5</v>
      </c>
      <c r="BN25" s="326">
        <v>6</v>
      </c>
      <c r="BO25" s="326">
        <v>12</v>
      </c>
      <c r="BP25" s="326">
        <v>8</v>
      </c>
      <c r="BQ25" s="340">
        <v>8</v>
      </c>
      <c r="BR25" s="340">
        <v>4</v>
      </c>
      <c r="BS25" s="340">
        <v>3</v>
      </c>
      <c r="BT25" s="340">
        <v>1</v>
      </c>
      <c r="BU25" s="340">
        <v>14</v>
      </c>
      <c r="BV25" s="340">
        <v>5</v>
      </c>
      <c r="BW25" s="348">
        <v>19</v>
      </c>
      <c r="BX25" s="348">
        <v>29</v>
      </c>
      <c r="BY25" s="348">
        <v>8</v>
      </c>
      <c r="BZ25" s="348">
        <v>12</v>
      </c>
      <c r="CA25" s="348">
        <v>28</v>
      </c>
      <c r="CB25" s="348">
        <v>3</v>
      </c>
      <c r="CC25" s="347">
        <v>8</v>
      </c>
      <c r="CD25" s="347">
        <v>6</v>
      </c>
      <c r="CE25" s="347">
        <v>4</v>
      </c>
      <c r="CF25" s="347">
        <v>2</v>
      </c>
      <c r="CG25" s="347">
        <v>12</v>
      </c>
      <c r="CH25" s="347">
        <v>4</v>
      </c>
    </row>
    <row r="26" spans="1:86" s="38" customFormat="1" ht="38.25" customHeight="1" x14ac:dyDescent="0.3">
      <c r="A26" s="515"/>
      <c r="B26" s="451" t="s">
        <v>157</v>
      </c>
      <c r="C26" s="452"/>
      <c r="D26" s="45" t="s">
        <v>97</v>
      </c>
      <c r="E26" s="62" t="s">
        <v>15</v>
      </c>
      <c r="F26" s="45" t="s">
        <v>16</v>
      </c>
      <c r="G26" s="51">
        <v>743</v>
      </c>
      <c r="H26" s="51">
        <v>900</v>
      </c>
      <c r="I26" s="220">
        <v>950</v>
      </c>
      <c r="J26" s="125">
        <f t="shared" ref="J26:K27" si="9">I26*1.05</f>
        <v>997.5</v>
      </c>
      <c r="K26" s="125">
        <f t="shared" si="9"/>
        <v>1047.375</v>
      </c>
      <c r="L26" s="112" t="s">
        <v>120</v>
      </c>
      <c r="M26" s="165">
        <v>0.1</v>
      </c>
      <c r="N26" s="171">
        <f>SUM(O26:CH26)</f>
        <v>757</v>
      </c>
      <c r="O26" s="316">
        <v>19</v>
      </c>
      <c r="P26" s="316">
        <v>18</v>
      </c>
      <c r="Q26" s="316">
        <v>9</v>
      </c>
      <c r="R26" s="316">
        <v>12</v>
      </c>
      <c r="S26" s="232">
        <v>7</v>
      </c>
      <c r="T26" s="232">
        <v>5</v>
      </c>
      <c r="U26" s="316">
        <v>30</v>
      </c>
      <c r="V26" s="316">
        <v>19</v>
      </c>
      <c r="W26" s="316">
        <v>11</v>
      </c>
      <c r="X26" s="316">
        <v>7</v>
      </c>
      <c r="Y26" s="232">
        <v>19</v>
      </c>
      <c r="Z26" s="232">
        <v>4</v>
      </c>
      <c r="AA26" s="316">
        <v>18</v>
      </c>
      <c r="AB26" s="316">
        <v>17</v>
      </c>
      <c r="AC26" s="316">
        <v>11</v>
      </c>
      <c r="AD26" s="316">
        <v>10</v>
      </c>
      <c r="AE26" s="232">
        <v>10</v>
      </c>
      <c r="AF26" s="232">
        <v>8</v>
      </c>
      <c r="AG26" s="316">
        <v>29</v>
      </c>
      <c r="AH26" s="316">
        <v>16</v>
      </c>
      <c r="AI26" s="316">
        <v>10</v>
      </c>
      <c r="AJ26" s="316">
        <v>7</v>
      </c>
      <c r="AK26" s="296">
        <v>16</v>
      </c>
      <c r="AL26" s="296">
        <v>5</v>
      </c>
      <c r="AM26" s="316">
        <v>12</v>
      </c>
      <c r="AN26" s="316">
        <v>13</v>
      </c>
      <c r="AO26" s="316">
        <v>10</v>
      </c>
      <c r="AP26" s="316">
        <v>6</v>
      </c>
      <c r="AQ26" s="296">
        <v>8</v>
      </c>
      <c r="AR26" s="296">
        <v>6</v>
      </c>
      <c r="AS26" s="316">
        <v>21</v>
      </c>
      <c r="AT26" s="316">
        <v>18</v>
      </c>
      <c r="AU26" s="316">
        <v>12</v>
      </c>
      <c r="AV26" s="316">
        <v>8</v>
      </c>
      <c r="AW26" s="296">
        <v>8</v>
      </c>
      <c r="AX26" s="296">
        <v>7</v>
      </c>
      <c r="AY26" s="316">
        <v>11</v>
      </c>
      <c r="AZ26" s="316">
        <v>10</v>
      </c>
      <c r="BA26" s="316">
        <v>9</v>
      </c>
      <c r="BB26" s="316">
        <v>8</v>
      </c>
      <c r="BC26" s="307">
        <v>7</v>
      </c>
      <c r="BD26" s="307">
        <v>3</v>
      </c>
      <c r="BE26" s="316">
        <v>26</v>
      </c>
      <c r="BF26" s="316">
        <v>18</v>
      </c>
      <c r="BG26" s="316">
        <v>13</v>
      </c>
      <c r="BH26" s="316">
        <v>14</v>
      </c>
      <c r="BI26" s="315">
        <v>5</v>
      </c>
      <c r="BJ26" s="315">
        <v>3</v>
      </c>
      <c r="BK26" s="326">
        <v>18</v>
      </c>
      <c r="BL26" s="326">
        <v>17</v>
      </c>
      <c r="BM26" s="326">
        <v>11</v>
      </c>
      <c r="BN26" s="326">
        <v>10</v>
      </c>
      <c r="BO26" s="326">
        <v>10</v>
      </c>
      <c r="BP26" s="326">
        <v>8</v>
      </c>
      <c r="BQ26" s="340">
        <v>17</v>
      </c>
      <c r="BR26" s="340">
        <v>11</v>
      </c>
      <c r="BS26" s="340">
        <v>11</v>
      </c>
      <c r="BT26" s="340">
        <v>9</v>
      </c>
      <c r="BU26" s="340">
        <v>11</v>
      </c>
      <c r="BV26" s="340">
        <v>4</v>
      </c>
      <c r="BW26" s="347">
        <v>10</v>
      </c>
      <c r="BX26" s="347">
        <v>4</v>
      </c>
      <c r="BY26" s="347">
        <v>5</v>
      </c>
      <c r="BZ26" s="347">
        <v>5</v>
      </c>
      <c r="CA26" s="347">
        <v>3</v>
      </c>
      <c r="CB26" s="347">
        <v>3</v>
      </c>
      <c r="CC26" s="347">
        <v>5</v>
      </c>
      <c r="CD26" s="347">
        <v>4</v>
      </c>
      <c r="CE26" s="347">
        <v>4</v>
      </c>
      <c r="CF26" s="347">
        <v>2</v>
      </c>
      <c r="CG26" s="347">
        <v>1</v>
      </c>
      <c r="CH26" s="347">
        <v>1</v>
      </c>
    </row>
    <row r="27" spans="1:86" s="38" customFormat="1" ht="24.75" customHeight="1" x14ac:dyDescent="0.3">
      <c r="A27" s="515"/>
      <c r="B27" s="451" t="s">
        <v>158</v>
      </c>
      <c r="C27" s="452"/>
      <c r="D27" s="45" t="s">
        <v>97</v>
      </c>
      <c r="E27" s="62" t="s">
        <v>15</v>
      </c>
      <c r="F27" s="45" t="s">
        <v>16</v>
      </c>
      <c r="G27" s="51">
        <v>226</v>
      </c>
      <c r="H27" s="51">
        <v>290</v>
      </c>
      <c r="I27" s="220">
        <v>330</v>
      </c>
      <c r="J27" s="125">
        <f t="shared" si="9"/>
        <v>346.5</v>
      </c>
      <c r="K27" s="125">
        <v>360</v>
      </c>
      <c r="L27" s="112" t="s">
        <v>120</v>
      </c>
      <c r="M27" s="165">
        <v>0.1</v>
      </c>
      <c r="N27" s="171">
        <f>SUM(O27:CH27)</f>
        <v>310</v>
      </c>
      <c r="O27" s="238">
        <v>7</v>
      </c>
      <c r="P27" s="238">
        <v>4</v>
      </c>
      <c r="Q27" s="238">
        <v>4</v>
      </c>
      <c r="R27" s="238">
        <v>2</v>
      </c>
      <c r="S27" s="232">
        <v>4</v>
      </c>
      <c r="T27" s="232">
        <v>2</v>
      </c>
      <c r="U27" s="238">
        <v>6</v>
      </c>
      <c r="V27" s="238">
        <v>6</v>
      </c>
      <c r="W27" s="238">
        <v>6</v>
      </c>
      <c r="X27" s="238">
        <v>5</v>
      </c>
      <c r="Y27" s="232">
        <v>6</v>
      </c>
      <c r="Z27" s="232">
        <v>1</v>
      </c>
      <c r="AA27" s="238">
        <v>7</v>
      </c>
      <c r="AB27" s="238">
        <v>5</v>
      </c>
      <c r="AC27" s="238">
        <v>3</v>
      </c>
      <c r="AD27" s="238">
        <v>2</v>
      </c>
      <c r="AE27" s="232">
        <v>4</v>
      </c>
      <c r="AF27" s="232">
        <v>3</v>
      </c>
      <c r="AG27" s="296">
        <v>3</v>
      </c>
      <c r="AH27" s="296">
        <v>5</v>
      </c>
      <c r="AI27" s="296">
        <v>3</v>
      </c>
      <c r="AJ27" s="296">
        <v>3</v>
      </c>
      <c r="AK27" s="296">
        <v>4</v>
      </c>
      <c r="AL27" s="296">
        <v>9</v>
      </c>
      <c r="AM27" s="296">
        <v>6</v>
      </c>
      <c r="AN27" s="296">
        <v>4</v>
      </c>
      <c r="AO27" s="296">
        <v>5</v>
      </c>
      <c r="AP27" s="296">
        <v>5</v>
      </c>
      <c r="AQ27" s="296">
        <v>4</v>
      </c>
      <c r="AR27" s="296">
        <v>3</v>
      </c>
      <c r="AS27" s="296">
        <v>4</v>
      </c>
      <c r="AT27" s="296">
        <v>7</v>
      </c>
      <c r="AU27" s="296">
        <v>7</v>
      </c>
      <c r="AV27" s="296">
        <v>3</v>
      </c>
      <c r="AW27" s="296">
        <v>4</v>
      </c>
      <c r="AX27" s="296">
        <v>5</v>
      </c>
      <c r="AY27" s="307">
        <v>5</v>
      </c>
      <c r="AZ27" s="307">
        <v>4</v>
      </c>
      <c r="BA27" s="307">
        <v>4</v>
      </c>
      <c r="BB27" s="307">
        <v>3</v>
      </c>
      <c r="BC27" s="307">
        <v>4</v>
      </c>
      <c r="BD27" s="307">
        <v>3</v>
      </c>
      <c r="BE27" s="315">
        <v>12</v>
      </c>
      <c r="BF27" s="315">
        <v>10</v>
      </c>
      <c r="BG27" s="315">
        <v>5</v>
      </c>
      <c r="BH27" s="315">
        <v>3</v>
      </c>
      <c r="BI27" s="315">
        <v>5</v>
      </c>
      <c r="BJ27" s="315">
        <v>7</v>
      </c>
      <c r="BK27" s="326">
        <v>7</v>
      </c>
      <c r="BL27" s="326">
        <v>5</v>
      </c>
      <c r="BM27" s="326">
        <v>3</v>
      </c>
      <c r="BN27" s="326">
        <v>2</v>
      </c>
      <c r="BO27" s="326">
        <v>4</v>
      </c>
      <c r="BP27" s="326">
        <v>3</v>
      </c>
      <c r="BQ27" s="340">
        <v>6</v>
      </c>
      <c r="BR27" s="340">
        <v>3</v>
      </c>
      <c r="BS27" s="340">
        <v>3</v>
      </c>
      <c r="BT27" s="340">
        <v>2</v>
      </c>
      <c r="BU27" s="340">
        <v>5</v>
      </c>
      <c r="BV27" s="340">
        <v>3</v>
      </c>
      <c r="BW27" s="347">
        <v>6</v>
      </c>
      <c r="BX27" s="347">
        <v>6</v>
      </c>
      <c r="BY27" s="347">
        <v>3</v>
      </c>
      <c r="BZ27" s="347">
        <v>2</v>
      </c>
      <c r="CA27" s="347">
        <v>4</v>
      </c>
      <c r="CB27" s="347">
        <v>3</v>
      </c>
      <c r="CC27" s="347">
        <v>3</v>
      </c>
      <c r="CD27" s="347">
        <v>3</v>
      </c>
      <c r="CE27" s="347">
        <v>2</v>
      </c>
      <c r="CF27" s="347">
        <v>2</v>
      </c>
      <c r="CG27" s="347">
        <v>2</v>
      </c>
      <c r="CH27" s="347">
        <v>2</v>
      </c>
    </row>
    <row r="28" spans="1:86" x14ac:dyDescent="0.3">
      <c r="J28" s="21"/>
      <c r="K28" s="21"/>
      <c r="L28" s="21"/>
      <c r="O28" s="124"/>
      <c r="P28" s="124"/>
      <c r="Q28" s="124"/>
      <c r="R28" s="124"/>
      <c r="S28" s="124"/>
      <c r="T28" s="124"/>
    </row>
    <row r="29" spans="1:86" ht="15" customHeight="1" x14ac:dyDescent="0.3">
      <c r="G29" s="191"/>
      <c r="H29" s="191"/>
      <c r="I29" s="122"/>
      <c r="J29" s="21"/>
      <c r="K29" s="96" t="s">
        <v>226</v>
      </c>
      <c r="L29" s="167" t="s">
        <v>226</v>
      </c>
      <c r="N29" s="122">
        <f>N24+N26+N27</f>
        <v>2065</v>
      </c>
      <c r="O29" s="403">
        <f>O25+P25+Q25+R25+S25+T25+O26+P26+Q26+R26+S26+T26+O27+P27+Q27+R27+T27+S27</f>
        <v>154</v>
      </c>
      <c r="P29" s="403"/>
      <c r="Q29" s="403"/>
      <c r="R29" s="403"/>
      <c r="S29" s="403"/>
      <c r="T29" s="403"/>
      <c r="U29" s="403">
        <f t="shared" ref="U29" si="10">U25+V25+W25+X25+Y25+Z25+U26+V26+W26+X26+Y26+Z26+U27+V27+W27+X27+Z27+Y27</f>
        <v>208</v>
      </c>
      <c r="V29" s="403"/>
      <c r="W29" s="403"/>
      <c r="X29" s="403"/>
      <c r="Y29" s="403"/>
      <c r="Z29" s="403"/>
      <c r="AA29" s="403">
        <f t="shared" ref="AA29" si="11">AA25+AB25+AC25+AD25+AE25+AF25+AA26+AB26+AC26+AD26+AE26+AF26+AA27+AB27+AC27+AD27+AF27+AE27</f>
        <v>162</v>
      </c>
      <c r="AB29" s="403"/>
      <c r="AC29" s="403"/>
      <c r="AD29" s="403"/>
      <c r="AE29" s="403"/>
      <c r="AF29" s="403"/>
      <c r="AG29" s="403">
        <f t="shared" ref="AG29" si="12">AG25+AH25+AI25+AJ25+AK25+AL25+AG26+AH26+AI26+AJ26+AK26+AL26+AG27+AH27+AI27+AJ27+AL27+AK27</f>
        <v>204</v>
      </c>
      <c r="AH29" s="403"/>
      <c r="AI29" s="403"/>
      <c r="AJ29" s="403"/>
      <c r="AK29" s="403"/>
      <c r="AL29" s="403"/>
      <c r="AM29" s="403">
        <f t="shared" ref="AM29" si="13">AM25+AN25+AO25+AP25+AQ25+AR25+AM26+AN26+AO26+AP26+AQ26+AR26+AM27+AN27+AO27+AP27+AR27+AQ27</f>
        <v>168</v>
      </c>
      <c r="AN29" s="403"/>
      <c r="AO29" s="403"/>
      <c r="AP29" s="403"/>
      <c r="AQ29" s="403"/>
      <c r="AR29" s="403"/>
      <c r="AS29" s="403">
        <f t="shared" ref="AS29" si="14">AS25+AT25+AU25+AV25+AW25+AX25+AS26+AT26+AU26+AV26+AW26+AX26+AS27+AT27+AU27+AV27+AX27+AW27</f>
        <v>246</v>
      </c>
      <c r="AT29" s="403"/>
      <c r="AU29" s="403"/>
      <c r="AV29" s="403"/>
      <c r="AW29" s="403"/>
      <c r="AX29" s="403"/>
      <c r="AY29" s="403">
        <f t="shared" ref="AY29" si="15">AY25+AZ25+BA25+BB25+BC25+BD25+AY26+AZ26+BA26+BB26+BC26+BD26+AY27+AZ27+BA27+BB27+BD27+BC27</f>
        <v>208</v>
      </c>
      <c r="AZ29" s="403"/>
      <c r="BA29" s="403"/>
      <c r="BB29" s="403"/>
      <c r="BC29" s="403"/>
      <c r="BD29" s="403"/>
      <c r="BE29" s="403">
        <f t="shared" ref="BE29" si="16">BE25+BF25+BG25+BH25+BI25+BJ25+BE26+BF26+BG26+BH26+BI26+BJ26+BE27+BF27+BG27+BH27+BJ27+BI27</f>
        <v>213</v>
      </c>
      <c r="BF29" s="403"/>
      <c r="BG29" s="403"/>
      <c r="BH29" s="403"/>
      <c r="BI29" s="403"/>
      <c r="BJ29" s="403"/>
      <c r="BK29" s="403">
        <f t="shared" ref="BK29" si="17">BK25+BL25+BM25+BN25+BO25+BP25+BK26+BL26+BM26+BN26+BO26+BP26+BK27+BL27+BM27+BN27+BP27+BO27</f>
        <v>162</v>
      </c>
      <c r="BL29" s="403"/>
      <c r="BM29" s="403"/>
      <c r="BN29" s="403"/>
      <c r="BO29" s="403"/>
      <c r="BP29" s="403"/>
      <c r="BQ29" s="403">
        <f t="shared" ref="BQ29" si="18">BQ25+BR25+BS25+BT25+BU25+BV25+BQ26+BR26+BS26+BT26+BU26+BV26+BQ27+BR27+BS27+BT27+BV27+BU27</f>
        <v>120</v>
      </c>
      <c r="BR29" s="403"/>
      <c r="BS29" s="403"/>
      <c r="BT29" s="403"/>
      <c r="BU29" s="403"/>
      <c r="BV29" s="403"/>
      <c r="BW29" s="403">
        <f t="shared" ref="BW29" si="19">BW25+BX25+BY25+BZ25+CA25+CB25+BW26+BX26+BY26+BZ26+CA26+CB26+BW27+BX27+BY27+BZ27+CB27+CA27</f>
        <v>153</v>
      </c>
      <c r="BX29" s="403"/>
      <c r="BY29" s="403"/>
      <c r="BZ29" s="403"/>
      <c r="CA29" s="403"/>
      <c r="CB29" s="403"/>
      <c r="CC29" s="403">
        <f t="shared" ref="CC29" si="20">CC25+CD25+CE25+CF25+CG25+CH25+CC26+CD26+CE26+CF26+CG26+CH26+CC27+CD27+CE27+CF27+CH27+CG27</f>
        <v>67</v>
      </c>
      <c r="CD29" s="403"/>
      <c r="CE29" s="403"/>
      <c r="CF29" s="403"/>
      <c r="CG29" s="403"/>
      <c r="CH29" s="403"/>
    </row>
    <row r="30" spans="1:86" x14ac:dyDescent="0.3">
      <c r="G30" s="191"/>
      <c r="H30" s="191"/>
      <c r="I30" s="122"/>
      <c r="J30" s="21"/>
      <c r="K30" s="96" t="s">
        <v>2</v>
      </c>
      <c r="L30" s="167" t="s">
        <v>2</v>
      </c>
      <c r="N30" s="122">
        <f>N15+N16+N18+N19+N20+N21+N22</f>
        <v>13068</v>
      </c>
      <c r="O30" s="403">
        <f>SUM(O15:T22)</f>
        <v>1284</v>
      </c>
      <c r="P30" s="403"/>
      <c r="Q30" s="403"/>
      <c r="R30" s="403"/>
      <c r="S30" s="403"/>
      <c r="T30" s="403"/>
      <c r="U30" s="403">
        <f t="shared" ref="U30" si="21">SUM(U15:Z22)</f>
        <v>1781</v>
      </c>
      <c r="V30" s="403"/>
      <c r="W30" s="403"/>
      <c r="X30" s="403"/>
      <c r="Y30" s="403"/>
      <c r="Z30" s="403"/>
      <c r="AA30" s="403">
        <f t="shared" ref="AA30" si="22">SUM(AA15:AF22)</f>
        <v>1181</v>
      </c>
      <c r="AB30" s="403"/>
      <c r="AC30" s="403"/>
      <c r="AD30" s="403"/>
      <c r="AE30" s="403"/>
      <c r="AF30" s="403"/>
      <c r="AG30" s="403">
        <f t="shared" ref="AG30" si="23">SUM(AG15:AL22)</f>
        <v>1512</v>
      </c>
      <c r="AH30" s="403"/>
      <c r="AI30" s="403"/>
      <c r="AJ30" s="403"/>
      <c r="AK30" s="403"/>
      <c r="AL30" s="403"/>
      <c r="AM30" s="403">
        <f t="shared" ref="AM30" si="24">SUM(AM15:AR22)</f>
        <v>1123</v>
      </c>
      <c r="AN30" s="403"/>
      <c r="AO30" s="403"/>
      <c r="AP30" s="403"/>
      <c r="AQ30" s="403"/>
      <c r="AR30" s="403"/>
      <c r="AS30" s="403">
        <f t="shared" ref="AS30" si="25">SUM(AS15:AX22)</f>
        <v>1476</v>
      </c>
      <c r="AT30" s="403"/>
      <c r="AU30" s="403"/>
      <c r="AV30" s="403"/>
      <c r="AW30" s="403"/>
      <c r="AX30" s="403"/>
      <c r="AY30" s="403">
        <f t="shared" ref="AY30" si="26">SUM(AY15:BD22)</f>
        <v>1399</v>
      </c>
      <c r="AZ30" s="403"/>
      <c r="BA30" s="403"/>
      <c r="BB30" s="403"/>
      <c r="BC30" s="403"/>
      <c r="BD30" s="403"/>
      <c r="BE30" s="403">
        <f t="shared" ref="BE30" si="27">SUM(BE15:BJ22)</f>
        <v>1575</v>
      </c>
      <c r="BF30" s="403"/>
      <c r="BG30" s="403"/>
      <c r="BH30" s="403"/>
      <c r="BI30" s="403"/>
      <c r="BJ30" s="403"/>
      <c r="BK30" s="403">
        <f t="shared" ref="BK30" si="28">SUM(BK15:BP22)</f>
        <v>1181</v>
      </c>
      <c r="BL30" s="403"/>
      <c r="BM30" s="403"/>
      <c r="BN30" s="403"/>
      <c r="BO30" s="403"/>
      <c r="BP30" s="403"/>
      <c r="BQ30" s="403">
        <f t="shared" ref="BQ30" si="29">SUM(BQ15:BV22)</f>
        <v>1402</v>
      </c>
      <c r="BR30" s="403"/>
      <c r="BS30" s="403"/>
      <c r="BT30" s="403"/>
      <c r="BU30" s="403"/>
      <c r="BV30" s="403"/>
      <c r="BW30" s="403">
        <f t="shared" ref="BW30" si="30">SUM(BW15:CB22)</f>
        <v>1484</v>
      </c>
      <c r="BX30" s="403"/>
      <c r="BY30" s="403"/>
      <c r="BZ30" s="403"/>
      <c r="CA30" s="403"/>
      <c r="CB30" s="403"/>
      <c r="CC30" s="403">
        <f t="shared" ref="CC30" si="31">SUM(CC15:CH22)</f>
        <v>1152</v>
      </c>
      <c r="CD30" s="403"/>
      <c r="CE30" s="403"/>
      <c r="CF30" s="403"/>
      <c r="CG30" s="403"/>
      <c r="CH30" s="403"/>
    </row>
    <row r="31" spans="1:86" x14ac:dyDescent="0.3">
      <c r="J31" s="21"/>
      <c r="K31" s="21"/>
      <c r="L31" s="167" t="s">
        <v>227</v>
      </c>
      <c r="N31" s="122">
        <f>N17</f>
        <v>3482</v>
      </c>
    </row>
    <row r="32" spans="1:86" s="117" customFormat="1" x14ac:dyDescent="0.3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168"/>
      <c r="M32" s="96"/>
      <c r="N32" s="188">
        <f>N30+N31</f>
        <v>16550</v>
      </c>
      <c r="O32" s="46"/>
      <c r="P32" s="46"/>
      <c r="Q32" s="46"/>
      <c r="R32" s="46"/>
      <c r="S32" s="46"/>
      <c r="T32" s="46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46"/>
      <c r="AT32" s="46"/>
      <c r="AU32" s="46"/>
      <c r="AV32" s="46"/>
      <c r="AW32" s="46"/>
      <c r="AX32" s="46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</row>
    <row r="33" spans="7:86" x14ac:dyDescent="0.3">
      <c r="J33" s="21"/>
      <c r="K33" s="96" t="s">
        <v>68</v>
      </c>
      <c r="L33" s="96"/>
    </row>
    <row r="34" spans="7:86" s="21" customFormat="1" x14ac:dyDescent="0.3">
      <c r="G34" s="96"/>
      <c r="H34" s="96"/>
      <c r="K34" s="96" t="s">
        <v>69</v>
      </c>
      <c r="L34" s="96" t="s">
        <v>21</v>
      </c>
      <c r="N34" s="21">
        <f>O25+O26+O27+U25+U26+U27+AA25+AA26+AA27+AG25+AG26+AG27+AM25+AM26+AM27+AS25+AS26+AS27+AY25+AY26+AY27+BE25+BE26+BE27+BK25+BK26+BK27+BQ25+BQ26+BQ27+BW25+BW26+BW27+CC25+CC26+CC27</f>
        <v>536</v>
      </c>
      <c r="O34" s="46"/>
      <c r="P34" s="46"/>
      <c r="Q34" s="46"/>
      <c r="R34" s="46"/>
      <c r="S34" s="46"/>
      <c r="T34" s="46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46"/>
      <c r="AT34" s="46"/>
      <c r="AU34" s="46"/>
      <c r="AV34" s="46"/>
      <c r="AW34" s="46"/>
      <c r="AX34" s="46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</row>
    <row r="35" spans="7:86" s="21" customFormat="1" x14ac:dyDescent="0.3">
      <c r="G35" s="96"/>
      <c r="H35" s="96"/>
      <c r="K35" s="96" t="s">
        <v>78</v>
      </c>
      <c r="L35" s="96" t="s">
        <v>20</v>
      </c>
      <c r="N35" s="21">
        <f>P25+P26+P27+V25+V26+V27+AB25+AB26+AB27+AH25+AH26+AH27+AN25+AN26+AN27+AT25+AT26+AT27+AZ25+AZ26+AZ27+BF25+BF26+BF27+BL25+BL26+BL27+BR25+BR26+BR27+BX25+BX26+BX27+CD25+CD26+CD27</f>
        <v>470</v>
      </c>
      <c r="O35" s="46"/>
      <c r="P35" s="46"/>
      <c r="Q35" s="46"/>
      <c r="R35" s="46"/>
      <c r="S35" s="46"/>
      <c r="T35" s="46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46"/>
      <c r="AT35" s="46"/>
      <c r="AU35" s="46"/>
      <c r="AV35" s="46"/>
      <c r="AW35" s="46"/>
      <c r="AX35" s="46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</row>
    <row r="36" spans="7:86" s="21" customFormat="1" x14ac:dyDescent="0.3">
      <c r="G36" s="96"/>
      <c r="H36" s="96"/>
      <c r="J36" s="39"/>
      <c r="K36" s="96" t="s">
        <v>79</v>
      </c>
      <c r="L36" s="96" t="s">
        <v>261</v>
      </c>
      <c r="N36" s="21">
        <f>Q25+Q26+Q27+W25+W26+W27+AC25+AC26+AC27+AI25+AI26+AI27+AO25+AO26+AO27+AU25+AU26+AU27+BA25+BA26+BA27+BG25+BG26+BG27+BM25+BM26+BM27+BS25+BS26+BS27+BY25+BY26+BY27+CE25+CE26+CE27</f>
        <v>241</v>
      </c>
      <c r="O36" s="46"/>
      <c r="P36" s="46"/>
      <c r="Q36" s="46"/>
      <c r="R36" s="46"/>
      <c r="S36" s="46"/>
      <c r="T36" s="46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46"/>
      <c r="AT36" s="46"/>
      <c r="AU36" s="46"/>
      <c r="AV36" s="46"/>
      <c r="AW36" s="46"/>
      <c r="AX36" s="46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</row>
    <row r="37" spans="7:86" x14ac:dyDescent="0.3">
      <c r="K37" s="96" t="s">
        <v>98</v>
      </c>
      <c r="L37" s="163" t="s">
        <v>262</v>
      </c>
      <c r="N37" s="21">
        <f>R25+R26+R27+X25+X26+X27+AD25+AD26+AD27+AJ25+AJ26+AJ27+AP25+AP26+AP27+AV25+AV26+AV27+BB25+BB26+BB27+BH25+BH26+BH27+BN25+BN26+BN27+BT25+BT26+BT27+BZ25+BZ26+BZ27+CF25+CF26+CF27</f>
        <v>207</v>
      </c>
    </row>
    <row r="38" spans="7:86" x14ac:dyDescent="0.3">
      <c r="K38" s="96" t="s">
        <v>99</v>
      </c>
      <c r="L38" s="163" t="s">
        <v>231</v>
      </c>
      <c r="N38" s="21">
        <f>S25+S26+S27+Y25+Y26+Y27+AE25+AE26+AE27+AK25+AK26+AK27+AQ25+AQ26+AQ27+AW25+AW26+AW27+BC25+BC26+BC27+BI25+BI26+BI27+BO25+BO26+BO27+BU25+BU26+BU27+CA25+CA26+CA27+CG25+CG26+CG27</f>
        <v>437</v>
      </c>
    </row>
    <row r="39" spans="7:86" x14ac:dyDescent="0.3">
      <c r="L39" s="163" t="s">
        <v>236</v>
      </c>
      <c r="N39" s="21">
        <f>T25+T26+T27+Z25+Z26+Z27+AF25+AF26+AF27+AL25+AL26+AL27+AR25+AR26+AR27+AX25+AX26+AX27+BD25+BD26+BD27+BJ25+BJ26+BJ27+BP25+BP26+BP27+BV25+BV26+BV27+CB25+CB26+CB27+CH25+CH26+CH27</f>
        <v>174</v>
      </c>
    </row>
    <row r="40" spans="7:86" x14ac:dyDescent="0.3">
      <c r="L40" s="163" t="s">
        <v>266</v>
      </c>
    </row>
    <row r="41" spans="7:86" x14ac:dyDescent="0.3">
      <c r="L41" s="163" t="s">
        <v>267</v>
      </c>
    </row>
    <row r="42" spans="7:86" x14ac:dyDescent="0.3">
      <c r="L42" s="163"/>
    </row>
  </sheetData>
  <mergeCells count="192">
    <mergeCell ref="BQ18:BV18"/>
    <mergeCell ref="BQ20:BV20"/>
    <mergeCell ref="BQ19:BV19"/>
    <mergeCell ref="BQ21:BV21"/>
    <mergeCell ref="BQ17:BV17"/>
    <mergeCell ref="BQ15:BV15"/>
    <mergeCell ref="BQ16:BV16"/>
    <mergeCell ref="O22:T22"/>
    <mergeCell ref="U22:Z22"/>
    <mergeCell ref="AA22:AF22"/>
    <mergeCell ref="AG22:AL22"/>
    <mergeCell ref="AM22:AR22"/>
    <mergeCell ref="U15:Z15"/>
    <mergeCell ref="U17:Z17"/>
    <mergeCell ref="AA17:AF17"/>
    <mergeCell ref="O17:T17"/>
    <mergeCell ref="AA15:AF15"/>
    <mergeCell ref="AG17:AL17"/>
    <mergeCell ref="AG16:AL16"/>
    <mergeCell ref="AM16:AR16"/>
    <mergeCell ref="BK20:BP20"/>
    <mergeCell ref="AY20:BD20"/>
    <mergeCell ref="AG20:AL20"/>
    <mergeCell ref="AM20:AR20"/>
    <mergeCell ref="O21:T21"/>
    <mergeCell ref="O20:T20"/>
    <mergeCell ref="U20:Z20"/>
    <mergeCell ref="AA20:AF20"/>
    <mergeCell ref="AS22:AX22"/>
    <mergeCell ref="AS21:AX21"/>
    <mergeCell ref="BK19:BP19"/>
    <mergeCell ref="BK18:BP18"/>
    <mergeCell ref="U19:Z19"/>
    <mergeCell ref="AA19:AF19"/>
    <mergeCell ref="O18:T18"/>
    <mergeCell ref="U18:Z18"/>
    <mergeCell ref="AA18:AF18"/>
    <mergeCell ref="O19:T19"/>
    <mergeCell ref="BE20:BJ20"/>
    <mergeCell ref="AS20:AX20"/>
    <mergeCell ref="BK21:BP21"/>
    <mergeCell ref="BK22:BP22"/>
    <mergeCell ref="BE19:BJ19"/>
    <mergeCell ref="BE18:BJ18"/>
    <mergeCell ref="AM18:AR18"/>
    <mergeCell ref="AS18:AX18"/>
    <mergeCell ref="BK23:BP23"/>
    <mergeCell ref="BW29:CB29"/>
    <mergeCell ref="U21:Z21"/>
    <mergeCell ref="AA21:AF21"/>
    <mergeCell ref="AS23:AX23"/>
    <mergeCell ref="AY23:BD23"/>
    <mergeCell ref="AG21:AL21"/>
    <mergeCell ref="AM21:AR21"/>
    <mergeCell ref="BE23:BJ23"/>
    <mergeCell ref="BE22:BJ22"/>
    <mergeCell ref="BE21:BJ21"/>
    <mergeCell ref="AY22:BD22"/>
    <mergeCell ref="AY21:BD21"/>
    <mergeCell ref="BQ23:BV23"/>
    <mergeCell ref="BQ22:BV22"/>
    <mergeCell ref="BE29:BJ29"/>
    <mergeCell ref="BK29:BP29"/>
    <mergeCell ref="BE30:BJ30"/>
    <mergeCell ref="BK30:BP30"/>
    <mergeCell ref="BQ30:BV30"/>
    <mergeCell ref="BW30:CB30"/>
    <mergeCell ref="CC30:CH30"/>
    <mergeCell ref="CC29:CH29"/>
    <mergeCell ref="AS29:AX29"/>
    <mergeCell ref="AY29:BD29"/>
    <mergeCell ref="AS30:AX30"/>
    <mergeCell ref="AY30:BD30"/>
    <mergeCell ref="BQ29:BV29"/>
    <mergeCell ref="O29:T29"/>
    <mergeCell ref="O30:T30"/>
    <mergeCell ref="U29:Z29"/>
    <mergeCell ref="AA29:AF29"/>
    <mergeCell ref="AG29:AL29"/>
    <mergeCell ref="AM29:AR29"/>
    <mergeCell ref="O23:T23"/>
    <mergeCell ref="U23:Z23"/>
    <mergeCell ref="AA23:AF23"/>
    <mergeCell ref="AM23:AR23"/>
    <mergeCell ref="AG23:AL23"/>
    <mergeCell ref="U30:Z30"/>
    <mergeCell ref="AA30:AF30"/>
    <mergeCell ref="AG30:AL30"/>
    <mergeCell ref="AM30:AR30"/>
    <mergeCell ref="A23:A27"/>
    <mergeCell ref="B23:C23"/>
    <mergeCell ref="M24:M25"/>
    <mergeCell ref="N24:N25"/>
    <mergeCell ref="B26:C26"/>
    <mergeCell ref="B27:C27"/>
    <mergeCell ref="B24:C25"/>
    <mergeCell ref="D24:D25"/>
    <mergeCell ref="E24:E25"/>
    <mergeCell ref="F24:F25"/>
    <mergeCell ref="I24:I25"/>
    <mergeCell ref="J24:J25"/>
    <mergeCell ref="K24:K25"/>
    <mergeCell ref="L24:L25"/>
    <mergeCell ref="H24:H25"/>
    <mergeCell ref="G24:G25"/>
    <mergeCell ref="BQ13:BV14"/>
    <mergeCell ref="BW13:CB14"/>
    <mergeCell ref="CC13:CH14"/>
    <mergeCell ref="AY13:BD14"/>
    <mergeCell ref="AY15:BD15"/>
    <mergeCell ref="BE13:BJ14"/>
    <mergeCell ref="BK13:BP14"/>
    <mergeCell ref="BE17:BJ17"/>
    <mergeCell ref="BE15:BJ15"/>
    <mergeCell ref="BK15:BP15"/>
    <mergeCell ref="BK16:BP16"/>
    <mergeCell ref="BK17:BP17"/>
    <mergeCell ref="BE16:BJ16"/>
    <mergeCell ref="BW15:CB15"/>
    <mergeCell ref="CC15:CH15"/>
    <mergeCell ref="A1:B1"/>
    <mergeCell ref="C1:F1"/>
    <mergeCell ref="A3:B3"/>
    <mergeCell ref="C3:F3"/>
    <mergeCell ref="A5:B5"/>
    <mergeCell ref="C5:F5"/>
    <mergeCell ref="AG13:AL14"/>
    <mergeCell ref="AM13:AR14"/>
    <mergeCell ref="AS13:AX14"/>
    <mergeCell ref="L13:L14"/>
    <mergeCell ref="M13:M14"/>
    <mergeCell ref="N13:N14"/>
    <mergeCell ref="A7:B7"/>
    <mergeCell ref="C7:F7"/>
    <mergeCell ref="A9:B9"/>
    <mergeCell ref="C9:F9"/>
    <mergeCell ref="G13:G14"/>
    <mergeCell ref="K13:K14"/>
    <mergeCell ref="AA13:AF14"/>
    <mergeCell ref="U13:Z14"/>
    <mergeCell ref="H13:H14"/>
    <mergeCell ref="B13:C14"/>
    <mergeCell ref="D13:D14"/>
    <mergeCell ref="E13:E14"/>
    <mergeCell ref="A19:A22"/>
    <mergeCell ref="B19:C19"/>
    <mergeCell ref="A15:A18"/>
    <mergeCell ref="B20:C20"/>
    <mergeCell ref="B18:C18"/>
    <mergeCell ref="B16:C16"/>
    <mergeCell ref="B21:C21"/>
    <mergeCell ref="B15:C15"/>
    <mergeCell ref="B22:C22"/>
    <mergeCell ref="B17:C17"/>
    <mergeCell ref="AS15:AX15"/>
    <mergeCell ref="AG15:AL15"/>
    <mergeCell ref="AG19:AL19"/>
    <mergeCell ref="AM19:AR19"/>
    <mergeCell ref="AS19:AX19"/>
    <mergeCell ref="AG18:AL18"/>
    <mergeCell ref="AY19:BD19"/>
    <mergeCell ref="AY18:BD18"/>
    <mergeCell ref="AY17:BD17"/>
    <mergeCell ref="AY16:BD16"/>
    <mergeCell ref="AM15:AR15"/>
    <mergeCell ref="AS16:AX16"/>
    <mergeCell ref="AM17:AR17"/>
    <mergeCell ref="AS17:AX17"/>
    <mergeCell ref="F13:F14"/>
    <mergeCell ref="J13:J14"/>
    <mergeCell ref="O13:T14"/>
    <mergeCell ref="O15:T15"/>
    <mergeCell ref="I13:I14"/>
    <mergeCell ref="O16:T16"/>
    <mergeCell ref="U16:Z16"/>
    <mergeCell ref="AA16:AF16"/>
    <mergeCell ref="CC23:CH23"/>
    <mergeCell ref="BW23:CB23"/>
    <mergeCell ref="CC22:CH22"/>
    <mergeCell ref="CC21:CH21"/>
    <mergeCell ref="BW22:CB22"/>
    <mergeCell ref="CC20:CH20"/>
    <mergeCell ref="BW19:CB19"/>
    <mergeCell ref="BW20:CB20"/>
    <mergeCell ref="BW21:CB21"/>
    <mergeCell ref="CC19:CH19"/>
    <mergeCell ref="CC18:CH18"/>
    <mergeCell ref="BW18:CB18"/>
    <mergeCell ref="BW16:CB16"/>
    <mergeCell ref="CC16:CH16"/>
    <mergeCell ref="BW17:CB17"/>
    <mergeCell ref="CC17:CH17"/>
  </mergeCells>
  <pageMargins left="0.93" right="0.31496062992125984" top="0.74803149606299213" bottom="0.74803149606299213" header="0.31496062992125984" footer="0.31496062992125984"/>
  <pageSetup paperSize="9" scale="77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14" max="2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SIM-GUARDERÍAS</vt:lpstr>
      <vt:lpstr>SIM-PREESCOLAR</vt:lpstr>
      <vt:lpstr>SIM-VILLAS</vt:lpstr>
      <vt:lpstr>SIM-PI</vt:lpstr>
      <vt:lpstr>SIM-PREVERP</vt:lpstr>
      <vt:lpstr>SIM-PAIDEA</vt:lpstr>
      <vt:lpstr>SIM-ESCI</vt:lpstr>
      <vt:lpstr>SIM-MIG.INFANTIL</vt:lpstr>
      <vt:lpstr>SIM-PROPADETIUM</vt:lpstr>
      <vt:lpstr>SIM-UEAACL</vt:lpstr>
      <vt:lpstr>SIM-CENI </vt:lpstr>
      <vt:lpstr>SIM-NUTRICIÓN</vt:lpstr>
      <vt:lpstr>Hoja1</vt:lpstr>
      <vt:lpstr>Hoja2</vt:lpstr>
      <vt:lpstr>'SIM-CENI '!Área_de_impresión</vt:lpstr>
      <vt:lpstr>'SIM-ESCI'!Área_de_impresión</vt:lpstr>
      <vt:lpstr>'SIM-GUARDERÍAS'!Área_de_impresión</vt:lpstr>
      <vt:lpstr>'SIM-MIG.INFANTIL'!Área_de_impresión</vt:lpstr>
      <vt:lpstr>'SIM-NUTRICIÓN'!Área_de_impresión</vt:lpstr>
      <vt:lpstr>'SIM-PAIDEA'!Área_de_impresión</vt:lpstr>
      <vt:lpstr>'SIM-PI'!Área_de_impresión</vt:lpstr>
      <vt:lpstr>'SIM-PREESCOLAR'!Área_de_impresión</vt:lpstr>
      <vt:lpstr>'SIM-PREVERP'!Área_de_impresión</vt:lpstr>
      <vt:lpstr>'SIM-PROPADETIUM'!Área_de_impresión</vt:lpstr>
      <vt:lpstr>'SIM-UEAACL'!Área_de_impresión</vt:lpstr>
      <vt:lpstr>'SIM-VILLAS'!Área_de_impresión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Miguel Escalante Vazquez</cp:lastModifiedBy>
  <cp:lastPrinted>2016-10-03T15:07:36Z</cp:lastPrinted>
  <dcterms:created xsi:type="dcterms:W3CDTF">2016-01-24T20:31:20Z</dcterms:created>
  <dcterms:modified xsi:type="dcterms:W3CDTF">2022-08-03T19:09:42Z</dcterms:modified>
</cp:coreProperties>
</file>