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escalante\Downloads\"/>
    </mc:Choice>
  </mc:AlternateContent>
  <xr:revisionPtr revIDLastSave="0" documentId="13_ncr:1_{71C398FE-294C-48C7-8EB7-DD99BC9E3927}" xr6:coauthVersionLast="36" xr6:coauthVersionMax="36" xr10:uidLastSave="{00000000-0000-0000-0000-000000000000}"/>
  <bookViews>
    <workbookView xWindow="0" yWindow="0" windowWidth="23040" windowHeight="8196" firstSheet="9" activeTab="9" xr2:uid="{00000000-000D-0000-FFFF-FFFF00000000}"/>
  </bookViews>
  <sheets>
    <sheet name="SIM-VENTANILLA" sheetId="2" r:id="rId1"/>
    <sheet name="SIM-CASOS" sheetId="3" r:id="rId2"/>
    <sheet name="SIM-T.S.CENTROS" sheetId="6" r:id="rId3"/>
    <sheet name="SIM-COMEDORES" sheetId="8" r:id="rId4"/>
    <sheet name="SIM-MEDICO" sheetId="11" r:id="rId5"/>
    <sheet name="SIM-DENTAL" sheetId="13" r:id="rId6"/>
    <sheet name="SIM-LABORATORIO" sheetId="12" r:id="rId7"/>
    <sheet name="SIM-PSICOLOGÍA" sheetId="14" r:id="rId8"/>
    <sheet name="SIM-ESC.PADRES" sheetId="15" state="hidden" r:id="rId9"/>
    <sheet name="SIM-EXTRA ESCOLAR" sheetId="9" r:id="rId10"/>
    <sheet name="SIM-T.CULTURALES" sheetId="10" state="hidden" r:id="rId11"/>
    <sheet name="SIM-PAPSC" sheetId="17" r:id="rId12"/>
    <sheet name="SIM-CADIPSI" sheetId="7" r:id="rId13"/>
    <sheet name="Hoja1" sheetId="16" r:id="rId14"/>
  </sheets>
  <definedNames>
    <definedName name="_xlnm.Print_Area" localSheetId="12">'SIM-CADIPSI'!$A$1:$CH$20</definedName>
    <definedName name="_xlnm.Print_Area" localSheetId="1">'SIM-CASOS'!$A$1:$DF$29</definedName>
    <definedName name="_xlnm.Print_Area" localSheetId="3">'SIM-COMEDORES'!$A$1:$DF$20</definedName>
    <definedName name="_xlnm.Print_Area" localSheetId="5">'SIM-DENTAL'!$A$1:$CH$31</definedName>
    <definedName name="_xlnm.Print_Area" localSheetId="8">'SIM-ESC.PADRES'!$A$1:$BH$24</definedName>
    <definedName name="_xlnm.Print_Area" localSheetId="9">'SIM-EXTRA ESCOLAR'!$A$1:$DF$22</definedName>
    <definedName name="_xlnm.Print_Area" localSheetId="6">'SIM-LABORATORIO'!$A$1:$CH$23</definedName>
    <definedName name="_xlnm.Print_Area" localSheetId="4">'SIM-MEDICO'!$A$1:$CH$23</definedName>
    <definedName name="_xlnm.Print_Area" localSheetId="11">'SIM-PAPSC'!$A$1:$DD$21</definedName>
    <definedName name="_xlnm.Print_Area" localSheetId="7">'SIM-PSICOLOGÍA'!$A$1:$CH$43</definedName>
    <definedName name="_xlnm.Print_Area" localSheetId="10">'SIM-T.CULTURALES'!$A$1:$DD$28</definedName>
    <definedName name="_xlnm.Print_Area" localSheetId="2">'SIM-T.S.CENTROS'!$A$1:$DF$25</definedName>
    <definedName name="_xlnm.Print_Area" localSheetId="0">'SIM-VENTANILLA'!$A$1:$DF$19</definedName>
    <definedName name="Z_388755BE_A959_4416_B721_FA8402AB4B74_.wvu.Rows" localSheetId="12" hidden="1">'SIM-CADIPSI'!#REF!,'SIM-CADIPSI'!#REF!,'SIM-CADIPSI'!#REF!</definedName>
    <definedName name="Z_388755BE_A959_4416_B721_FA8402AB4B74_.wvu.Rows" localSheetId="11" hidden="1">'SIM-PAPSC'!#REF!,'SIM-PAPSC'!#REF!,'SIM-PAPSC'!#REF!</definedName>
    <definedName name="Z_6F59A456_3365_4637_B7D9_3CE825F25274_.wvu.Rows" localSheetId="12" hidden="1">'SIM-CADIPSI'!#REF!,'SIM-CADIPSI'!#REF!,'SIM-CADIPSI'!#REF!</definedName>
    <definedName name="Z_6F59A456_3365_4637_B7D9_3CE825F25274_.wvu.Rows" localSheetId="11" hidden="1">'SIM-PAPSC'!#REF!,'SIM-PAPSC'!#REF!,'SIM-PAPSC'!#REF!</definedName>
  </definedNames>
  <calcPr calcId="191029"/>
</workbook>
</file>

<file path=xl/calcChain.xml><?xml version="1.0" encoding="utf-8"?>
<calcChain xmlns="http://schemas.openxmlformats.org/spreadsheetml/2006/main">
  <c r="N19" i="9" l="1"/>
  <c r="O24" i="9"/>
  <c r="N25" i="9"/>
  <c r="W24" i="9"/>
  <c r="AE24" i="9"/>
  <c r="AM24" i="9"/>
  <c r="AU24" i="9"/>
  <c r="BC24" i="9"/>
  <c r="CA24" i="9"/>
  <c r="BS24" i="9"/>
  <c r="BK25" i="11" l="1"/>
  <c r="BK24" i="9"/>
  <c r="N21" i="9" l="1"/>
  <c r="N22" i="9"/>
  <c r="G23" i="7"/>
  <c r="G22" i="7"/>
  <c r="H23" i="7"/>
  <c r="H22" i="7"/>
  <c r="G33" i="14"/>
  <c r="G32" i="14"/>
  <c r="H33" i="14"/>
  <c r="H32" i="14"/>
  <c r="G23" i="12"/>
  <c r="G22" i="12"/>
  <c r="G21" i="12"/>
  <c r="H23" i="12"/>
  <c r="H22" i="12"/>
  <c r="H21" i="12"/>
  <c r="G24" i="13"/>
  <c r="G23" i="13"/>
  <c r="H24" i="13"/>
  <c r="H23" i="13"/>
  <c r="G26" i="11"/>
  <c r="G25" i="11"/>
  <c r="H26" i="11"/>
  <c r="H25" i="11"/>
  <c r="K24" i="3"/>
  <c r="J25" i="3"/>
  <c r="K25" i="3" s="1"/>
  <c r="J24" i="3"/>
  <c r="G23" i="8"/>
  <c r="G22" i="8"/>
  <c r="H23" i="8"/>
  <c r="H22" i="8"/>
  <c r="G28" i="6"/>
  <c r="G27" i="6"/>
  <c r="H28" i="6"/>
  <c r="H27" i="6"/>
  <c r="G21" i="2"/>
  <c r="G22" i="2"/>
  <c r="G32" i="3"/>
  <c r="G31" i="3"/>
  <c r="H32" i="3"/>
  <c r="H31" i="3"/>
  <c r="H22" i="2"/>
  <c r="H21" i="2"/>
  <c r="U23" i="13"/>
  <c r="AA23" i="13"/>
  <c r="AG23" i="13"/>
  <c r="AM23" i="13"/>
  <c r="AS23" i="13"/>
  <c r="AY23" i="13"/>
  <c r="BE23" i="13"/>
  <c r="BK23" i="13"/>
  <c r="BQ23" i="13"/>
  <c r="BW23" i="13"/>
  <c r="CC23" i="13"/>
  <c r="O23" i="13"/>
  <c r="BW21" i="12" l="1"/>
  <c r="CC21" i="12"/>
  <c r="AY21" i="12" l="1"/>
  <c r="AY23" i="12"/>
  <c r="L17" i="17"/>
  <c r="D132" i="16"/>
  <c r="D128" i="16"/>
  <c r="D126" i="16"/>
  <c r="C130" i="16"/>
  <c r="C131" i="16"/>
  <c r="N30" i="12"/>
  <c r="N29" i="12"/>
  <c r="D130" i="16" l="1"/>
  <c r="C134" i="16"/>
  <c r="I23" i="13"/>
  <c r="L16" i="17" l="1"/>
  <c r="L15" i="17"/>
  <c r="L14" i="17"/>
  <c r="L13" i="17"/>
  <c r="C135" i="16" s="1"/>
  <c r="L18" i="17"/>
  <c r="P36" i="9"/>
  <c r="P35" i="9"/>
  <c r="P34" i="9"/>
  <c r="P33" i="9"/>
  <c r="P32" i="9"/>
  <c r="P31" i="9"/>
  <c r="P30" i="9"/>
  <c r="P29" i="9"/>
  <c r="W32" i="3" l="1"/>
  <c r="AE32" i="3"/>
  <c r="AM32" i="3"/>
  <c r="AU32" i="3"/>
  <c r="BC32" i="3"/>
  <c r="BK32" i="3"/>
  <c r="BS32" i="3"/>
  <c r="CA32" i="3"/>
  <c r="CI32" i="3"/>
  <c r="CQ32" i="3"/>
  <c r="CY32" i="3"/>
  <c r="O32" i="3"/>
  <c r="N29" i="9" l="1"/>
  <c r="N25" i="12"/>
  <c r="P32" i="8"/>
  <c r="P31" i="8"/>
  <c r="P30" i="8"/>
  <c r="P29" i="8"/>
  <c r="P28" i="8"/>
  <c r="P27" i="8"/>
  <c r="P26" i="8"/>
  <c r="P25" i="8"/>
  <c r="N36" i="9"/>
  <c r="N35" i="9"/>
  <c r="N34" i="9"/>
  <c r="N33" i="9"/>
  <c r="N32" i="9"/>
  <c r="N31" i="9"/>
  <c r="N30" i="9"/>
  <c r="I23" i="12" l="1"/>
  <c r="L21" i="17"/>
  <c r="L19" i="17"/>
  <c r="L23" i="17" s="1"/>
  <c r="N15" i="14"/>
  <c r="I21" i="12"/>
  <c r="U23" i="12"/>
  <c r="AA23" i="12"/>
  <c r="AG23" i="12"/>
  <c r="AM23" i="12"/>
  <c r="AS23" i="12"/>
  <c r="BE23" i="12"/>
  <c r="BK23" i="12"/>
  <c r="BQ23" i="12"/>
  <c r="BW23" i="12"/>
  <c r="CC23" i="12"/>
  <c r="O23" i="12"/>
  <c r="AS21" i="12"/>
  <c r="BE21" i="12"/>
  <c r="BK21" i="12"/>
  <c r="BQ21" i="12"/>
  <c r="U21" i="12"/>
  <c r="AA21" i="12"/>
  <c r="AG21" i="12"/>
  <c r="AM21" i="12"/>
  <c r="O21" i="12"/>
  <c r="N16" i="9"/>
  <c r="N15" i="9"/>
  <c r="N18" i="9"/>
  <c r="N17" i="9"/>
  <c r="I25" i="9"/>
  <c r="I33" i="14"/>
  <c r="I32" i="14"/>
  <c r="AM24" i="13"/>
  <c r="AS24" i="13"/>
  <c r="AY24" i="13"/>
  <c r="BE24" i="13"/>
  <c r="BK24" i="13"/>
  <c r="BQ24" i="13"/>
  <c r="BW24" i="13"/>
  <c r="CC24" i="13"/>
  <c r="I24" i="13"/>
  <c r="I26" i="11"/>
  <c r="I25" i="11"/>
  <c r="I23" i="8"/>
  <c r="I22" i="8"/>
  <c r="BC22" i="8"/>
  <c r="BK22" i="8"/>
  <c r="BS22" i="8"/>
  <c r="CA22" i="8"/>
  <c r="CI22" i="8"/>
  <c r="CQ22" i="8"/>
  <c r="CY22" i="8"/>
  <c r="AU22" i="8"/>
  <c r="AE22" i="8"/>
  <c r="AM22" i="8"/>
  <c r="W22" i="8"/>
  <c r="N22" i="8"/>
  <c r="N15" i="6"/>
  <c r="N16" i="6"/>
  <c r="I32" i="3"/>
  <c r="I31" i="3"/>
  <c r="J20" i="13"/>
  <c r="K20" i="13" s="1"/>
  <c r="N31" i="13"/>
  <c r="N30" i="13"/>
  <c r="N29" i="13"/>
  <c r="N28" i="13"/>
  <c r="N27" i="13"/>
  <c r="N26" i="13"/>
  <c r="N18" i="13"/>
  <c r="N20" i="13"/>
  <c r="N24" i="9" l="1"/>
  <c r="N41" i="14"/>
  <c r="N40" i="14"/>
  <c r="U33" i="14"/>
  <c r="AA33" i="14"/>
  <c r="AG33" i="14"/>
  <c r="AM33" i="14"/>
  <c r="AS33" i="14"/>
  <c r="AY33" i="14"/>
  <c r="BE33" i="14"/>
  <c r="BK33" i="14"/>
  <c r="BQ33" i="14"/>
  <c r="BW33" i="14"/>
  <c r="CC33" i="14"/>
  <c r="O33" i="14"/>
  <c r="AS32" i="14"/>
  <c r="AY32" i="14"/>
  <c r="BE32" i="14"/>
  <c r="BK32" i="14"/>
  <c r="BQ32" i="14"/>
  <c r="BW32" i="14"/>
  <c r="CC32" i="14"/>
  <c r="U32" i="14"/>
  <c r="AA32" i="14"/>
  <c r="AG32" i="14"/>
  <c r="AM32" i="14"/>
  <c r="O32" i="14"/>
  <c r="N29" i="14"/>
  <c r="J29" i="14"/>
  <c r="K29" i="14" s="1"/>
  <c r="N20" i="14"/>
  <c r="K20" i="14"/>
  <c r="J20" i="14"/>
  <c r="J18" i="7"/>
  <c r="K18" i="7" s="1"/>
  <c r="J20" i="7"/>
  <c r="K20" i="7" s="1"/>
  <c r="J14" i="7"/>
  <c r="K14" i="7" s="1"/>
  <c r="J15" i="7"/>
  <c r="K15" i="7" s="1"/>
  <c r="J16" i="7"/>
  <c r="K16" i="7" s="1"/>
  <c r="J17" i="7"/>
  <c r="K17" i="7" s="1"/>
  <c r="J13" i="7"/>
  <c r="K13" i="7" s="1"/>
  <c r="N26" i="9" l="1"/>
  <c r="D145" i="16"/>
  <c r="D106" i="16"/>
  <c r="D93" i="16"/>
  <c r="D80" i="16"/>
  <c r="D67" i="16"/>
  <c r="I24" i="9" l="1"/>
  <c r="I26" i="9"/>
  <c r="I28" i="6"/>
  <c r="I27" i="6"/>
  <c r="N31" i="7"/>
  <c r="C144" i="16" s="1"/>
  <c r="N30" i="7"/>
  <c r="C143" i="16" s="1"/>
  <c r="N29" i="7"/>
  <c r="C142" i="16" s="1"/>
  <c r="N28" i="7"/>
  <c r="C141" i="16" s="1"/>
  <c r="N27" i="7"/>
  <c r="C140" i="16" s="1"/>
  <c r="N26" i="7"/>
  <c r="C139" i="16" s="1"/>
  <c r="C120" i="16"/>
  <c r="C119" i="16"/>
  <c r="C118" i="16"/>
  <c r="C117" i="16"/>
  <c r="C116" i="16"/>
  <c r="C115" i="16"/>
  <c r="C114" i="16"/>
  <c r="C113" i="16"/>
  <c r="D143" i="16" l="1"/>
  <c r="D141" i="16"/>
  <c r="D139" i="16"/>
  <c r="C147" i="16"/>
  <c r="D115" i="16"/>
  <c r="D119" i="16"/>
  <c r="C121" i="16"/>
  <c r="D113" i="16"/>
  <c r="D117" i="16"/>
  <c r="C105" i="16"/>
  <c r="C104" i="16"/>
  <c r="N39" i="14"/>
  <c r="C103" i="16" s="1"/>
  <c r="N38" i="14"/>
  <c r="C102" i="16" s="1"/>
  <c r="N37" i="14"/>
  <c r="C101" i="16" s="1"/>
  <c r="N36" i="14"/>
  <c r="C100" i="16" s="1"/>
  <c r="C92" i="16"/>
  <c r="C91" i="16"/>
  <c r="C90" i="16"/>
  <c r="C89" i="16"/>
  <c r="C88" i="16"/>
  <c r="D91" i="16" l="1"/>
  <c r="D89" i="16"/>
  <c r="D102" i="16"/>
  <c r="D100" i="16"/>
  <c r="D104" i="16"/>
  <c r="C108" i="16"/>
  <c r="C87" i="16"/>
  <c r="C79" i="16"/>
  <c r="C78" i="16"/>
  <c r="N28" i="12"/>
  <c r="C77" i="16" s="1"/>
  <c r="N27" i="12"/>
  <c r="C76" i="16" s="1"/>
  <c r="N26" i="12"/>
  <c r="C74" i="16"/>
  <c r="N33" i="11"/>
  <c r="C66" i="16" s="1"/>
  <c r="N32" i="11"/>
  <c r="C65" i="16" s="1"/>
  <c r="N31" i="11"/>
  <c r="C64" i="16" s="1"/>
  <c r="N30" i="11"/>
  <c r="C63" i="16" s="1"/>
  <c r="N29" i="11"/>
  <c r="C62" i="16" s="1"/>
  <c r="N28" i="11"/>
  <c r="C61" i="16" s="1"/>
  <c r="D63" i="16" l="1"/>
  <c r="C75" i="16"/>
  <c r="D74" i="16" s="1"/>
  <c r="N31" i="12"/>
  <c r="D76" i="16"/>
  <c r="D78" i="16"/>
  <c r="D65" i="16"/>
  <c r="D61" i="16"/>
  <c r="C69" i="16"/>
  <c r="C95" i="16"/>
  <c r="D87" i="16"/>
  <c r="J18" i="3"/>
  <c r="K18" i="3" s="1"/>
  <c r="N18" i="3"/>
  <c r="J19" i="3"/>
  <c r="K19" i="3" s="1"/>
  <c r="N19" i="3"/>
  <c r="J20" i="3"/>
  <c r="K20" i="3" s="1"/>
  <c r="N20" i="3"/>
  <c r="J21" i="3"/>
  <c r="K21" i="3" s="1"/>
  <c r="N21" i="3"/>
  <c r="O28" i="6"/>
  <c r="W28" i="6"/>
  <c r="AE28" i="6"/>
  <c r="AM28" i="6"/>
  <c r="AU28" i="6"/>
  <c r="BC28" i="6"/>
  <c r="BK28" i="6"/>
  <c r="BS28" i="6"/>
  <c r="CA28" i="6"/>
  <c r="CI28" i="6"/>
  <c r="CQ28" i="6"/>
  <c r="CY28" i="6"/>
  <c r="N17" i="3"/>
  <c r="J17" i="3"/>
  <c r="K17" i="3" s="1"/>
  <c r="N16" i="3"/>
  <c r="J16" i="3"/>
  <c r="K16" i="3" s="1"/>
  <c r="N15" i="3"/>
  <c r="J15" i="3"/>
  <c r="K15" i="3" s="1"/>
  <c r="N32" i="8"/>
  <c r="C55" i="16" s="1"/>
  <c r="N31" i="8"/>
  <c r="C54" i="16" s="1"/>
  <c r="N30" i="8"/>
  <c r="C53" i="16" s="1"/>
  <c r="N29" i="8"/>
  <c r="C52" i="16" s="1"/>
  <c r="N28" i="8"/>
  <c r="C51" i="16" s="1"/>
  <c r="N27" i="8"/>
  <c r="C50" i="16" s="1"/>
  <c r="N26" i="8"/>
  <c r="C49" i="16" s="1"/>
  <c r="N25" i="8"/>
  <c r="C48" i="16" s="1"/>
  <c r="N37" i="6"/>
  <c r="C42" i="16" s="1"/>
  <c r="N36" i="6"/>
  <c r="C41" i="16" s="1"/>
  <c r="N35" i="6"/>
  <c r="C40" i="16" s="1"/>
  <c r="N34" i="6"/>
  <c r="C39" i="16" s="1"/>
  <c r="N33" i="6"/>
  <c r="C38" i="16" s="1"/>
  <c r="N32" i="6"/>
  <c r="C37" i="16" s="1"/>
  <c r="N31" i="6"/>
  <c r="C36" i="16" s="1"/>
  <c r="N30" i="6"/>
  <c r="C35" i="16" s="1"/>
  <c r="W27" i="6"/>
  <c r="AE27" i="6"/>
  <c r="AM27" i="6"/>
  <c r="AU27" i="6"/>
  <c r="BC27" i="6"/>
  <c r="BK27" i="6"/>
  <c r="BS27" i="6"/>
  <c r="CA27" i="6"/>
  <c r="CI27" i="6"/>
  <c r="CQ27" i="6"/>
  <c r="CY27" i="6"/>
  <c r="O27" i="6"/>
  <c r="N41" i="3"/>
  <c r="C29" i="16" s="1"/>
  <c r="N40" i="3"/>
  <c r="C28" i="16" s="1"/>
  <c r="N39" i="3"/>
  <c r="C27" i="16" s="1"/>
  <c r="N38" i="3"/>
  <c r="C26" i="16" s="1"/>
  <c r="N37" i="3"/>
  <c r="C25" i="16" s="1"/>
  <c r="N36" i="3"/>
  <c r="C24" i="16" s="1"/>
  <c r="N35" i="3"/>
  <c r="C23" i="16" s="1"/>
  <c r="N34" i="3"/>
  <c r="C22" i="16" s="1"/>
  <c r="N31" i="2"/>
  <c r="C16" i="16" s="1"/>
  <c r="N30" i="2"/>
  <c r="C15" i="16" s="1"/>
  <c r="N29" i="2"/>
  <c r="C14" i="16" s="1"/>
  <c r="N28" i="2"/>
  <c r="C13" i="16" s="1"/>
  <c r="N27" i="2"/>
  <c r="C12" i="16" s="1"/>
  <c r="N26" i="2"/>
  <c r="C11" i="16" s="1"/>
  <c r="N25" i="2"/>
  <c r="C10" i="16" s="1"/>
  <c r="N24" i="2"/>
  <c r="C9" i="16" s="1"/>
  <c r="AC22" i="10"/>
  <c r="AK22" i="10"/>
  <c r="AS22" i="10"/>
  <c r="BA22" i="10"/>
  <c r="BI22" i="10"/>
  <c r="BQ22" i="10"/>
  <c r="BY22" i="10"/>
  <c r="CG22" i="10"/>
  <c r="CO22" i="10"/>
  <c r="CW22" i="10"/>
  <c r="U23" i="10"/>
  <c r="AC23" i="10"/>
  <c r="AK23" i="10"/>
  <c r="AS23" i="10"/>
  <c r="BA23" i="10"/>
  <c r="BI23" i="10"/>
  <c r="BQ23" i="10"/>
  <c r="BY23" i="10"/>
  <c r="CG23" i="10"/>
  <c r="CO23" i="10"/>
  <c r="CW23" i="10"/>
  <c r="M23" i="10"/>
  <c r="U22" i="10"/>
  <c r="M22" i="10"/>
  <c r="I23" i="7"/>
  <c r="I22" i="7"/>
  <c r="U22" i="7"/>
  <c r="AA22" i="7"/>
  <c r="AG22" i="7"/>
  <c r="AM22" i="7"/>
  <c r="AS22" i="7"/>
  <c r="AY22" i="7"/>
  <c r="BE22" i="7"/>
  <c r="BK22" i="7"/>
  <c r="BQ22" i="7"/>
  <c r="BW22" i="7"/>
  <c r="CC22" i="7"/>
  <c r="U23" i="7"/>
  <c r="AA23" i="7"/>
  <c r="AG23" i="7"/>
  <c r="AM23" i="7"/>
  <c r="AS23" i="7"/>
  <c r="AY23" i="7"/>
  <c r="BE23" i="7"/>
  <c r="BK23" i="7"/>
  <c r="BQ23" i="7"/>
  <c r="BW23" i="7"/>
  <c r="CC23" i="7"/>
  <c r="O23" i="7"/>
  <c r="O22" i="7"/>
  <c r="G23" i="15"/>
  <c r="G22" i="15"/>
  <c r="Q22" i="15"/>
  <c r="U22" i="15"/>
  <c r="Y22" i="15"/>
  <c r="AC22" i="15"/>
  <c r="AG22" i="15"/>
  <c r="AK22" i="15"/>
  <c r="AO22" i="15"/>
  <c r="AS22" i="15"/>
  <c r="AW22" i="15"/>
  <c r="BA22" i="15"/>
  <c r="BE22" i="15"/>
  <c r="Q23" i="15"/>
  <c r="U23" i="15"/>
  <c r="Y23" i="15"/>
  <c r="AC23" i="15"/>
  <c r="AG23" i="15"/>
  <c r="AK23" i="15"/>
  <c r="AO23" i="15"/>
  <c r="AS23" i="15"/>
  <c r="AW23" i="15"/>
  <c r="BA23" i="15"/>
  <c r="BE23" i="15"/>
  <c r="M23" i="15"/>
  <c r="M22" i="15"/>
  <c r="U22" i="12"/>
  <c r="AA22" i="12"/>
  <c r="AG22" i="12"/>
  <c r="AM22" i="12"/>
  <c r="AS22" i="12"/>
  <c r="AY22" i="12"/>
  <c r="BE22" i="12"/>
  <c r="BK22" i="12"/>
  <c r="BQ22" i="12"/>
  <c r="BW22" i="12"/>
  <c r="CC22" i="12"/>
  <c r="O22" i="12"/>
  <c r="I22" i="12"/>
  <c r="U24" i="13"/>
  <c r="AA24" i="13"/>
  <c r="AG24" i="13"/>
  <c r="O24" i="13"/>
  <c r="CC26" i="11"/>
  <c r="BK26" i="11"/>
  <c r="BQ26" i="11"/>
  <c r="BW26" i="11"/>
  <c r="AY26" i="11"/>
  <c r="BE26" i="11"/>
  <c r="U26" i="11"/>
  <c r="AA26" i="11"/>
  <c r="AG26" i="11"/>
  <c r="AM26" i="11"/>
  <c r="AS26" i="11"/>
  <c r="O26" i="11"/>
  <c r="N18" i="11"/>
  <c r="J18" i="11"/>
  <c r="K18" i="11" s="1"/>
  <c r="C158" i="16" l="1"/>
  <c r="D39" i="16"/>
  <c r="C159" i="16"/>
  <c r="C160" i="16"/>
  <c r="C82" i="16"/>
  <c r="D37" i="16"/>
  <c r="D41" i="16"/>
  <c r="D54" i="16"/>
  <c r="C162" i="16"/>
  <c r="D52" i="16"/>
  <c r="D50" i="16"/>
  <c r="C156" i="16"/>
  <c r="D48" i="16"/>
  <c r="C56" i="16"/>
  <c r="D35" i="16"/>
  <c r="C43" i="16"/>
  <c r="D24" i="16"/>
  <c r="D28" i="16"/>
  <c r="C30" i="16"/>
  <c r="D22" i="16"/>
  <c r="D26" i="16"/>
  <c r="D15" i="16"/>
  <c r="C161" i="16"/>
  <c r="D13" i="16"/>
  <c r="C157" i="16"/>
  <c r="D11" i="16"/>
  <c r="C17" i="16"/>
  <c r="D9" i="16"/>
  <c r="C155" i="16"/>
  <c r="CY21" i="2"/>
  <c r="BS21" i="2"/>
  <c r="CA21" i="2"/>
  <c r="CI21" i="2"/>
  <c r="CQ21" i="2"/>
  <c r="AM21" i="2"/>
  <c r="AU21" i="2"/>
  <c r="BC21" i="2"/>
  <c r="BK21" i="2"/>
  <c r="W21" i="2"/>
  <c r="AE21" i="2"/>
  <c r="O21" i="2"/>
  <c r="CQ22" i="2"/>
  <c r="CY22" i="2"/>
  <c r="CA22" i="2"/>
  <c r="CI22" i="2"/>
  <c r="BK22" i="2"/>
  <c r="BS22" i="2"/>
  <c r="AU22" i="2"/>
  <c r="BC22" i="2"/>
  <c r="W22" i="2"/>
  <c r="AE22" i="2"/>
  <c r="AM22" i="2"/>
  <c r="O22" i="2"/>
  <c r="U25" i="11"/>
  <c r="AA25" i="11"/>
  <c r="AG25" i="11"/>
  <c r="AM25" i="11"/>
  <c r="AS25" i="11"/>
  <c r="AY25" i="11"/>
  <c r="BE25" i="11"/>
  <c r="BQ25" i="11"/>
  <c r="BW25" i="11"/>
  <c r="CC25" i="11"/>
  <c r="O25" i="11"/>
  <c r="W23" i="8"/>
  <c r="AE23" i="8"/>
  <c r="AM23" i="8"/>
  <c r="AU23" i="8"/>
  <c r="BC23" i="8"/>
  <c r="BK23" i="8"/>
  <c r="BS23" i="8"/>
  <c r="CA23" i="8"/>
  <c r="CI23" i="8"/>
  <c r="CQ23" i="8"/>
  <c r="CY23" i="8"/>
  <c r="O23" i="8"/>
  <c r="O22" i="8"/>
  <c r="W31" i="3"/>
  <c r="AE31" i="3"/>
  <c r="AM31" i="3"/>
  <c r="AU31" i="3"/>
  <c r="BC31" i="3"/>
  <c r="BK31" i="3"/>
  <c r="BS31" i="3"/>
  <c r="CA31" i="3"/>
  <c r="CI31" i="3"/>
  <c r="CQ31" i="3"/>
  <c r="CY31" i="3"/>
  <c r="O31" i="3"/>
  <c r="H18" i="15"/>
  <c r="I18" i="15" s="1"/>
  <c r="H20" i="15"/>
  <c r="I20" i="15" s="1"/>
  <c r="H17" i="15"/>
  <c r="I17" i="15" s="1"/>
  <c r="H16" i="15"/>
  <c r="I16" i="15" s="1"/>
  <c r="H15" i="15"/>
  <c r="I15" i="15" s="1"/>
  <c r="J22" i="14"/>
  <c r="K22" i="14" s="1"/>
  <c r="J30" i="14"/>
  <c r="K30" i="14" s="1"/>
  <c r="J28" i="14"/>
  <c r="K28" i="14" s="1"/>
  <c r="J27" i="14"/>
  <c r="K27" i="14" s="1"/>
  <c r="J26" i="14"/>
  <c r="K26" i="14" s="1"/>
  <c r="J25" i="14"/>
  <c r="K25" i="14" s="1"/>
  <c r="J24" i="14"/>
  <c r="K24" i="14" s="1"/>
  <c r="J16" i="14"/>
  <c r="K16" i="14" s="1"/>
  <c r="J17" i="14"/>
  <c r="K17" i="14" s="1"/>
  <c r="J18" i="14"/>
  <c r="K18" i="14" s="1"/>
  <c r="J19" i="14"/>
  <c r="K19" i="14" s="1"/>
  <c r="J21" i="14"/>
  <c r="K21" i="14" s="1"/>
  <c r="J15" i="14"/>
  <c r="K15" i="14" s="1"/>
  <c r="N17" i="12"/>
  <c r="N24" i="6"/>
  <c r="N25" i="6"/>
  <c r="N23" i="6"/>
  <c r="J25" i="6"/>
  <c r="K25" i="6" s="1"/>
  <c r="J24" i="6"/>
  <c r="K24" i="6" s="1"/>
  <c r="J23" i="6"/>
  <c r="K23" i="6" s="1"/>
  <c r="J21" i="6"/>
  <c r="K21" i="6" s="1"/>
  <c r="J16" i="6"/>
  <c r="K16" i="6" s="1"/>
  <c r="J17" i="6"/>
  <c r="K17" i="6" s="1"/>
  <c r="J18" i="6"/>
  <c r="K18" i="6" s="1"/>
  <c r="J19" i="6"/>
  <c r="K19" i="6" s="1"/>
  <c r="J20" i="6"/>
  <c r="K20" i="6" s="1"/>
  <c r="J15" i="6"/>
  <c r="K15" i="6" s="1"/>
  <c r="J29" i="3"/>
  <c r="K29" i="3" s="1"/>
  <c r="J27" i="3"/>
  <c r="K27" i="3" s="1"/>
  <c r="J26" i="3"/>
  <c r="K26" i="3" s="1"/>
  <c r="J23" i="3"/>
  <c r="K23" i="3" s="1"/>
  <c r="J22" i="3"/>
  <c r="K22" i="3" s="1"/>
  <c r="J18" i="2"/>
  <c r="K18" i="2" s="1"/>
  <c r="J16" i="2"/>
  <c r="K16" i="2" s="1"/>
  <c r="J17" i="2"/>
  <c r="K17" i="2" s="1"/>
  <c r="J15" i="2"/>
  <c r="K15" i="2" s="1"/>
  <c r="J15" i="8"/>
  <c r="K15" i="8" s="1"/>
  <c r="J16" i="8"/>
  <c r="K16" i="8" s="1"/>
  <c r="J17" i="8"/>
  <c r="K17" i="8" s="1"/>
  <c r="J20" i="8"/>
  <c r="K20" i="8" s="1"/>
  <c r="J18" i="8"/>
  <c r="K18" i="8" s="1"/>
  <c r="D157" i="16" l="1"/>
  <c r="D161" i="16"/>
  <c r="D159" i="16"/>
  <c r="D155" i="16"/>
  <c r="C164" i="16"/>
  <c r="D164" i="16" s="1"/>
  <c r="H20" i="10"/>
  <c r="I20" i="10" s="1"/>
  <c r="H17" i="10"/>
  <c r="I17" i="10" s="1"/>
  <c r="H19" i="10"/>
  <c r="I19" i="10" s="1"/>
  <c r="H16" i="10"/>
  <c r="I16" i="10" s="1"/>
  <c r="H15" i="10"/>
  <c r="I15" i="10" s="1"/>
  <c r="J19" i="9"/>
  <c r="K19" i="9" s="1"/>
  <c r="J18" i="9"/>
  <c r="K18" i="9" s="1"/>
  <c r="J22" i="9"/>
  <c r="K22" i="9" s="1"/>
  <c r="J21" i="9"/>
  <c r="K21" i="9" s="1"/>
  <c r="J17" i="9"/>
  <c r="K17" i="9" s="1"/>
  <c r="J16" i="9"/>
  <c r="K16" i="9" s="1"/>
  <c r="J15" i="9"/>
  <c r="K15" i="9" s="1"/>
  <c r="L20" i="15" l="1"/>
  <c r="L18" i="15"/>
  <c r="L22" i="15" s="1"/>
  <c r="L17" i="15"/>
  <c r="L16" i="15"/>
  <c r="L15" i="15"/>
  <c r="N30" i="14"/>
  <c r="N28" i="14"/>
  <c r="N27" i="14"/>
  <c r="N26" i="14"/>
  <c r="N25" i="14"/>
  <c r="N24" i="14"/>
  <c r="N22" i="14"/>
  <c r="N21" i="14"/>
  <c r="N19" i="14"/>
  <c r="N18" i="14"/>
  <c r="N17" i="14"/>
  <c r="N16" i="14"/>
  <c r="N32" i="14" l="1"/>
  <c r="N33" i="14"/>
  <c r="C109" i="16" s="1"/>
  <c r="L23" i="15"/>
  <c r="J21" i="13"/>
  <c r="K21" i="13" s="1"/>
  <c r="J18" i="13"/>
  <c r="K18" i="13" s="1"/>
  <c r="J16" i="13"/>
  <c r="K16" i="13" s="1"/>
  <c r="J17" i="13"/>
  <c r="K17" i="13" s="1"/>
  <c r="J15" i="13"/>
  <c r="K15" i="13" s="1"/>
  <c r="J19" i="12"/>
  <c r="K19" i="12" s="1"/>
  <c r="J17" i="12"/>
  <c r="K17" i="12" s="1"/>
  <c r="J16" i="12"/>
  <c r="K16" i="12" s="1"/>
  <c r="J15" i="12"/>
  <c r="K15" i="12" s="1"/>
  <c r="J23" i="11"/>
  <c r="K23" i="11" s="1"/>
  <c r="J22" i="11"/>
  <c r="K22" i="11" s="1"/>
  <c r="K20" i="11"/>
  <c r="J16" i="11"/>
  <c r="K16" i="11" s="1"/>
  <c r="J17" i="11"/>
  <c r="K17" i="11" s="1"/>
  <c r="J15" i="11"/>
  <c r="K15" i="11" s="1"/>
  <c r="N21" i="13"/>
  <c r="N23" i="13" s="1"/>
  <c r="N17" i="13"/>
  <c r="N16" i="13"/>
  <c r="N15" i="13"/>
  <c r="N19" i="12"/>
  <c r="N16" i="12"/>
  <c r="N15" i="12"/>
  <c r="N23" i="11"/>
  <c r="N22" i="11"/>
  <c r="N20" i="11"/>
  <c r="N19" i="11"/>
  <c r="N17" i="11"/>
  <c r="N16" i="11"/>
  <c r="N15" i="11"/>
  <c r="L20" i="10"/>
  <c r="L19" i="10"/>
  <c r="L17" i="10"/>
  <c r="L16" i="10"/>
  <c r="L15" i="10"/>
  <c r="L23" i="10" l="1"/>
  <c r="N25" i="11"/>
  <c r="N23" i="12"/>
  <c r="N21" i="12"/>
  <c r="K19" i="11"/>
  <c r="N22" i="12"/>
  <c r="C83" i="16" s="1"/>
  <c r="C122" i="16"/>
  <c r="N24" i="13"/>
  <c r="C96" i="16" s="1"/>
  <c r="N26" i="11"/>
  <c r="C70" i="16" s="1"/>
  <c r="N20" i="8"/>
  <c r="N18" i="8"/>
  <c r="N17" i="8"/>
  <c r="N16" i="8"/>
  <c r="N15" i="8"/>
  <c r="N23" i="8" s="1"/>
  <c r="C57" i="16" s="1"/>
  <c r="N20" i="7"/>
  <c r="N22" i="7" s="1"/>
  <c r="N18" i="7"/>
  <c r="N17" i="7"/>
  <c r="N16" i="7"/>
  <c r="N15" i="7"/>
  <c r="N14" i="7"/>
  <c r="N13" i="7"/>
  <c r="N24" i="7" s="1"/>
  <c r="N21" i="6"/>
  <c r="N27" i="6" s="1"/>
  <c r="N20" i="6"/>
  <c r="N19" i="6"/>
  <c r="N18" i="6"/>
  <c r="N17" i="6"/>
  <c r="N29" i="3"/>
  <c r="N27" i="3"/>
  <c r="N31" i="3" s="1"/>
  <c r="N26" i="3"/>
  <c r="N25" i="3"/>
  <c r="N24" i="3"/>
  <c r="N23" i="3"/>
  <c r="N22" i="3"/>
  <c r="N18" i="2"/>
  <c r="N21" i="2" s="1"/>
  <c r="N17" i="2"/>
  <c r="N16" i="2"/>
  <c r="N15" i="2"/>
  <c r="N32" i="3" l="1"/>
  <c r="C31" i="16" s="1"/>
  <c r="N23" i="7"/>
  <c r="N28" i="6"/>
  <c r="C44" i="16" s="1"/>
  <c r="N22" i="2"/>
  <c r="C18" i="16" s="1"/>
  <c r="N25" i="7" l="1"/>
  <c r="C148" i="16" s="1"/>
  <c r="C165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C5" authorId="0" shapeId="0" xr:uid="{00000000-0006-0000-0000-000001000000}">
      <text>
        <r>
          <rPr>
            <sz val="9"/>
            <color indexed="81"/>
            <rFont val="Tahoma"/>
            <family val="2"/>
          </rPr>
          <t>PROGRAMA: SISTEMA DE ATENCIÓN INTEGRAL</t>
        </r>
      </text>
    </comment>
    <comment ref="L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pilar.luna</author>
  </authors>
  <commentList>
    <comment ref="L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I15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SUMAN TALLERES ARTISTICO</t>
        </r>
      </text>
    </comment>
    <comment ref="N15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SUMAN 13 GRUPOS DE ICAS</t>
        </r>
      </text>
    </comment>
    <comment ref="N16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SUMAS 6 ADIESTRAMIENTOS DE ICAS</t>
        </r>
      </text>
    </comment>
    <comment ref="I17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QUEDARON CON 61695 SERVICIOS.
SE SUMAN TALLERES ARTISTICO</t>
        </r>
      </text>
    </comment>
    <comment ref="N17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SUMAN TALLERES ARTISTICO</t>
        </r>
      </text>
    </comment>
    <comment ref="I21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SUMAN TALLERES ARTISTICO</t>
        </r>
      </text>
    </comment>
    <comment ref="N21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MAXIMO DE ENERO  A JUNIO, SUMA CURSOS DE VERANO DE JULIO Y AGOSTO, MAXIMO DE SEPTIEMPRE A DICIEMBRE POB. CAUTIVA Y SEMI CAUTIVA. </t>
        </r>
      </text>
    </comment>
    <comment ref="I22" authorId="1" shapeId="0" xr:uid="{00000000-0006-0000-0900-000009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SUMAN TALLERES ARTISTICO</t>
        </r>
      </text>
    </comment>
    <comment ref="N22" authorId="1" shapeId="0" xr:uid="{00000000-0006-0000-0900-00000A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SE SUMAN TODOS LOS NVOS. INGRESOS</t>
        </r>
      </text>
    </comment>
    <comment ref="I24" authorId="1" shapeId="0" xr:uid="{00000000-0006-0000-0900-00000B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INCLUYE POBLACIÓN ABIERTA</t>
        </r>
      </text>
    </comment>
    <comment ref="BN28" authorId="1" shapeId="0" xr:uid="{00000000-0006-0000-0900-00000C000000}">
      <text>
        <r>
          <rPr>
            <b/>
            <sz val="9"/>
            <color indexed="81"/>
            <rFont val="Tahoma"/>
            <family val="2"/>
          </rPr>
          <t>ICAS CURSOS DE VERANO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A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Objetivo general del programa operativo, que se llevará para esta administración. Tener cuidado en no perder la razón de ser del programa.</t>
        </r>
      </text>
    </comment>
    <comment ref="B13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F1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J13" authorId="1" shapeId="0" xr:uid="{00000000-0006-0000-0A00-000004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K1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INCREMENTO DE % PARA LOS SIGUIENTES AÑOS, 2%, 5% ETC.</t>
        </r>
      </text>
    </comment>
    <comment ref="B1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EN ESPECIE</t>
        </r>
      </text>
    </comment>
    <comment ref="B14" authorId="0" shapeId="0" xr:uid="{00000000-0006-0000-0B00-000003000000}">
      <text>
        <r>
          <rPr>
            <sz val="9"/>
            <color indexed="81"/>
            <rFont val="Tahoma"/>
            <family val="2"/>
          </rPr>
          <t>-Investigación Documental
-Diseño del instrumento para realizar conteo interinstitucional
-Base de datos sobre Poblaciones Callejeras
-Entrevistas y encuestas
-Análisis de datos</t>
        </r>
      </text>
    </comment>
    <comment ref="B15" authorId="0" shapeId="0" xr:uid="{00000000-0006-0000-0B00-000004000000}">
      <text>
        <r>
          <rPr>
            <sz val="9"/>
            <color indexed="81"/>
            <rFont val="Tahoma"/>
            <family val="2"/>
          </rPr>
          <t>-Elaboración de proyectos de las acciones 
del Plan Municipal
-Elaboración de presentaciones 
-Elaboración de presupuestos
-Elaboración de reglas de operación</t>
        </r>
      </text>
    </comment>
    <comment ref="B19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Personas invitadas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canalizaciones (personas que aceptaron ir a un albergue).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B1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F11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L11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A1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BECAS, EDUCATIVAS, ALIMENTICIAS, CAPACITACIÓN, INSUMOS ETC.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C10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los talleres se están sumando por curso no por persona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pilar.luna</author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F1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L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B1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Extra escolar, ICAS Y CURSOS DE VERANO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A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Objetivo general del programa operativo, que se llevará para esta administración. Tener cuidado en no perder la razón de ser del programa.</t>
        </r>
      </text>
    </comment>
    <comment ref="B13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F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L13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B2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POBLACIÓN ABIERTA</t>
        </r>
      </text>
    </comment>
    <comment ref="B2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PAAD PROGRAMA DE AYUDA ALIMENTARIA DIRECTA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F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G1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LAS RACIONES VAN DE ACUERDO AL INCREMENTO DE LA POBLACIÓN</t>
        </r>
      </text>
    </comment>
    <comment ref="H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LAS RACIONES VAN DE ACUERDO AL INCREMENTO DE LA POBLACIÓN</t>
        </r>
      </text>
    </comment>
    <comment ref="I1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LAS RACIONES VAN DE ACUERDO AL INCREMENTO DE LA POBLACIÓN</t>
        </r>
      </text>
    </comment>
    <comment ref="G1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REVISAR DATO DE LOS COMEDORES ENERO LOS QUE YA TENÍAMOS, Y LOS SIGUIENTES MESES SE AGREGAN SOLO LOS NUEVOS COMEDORES.</t>
        </r>
      </text>
    </comment>
    <comment ref="H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REVISAR DATO DE LOS COMEDORES ENERO LOS QUE YA TENÍAMOS, Y LOS SIGUIENTES MESES SE AGREGAN SOLO LOS NUEVOS COMEDORES.</t>
        </r>
      </text>
    </comment>
    <comment ref="I17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REVISAR DATO DE LOS COMEDORES ENERO LOS QUE YA TENÍAMOS, Y LOS SIGUIENTES MESES SE AGREGAN SOLO LOS NUEVOS COMEDORES.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pilar.luna</author>
  </authors>
  <commentList>
    <comment ref="L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I15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59114</t>
        </r>
      </text>
    </comment>
    <comment ref="B19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BRIGADAS, CAMPAÑAS, ETC. POBLACIÓN ABIERTA</t>
        </r>
      </text>
    </comment>
    <comment ref="G22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54015</t>
        </r>
      </text>
    </comment>
    <comment ref="H22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54015</t>
        </r>
      </text>
    </comment>
    <comment ref="I22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54015</t>
        </r>
      </text>
    </comment>
    <comment ref="G23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30984</t>
        </r>
      </text>
    </comment>
    <comment ref="H23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30984</t>
        </r>
      </text>
    </comment>
    <comment ref="I23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30984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A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Objetivo general del programa operativo, que se llevará para esta administración. Tener cuidado en no perder la razón de ser del programa.</t>
        </r>
      </text>
    </comment>
    <comment ref="L13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I1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18,000 proyectados en centros, verificar xq van muy bajos con historico de informes internos</t>
        </r>
      </text>
    </comment>
    <comment ref="B1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población abierta</t>
        </r>
      </text>
    </comment>
    <comment ref="B2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población abierta</t>
        </r>
      </text>
    </comment>
    <comment ref="B21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población abierta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A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Objetivo general del programa operativo, que se llevará para esta administración. Tener cuidado en no perder la razón de ser del programa.</t>
        </r>
      </text>
    </comment>
    <comment ref="B13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L13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B15" authorId="1" shapeId="0" xr:uid="{00000000-0006-0000-0600-000004000000}">
      <text>
        <r>
          <rPr>
            <b/>
            <sz val="9"/>
            <color indexed="81"/>
            <rFont val="Tahoma"/>
            <family val="2"/>
          </rPr>
          <t>niños de guarderías, preescolar y población abierta</t>
        </r>
      </text>
    </comment>
    <comment ref="N2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NO SE ESTAN INTEGRANDO PLATICAS, YA QUE LAS ESTA CONTABILIZANDO EN FAM. Y GENERO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A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Objetivo general del programa operativo, que se llevará para esta administración. Tener cuidado en no perder la razón de ser del programa.</t>
        </r>
      </text>
    </comment>
    <comment ref="B13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F1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L13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B19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población abierta</t>
        </r>
      </text>
    </comment>
    <comment ref="G22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en los últimos archivos se le cambio la fórmula a suma porque si estaban contemplando de primera vez quedando en 6,504 y su meta era de 9,600</t>
        </r>
      </text>
    </comment>
    <comment ref="I22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en los últimos archivos se le cambio la fórmula a suma porque si estaban contemplando de primera vez quedando en 6,504 y su meta era de 9,600</t>
        </r>
      </text>
    </comment>
    <comment ref="B29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población abierta. asesorías, talleres, sesiones etc.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A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Objetivo general del programa operativo, que se llevará para esta administración. Tener cuidado en no perder la razón de ser del programa.</t>
        </r>
      </text>
    </comment>
    <comment ref="B13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F1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J13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U16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SOLO SE TRABAJARON 2 SEMANAS EN MARZO</t>
        </r>
      </text>
    </comment>
  </commentList>
</comments>
</file>

<file path=xl/sharedStrings.xml><?xml version="1.0" encoding="utf-8"?>
<sst xmlns="http://schemas.openxmlformats.org/spreadsheetml/2006/main" count="2603" uniqueCount="325">
  <si>
    <t>COORDINACIÓN:</t>
  </si>
  <si>
    <t>SERVICIOS</t>
  </si>
  <si>
    <t>JEFATURA Y ÁREA:</t>
  </si>
  <si>
    <t>PROGRAMA OPERATIVO</t>
  </si>
  <si>
    <t>SUB-PROGRAMA OPERATIVO</t>
  </si>
  <si>
    <t>OBJETIVO:</t>
  </si>
  <si>
    <t xml:space="preserve">  </t>
  </si>
  <si>
    <t>Concepto</t>
  </si>
  <si>
    <t>Unidad de Medida</t>
  </si>
  <si>
    <t>Fórmula</t>
  </si>
  <si>
    <t>Temporalidad</t>
  </si>
  <si>
    <t>Meta 2016</t>
  </si>
  <si>
    <t>Meta 2017</t>
  </si>
  <si>
    <t>Meta 2018</t>
  </si>
  <si>
    <t>Evidencias de Evaluación</t>
  </si>
  <si>
    <t>% de incremento 2017-2018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</si>
  <si>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</si>
  <si>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</si>
  <si>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</si>
  <si>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</si>
  <si>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</si>
  <si>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</si>
  <si>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</si>
  <si>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</si>
  <si>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</si>
  <si>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</si>
  <si>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</si>
  <si>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</si>
  <si>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</si>
  <si>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</si>
  <si>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Anual</t>
  </si>
  <si>
    <t>Despensas</t>
  </si>
  <si>
    <t>Suma mensual</t>
  </si>
  <si>
    <t>Mensual</t>
  </si>
  <si>
    <t>Servicios</t>
  </si>
  <si>
    <t>Personas atendidas y/o beneficiadas</t>
  </si>
  <si>
    <t>Personas</t>
  </si>
  <si>
    <t>MUJ</t>
  </si>
  <si>
    <t>HOM</t>
  </si>
  <si>
    <t>AMM</t>
  </si>
  <si>
    <t>AMH</t>
  </si>
  <si>
    <t>NIÑAS</t>
  </si>
  <si>
    <t>NIÑOS</t>
  </si>
  <si>
    <t>ADULTOS MUJERES</t>
  </si>
  <si>
    <t>ADULTOS HOMBRES</t>
  </si>
  <si>
    <t>ADULTAS MAYORES MUJERES</t>
  </si>
  <si>
    <t>ADULTOS MAYORES HOMBRES</t>
  </si>
  <si>
    <t>TRABAJO SOCIAL</t>
  </si>
  <si>
    <t>VENTANILLA ÚNICA DE TRABAJO SOCIAL</t>
  </si>
  <si>
    <t>Eficientar la atención del usuario, que sea sujeto de la asistencia social y que acude por primera vez solicitando un apoyo. Esto se realiza  a  través de la orientación, derivándolo o canalizándolo al servicio correspondiente. Así como llevar un seguimiento de los procesos de atención.</t>
  </si>
  <si>
    <t>Número de asesorías y orientaciones</t>
  </si>
  <si>
    <t>Asesorías</t>
  </si>
  <si>
    <t>Entrevista</t>
  </si>
  <si>
    <t>Número de canalizaciones</t>
  </si>
  <si>
    <t>Canalización</t>
  </si>
  <si>
    <t>SICAT</t>
  </si>
  <si>
    <t>Número de derivaciones</t>
  </si>
  <si>
    <t>Derivación</t>
  </si>
  <si>
    <t>Hoja frontal</t>
  </si>
  <si>
    <t>Número de personas atendidas de primera vez (nuevo registro)</t>
  </si>
  <si>
    <t>Registro diario</t>
  </si>
  <si>
    <t>NAS</t>
  </si>
  <si>
    <t>NOS</t>
  </si>
  <si>
    <t>AM</t>
  </si>
  <si>
    <t>AH</t>
  </si>
  <si>
    <t>ADOLESCENTES MUJERES</t>
  </si>
  <si>
    <t>ADOLESCENTES HOMBRES</t>
  </si>
  <si>
    <t>ADULTOS MAYORES MUJERES</t>
  </si>
  <si>
    <t>ATENCIÓN A CASOS DE TRABAJO SOCIAL</t>
  </si>
  <si>
    <t>Brindar atención expedita y oportuna a las familias o personas que presenten una contingencia personal, familiar o natural, otorgándoles a poyos y servicios asistenciales que logren superar su necesidad  apremiante., a través de orientación social, investigación sociofamiliar, canalizaciones y derivaciones.</t>
  </si>
  <si>
    <t xml:space="preserve">Número de apoyos de Trabajo Social entregados en el mes </t>
  </si>
  <si>
    <t>Expediente, recibo de apoyo</t>
  </si>
  <si>
    <t>Número de estudios SE para Pronabes</t>
  </si>
  <si>
    <t>Estudios</t>
  </si>
  <si>
    <t xml:space="preserve">Hoja de Orientación- entrevista-  oficio  </t>
  </si>
  <si>
    <t>Número de casos atendidos en el mes</t>
  </si>
  <si>
    <t>Casos</t>
  </si>
  <si>
    <t>Padron de beneficiarios</t>
  </si>
  <si>
    <t>Número de casos abiertos/seguimiento</t>
  </si>
  <si>
    <t>Número de casos cerrados</t>
  </si>
  <si>
    <t>Número de canalizaciones realizadas</t>
  </si>
  <si>
    <t>Canalizaciones</t>
  </si>
  <si>
    <t>Total de personas atendidas en el mes</t>
  </si>
  <si>
    <t xml:space="preserve">Número de personas beneficiadas con apoyos </t>
  </si>
  <si>
    <t>Padron y recibos de apoyo</t>
  </si>
  <si>
    <t>Número de becas otorgadas de capacitación y talleres</t>
  </si>
  <si>
    <t>Becas</t>
  </si>
  <si>
    <t>Número de becas otorgadas para preescolar</t>
  </si>
  <si>
    <t>Número de becas otorgadas para atención psicología</t>
  </si>
  <si>
    <t>Número de becas otorgadas en guardería</t>
  </si>
  <si>
    <t>HO</t>
  </si>
  <si>
    <t>Hoja de Orientación-Entrevista</t>
  </si>
  <si>
    <t>Formato SICATS</t>
  </si>
  <si>
    <t>Diario de Campo</t>
  </si>
  <si>
    <t>Estudios socio familiares</t>
  </si>
  <si>
    <t>Formato de EESS</t>
  </si>
  <si>
    <t>Visitas domiciliarias</t>
  </si>
  <si>
    <t>Visitas</t>
  </si>
  <si>
    <t>EESS, Hoja de Orientación-Entrevista</t>
  </si>
  <si>
    <t>Número de personas atendidas (nuevo registro)</t>
  </si>
  <si>
    <t>Padrón de beneficiarios</t>
  </si>
  <si>
    <t>PROGRAMAS</t>
  </si>
  <si>
    <t>INCLUSIÓN/ATENCIÓN A POBLACIÓN EN SITUACIÓN DE CALLE</t>
  </si>
  <si>
    <t>CENTRO DE ATENCIÓN Y DESARROLLO INTEGRAL DE LAS PERSONAS EN SITUACIÓN DE INDIGENCIA (CADIPSI)</t>
  </si>
  <si>
    <t>Impulsar y mantener la dignificación y reinserción de nuestros usuarios a la sociedad de una manera más eficiente.</t>
  </si>
  <si>
    <t xml:space="preserve">Número de raciones alimenticias otorgadas </t>
  </si>
  <si>
    <t>Raciones</t>
  </si>
  <si>
    <t>Hoja de libreta de registro</t>
  </si>
  <si>
    <t xml:space="preserve">Servicios </t>
  </si>
  <si>
    <t>Número de sesiones  educo-formativas y de capacitación</t>
  </si>
  <si>
    <t>Sesiones</t>
  </si>
  <si>
    <t>Número de servicios de estancia</t>
  </si>
  <si>
    <t>Número de canalizaciones y/o derivaciones realizadas</t>
  </si>
  <si>
    <t>Carta de trabajp</t>
  </si>
  <si>
    <t>Número de intervenciones en calle por CADIPSI</t>
  </si>
  <si>
    <t>Intervenciones</t>
  </si>
  <si>
    <t>Reportes escritos y fotografías</t>
  </si>
  <si>
    <t>Número de personas reintegradas a su entorno social</t>
  </si>
  <si>
    <t>Hoja de salida</t>
  </si>
  <si>
    <t>AJM</t>
  </si>
  <si>
    <t>AJH</t>
  </si>
  <si>
    <t>Reportes de áreas</t>
  </si>
  <si>
    <t>GUARDERÍAS Y COMEDORES</t>
  </si>
  <si>
    <t xml:space="preserve">Mejorar la condición nutricional de las familias más vulnerables de Guadalajara, así como fortalecer herramientas educo-formativas en la preparación alimentaria de dicha población.   </t>
  </si>
  <si>
    <t>Número de raciones alimenticias otorgadas</t>
  </si>
  <si>
    <t>listas de asistencia, padron unico</t>
  </si>
  <si>
    <t>Número de nuevos huertos sustentables</t>
  </si>
  <si>
    <t>Huertos</t>
  </si>
  <si>
    <t>Bitacora</t>
  </si>
  <si>
    <t>Número de nuevos comedores habilitados</t>
  </si>
  <si>
    <t>Comedores</t>
  </si>
  <si>
    <t>Convenios</t>
  </si>
  <si>
    <t>Número de personas registradas por primera vez.</t>
  </si>
  <si>
    <t>Padron Unico</t>
  </si>
  <si>
    <t>Número de personas registradas en el padrón.</t>
  </si>
  <si>
    <t>Máximo anual</t>
  </si>
  <si>
    <t>HABILIDADES Y PROFESIONALIZACIÓN</t>
  </si>
  <si>
    <t>EXTRA ESCOLAR</t>
  </si>
  <si>
    <t>Número total de grupos impartidos en extra escolar</t>
  </si>
  <si>
    <t>Grupos</t>
  </si>
  <si>
    <t>Reporte mensual</t>
  </si>
  <si>
    <t>Número total de adiestramientos impartidos en Extraescolar</t>
  </si>
  <si>
    <t>Adiestramientos</t>
  </si>
  <si>
    <t>Máximos mensuales</t>
  </si>
  <si>
    <t>Número de clases impartidas</t>
  </si>
  <si>
    <t>Clases</t>
  </si>
  <si>
    <t>Servicios por Persona</t>
  </si>
  <si>
    <t>Número de personas que recibien servicios (población abierta)</t>
  </si>
  <si>
    <t xml:space="preserve">Personas </t>
  </si>
  <si>
    <t>Alumnos</t>
  </si>
  <si>
    <t>Listas de asistencia</t>
  </si>
  <si>
    <t>HABILIDADES Y PROFESIONALIZACIÓN/EXTRA ESCOLAR</t>
  </si>
  <si>
    <t>TALLERES CULTURALES</t>
  </si>
  <si>
    <t>Número de cursos impartidos</t>
  </si>
  <si>
    <t>Cursos</t>
  </si>
  <si>
    <t>Número de clases impartidos en el mes</t>
  </si>
  <si>
    <t>Registros</t>
  </si>
  <si>
    <r>
      <t xml:space="preserve">Número de asistentes inscritos </t>
    </r>
    <r>
      <rPr>
        <b/>
        <sz val="10"/>
        <color rgb="FF00B050"/>
        <rFont val="Calibri"/>
        <family val="2"/>
        <scheme val="minor"/>
      </rPr>
      <t>(nuevo ingreso)</t>
    </r>
  </si>
  <si>
    <t>Número de alumnos en el mes ICAS</t>
  </si>
  <si>
    <t>Registros y listas de asistencia</t>
  </si>
  <si>
    <t>Número de asistentes a eventos a los recitales (población abierta)</t>
  </si>
  <si>
    <t>Fotografías</t>
  </si>
  <si>
    <t>6 a 11</t>
  </si>
  <si>
    <t>12 a 17</t>
  </si>
  <si>
    <t>18 a 59</t>
  </si>
  <si>
    <t>60 en adelante</t>
  </si>
  <si>
    <t>SALUD Y BIENESTAR/MÉDICO</t>
  </si>
  <si>
    <t>ATENCIÓN MÉDICA DE PRIMER NIVEL</t>
  </si>
  <si>
    <t>Proporcionar atención médica de primer nivel de atención en medicina general dirigida a población abierta que no cuenta con derechohabiencia a los servicios de seguridad social, que presenten patologías de leves a moderadas, brindando atención de calidad  a bajo costo.</t>
  </si>
  <si>
    <t>Número de consultas médicas de medicina general otorgadas durante el mes</t>
  </si>
  <si>
    <t>Consultas</t>
  </si>
  <si>
    <t>informe mensual de actividades</t>
  </si>
  <si>
    <t>Número de consultas médicas de pediatría otorgadas durante el mes</t>
  </si>
  <si>
    <t>Numero de filtros realizados durante el mes</t>
  </si>
  <si>
    <t xml:space="preserve">Filtos </t>
  </si>
  <si>
    <t>Número de consultas médicas en campañas o brigadas</t>
  </si>
  <si>
    <t xml:space="preserve">Registro de atención </t>
  </si>
  <si>
    <t>Número de niños beneficiados con revisión médica (semi-cautivos)</t>
  </si>
  <si>
    <t>Niños</t>
  </si>
  <si>
    <t>Regstro diario de atención</t>
  </si>
  <si>
    <t>Número de personas atendidas en consultas médicas</t>
  </si>
  <si>
    <t>Número de personas beneficiadas en brigadas o campañas (población abierta)</t>
  </si>
  <si>
    <t>Registro de atención</t>
  </si>
  <si>
    <t>LABORATORIO DE ANÁLISIS CLÍNICOS</t>
  </si>
  <si>
    <t>Ofrecer servicio de exámenes de análisis clínicos biológicos, serológicos, químicos, inmunológicos, bacteriológicos y hematológicos; basado en un modelo de atención de calidad apoyado en controles internos y externos, a bajo costo</t>
  </si>
  <si>
    <t>Número de análisis clínicos realizados en en laboratorio</t>
  </si>
  <si>
    <t>Análisis</t>
  </si>
  <si>
    <t>Recibo de cuota de recuperación</t>
  </si>
  <si>
    <t>Número de análisis clícos realizados en pláticas prematrimoniales</t>
  </si>
  <si>
    <t>Número de personas atendidas con análisis clínicos en Las pláticas prematrimoniales</t>
  </si>
  <si>
    <t>Número de personas atendidas con análisis clínicos en el laboratorio (población abierta)</t>
  </si>
  <si>
    <t>ATENCIÓN ODONTOLÓGICA</t>
  </si>
  <si>
    <t>Brindar consulta médica odontológica, tratamientos preventivos, curativos y correctivos; además de ofrecer servicios de odontología especializados como ortodoncia y odontopediatría.</t>
  </si>
  <si>
    <t>Número de consultas dentales realizadas en centros del DIF</t>
  </si>
  <si>
    <t xml:space="preserve">Informe mensual de actividades </t>
  </si>
  <si>
    <t>Número de consultas dentales realizadas en la clínica dental</t>
  </si>
  <si>
    <t>Número de consultas dentales realizadas en brigas o campañas</t>
  </si>
  <si>
    <t>Registro de Atenciones</t>
  </si>
  <si>
    <t>Registro diario de atenciones</t>
  </si>
  <si>
    <t>SALUD Y BIENESTAR/PSICOLOGÍA</t>
  </si>
  <si>
    <t>ATENCIÓN PSICOLÓGICA</t>
  </si>
  <si>
    <t xml:space="preserve">Proporcionar espacios para la salud mental individual, grupal y familiar con perspectiva humana, responsable y activa brindado herramientas para la auto conciencia en los diferentes ámbitos de la vida, contribuyendo a la compresión de porque somos y actuamos en las relaciones, favoreciendo así al análisis como a la modificación de las conductas a favor de los individuos y su entorno. </t>
  </si>
  <si>
    <t>Número de sesiones de terapia psicológica</t>
  </si>
  <si>
    <t>Informe mensual</t>
  </si>
  <si>
    <t>Número de pláticas de prevención del suicidio impartidas</t>
  </si>
  <si>
    <t>Pláticas</t>
  </si>
  <si>
    <t>Número de intervenciones en crisis realizadas en el mes</t>
  </si>
  <si>
    <t>Intervención</t>
  </si>
  <si>
    <t>Número de asesorías otorgadas</t>
  </si>
  <si>
    <t>Número de sesiones de talleres</t>
  </si>
  <si>
    <t>Número de personas beneficiadas en terápia (nuevo registro)</t>
  </si>
  <si>
    <t>Número de personas atendidas en intervención en crisis y prevención del suicidio</t>
  </si>
  <si>
    <t>Número de personas atendida en prevención de adicciones</t>
  </si>
  <si>
    <t>Número de personas atendidas en prevención de riesgos psicosociales(Nuevo registro)</t>
  </si>
  <si>
    <t>Número de personas atendidas en campañas, brigadas etc. (población abierta)</t>
  </si>
  <si>
    <t>ADOLESCENTES Y JOVENES MUJERES</t>
  </si>
  <si>
    <t>ADOLESCENTES Y JOVENES HOMBRES</t>
  </si>
  <si>
    <t>ESCUELA PARA PADRES</t>
  </si>
  <si>
    <t xml:space="preserve">Proporcionar a los padres de familia un espacio donde se desarrollen criterios saludables y reflexios para el buen funcionamiento familiar, asi como la habilidad de resolver problemas  partir del intercambio de experiencias cotidianas con que favorezcan la comunicacion responsable y las relaciones estrechas entre los miembros.    </t>
  </si>
  <si>
    <t>Número de capacitaciones para facilitadores del curso externas e internas</t>
  </si>
  <si>
    <t>Capacitación</t>
  </si>
  <si>
    <t>Número de curso de escuela para padres y madres</t>
  </si>
  <si>
    <t>Número de sesiones de seguimiento para padres de familia</t>
  </si>
  <si>
    <t>Número de personas que inicia curso (nuevo registro)</t>
  </si>
  <si>
    <t>Número de personas que terminaron el curso de escuela para padres</t>
  </si>
  <si>
    <t>Fomentar y estimular la participación ciudadana en el área de la música, el arte y la cultura.</t>
  </si>
  <si>
    <t>Informe mensual, agenda</t>
  </si>
  <si>
    <t>Informe mensual, registro, fotografías</t>
  </si>
  <si>
    <t>informe mensual, listas de asistencia</t>
  </si>
  <si>
    <t>de 3 a 4 meses de terapia</t>
  </si>
  <si>
    <t>Número de despensas de trabajo social</t>
  </si>
  <si>
    <t>Número de despensas donadas</t>
  </si>
  <si>
    <t>Número de entrevistas realizadas</t>
  </si>
  <si>
    <t>Entrevistas</t>
  </si>
  <si>
    <r>
      <t xml:space="preserve">Total de adultos mayores  atendidos en los grupos de la tercera edad </t>
    </r>
    <r>
      <rPr>
        <sz val="8"/>
        <color theme="1"/>
        <rFont val="Calibri"/>
        <family val="2"/>
        <scheme val="minor"/>
      </rPr>
      <t>(población cautiva)</t>
    </r>
  </si>
  <si>
    <r>
      <t xml:space="preserve">Total de personas atendidas en el programa PAAD </t>
    </r>
    <r>
      <rPr>
        <sz val="8"/>
        <color theme="1"/>
        <rFont val="Calibri"/>
        <family val="2"/>
        <scheme val="minor"/>
      </rPr>
      <t>(población cautiva)</t>
    </r>
  </si>
  <si>
    <r>
      <t xml:space="preserve">Total de personas atendidas en los centros: Preescolar, Extra escolar y CDI'S </t>
    </r>
    <r>
      <rPr>
        <sz val="8"/>
        <color theme="1"/>
        <rFont val="Calibri"/>
        <family val="2"/>
        <scheme val="minor"/>
      </rPr>
      <t>(población cautiva)</t>
    </r>
  </si>
  <si>
    <t>PERSONAS</t>
  </si>
  <si>
    <t>RACIONES</t>
  </si>
  <si>
    <t xml:space="preserve">Número de pláticas preventivas  otorgadas mensualmente </t>
  </si>
  <si>
    <t>SIN META</t>
  </si>
  <si>
    <t>SISTEMA DE INFORMACIÓN POR METAS "SIM"</t>
  </si>
  <si>
    <t>PROGRAMAS OPERATIVOS 2016</t>
  </si>
  <si>
    <t>DIF GUADALAJARA</t>
  </si>
  <si>
    <t>ACUMULADO</t>
  </si>
  <si>
    <t>TOTAL</t>
  </si>
  <si>
    <t>MUJERES</t>
  </si>
  <si>
    <t>HOMBRES</t>
  </si>
  <si>
    <t>TOTAL DE PERSONAS</t>
  </si>
  <si>
    <t>SERVICIOS Y APOYOS</t>
  </si>
  <si>
    <t xml:space="preserve">SUB-TOTAL DE PERSONAS </t>
  </si>
  <si>
    <t>NÚMERO</t>
  </si>
  <si>
    <t>ADOLESCENTES</t>
  </si>
  <si>
    <t>ADULTOS</t>
  </si>
  <si>
    <t>ADULTOS MAYORES</t>
  </si>
  <si>
    <t xml:space="preserve">TOTAL DE PERSONAS </t>
  </si>
  <si>
    <t>TOTAL DE SERVICIOS</t>
  </si>
  <si>
    <t>TRABAJO SOCIAL EN CENTROS</t>
  </si>
  <si>
    <t>COMEDORES</t>
  </si>
  <si>
    <t xml:space="preserve">TRABAJO SOCIAL </t>
  </si>
  <si>
    <t>COMEDORES COMUNITARIOS</t>
  </si>
  <si>
    <t>Número de servicios brindados a la comunidad.</t>
  </si>
  <si>
    <t>Fomentar y promover los beneficios que aportan las habilidades artísticas y profesiones para una actividad económica en el empleo y el auto empleo, que redunde en una mejor calidad de vida, fomentando acciones tendientes al mejoramiento de la convivencia ciudadana.</t>
  </si>
  <si>
    <t>Número de personas atendidas  en la clínica dental</t>
  </si>
  <si>
    <t>Número de personas en centros y programas del DIF</t>
  </si>
  <si>
    <t>Número de personas que inicia curso de escuela para padres</t>
  </si>
  <si>
    <t>SERVICIOS A LA COMUNIDAD</t>
  </si>
  <si>
    <t>Intervenir a las personas, familias y grupos del municipio de Guadalajara que se encuentran en  condición de vulnerabilidad transitoria o permanente, a través de la aplicación de  modelos de atención y programas del sistema,  con la finalidad de contribuir en el bienestar y mejoramiento de los mismos.</t>
  </si>
  <si>
    <t>Número de personas atendidas  en campañas y brigadas</t>
  </si>
  <si>
    <t>Registro, listas</t>
  </si>
  <si>
    <t>PERSONAS POA</t>
  </si>
  <si>
    <t>COORDINACIÓN</t>
  </si>
  <si>
    <t>JEFATURAS:</t>
  </si>
  <si>
    <t>Total de gestiones realizadas en el diagnostico para poblaciones callejeras</t>
  </si>
  <si>
    <t>Gestiones</t>
  </si>
  <si>
    <t>Suma</t>
  </si>
  <si>
    <t>Total de gestiones en diseño y planeación en el plan municipal</t>
  </si>
  <si>
    <t>Total de reuniones de trabajo con organizaciones y dependencias</t>
  </si>
  <si>
    <t>Reuniones</t>
  </si>
  <si>
    <t>Número de personas que salieron de la situación de calle</t>
  </si>
  <si>
    <t xml:space="preserve">suma  </t>
  </si>
  <si>
    <t>Oficios, listas de asistencia  minutas y fotografías</t>
  </si>
  <si>
    <t>Plan Municipal, listas de asistencia,  fotografías</t>
  </si>
  <si>
    <t>Plan Municipal, listas de asistencia, fotografías</t>
  </si>
  <si>
    <t>Construir una estrategia metodológica para la elaboración e implementanción del Plan Municipal de Atención a Poblaciones en Situación de
Calle en Guadalajara, a través de instrumentos de analisis e intervención para mejorar las condiciones de vida de las personas en situación de calle.</t>
  </si>
  <si>
    <t>ALUMNOS NVO.</t>
  </si>
  <si>
    <t>ingresos</t>
  </si>
  <si>
    <t>cursos de verano</t>
  </si>
  <si>
    <t>recitales  851 personas</t>
  </si>
  <si>
    <t>Total de apoyos otorgados a la población de calle</t>
  </si>
  <si>
    <t>Total de recorridos (diurnos/nocturnos)</t>
  </si>
  <si>
    <t xml:space="preserve">SE INTEGRA AL TOTAL </t>
  </si>
  <si>
    <t>DE PERSONAS, LOS</t>
  </si>
  <si>
    <t>QUE VA A PLATICAS</t>
  </si>
  <si>
    <t>PREMATRIMONIALES</t>
  </si>
  <si>
    <t>PROGRAMA DE ATENCIÓN A PERSONAS EN SITUACIÓN DE CALLE (PAPSC)</t>
  </si>
  <si>
    <t xml:space="preserve">Personas atendidas en talleres </t>
  </si>
  <si>
    <t>Número de pláticas y canalizaciones de prevención de adicciones impartida</t>
  </si>
  <si>
    <t>Número de personas atendidas en  prevención de violencia (Nuevo registro)</t>
  </si>
  <si>
    <t>Total de asesorías y  canalizaciones  a Organizaciones y dependencias</t>
  </si>
  <si>
    <t>Atenciones</t>
  </si>
  <si>
    <t>Recorridos</t>
  </si>
  <si>
    <t>Padrón, Visitas de seguimiento, fotografías</t>
  </si>
  <si>
    <t>Formato de control interno</t>
  </si>
  <si>
    <t>Fichas de registro, Formato de control interno</t>
  </si>
  <si>
    <t>Acumulado 2017</t>
  </si>
  <si>
    <t>% de incremento por año</t>
  </si>
  <si>
    <t>Acumulado 2018</t>
  </si>
  <si>
    <t>Proyección 2016</t>
  </si>
  <si>
    <t>Proyección  2017</t>
  </si>
  <si>
    <t>Proyección  2018</t>
  </si>
  <si>
    <t>Proyección  2016</t>
  </si>
  <si>
    <t>Proyección 2017</t>
  </si>
  <si>
    <t>Proyección 2018</t>
  </si>
  <si>
    <t>% de incremento anual</t>
  </si>
  <si>
    <t>Acumulado 2016</t>
  </si>
  <si>
    <t>% de incremento Anual</t>
  </si>
  <si>
    <t>ENERO-JUNIO POB. ABIERTA Y NVOS. INGRESOS</t>
  </si>
  <si>
    <t>CICLO ESCOLAR SEP-DIC MAXIMO</t>
  </si>
  <si>
    <t>CURSOS DE VERANO SE SUMAN</t>
  </si>
  <si>
    <r>
      <t xml:space="preserve">Número de personas que se </t>
    </r>
    <r>
      <rPr>
        <b/>
        <sz val="10"/>
        <color theme="1"/>
        <rFont val="Calibri"/>
        <family val="2"/>
        <scheme val="minor"/>
      </rPr>
      <t>inscribieron</t>
    </r>
    <r>
      <rPr>
        <sz val="10"/>
        <color theme="1"/>
        <rFont val="Calibri"/>
        <family val="2"/>
        <scheme val="minor"/>
      </rPr>
      <t xml:space="preserve"> en el mes en los grupos de extraescolar </t>
    </r>
  </si>
  <si>
    <r>
      <t xml:space="preserve">Número de personas registradas en los </t>
    </r>
    <r>
      <rPr>
        <b/>
        <sz val="10"/>
        <color theme="1"/>
        <rFont val="Calibri"/>
        <family val="2"/>
        <scheme val="minor"/>
      </rPr>
      <t>grupos</t>
    </r>
    <r>
      <rPr>
        <sz val="10"/>
        <color theme="1"/>
        <rFont val="Calibri"/>
        <family val="2"/>
        <scheme val="minor"/>
      </rPr>
      <t xml:space="preserve"> de extraescolar </t>
    </r>
  </si>
  <si>
    <t>TOTAL ANUAL</t>
  </si>
  <si>
    <t>POBLACIÓN ABIERTA+NUEVO INGRESO DE ENERO A JUNIO+CURSOS DE VERANO+MAXIMO DE SEP-DIC</t>
  </si>
  <si>
    <t>Número de personas atendidas en situación de calle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</si>
</sst>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6" tint="-0.249977111117893"/>
      <name val="Calibri"/>
      <family val="2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indexed="81"/>
      <name val="Tahoma"/>
      <family val="2"/>
    </font>
    <font>
      <sz val="10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9"/>
      <color rgb="FF00B050"/>
      <name val="Calibri"/>
      <family val="2"/>
    </font>
    <font>
      <sz val="11"/>
      <color rgb="FF000000"/>
      <name val="Calibri"/>
      <family val="2"/>
    </font>
    <font>
      <b/>
      <sz val="10"/>
      <color rgb="FF00B050"/>
      <name val="Calibri"/>
      <family val="2"/>
    </font>
    <font>
      <sz val="11"/>
      <color rgb="FF00B050"/>
      <name val="Calibri"/>
      <family val="2"/>
    </font>
    <font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theme="9" tint="-0.249977111117893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theme="1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236">
    <xf numFmtId="0" fontId="0" fillId="0" borderId="0"/>
    <xf numFmtId="9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11" fillId="4" borderId="14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44" fillId="0" borderId="0"/>
    <xf numFmtId="0" fontId="4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0" fillId="0" borderId="0"/>
  </cellStyleXfs>
  <cellXfs count="562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0" fillId="0" borderId="0" xfId="0" applyFill="1"/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Protection="1"/>
    <xf numFmtId="0" fontId="0" fillId="0" borderId="0" xfId="0" applyAlignment="1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protection locked="0"/>
    </xf>
    <xf numFmtId="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1" xfId="0" applyNumberFormat="1" applyFont="1" applyFill="1" applyBorder="1" applyAlignment="1" applyProtection="1">
      <alignment horizontal="right" vertical="center" wrapText="1"/>
    </xf>
    <xf numFmtId="9" fontId="14" fillId="0" borderId="1" xfId="1" applyFont="1" applyFill="1" applyBorder="1" applyAlignment="1" applyProtection="1">
      <alignment horizontal="right" vertical="center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horizontal="right" vertical="center" wrapText="1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 vertical="center" wrapText="1"/>
    </xf>
    <xf numFmtId="9" fontId="5" fillId="0" borderId="1" xfId="1" applyFont="1" applyFill="1" applyBorder="1" applyAlignment="1" applyProtection="1">
      <alignment horizontal="right" vertical="center" wrapText="1"/>
      <protection locked="0"/>
    </xf>
    <xf numFmtId="0" fontId="18" fillId="2" borderId="1" xfId="0" applyFont="1" applyFill="1" applyBorder="1" applyAlignment="1" applyProtection="1">
      <alignment horizontal="righ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0" fontId="5" fillId="0" borderId="1" xfId="0" applyFont="1" applyFill="1" applyBorder="1" applyProtection="1"/>
    <xf numFmtId="0" fontId="23" fillId="0" borderId="1" xfId="0" applyFont="1" applyBorder="1" applyProtection="1"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right" vertical="center" wrapText="1"/>
      <protection locked="0"/>
    </xf>
    <xf numFmtId="3" fontId="7" fillId="3" borderId="8" xfId="0" applyNumberFormat="1" applyFont="1" applyFill="1" applyBorder="1" applyAlignment="1" applyProtection="1">
      <alignment vertical="center" wrapText="1"/>
      <protection locked="0"/>
    </xf>
    <xf numFmtId="3" fontId="21" fillId="3" borderId="8" xfId="0" applyNumberFormat="1" applyFont="1" applyFill="1" applyBorder="1" applyAlignment="1" applyProtection="1">
      <alignment horizontal="right" vertical="center" wrapText="1"/>
    </xf>
    <xf numFmtId="3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8" xfId="0" applyNumberFormat="1" applyFont="1" applyFill="1" applyBorder="1" applyAlignment="1" applyProtection="1">
      <alignment vertical="center" wrapText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Alignment="1" applyProtection="1">
      <alignment horizontal="left"/>
    </xf>
    <xf numFmtId="3" fontId="7" fillId="0" borderId="0" xfId="0" applyNumberFormat="1" applyFont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Border="1" applyAlignment="1" applyProtection="1">
      <alignment horizontal="left" vertical="center" wrapText="1"/>
    </xf>
    <xf numFmtId="3" fontId="7" fillId="0" borderId="0" xfId="0" applyNumberFormat="1" applyFont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 applyProtection="1">
      <alignment horizontal="left" vertical="center"/>
    </xf>
    <xf numFmtId="3" fontId="5" fillId="0" borderId="0" xfId="0" applyNumberFormat="1" applyFont="1" applyAlignment="1" applyProtection="1">
      <alignment horizontal="left" vertical="center"/>
    </xf>
    <xf numFmtId="3" fontId="7" fillId="0" borderId="0" xfId="0" applyNumberFormat="1" applyFont="1" applyAlignment="1" applyProtection="1">
      <alignment horizontal="left" vertical="center"/>
    </xf>
    <xf numFmtId="3" fontId="5" fillId="0" borderId="0" xfId="0" applyNumberFormat="1" applyFont="1" applyProtection="1"/>
    <xf numFmtId="3" fontId="7" fillId="0" borderId="0" xfId="0" applyNumberFormat="1" applyFont="1" applyProtection="1"/>
    <xf numFmtId="3" fontId="6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Protection="1"/>
    <xf numFmtId="0" fontId="24" fillId="0" borderId="1" xfId="0" applyFont="1" applyFill="1" applyBorder="1" applyAlignment="1" applyProtection="1">
      <alignment horizontal="right" vertical="center" wrapText="1"/>
      <protection locked="0"/>
    </xf>
    <xf numFmtId="3" fontId="21" fillId="3" borderId="1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3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8" xfId="0" applyFont="1" applyFill="1" applyBorder="1" applyAlignment="1" applyProtection="1">
      <alignment vertical="center" wrapText="1"/>
      <protection locked="0"/>
    </xf>
    <xf numFmtId="9" fontId="14" fillId="0" borderId="1" xfId="1" applyFont="1" applyBorder="1" applyAlignment="1" applyProtection="1">
      <alignment horizontal="right" vertical="center" wrapText="1"/>
      <protection locked="0"/>
    </xf>
    <xf numFmtId="0" fontId="0" fillId="0" borderId="0" xfId="0" applyFill="1"/>
    <xf numFmtId="3" fontId="13" fillId="3" borderId="1" xfId="0" applyNumberFormat="1" applyFont="1" applyFill="1" applyBorder="1" applyAlignment="1" applyProtection="1">
      <alignment horizontal="right" vertical="center" wrapText="1"/>
    </xf>
    <xf numFmtId="1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1" fontId="13" fillId="3" borderId="1" xfId="0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 applyProtection="1">
      <alignment horizontal="right" vertical="center" wrapText="1"/>
    </xf>
    <xf numFmtId="0" fontId="10" fillId="0" borderId="12" xfId="0" applyFont="1" applyFill="1" applyBorder="1" applyAlignment="1" applyProtection="1">
      <alignment vertical="center" wrapText="1"/>
    </xf>
    <xf numFmtId="1" fontId="13" fillId="3" borderId="1" xfId="0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3" fontId="14" fillId="0" borderId="0" xfId="0" applyNumberFormat="1" applyFont="1" applyProtection="1"/>
    <xf numFmtId="0" fontId="5" fillId="0" borderId="12" xfId="0" applyFont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0" fillId="0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/>
    <xf numFmtId="0" fontId="0" fillId="0" borderId="0" xfId="0" applyBorder="1"/>
    <xf numFmtId="0" fontId="0" fillId="6" borderId="0" xfId="0" applyFill="1" applyBorder="1" applyAlignment="1">
      <alignment horizontal="center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>
      <alignment vertical="center" wrapText="1"/>
    </xf>
    <xf numFmtId="3" fontId="0" fillId="6" borderId="1" xfId="0" applyNumberFormat="1" applyFill="1" applyBorder="1" applyAlignment="1"/>
    <xf numFmtId="3" fontId="0" fillId="0" borderId="0" xfId="0" applyNumberFormat="1"/>
    <xf numFmtId="1" fontId="21" fillId="3" borderId="1" xfId="0" applyNumberFormat="1" applyFont="1" applyFill="1" applyBorder="1" applyAlignment="1" applyProtection="1">
      <alignment horizontal="right" vertical="center" wrapText="1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3" fontId="32" fillId="0" borderId="0" xfId="0" applyNumberFormat="1" applyFont="1" applyProtection="1"/>
    <xf numFmtId="0" fontId="5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1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" xfId="1" applyFont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right" vertical="center" wrapText="1"/>
    </xf>
    <xf numFmtId="9" fontId="5" fillId="0" borderId="1" xfId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6" fillId="0" borderId="0" xfId="0" applyFont="1" applyProtection="1"/>
    <xf numFmtId="0" fontId="33" fillId="0" borderId="0" xfId="0" applyFont="1" applyAlignment="1" applyProtection="1"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5" fillId="0" borderId="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" xfId="1" applyFont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right" vertical="center" wrapText="1"/>
    </xf>
    <xf numFmtId="9" fontId="5" fillId="0" borderId="1" xfId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1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alignment horizontal="right" vertical="center" wrapText="1"/>
    </xf>
    <xf numFmtId="9" fontId="5" fillId="0" borderId="1" xfId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0" fillId="6" borderId="1" xfId="0" applyFill="1" applyBorder="1" applyAlignment="1">
      <alignment horizontal="center"/>
    </xf>
    <xf numFmtId="3" fontId="5" fillId="0" borderId="0" xfId="0" applyNumberFormat="1" applyFont="1" applyAlignment="1" applyProtection="1">
      <alignment horizontal="right"/>
    </xf>
    <xf numFmtId="0" fontId="14" fillId="0" borderId="0" xfId="0" applyFont="1" applyProtection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/>
    <xf numFmtId="0" fontId="26" fillId="0" borderId="1" xfId="0" applyFont="1" applyBorder="1"/>
    <xf numFmtId="0" fontId="38" fillId="0" borderId="1" xfId="0" applyFont="1" applyBorder="1"/>
    <xf numFmtId="0" fontId="5" fillId="0" borderId="0" xfId="0" applyFont="1" applyAlignment="1" applyProtection="1">
      <alignment horizontal="center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3" borderId="24" xfId="0" applyFont="1" applyFill="1" applyBorder="1" applyAlignment="1" applyProtection="1">
      <alignment horizontal="right" vertical="center" wrapText="1"/>
      <protection locked="0"/>
    </xf>
    <xf numFmtId="0" fontId="10" fillId="3" borderId="23" xfId="0" applyFont="1" applyFill="1" applyBorder="1" applyAlignment="1" applyProtection="1">
      <alignment horizontal="right" vertical="center" wrapText="1"/>
      <protection locked="0"/>
    </xf>
    <xf numFmtId="0" fontId="10" fillId="3" borderId="22" xfId="0" applyFont="1" applyFill="1" applyBorder="1" applyAlignment="1" applyProtection="1">
      <alignment horizontal="right" vertical="center" wrapText="1"/>
      <protection locked="0"/>
    </xf>
    <xf numFmtId="0" fontId="10" fillId="3" borderId="21" xfId="0" applyFont="1" applyFill="1" applyBorder="1" applyAlignment="1" applyProtection="1">
      <alignment horizontal="right" vertical="center" wrapText="1"/>
      <protection locked="0"/>
    </xf>
    <xf numFmtId="0" fontId="42" fillId="0" borderId="20" xfId="655" applyFont="1" applyBorder="1" applyAlignment="1">
      <alignment horizontal="right" vertical="center" wrapText="1"/>
    </xf>
    <xf numFmtId="9" fontId="5" fillId="0" borderId="1" xfId="1" applyFont="1" applyFill="1" applyBorder="1" applyAlignment="1" applyProtection="1">
      <alignment horizontal="right" vertical="center" wrapText="1"/>
    </xf>
    <xf numFmtId="0" fontId="0" fillId="0" borderId="0" xfId="0"/>
    <xf numFmtId="0" fontId="5" fillId="0" borderId="1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37" fillId="0" borderId="20" xfId="657" applyFont="1" applyBorder="1" applyAlignment="1">
      <alignment horizontal="right" vertical="center" wrapText="1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/>
    </xf>
    <xf numFmtId="0" fontId="37" fillId="3" borderId="20" xfId="657" applyFont="1" applyFill="1" applyBorder="1" applyAlignment="1">
      <alignment horizontal="right" vertical="center" wrapText="1"/>
    </xf>
    <xf numFmtId="0" fontId="37" fillId="0" borderId="1" xfId="657" applyFont="1" applyFill="1" applyBorder="1" applyAlignment="1">
      <alignment horizontal="right" vertical="center" wrapText="1"/>
    </xf>
    <xf numFmtId="3" fontId="21" fillId="3" borderId="8" xfId="0" applyNumberFormat="1" applyFont="1" applyFill="1" applyBorder="1" applyAlignment="1" applyProtection="1">
      <alignment vertical="center" wrapText="1"/>
      <protection locked="0"/>
    </xf>
    <xf numFmtId="1" fontId="2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8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34" fillId="0" borderId="1" xfId="686" applyFont="1" applyBorder="1" applyAlignment="1">
      <alignment horizontal="center" vertical="center"/>
    </xf>
    <xf numFmtId="0" fontId="34" fillId="0" borderId="1" xfId="684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44" fillId="0" borderId="1" xfId="801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34" fillId="0" borderId="1" xfId="875" applyFont="1" applyBorder="1" applyAlignment="1">
      <alignment horizontal="center" vertical="center"/>
    </xf>
    <xf numFmtId="0" fontId="37" fillId="3" borderId="1" xfId="677" applyFont="1" applyFill="1" applyBorder="1" applyAlignment="1">
      <alignment horizontal="right" vertical="center" wrapText="1"/>
    </xf>
    <xf numFmtId="0" fontId="37" fillId="3" borderId="1" xfId="686" applyFont="1" applyFill="1" applyBorder="1" applyAlignment="1">
      <alignment horizontal="right" vertical="center" wrapText="1"/>
    </xf>
    <xf numFmtId="0" fontId="37" fillId="3" borderId="1" xfId="684" applyFont="1" applyFill="1" applyBorder="1" applyAlignment="1">
      <alignment horizontal="right" vertical="center" wrapText="1"/>
    </xf>
    <xf numFmtId="0" fontId="37" fillId="3" borderId="1" xfId="801" applyFont="1" applyFill="1" applyBorder="1" applyAlignment="1">
      <alignment horizontal="right" vertical="center" wrapText="1"/>
    </xf>
    <xf numFmtId="0" fontId="37" fillId="3" borderId="1" xfId="875" applyFont="1" applyFill="1" applyBorder="1" applyAlignment="1">
      <alignment horizontal="right" vertical="center" wrapText="1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3" fontId="32" fillId="3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37" fillId="0" borderId="1" xfId="1089" applyFont="1" applyBorder="1" applyAlignment="1">
      <alignment horizontal="right" vertical="center" wrapText="1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47" fillId="3" borderId="8" xfId="677" applyFont="1" applyFill="1" applyBorder="1" applyAlignment="1" applyProtection="1">
      <alignment horizontal="right" vertical="center" wrapText="1"/>
      <protection locked="0"/>
    </xf>
    <xf numFmtId="0" fontId="46" fillId="0" borderId="20" xfId="660" applyFont="1" applyFill="1" applyBorder="1" applyAlignment="1">
      <alignment horizontal="right" vertical="center" wrapText="1"/>
    </xf>
    <xf numFmtId="0" fontId="37" fillId="0" borderId="1" xfId="1185" applyFont="1" applyBorder="1" applyAlignment="1">
      <alignment horizontal="right" vertical="center" wrapText="1"/>
    </xf>
    <xf numFmtId="0" fontId="37" fillId="0" borderId="1" xfId="1185" applyFont="1" applyBorder="1" applyAlignment="1">
      <alignment vertical="center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3" fontId="51" fillId="3" borderId="8" xfId="0" applyNumberFormat="1" applyFont="1" applyFill="1" applyBorder="1" applyAlignment="1" applyProtection="1">
      <alignment horizontal="right" vertical="center" wrapText="1"/>
    </xf>
    <xf numFmtId="0" fontId="37" fillId="0" borderId="1" xfId="1185" applyFont="1" applyFill="1" applyBorder="1" applyAlignment="1">
      <alignment vertical="center"/>
    </xf>
    <xf numFmtId="0" fontId="53" fillId="0" borderId="1" xfId="0" applyFont="1" applyFill="1" applyBorder="1" applyAlignment="1" applyProtection="1">
      <alignment horizontal="right" vertical="center" wrapText="1"/>
      <protection locked="0"/>
    </xf>
    <xf numFmtId="0" fontId="52" fillId="9" borderId="1" xfId="677" applyFont="1" applyFill="1" applyBorder="1" applyAlignment="1">
      <alignment vertical="center"/>
    </xf>
    <xf numFmtId="0" fontId="48" fillId="9" borderId="1" xfId="685" applyFont="1" applyFill="1" applyBorder="1" applyAlignment="1" applyProtection="1">
      <alignment horizontal="right" vertical="center" wrapText="1"/>
      <protection locked="0"/>
    </xf>
    <xf numFmtId="0" fontId="49" fillId="9" borderId="19" xfId="684" applyFont="1" applyFill="1" applyBorder="1" applyAlignment="1">
      <alignment horizontal="right" vertical="center" wrapText="1"/>
    </xf>
    <xf numFmtId="3" fontId="49" fillId="9" borderId="19" xfId="801" applyNumberFormat="1" applyFont="1" applyFill="1" applyBorder="1" applyAlignment="1">
      <alignment horizontal="right" vertical="center" wrapText="1"/>
    </xf>
    <xf numFmtId="0" fontId="49" fillId="9" borderId="19" xfId="801" applyFont="1" applyFill="1" applyBorder="1" applyAlignment="1">
      <alignment horizontal="right" vertical="center" wrapText="1"/>
    </xf>
    <xf numFmtId="0" fontId="49" fillId="9" borderId="19" xfId="875" applyFont="1" applyFill="1" applyBorder="1" applyAlignment="1">
      <alignment horizontal="right" vertical="center" wrapText="1"/>
    </xf>
    <xf numFmtId="0" fontId="49" fillId="9" borderId="16" xfId="875" applyFont="1" applyFill="1" applyBorder="1" applyAlignment="1">
      <alignment horizontal="right" vertical="center" wrapText="1"/>
    </xf>
    <xf numFmtId="0" fontId="47" fillId="9" borderId="21" xfId="0" applyFont="1" applyFill="1" applyBorder="1" applyAlignment="1" applyProtection="1">
      <alignment horizontal="right" vertical="center" wrapText="1"/>
      <protection locked="0"/>
    </xf>
    <xf numFmtId="0" fontId="47" fillId="9" borderId="22" xfId="0" applyFont="1" applyFill="1" applyBorder="1" applyAlignment="1" applyProtection="1">
      <alignment horizontal="right" vertical="center" wrapText="1"/>
      <protection locked="0"/>
    </xf>
    <xf numFmtId="0" fontId="47" fillId="9" borderId="23" xfId="0" applyFont="1" applyFill="1" applyBorder="1" applyAlignment="1" applyProtection="1">
      <alignment horizontal="right" vertical="center" wrapText="1"/>
      <protection locked="0"/>
    </xf>
    <xf numFmtId="0" fontId="47" fillId="9" borderId="24" xfId="0" applyFont="1" applyFill="1" applyBorder="1" applyAlignment="1" applyProtection="1">
      <alignment horizontal="right" vertical="center" wrapText="1"/>
      <protection locked="0"/>
    </xf>
    <xf numFmtId="0" fontId="10" fillId="9" borderId="21" xfId="0" applyFont="1" applyFill="1" applyBorder="1" applyAlignment="1" applyProtection="1">
      <alignment horizontal="right" vertical="center" wrapText="1"/>
      <protection locked="0"/>
    </xf>
    <xf numFmtId="0" fontId="10" fillId="9" borderId="22" xfId="0" applyFont="1" applyFill="1" applyBorder="1" applyAlignment="1" applyProtection="1">
      <alignment horizontal="right" vertical="center" wrapText="1"/>
      <protection locked="0"/>
    </xf>
    <xf numFmtId="0" fontId="10" fillId="9" borderId="23" xfId="0" applyFont="1" applyFill="1" applyBorder="1" applyAlignment="1" applyProtection="1">
      <alignment horizontal="right" vertical="center" wrapText="1"/>
      <protection locked="0"/>
    </xf>
    <xf numFmtId="0" fontId="10" fillId="9" borderId="24" xfId="0" applyFont="1" applyFill="1" applyBorder="1" applyAlignment="1" applyProtection="1">
      <alignment horizontal="right" vertical="center" wrapText="1"/>
      <protection locked="0"/>
    </xf>
    <xf numFmtId="0" fontId="49" fillId="9" borderId="20" xfId="657" applyFont="1" applyFill="1" applyBorder="1" applyAlignment="1">
      <alignment horizontal="right" vertical="center" wrapText="1"/>
    </xf>
    <xf numFmtId="0" fontId="37" fillId="9" borderId="1" xfId="1086" applyFont="1" applyFill="1" applyBorder="1" applyAlignment="1">
      <alignment horizontal="right" vertical="center" wrapText="1"/>
    </xf>
    <xf numFmtId="0" fontId="37" fillId="9" borderId="1" xfId="1185" applyFont="1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9" fontId="5" fillId="0" borderId="3" xfId="1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3" fontId="5" fillId="3" borderId="8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7" borderId="4" xfId="0" applyFont="1" applyFill="1" applyBorder="1" applyAlignment="1" applyProtection="1">
      <alignment vertical="center" wrapText="1"/>
    </xf>
    <xf numFmtId="0" fontId="5" fillId="7" borderId="12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</xf>
    <xf numFmtId="3" fontId="13" fillId="3" borderId="8" xfId="0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3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3" fontId="32" fillId="3" borderId="3" xfId="0" applyNumberFormat="1" applyFont="1" applyFill="1" applyBorder="1" applyAlignment="1" applyProtection="1">
      <alignment horizontal="right" vertical="center" wrapText="1"/>
    </xf>
    <xf numFmtId="3" fontId="32" fillId="3" borderId="8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 applyProtection="1">
      <alignment horizont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3" fontId="21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2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</xf>
    <xf numFmtId="0" fontId="5" fillId="8" borderId="12" xfId="0" applyFont="1" applyFill="1" applyBorder="1" applyAlignment="1" applyProtection="1">
      <alignment horizontal="left" vertical="center" wrapText="1"/>
    </xf>
    <xf numFmtId="0" fontId="5" fillId="8" borderId="9" xfId="0" applyFont="1" applyFill="1" applyBorder="1" applyAlignment="1" applyProtection="1">
      <alignment horizontal="left" vertical="center" wrapText="1"/>
    </xf>
    <xf numFmtId="0" fontId="5" fillId="8" borderId="11" xfId="0" applyFont="1" applyFill="1" applyBorder="1" applyAlignment="1" applyProtection="1">
      <alignment horizontal="left" vertical="center" wrapText="1"/>
    </xf>
    <xf numFmtId="0" fontId="5" fillId="8" borderId="4" xfId="0" applyFont="1" applyFill="1" applyBorder="1" applyAlignment="1" applyProtection="1">
      <alignment vertical="center" wrapText="1"/>
    </xf>
    <xf numFmtId="0" fontId="5" fillId="8" borderId="12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horizontal="center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vertical="center" wrapText="1"/>
    </xf>
    <xf numFmtId="0" fontId="5" fillId="3" borderId="12" xfId="0" applyFont="1" applyFill="1" applyBorder="1" applyAlignment="1" applyProtection="1">
      <alignment vertical="center" wrapText="1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right" vertical="center" wrapText="1"/>
      <protection locked="0"/>
    </xf>
    <xf numFmtId="0" fontId="14" fillId="0" borderId="12" xfId="0" applyFont="1" applyFill="1" applyBorder="1" applyAlignment="1" applyProtection="1">
      <alignment horizontal="right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0" fontId="36" fillId="0" borderId="16" xfId="872" applyFont="1" applyBorder="1" applyAlignment="1">
      <alignment horizontal="right" vertical="center" wrapText="1"/>
    </xf>
    <xf numFmtId="0" fontId="35" fillId="0" borderId="18" xfId="872" applyFont="1" applyBorder="1"/>
    <xf numFmtId="0" fontId="35" fillId="0" borderId="17" xfId="872" applyFont="1" applyBorder="1"/>
    <xf numFmtId="0" fontId="36" fillId="0" borderId="16" xfId="682" applyFont="1" applyBorder="1" applyAlignment="1">
      <alignment horizontal="right" vertical="center" wrapText="1"/>
    </xf>
    <xf numFmtId="0" fontId="35" fillId="0" borderId="18" xfId="682" applyFont="1" applyBorder="1"/>
    <xf numFmtId="0" fontId="35" fillId="0" borderId="17" xfId="682" applyFont="1" applyBorder="1"/>
    <xf numFmtId="3" fontId="36" fillId="0" borderId="16" xfId="800" applyNumberFormat="1" applyFont="1" applyBorder="1" applyAlignment="1">
      <alignment horizontal="right" vertical="center" wrapText="1"/>
    </xf>
    <xf numFmtId="0" fontId="35" fillId="0" borderId="18" xfId="800" applyFont="1" applyBorder="1"/>
    <xf numFmtId="0" fontId="35" fillId="0" borderId="17" xfId="800" applyFont="1" applyBorder="1"/>
    <xf numFmtId="3" fontId="36" fillId="0" borderId="18" xfId="800" applyNumberFormat="1" applyFont="1" applyBorder="1" applyAlignment="1">
      <alignment horizontal="right" vertical="center" wrapText="1"/>
    </xf>
    <xf numFmtId="0" fontId="36" fillId="0" borderId="25" xfId="658" applyFont="1" applyBorder="1" applyAlignment="1">
      <alignment horizontal="right" vertical="center" wrapText="1"/>
    </xf>
    <xf numFmtId="0" fontId="35" fillId="0" borderId="26" xfId="658" applyFont="1" applyBorder="1"/>
    <xf numFmtId="0" fontId="41" fillId="0" borderId="16" xfId="656" applyFont="1" applyBorder="1" applyAlignment="1">
      <alignment horizontal="right" vertical="center" wrapText="1"/>
    </xf>
    <xf numFmtId="0" fontId="40" fillId="0" borderId="18" xfId="656" applyFont="1" applyBorder="1"/>
    <xf numFmtId="0" fontId="40" fillId="0" borderId="17" xfId="656" applyFont="1" applyBorder="1"/>
    <xf numFmtId="0" fontId="36" fillId="0" borderId="16" xfId="659" applyFont="1" applyBorder="1" applyAlignment="1">
      <alignment horizontal="right" vertical="center" wrapText="1"/>
    </xf>
    <xf numFmtId="0" fontId="35" fillId="0" borderId="18" xfId="659" applyFont="1" applyBorder="1"/>
    <xf numFmtId="0" fontId="35" fillId="0" borderId="17" xfId="659" applyFont="1" applyBorder="1"/>
    <xf numFmtId="0" fontId="36" fillId="0" borderId="16" xfId="965" applyFont="1" applyBorder="1" applyAlignment="1">
      <alignment horizontal="right" vertical="center" wrapText="1"/>
    </xf>
    <xf numFmtId="0" fontId="35" fillId="0" borderId="18" xfId="965" applyFont="1" applyBorder="1"/>
    <xf numFmtId="0" fontId="35" fillId="0" borderId="17" xfId="965" applyFont="1" applyBorder="1"/>
    <xf numFmtId="0" fontId="36" fillId="0" borderId="16" xfId="1182" applyFont="1" applyBorder="1" applyAlignment="1">
      <alignment horizontal="right" vertical="center" wrapText="1"/>
    </xf>
    <xf numFmtId="0" fontId="35" fillId="0" borderId="18" xfId="1182" applyFont="1" applyBorder="1"/>
    <xf numFmtId="0" fontId="35" fillId="0" borderId="17" xfId="1182" applyFont="1" applyBorder="1"/>
    <xf numFmtId="0" fontId="32" fillId="0" borderId="0" xfId="0" applyFont="1" applyAlignment="1" applyProtection="1">
      <alignment horizontal="center"/>
      <protection locked="0"/>
    </xf>
    <xf numFmtId="0" fontId="36" fillId="0" borderId="16" xfId="680" applyFont="1" applyBorder="1" applyAlignment="1">
      <alignment horizontal="right" vertical="center" wrapText="1"/>
    </xf>
    <xf numFmtId="0" fontId="35" fillId="0" borderId="18" xfId="680" applyFont="1" applyBorder="1"/>
    <xf numFmtId="0" fontId="35" fillId="0" borderId="17" xfId="680" applyFont="1" applyBorder="1"/>
    <xf numFmtId="0" fontId="36" fillId="0" borderId="16" xfId="678" applyFont="1" applyBorder="1" applyAlignment="1">
      <alignment horizontal="right" vertical="center" wrapText="1"/>
    </xf>
    <xf numFmtId="0" fontId="35" fillId="0" borderId="18" xfId="678" applyFont="1" applyBorder="1"/>
    <xf numFmtId="0" fontId="35" fillId="0" borderId="17" xfId="678" applyFont="1" applyBorder="1"/>
    <xf numFmtId="3" fontId="19" fillId="3" borderId="3" xfId="0" applyNumberFormat="1" applyFont="1" applyFill="1" applyBorder="1" applyAlignment="1" applyProtection="1">
      <alignment horizontal="right" vertical="center" wrapText="1"/>
    </xf>
    <xf numFmtId="3" fontId="19" fillId="3" borderId="8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 wrapText="1"/>
      <protection locked="0"/>
    </xf>
    <xf numFmtId="0" fontId="23" fillId="0" borderId="12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1" fontId="21" fillId="3" borderId="3" xfId="0" applyNumberFormat="1" applyFont="1" applyFill="1" applyBorder="1" applyAlignment="1" applyProtection="1">
      <alignment horizontal="right" vertical="center" wrapText="1"/>
      <protection locked="0"/>
    </xf>
    <xf numFmtId="1" fontId="21" fillId="3" borderId="8" xfId="0" applyNumberFormat="1" applyFont="1" applyFill="1" applyBorder="1" applyAlignment="1" applyProtection="1">
      <alignment horizontal="right" vertical="center" wrapText="1"/>
      <protection locked="0"/>
    </xf>
    <xf numFmtId="1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1" fontId="1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" xfId="0" applyFont="1" applyFill="1" applyBorder="1" applyAlignment="1" applyProtection="1">
      <alignment horizontal="right"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/>
      <protection locked="0"/>
    </xf>
    <xf numFmtId="9" fontId="5" fillId="0" borderId="3" xfId="1" applyFont="1" applyBorder="1" applyAlignment="1" applyProtection="1">
      <alignment horizontal="right" vertical="center" wrapText="1"/>
    </xf>
    <xf numFmtId="9" fontId="5" fillId="0" borderId="8" xfId="1" applyFont="1" applyBorder="1" applyAlignment="1" applyProtection="1">
      <alignment horizontal="right" vertical="center" wrapText="1"/>
    </xf>
    <xf numFmtId="0" fontId="19" fillId="3" borderId="3" xfId="0" applyFont="1" applyFill="1" applyBorder="1" applyAlignment="1" applyProtection="1">
      <alignment horizontal="right" vertical="center" wrapText="1"/>
    </xf>
    <xf numFmtId="0" fontId="19" fillId="3" borderId="8" xfId="0" applyFont="1" applyFill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32" fillId="0" borderId="4" xfId="0" applyFont="1" applyBorder="1" applyAlignment="1" applyProtection="1">
      <alignment horizontal="left" vertical="center" wrapText="1"/>
    </xf>
    <xf numFmtId="0" fontId="32" fillId="0" borderId="12" xfId="0" applyFont="1" applyBorder="1" applyAlignment="1" applyProtection="1">
      <alignment horizontal="left" vertical="center" wrapText="1"/>
    </xf>
    <xf numFmtId="3" fontId="7" fillId="3" borderId="3" xfId="0" applyNumberFormat="1" applyFont="1" applyFill="1" applyBorder="1" applyAlignment="1" applyProtection="1">
      <alignment horizontal="right" vertical="center" wrapText="1"/>
    </xf>
    <xf numFmtId="3" fontId="7" fillId="3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wrapText="1"/>
      <protection locked="0"/>
    </xf>
    <xf numFmtId="9" fontId="14" fillId="0" borderId="3" xfId="1" applyFont="1" applyBorder="1" applyAlignment="1" applyProtection="1">
      <alignment horizontal="right" vertical="center" wrapText="1"/>
      <protection locked="0"/>
    </xf>
    <xf numFmtId="9" fontId="14" fillId="0" borderId="8" xfId="1" applyFont="1" applyBorder="1" applyAlignment="1" applyProtection="1">
      <alignment horizontal="right" vertical="center" wrapText="1"/>
      <protection locked="0"/>
    </xf>
    <xf numFmtId="0" fontId="0" fillId="6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31" fillId="0" borderId="4" xfId="0" applyFont="1" applyFill="1" applyBorder="1" applyAlignment="1" applyProtection="1">
      <alignment horizontal="center" vertical="top" wrapText="1"/>
    </xf>
    <xf numFmtId="0" fontId="31" fillId="0" borderId="2" xfId="0" applyFont="1" applyFill="1" applyBorder="1" applyAlignment="1" applyProtection="1">
      <alignment horizontal="center" vertical="top" wrapText="1"/>
    </xf>
    <xf numFmtId="0" fontId="31" fillId="0" borderId="12" xfId="0" applyFont="1" applyFill="1" applyBorder="1" applyAlignment="1" applyProtection="1">
      <alignment horizontal="center" vertical="top" wrapText="1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5" borderId="0" xfId="0" applyFont="1" applyFill="1" applyAlignment="1">
      <alignment horizontal="center" vertical="center"/>
    </xf>
  </cellXfs>
  <cellStyles count="1236">
    <cellStyle name="Millares 2" xfId="2" xr:uid="{00000000-0005-0000-0000-000000000000}"/>
    <cellStyle name="Millares 3" xfId="3" xr:uid="{00000000-0005-0000-0000-000001000000}"/>
    <cellStyle name="Normal" xfId="0" builtinId="0"/>
    <cellStyle name="Normal 10" xfId="653" xr:uid="{00000000-0005-0000-0000-000003000000}"/>
    <cellStyle name="Normal 11" xfId="654" xr:uid="{00000000-0005-0000-0000-000004000000}"/>
    <cellStyle name="Normal 12" xfId="658" xr:uid="{00000000-0005-0000-0000-000005000000}"/>
    <cellStyle name="Normal 12 10" xfId="876" xr:uid="{00000000-0005-0000-0000-000006000000}"/>
    <cellStyle name="Normal 12 11" xfId="919" xr:uid="{00000000-0005-0000-0000-000007000000}"/>
    <cellStyle name="Normal 12 12" xfId="920" xr:uid="{00000000-0005-0000-0000-000008000000}"/>
    <cellStyle name="Normal 12 13" xfId="963" xr:uid="{00000000-0005-0000-0000-000009000000}"/>
    <cellStyle name="Normal 12 14" xfId="969" xr:uid="{00000000-0005-0000-0000-00000A000000}"/>
    <cellStyle name="Normal 12 15" xfId="1018" xr:uid="{00000000-0005-0000-0000-00000B000000}"/>
    <cellStyle name="Normal 12 16" xfId="1074" xr:uid="{00000000-0005-0000-0000-00000C000000}"/>
    <cellStyle name="Normal 12 17" xfId="1054" xr:uid="{00000000-0005-0000-0000-00000D000000}"/>
    <cellStyle name="Normal 12 18" xfId="1085" xr:uid="{00000000-0005-0000-0000-00000E000000}"/>
    <cellStyle name="Normal 12 19" xfId="1090" xr:uid="{00000000-0005-0000-0000-00000F000000}"/>
    <cellStyle name="Normal 12 2" xfId="688" xr:uid="{00000000-0005-0000-0000-000010000000}"/>
    <cellStyle name="Normal 12 20" xfId="1155" xr:uid="{00000000-0005-0000-0000-000011000000}"/>
    <cellStyle name="Normal 12 21" xfId="1158" xr:uid="{00000000-0005-0000-0000-000012000000}"/>
    <cellStyle name="Normal 12 22" xfId="1181" xr:uid="{00000000-0005-0000-0000-000013000000}"/>
    <cellStyle name="Normal 12 23" xfId="1190" xr:uid="{00000000-0005-0000-0000-000014000000}"/>
    <cellStyle name="Normal 12 24" xfId="1230" xr:uid="{00000000-0005-0000-0000-000015000000}"/>
    <cellStyle name="Normal 12 3" xfId="731" xr:uid="{00000000-0005-0000-0000-000016000000}"/>
    <cellStyle name="Normal 12 4" xfId="775" xr:uid="{00000000-0005-0000-0000-000017000000}"/>
    <cellStyle name="Normal 12 5" xfId="797" xr:uid="{00000000-0005-0000-0000-000018000000}"/>
    <cellStyle name="Normal 12 6" xfId="739" xr:uid="{00000000-0005-0000-0000-000019000000}"/>
    <cellStyle name="Normal 12 7" xfId="823" xr:uid="{00000000-0005-0000-0000-00001A000000}"/>
    <cellStyle name="Normal 12 8" xfId="824" xr:uid="{00000000-0005-0000-0000-00001B000000}"/>
    <cellStyle name="Normal 12 9" xfId="871" xr:uid="{00000000-0005-0000-0000-00001C000000}"/>
    <cellStyle name="Normal 13" xfId="656" xr:uid="{00000000-0005-0000-0000-00001D000000}"/>
    <cellStyle name="Normal 13 10" xfId="774" xr:uid="{00000000-0005-0000-0000-00001E000000}"/>
    <cellStyle name="Normal 13 11" xfId="796" xr:uid="{00000000-0005-0000-0000-00001F000000}"/>
    <cellStyle name="Normal 13 12" xfId="743" xr:uid="{00000000-0005-0000-0000-000020000000}"/>
    <cellStyle name="Normal 13 13" xfId="822" xr:uid="{00000000-0005-0000-0000-000021000000}"/>
    <cellStyle name="Normal 13 14" xfId="825" xr:uid="{00000000-0005-0000-0000-000022000000}"/>
    <cellStyle name="Normal 13 15" xfId="870" xr:uid="{00000000-0005-0000-0000-000023000000}"/>
    <cellStyle name="Normal 13 16" xfId="877" xr:uid="{00000000-0005-0000-0000-000024000000}"/>
    <cellStyle name="Normal 13 17" xfId="918" xr:uid="{00000000-0005-0000-0000-000025000000}"/>
    <cellStyle name="Normal 13 18" xfId="921" xr:uid="{00000000-0005-0000-0000-000026000000}"/>
    <cellStyle name="Normal 13 19" xfId="962" xr:uid="{00000000-0005-0000-0000-000027000000}"/>
    <cellStyle name="Normal 13 2" xfId="662" xr:uid="{00000000-0005-0000-0000-000028000000}"/>
    <cellStyle name="Normal 13 2 10" xfId="878" xr:uid="{00000000-0005-0000-0000-000029000000}"/>
    <cellStyle name="Normal 13 2 11" xfId="917" xr:uid="{00000000-0005-0000-0000-00002A000000}"/>
    <cellStyle name="Normal 13 2 12" xfId="922" xr:uid="{00000000-0005-0000-0000-00002B000000}"/>
    <cellStyle name="Normal 13 2 13" xfId="961" xr:uid="{00000000-0005-0000-0000-00002C000000}"/>
    <cellStyle name="Normal 13 2 14" xfId="971" xr:uid="{00000000-0005-0000-0000-00002D000000}"/>
    <cellStyle name="Normal 13 2 15" xfId="1020" xr:uid="{00000000-0005-0000-0000-00002E000000}"/>
    <cellStyle name="Normal 13 2 16" xfId="1062" xr:uid="{00000000-0005-0000-0000-00002F000000}"/>
    <cellStyle name="Normal 13 2 17" xfId="993" xr:uid="{00000000-0005-0000-0000-000030000000}"/>
    <cellStyle name="Normal 13 2 18" xfId="1083" xr:uid="{00000000-0005-0000-0000-000031000000}"/>
    <cellStyle name="Normal 13 2 19" xfId="1092" xr:uid="{00000000-0005-0000-0000-000032000000}"/>
    <cellStyle name="Normal 13 2 2" xfId="690" xr:uid="{00000000-0005-0000-0000-000033000000}"/>
    <cellStyle name="Normal 13 2 20" xfId="1153" xr:uid="{00000000-0005-0000-0000-000034000000}"/>
    <cellStyle name="Normal 13 2 21" xfId="1112" xr:uid="{00000000-0005-0000-0000-000035000000}"/>
    <cellStyle name="Normal 13 2 22" xfId="1179" xr:uid="{00000000-0005-0000-0000-000036000000}"/>
    <cellStyle name="Normal 13 2 23" xfId="1192" xr:uid="{00000000-0005-0000-0000-000037000000}"/>
    <cellStyle name="Normal 13 2 24" xfId="1226" xr:uid="{00000000-0005-0000-0000-000038000000}"/>
    <cellStyle name="Normal 13 2 3" xfId="729" xr:uid="{00000000-0005-0000-0000-000039000000}"/>
    <cellStyle name="Normal 13 2 4" xfId="773" xr:uid="{00000000-0005-0000-0000-00003A000000}"/>
    <cellStyle name="Normal 13 2 5" xfId="795" xr:uid="{00000000-0005-0000-0000-00003B000000}"/>
    <cellStyle name="Normal 13 2 6" xfId="733" xr:uid="{00000000-0005-0000-0000-00003C000000}"/>
    <cellStyle name="Normal 13 2 7" xfId="821" xr:uid="{00000000-0005-0000-0000-00003D000000}"/>
    <cellStyle name="Normal 13 2 8" xfId="826" xr:uid="{00000000-0005-0000-0000-00003E000000}"/>
    <cellStyle name="Normal 13 2 9" xfId="869" xr:uid="{00000000-0005-0000-0000-00003F000000}"/>
    <cellStyle name="Normal 13 20" xfId="967" xr:uid="{00000000-0005-0000-0000-000040000000}"/>
    <cellStyle name="Normal 13 21" xfId="1016" xr:uid="{00000000-0005-0000-0000-000041000000}"/>
    <cellStyle name="Normal 13 22" xfId="1073" xr:uid="{00000000-0005-0000-0000-000042000000}"/>
    <cellStyle name="Normal 13 23" xfId="992" xr:uid="{00000000-0005-0000-0000-000043000000}"/>
    <cellStyle name="Normal 13 24" xfId="1084" xr:uid="{00000000-0005-0000-0000-000044000000}"/>
    <cellStyle name="Normal 13 25" xfId="1091" xr:uid="{00000000-0005-0000-0000-000045000000}"/>
    <cellStyle name="Normal 13 26" xfId="1154" xr:uid="{00000000-0005-0000-0000-000046000000}"/>
    <cellStyle name="Normal 13 27" xfId="1157" xr:uid="{00000000-0005-0000-0000-000047000000}"/>
    <cellStyle name="Normal 13 28" xfId="1180" xr:uid="{00000000-0005-0000-0000-000048000000}"/>
    <cellStyle name="Normal 13 29" xfId="1188" xr:uid="{00000000-0005-0000-0000-000049000000}"/>
    <cellStyle name="Normal 13 3" xfId="670" xr:uid="{00000000-0005-0000-0000-00004A000000}"/>
    <cellStyle name="Normal 13 3 10" xfId="879" xr:uid="{00000000-0005-0000-0000-00004B000000}"/>
    <cellStyle name="Normal 13 3 11" xfId="916" xr:uid="{00000000-0005-0000-0000-00004C000000}"/>
    <cellStyle name="Normal 13 3 12" xfId="923" xr:uid="{00000000-0005-0000-0000-00004D000000}"/>
    <cellStyle name="Normal 13 3 13" xfId="960" xr:uid="{00000000-0005-0000-0000-00004E000000}"/>
    <cellStyle name="Normal 13 3 14" xfId="979" xr:uid="{00000000-0005-0000-0000-00004F000000}"/>
    <cellStyle name="Normal 13 3 15" xfId="1028" xr:uid="{00000000-0005-0000-0000-000050000000}"/>
    <cellStyle name="Normal 13 3 16" xfId="1064" xr:uid="{00000000-0005-0000-0000-000051000000}"/>
    <cellStyle name="Normal 13 3 17" xfId="994" xr:uid="{00000000-0005-0000-0000-000052000000}"/>
    <cellStyle name="Normal 13 3 18" xfId="1082" xr:uid="{00000000-0005-0000-0000-000053000000}"/>
    <cellStyle name="Normal 13 3 19" xfId="1093" xr:uid="{00000000-0005-0000-0000-000054000000}"/>
    <cellStyle name="Normal 13 3 2" xfId="691" xr:uid="{00000000-0005-0000-0000-000055000000}"/>
    <cellStyle name="Normal 13 3 20" xfId="1152" xr:uid="{00000000-0005-0000-0000-000056000000}"/>
    <cellStyle name="Normal 13 3 21" xfId="1113" xr:uid="{00000000-0005-0000-0000-000057000000}"/>
    <cellStyle name="Normal 13 3 22" xfId="1178" xr:uid="{00000000-0005-0000-0000-000058000000}"/>
    <cellStyle name="Normal 13 3 23" xfId="1200" xr:uid="{00000000-0005-0000-0000-000059000000}"/>
    <cellStyle name="Normal 13 3 24" xfId="1224" xr:uid="{00000000-0005-0000-0000-00005A000000}"/>
    <cellStyle name="Normal 13 3 3" xfId="728" xr:uid="{00000000-0005-0000-0000-00005B000000}"/>
    <cellStyle name="Normal 13 3 4" xfId="772" xr:uid="{00000000-0005-0000-0000-00005C000000}"/>
    <cellStyle name="Normal 13 3 5" xfId="794" xr:uid="{00000000-0005-0000-0000-00005D000000}"/>
    <cellStyle name="Normal 13 3 6" xfId="741" xr:uid="{00000000-0005-0000-0000-00005E000000}"/>
    <cellStyle name="Normal 13 3 7" xfId="820" xr:uid="{00000000-0005-0000-0000-00005F000000}"/>
    <cellStyle name="Normal 13 3 8" xfId="827" xr:uid="{00000000-0005-0000-0000-000060000000}"/>
    <cellStyle name="Normal 13 3 9" xfId="868" xr:uid="{00000000-0005-0000-0000-000061000000}"/>
    <cellStyle name="Normal 13 30" xfId="1233" xr:uid="{00000000-0005-0000-0000-000062000000}"/>
    <cellStyle name="Normal 13 4" xfId="664" xr:uid="{00000000-0005-0000-0000-000063000000}"/>
    <cellStyle name="Normal 13 4 10" xfId="880" xr:uid="{00000000-0005-0000-0000-000064000000}"/>
    <cellStyle name="Normal 13 4 11" xfId="915" xr:uid="{00000000-0005-0000-0000-000065000000}"/>
    <cellStyle name="Normal 13 4 12" xfId="924" xr:uid="{00000000-0005-0000-0000-000066000000}"/>
    <cellStyle name="Normal 13 4 13" xfId="959" xr:uid="{00000000-0005-0000-0000-000067000000}"/>
    <cellStyle name="Normal 13 4 14" xfId="973" xr:uid="{00000000-0005-0000-0000-000068000000}"/>
    <cellStyle name="Normal 13 4 15" xfId="1022" xr:uid="{00000000-0005-0000-0000-000069000000}"/>
    <cellStyle name="Normal 13 4 16" xfId="1063" xr:uid="{00000000-0005-0000-0000-00006A000000}"/>
    <cellStyle name="Normal 13 4 17" xfId="995" xr:uid="{00000000-0005-0000-0000-00006B000000}"/>
    <cellStyle name="Normal 13 4 18" xfId="1081" xr:uid="{00000000-0005-0000-0000-00006C000000}"/>
    <cellStyle name="Normal 13 4 19" xfId="1094" xr:uid="{00000000-0005-0000-0000-00006D000000}"/>
    <cellStyle name="Normal 13 4 2" xfId="692" xr:uid="{00000000-0005-0000-0000-00006E000000}"/>
    <cellStyle name="Normal 13 4 20" xfId="1151" xr:uid="{00000000-0005-0000-0000-00006F000000}"/>
    <cellStyle name="Normal 13 4 21" xfId="1114" xr:uid="{00000000-0005-0000-0000-000070000000}"/>
    <cellStyle name="Normal 13 4 22" xfId="1177" xr:uid="{00000000-0005-0000-0000-000071000000}"/>
    <cellStyle name="Normal 13 4 23" xfId="1194" xr:uid="{00000000-0005-0000-0000-000072000000}"/>
    <cellStyle name="Normal 13 4 24" xfId="1225" xr:uid="{00000000-0005-0000-0000-000073000000}"/>
    <cellStyle name="Normal 13 4 3" xfId="727" xr:uid="{00000000-0005-0000-0000-000074000000}"/>
    <cellStyle name="Normal 13 4 4" xfId="771" xr:uid="{00000000-0005-0000-0000-000075000000}"/>
    <cellStyle name="Normal 13 4 5" xfId="793" xr:uid="{00000000-0005-0000-0000-000076000000}"/>
    <cellStyle name="Normal 13 4 6" xfId="749" xr:uid="{00000000-0005-0000-0000-000077000000}"/>
    <cellStyle name="Normal 13 4 7" xfId="819" xr:uid="{00000000-0005-0000-0000-000078000000}"/>
    <cellStyle name="Normal 13 4 8" xfId="828" xr:uid="{00000000-0005-0000-0000-000079000000}"/>
    <cellStyle name="Normal 13 4 9" xfId="867" xr:uid="{00000000-0005-0000-0000-00007A000000}"/>
    <cellStyle name="Normal 13 5" xfId="665" xr:uid="{00000000-0005-0000-0000-00007B000000}"/>
    <cellStyle name="Normal 13 5 10" xfId="881" xr:uid="{00000000-0005-0000-0000-00007C000000}"/>
    <cellStyle name="Normal 13 5 11" xfId="914" xr:uid="{00000000-0005-0000-0000-00007D000000}"/>
    <cellStyle name="Normal 13 5 12" xfId="925" xr:uid="{00000000-0005-0000-0000-00007E000000}"/>
    <cellStyle name="Normal 13 5 13" xfId="958" xr:uid="{00000000-0005-0000-0000-00007F000000}"/>
    <cellStyle name="Normal 13 5 14" xfId="974" xr:uid="{00000000-0005-0000-0000-000080000000}"/>
    <cellStyle name="Normal 13 5 15" xfId="1023" xr:uid="{00000000-0005-0000-0000-000081000000}"/>
    <cellStyle name="Normal 13 5 16" xfId="1060" xr:uid="{00000000-0005-0000-0000-000082000000}"/>
    <cellStyle name="Normal 13 5 17" xfId="996" xr:uid="{00000000-0005-0000-0000-000083000000}"/>
    <cellStyle name="Normal 13 5 18" xfId="1080" xr:uid="{00000000-0005-0000-0000-000084000000}"/>
    <cellStyle name="Normal 13 5 19" xfId="1095" xr:uid="{00000000-0005-0000-0000-000085000000}"/>
    <cellStyle name="Normal 13 5 2" xfId="693" xr:uid="{00000000-0005-0000-0000-000086000000}"/>
    <cellStyle name="Normal 13 5 20" xfId="1150" xr:uid="{00000000-0005-0000-0000-000087000000}"/>
    <cellStyle name="Normal 13 5 21" xfId="1115" xr:uid="{00000000-0005-0000-0000-000088000000}"/>
    <cellStyle name="Normal 13 5 22" xfId="1176" xr:uid="{00000000-0005-0000-0000-000089000000}"/>
    <cellStyle name="Normal 13 5 23" xfId="1195" xr:uid="{00000000-0005-0000-0000-00008A000000}"/>
    <cellStyle name="Normal 13 5 24" xfId="1212" xr:uid="{00000000-0005-0000-0000-00008B000000}"/>
    <cellStyle name="Normal 13 5 3" xfId="726" xr:uid="{00000000-0005-0000-0000-00008C000000}"/>
    <cellStyle name="Normal 13 5 4" xfId="770" xr:uid="{00000000-0005-0000-0000-00008D000000}"/>
    <cellStyle name="Normal 13 5 5" xfId="792" xr:uid="{00000000-0005-0000-0000-00008E000000}"/>
    <cellStyle name="Normal 13 5 6" xfId="747" xr:uid="{00000000-0005-0000-0000-00008F000000}"/>
    <cellStyle name="Normal 13 5 7" xfId="818" xr:uid="{00000000-0005-0000-0000-000090000000}"/>
    <cellStyle name="Normal 13 5 8" xfId="829" xr:uid="{00000000-0005-0000-0000-000091000000}"/>
    <cellStyle name="Normal 13 5 9" xfId="866" xr:uid="{00000000-0005-0000-0000-000092000000}"/>
    <cellStyle name="Normal 13 6" xfId="672" xr:uid="{00000000-0005-0000-0000-000093000000}"/>
    <cellStyle name="Normal 13 6 10" xfId="882" xr:uid="{00000000-0005-0000-0000-000094000000}"/>
    <cellStyle name="Normal 13 6 11" xfId="913" xr:uid="{00000000-0005-0000-0000-000095000000}"/>
    <cellStyle name="Normal 13 6 12" xfId="926" xr:uid="{00000000-0005-0000-0000-000096000000}"/>
    <cellStyle name="Normal 13 6 13" xfId="957" xr:uid="{00000000-0005-0000-0000-000097000000}"/>
    <cellStyle name="Normal 13 6 14" xfId="981" xr:uid="{00000000-0005-0000-0000-000098000000}"/>
    <cellStyle name="Normal 13 6 15" xfId="1030" xr:uid="{00000000-0005-0000-0000-000099000000}"/>
    <cellStyle name="Normal 13 6 16" xfId="1057" xr:uid="{00000000-0005-0000-0000-00009A000000}"/>
    <cellStyle name="Normal 13 6 17" xfId="997" xr:uid="{00000000-0005-0000-0000-00009B000000}"/>
    <cellStyle name="Normal 13 6 18" xfId="1079" xr:uid="{00000000-0005-0000-0000-00009C000000}"/>
    <cellStyle name="Normal 13 6 19" xfId="1096" xr:uid="{00000000-0005-0000-0000-00009D000000}"/>
    <cellStyle name="Normal 13 6 2" xfId="694" xr:uid="{00000000-0005-0000-0000-00009E000000}"/>
    <cellStyle name="Normal 13 6 20" xfId="1149" xr:uid="{00000000-0005-0000-0000-00009F000000}"/>
    <cellStyle name="Normal 13 6 21" xfId="1116" xr:uid="{00000000-0005-0000-0000-0000A0000000}"/>
    <cellStyle name="Normal 13 6 22" xfId="1175" xr:uid="{00000000-0005-0000-0000-0000A1000000}"/>
    <cellStyle name="Normal 13 6 23" xfId="1202" xr:uid="{00000000-0005-0000-0000-0000A2000000}"/>
    <cellStyle name="Normal 13 6 24" xfId="1218" xr:uid="{00000000-0005-0000-0000-0000A3000000}"/>
    <cellStyle name="Normal 13 6 3" xfId="725" xr:uid="{00000000-0005-0000-0000-0000A4000000}"/>
    <cellStyle name="Normal 13 6 4" xfId="769" xr:uid="{00000000-0005-0000-0000-0000A5000000}"/>
    <cellStyle name="Normal 13 6 5" xfId="791" xr:uid="{00000000-0005-0000-0000-0000A6000000}"/>
    <cellStyle name="Normal 13 6 6" xfId="748" xr:uid="{00000000-0005-0000-0000-0000A7000000}"/>
    <cellStyle name="Normal 13 6 7" xfId="817" xr:uid="{00000000-0005-0000-0000-0000A8000000}"/>
    <cellStyle name="Normal 13 6 8" xfId="830" xr:uid="{00000000-0005-0000-0000-0000A9000000}"/>
    <cellStyle name="Normal 13 6 9" xfId="865" xr:uid="{00000000-0005-0000-0000-0000AA000000}"/>
    <cellStyle name="Normal 13 7" xfId="674" xr:uid="{00000000-0005-0000-0000-0000AB000000}"/>
    <cellStyle name="Normal 13 7 10" xfId="883" xr:uid="{00000000-0005-0000-0000-0000AC000000}"/>
    <cellStyle name="Normal 13 7 11" xfId="912" xr:uid="{00000000-0005-0000-0000-0000AD000000}"/>
    <cellStyle name="Normal 13 7 12" xfId="927" xr:uid="{00000000-0005-0000-0000-0000AE000000}"/>
    <cellStyle name="Normal 13 7 13" xfId="956" xr:uid="{00000000-0005-0000-0000-0000AF000000}"/>
    <cellStyle name="Normal 13 7 14" xfId="983" xr:uid="{00000000-0005-0000-0000-0000B0000000}"/>
    <cellStyle name="Normal 13 7 15" xfId="1032" xr:uid="{00000000-0005-0000-0000-0000B1000000}"/>
    <cellStyle name="Normal 13 7 16" xfId="1051" xr:uid="{00000000-0005-0000-0000-0000B2000000}"/>
    <cellStyle name="Normal 13 7 17" xfId="998" xr:uid="{00000000-0005-0000-0000-0000B3000000}"/>
    <cellStyle name="Normal 13 7 18" xfId="1078" xr:uid="{00000000-0005-0000-0000-0000B4000000}"/>
    <cellStyle name="Normal 13 7 19" xfId="1097" xr:uid="{00000000-0005-0000-0000-0000B5000000}"/>
    <cellStyle name="Normal 13 7 2" xfId="695" xr:uid="{00000000-0005-0000-0000-0000B6000000}"/>
    <cellStyle name="Normal 13 7 20" xfId="1148" xr:uid="{00000000-0005-0000-0000-0000B7000000}"/>
    <cellStyle name="Normal 13 7 21" xfId="1117" xr:uid="{00000000-0005-0000-0000-0000B8000000}"/>
    <cellStyle name="Normal 13 7 22" xfId="1174" xr:uid="{00000000-0005-0000-0000-0000B9000000}"/>
    <cellStyle name="Normal 13 7 23" xfId="1204" xr:uid="{00000000-0005-0000-0000-0000BA000000}"/>
    <cellStyle name="Normal 13 7 24" xfId="1219" xr:uid="{00000000-0005-0000-0000-0000BB000000}"/>
    <cellStyle name="Normal 13 7 3" xfId="724" xr:uid="{00000000-0005-0000-0000-0000BC000000}"/>
    <cellStyle name="Normal 13 7 4" xfId="768" xr:uid="{00000000-0005-0000-0000-0000BD000000}"/>
    <cellStyle name="Normal 13 7 5" xfId="790" xr:uid="{00000000-0005-0000-0000-0000BE000000}"/>
    <cellStyle name="Normal 13 7 6" xfId="750" xr:uid="{00000000-0005-0000-0000-0000BF000000}"/>
    <cellStyle name="Normal 13 7 7" xfId="816" xr:uid="{00000000-0005-0000-0000-0000C0000000}"/>
    <cellStyle name="Normal 13 7 8" xfId="831" xr:uid="{00000000-0005-0000-0000-0000C1000000}"/>
    <cellStyle name="Normal 13 7 9" xfId="864" xr:uid="{00000000-0005-0000-0000-0000C2000000}"/>
    <cellStyle name="Normal 13 8" xfId="689" xr:uid="{00000000-0005-0000-0000-0000C3000000}"/>
    <cellStyle name="Normal 13 9" xfId="730" xr:uid="{00000000-0005-0000-0000-0000C4000000}"/>
    <cellStyle name="Normal 14" xfId="655" xr:uid="{00000000-0005-0000-0000-0000C5000000}"/>
    <cellStyle name="Normal 14 10" xfId="767" xr:uid="{00000000-0005-0000-0000-0000C6000000}"/>
    <cellStyle name="Normal 14 11" xfId="789" xr:uid="{00000000-0005-0000-0000-0000C7000000}"/>
    <cellStyle name="Normal 14 12" xfId="746" xr:uid="{00000000-0005-0000-0000-0000C8000000}"/>
    <cellStyle name="Normal 14 13" xfId="815" xr:uid="{00000000-0005-0000-0000-0000C9000000}"/>
    <cellStyle name="Normal 14 14" xfId="832" xr:uid="{00000000-0005-0000-0000-0000CA000000}"/>
    <cellStyle name="Normal 14 15" xfId="863" xr:uid="{00000000-0005-0000-0000-0000CB000000}"/>
    <cellStyle name="Normal 14 16" xfId="884" xr:uid="{00000000-0005-0000-0000-0000CC000000}"/>
    <cellStyle name="Normal 14 17" xfId="911" xr:uid="{00000000-0005-0000-0000-0000CD000000}"/>
    <cellStyle name="Normal 14 18" xfId="928" xr:uid="{00000000-0005-0000-0000-0000CE000000}"/>
    <cellStyle name="Normal 14 19" xfId="955" xr:uid="{00000000-0005-0000-0000-0000CF000000}"/>
    <cellStyle name="Normal 14 2" xfId="661" xr:uid="{00000000-0005-0000-0000-0000D0000000}"/>
    <cellStyle name="Normal 14 2 10" xfId="885" xr:uid="{00000000-0005-0000-0000-0000D1000000}"/>
    <cellStyle name="Normal 14 2 11" xfId="910" xr:uid="{00000000-0005-0000-0000-0000D2000000}"/>
    <cellStyle name="Normal 14 2 12" xfId="929" xr:uid="{00000000-0005-0000-0000-0000D3000000}"/>
    <cellStyle name="Normal 14 2 13" xfId="954" xr:uid="{00000000-0005-0000-0000-0000D4000000}"/>
    <cellStyle name="Normal 14 2 14" xfId="970" xr:uid="{00000000-0005-0000-0000-0000D5000000}"/>
    <cellStyle name="Normal 14 2 15" xfId="1019" xr:uid="{00000000-0005-0000-0000-0000D6000000}"/>
    <cellStyle name="Normal 14 2 16" xfId="991" xr:uid="{00000000-0005-0000-0000-0000D7000000}"/>
    <cellStyle name="Normal 14 2 17" xfId="1000" xr:uid="{00000000-0005-0000-0000-0000D8000000}"/>
    <cellStyle name="Normal 14 2 18" xfId="1076" xr:uid="{00000000-0005-0000-0000-0000D9000000}"/>
    <cellStyle name="Normal 14 2 19" xfId="1099" xr:uid="{00000000-0005-0000-0000-0000DA000000}"/>
    <cellStyle name="Normal 14 2 2" xfId="697" xr:uid="{00000000-0005-0000-0000-0000DB000000}"/>
    <cellStyle name="Normal 14 2 20" xfId="1146" xr:uid="{00000000-0005-0000-0000-0000DC000000}"/>
    <cellStyle name="Normal 14 2 21" xfId="1119" xr:uid="{00000000-0005-0000-0000-0000DD000000}"/>
    <cellStyle name="Normal 14 2 22" xfId="1172" xr:uid="{00000000-0005-0000-0000-0000DE000000}"/>
    <cellStyle name="Normal 14 2 23" xfId="1191" xr:uid="{00000000-0005-0000-0000-0000DF000000}"/>
    <cellStyle name="Normal 14 2 24" xfId="1227" xr:uid="{00000000-0005-0000-0000-0000E0000000}"/>
    <cellStyle name="Normal 14 2 3" xfId="722" xr:uid="{00000000-0005-0000-0000-0000E1000000}"/>
    <cellStyle name="Normal 14 2 4" xfId="766" xr:uid="{00000000-0005-0000-0000-0000E2000000}"/>
    <cellStyle name="Normal 14 2 5" xfId="788" xr:uid="{00000000-0005-0000-0000-0000E3000000}"/>
    <cellStyle name="Normal 14 2 6" xfId="735" xr:uid="{00000000-0005-0000-0000-0000E4000000}"/>
    <cellStyle name="Normal 14 2 7" xfId="814" xr:uid="{00000000-0005-0000-0000-0000E5000000}"/>
    <cellStyle name="Normal 14 2 8" xfId="833" xr:uid="{00000000-0005-0000-0000-0000E6000000}"/>
    <cellStyle name="Normal 14 2 9" xfId="862" xr:uid="{00000000-0005-0000-0000-0000E7000000}"/>
    <cellStyle name="Normal 14 20" xfId="966" xr:uid="{00000000-0005-0000-0000-0000E8000000}"/>
    <cellStyle name="Normal 14 21" xfId="1015" xr:uid="{00000000-0005-0000-0000-0000E9000000}"/>
    <cellStyle name="Normal 14 22" xfId="1038" xr:uid="{00000000-0005-0000-0000-0000EA000000}"/>
    <cellStyle name="Normal 14 23" xfId="999" xr:uid="{00000000-0005-0000-0000-0000EB000000}"/>
    <cellStyle name="Normal 14 24" xfId="1077" xr:uid="{00000000-0005-0000-0000-0000EC000000}"/>
    <cellStyle name="Normal 14 25" xfId="1098" xr:uid="{00000000-0005-0000-0000-0000ED000000}"/>
    <cellStyle name="Normal 14 26" xfId="1147" xr:uid="{00000000-0005-0000-0000-0000EE000000}"/>
    <cellStyle name="Normal 14 27" xfId="1118" xr:uid="{00000000-0005-0000-0000-0000EF000000}"/>
    <cellStyle name="Normal 14 28" xfId="1173" xr:uid="{00000000-0005-0000-0000-0000F0000000}"/>
    <cellStyle name="Normal 14 29" xfId="1187" xr:uid="{00000000-0005-0000-0000-0000F1000000}"/>
    <cellStyle name="Normal 14 3" xfId="669" xr:uid="{00000000-0005-0000-0000-0000F2000000}"/>
    <cellStyle name="Normal 14 3 10" xfId="886" xr:uid="{00000000-0005-0000-0000-0000F3000000}"/>
    <cellStyle name="Normal 14 3 11" xfId="909" xr:uid="{00000000-0005-0000-0000-0000F4000000}"/>
    <cellStyle name="Normal 14 3 12" xfId="930" xr:uid="{00000000-0005-0000-0000-0000F5000000}"/>
    <cellStyle name="Normal 14 3 13" xfId="953" xr:uid="{00000000-0005-0000-0000-0000F6000000}"/>
    <cellStyle name="Normal 14 3 14" xfId="978" xr:uid="{00000000-0005-0000-0000-0000F7000000}"/>
    <cellStyle name="Normal 14 3 15" xfId="1027" xr:uid="{00000000-0005-0000-0000-0000F8000000}"/>
    <cellStyle name="Normal 14 3 16" xfId="1037" xr:uid="{00000000-0005-0000-0000-0000F9000000}"/>
    <cellStyle name="Normal 14 3 17" xfId="1001" xr:uid="{00000000-0005-0000-0000-0000FA000000}"/>
    <cellStyle name="Normal 14 3 18" xfId="1052" xr:uid="{00000000-0005-0000-0000-0000FB000000}"/>
    <cellStyle name="Normal 14 3 19" xfId="1100" xr:uid="{00000000-0005-0000-0000-0000FC000000}"/>
    <cellStyle name="Normal 14 3 2" xfId="698" xr:uid="{00000000-0005-0000-0000-0000FD000000}"/>
    <cellStyle name="Normal 14 3 20" xfId="1145" xr:uid="{00000000-0005-0000-0000-0000FE000000}"/>
    <cellStyle name="Normal 14 3 21" xfId="1120" xr:uid="{00000000-0005-0000-0000-0000FF000000}"/>
    <cellStyle name="Normal 14 3 22" xfId="1171" xr:uid="{00000000-0005-0000-0000-000000010000}"/>
    <cellStyle name="Normal 14 3 23" xfId="1199" xr:uid="{00000000-0005-0000-0000-000001010000}"/>
    <cellStyle name="Normal 14 3 24" xfId="1229" xr:uid="{00000000-0005-0000-0000-000002010000}"/>
    <cellStyle name="Normal 14 3 3" xfId="721" xr:uid="{00000000-0005-0000-0000-000003010000}"/>
    <cellStyle name="Normal 14 3 4" xfId="765" xr:uid="{00000000-0005-0000-0000-000004010000}"/>
    <cellStyle name="Normal 14 3 5" xfId="787" xr:uid="{00000000-0005-0000-0000-000005010000}"/>
    <cellStyle name="Normal 14 3 6" xfId="751" xr:uid="{00000000-0005-0000-0000-000006010000}"/>
    <cellStyle name="Normal 14 3 7" xfId="813" xr:uid="{00000000-0005-0000-0000-000007010000}"/>
    <cellStyle name="Normal 14 3 8" xfId="834" xr:uid="{00000000-0005-0000-0000-000008010000}"/>
    <cellStyle name="Normal 14 3 9" xfId="861" xr:uid="{00000000-0005-0000-0000-000009010000}"/>
    <cellStyle name="Normal 14 30" xfId="1210" xr:uid="{00000000-0005-0000-0000-00000A010000}"/>
    <cellStyle name="Normal 14 4" xfId="663" xr:uid="{00000000-0005-0000-0000-00000B010000}"/>
    <cellStyle name="Normal 14 4 10" xfId="887" xr:uid="{00000000-0005-0000-0000-00000C010000}"/>
    <cellStyle name="Normal 14 4 11" xfId="908" xr:uid="{00000000-0005-0000-0000-00000D010000}"/>
    <cellStyle name="Normal 14 4 12" xfId="931" xr:uid="{00000000-0005-0000-0000-00000E010000}"/>
    <cellStyle name="Normal 14 4 13" xfId="952" xr:uid="{00000000-0005-0000-0000-00000F010000}"/>
    <cellStyle name="Normal 14 4 14" xfId="972" xr:uid="{00000000-0005-0000-0000-000010010000}"/>
    <cellStyle name="Normal 14 4 15" xfId="1021" xr:uid="{00000000-0005-0000-0000-000011010000}"/>
    <cellStyle name="Normal 14 4 16" xfId="1061" xr:uid="{00000000-0005-0000-0000-000012010000}"/>
    <cellStyle name="Normal 14 4 17" xfId="1002" xr:uid="{00000000-0005-0000-0000-000013010000}"/>
    <cellStyle name="Normal 14 4 18" xfId="1068" xr:uid="{00000000-0005-0000-0000-000014010000}"/>
    <cellStyle name="Normal 14 4 19" xfId="1101" xr:uid="{00000000-0005-0000-0000-000015010000}"/>
    <cellStyle name="Normal 14 4 2" xfId="699" xr:uid="{00000000-0005-0000-0000-000016010000}"/>
    <cellStyle name="Normal 14 4 20" xfId="1144" xr:uid="{00000000-0005-0000-0000-000017010000}"/>
    <cellStyle name="Normal 14 4 21" xfId="1121" xr:uid="{00000000-0005-0000-0000-000018010000}"/>
    <cellStyle name="Normal 14 4 22" xfId="1170" xr:uid="{00000000-0005-0000-0000-000019010000}"/>
    <cellStyle name="Normal 14 4 23" xfId="1193" xr:uid="{00000000-0005-0000-0000-00001A010000}"/>
    <cellStyle name="Normal 14 4 24" xfId="1228" xr:uid="{00000000-0005-0000-0000-00001B010000}"/>
    <cellStyle name="Normal 14 4 3" xfId="720" xr:uid="{00000000-0005-0000-0000-00001C010000}"/>
    <cellStyle name="Normal 14 4 4" xfId="764" xr:uid="{00000000-0005-0000-0000-00001D010000}"/>
    <cellStyle name="Normal 14 4 5" xfId="786" xr:uid="{00000000-0005-0000-0000-00001E010000}"/>
    <cellStyle name="Normal 14 4 6" xfId="798" xr:uid="{00000000-0005-0000-0000-00001F010000}"/>
    <cellStyle name="Normal 14 4 7" xfId="812" xr:uid="{00000000-0005-0000-0000-000020010000}"/>
    <cellStyle name="Normal 14 4 8" xfId="835" xr:uid="{00000000-0005-0000-0000-000021010000}"/>
    <cellStyle name="Normal 14 4 9" xfId="860" xr:uid="{00000000-0005-0000-0000-000022010000}"/>
    <cellStyle name="Normal 14 5" xfId="671" xr:uid="{00000000-0005-0000-0000-000023010000}"/>
    <cellStyle name="Normal 14 5 10" xfId="888" xr:uid="{00000000-0005-0000-0000-000024010000}"/>
    <cellStyle name="Normal 14 5 11" xfId="907" xr:uid="{00000000-0005-0000-0000-000025010000}"/>
    <cellStyle name="Normal 14 5 12" xfId="932" xr:uid="{00000000-0005-0000-0000-000026010000}"/>
    <cellStyle name="Normal 14 5 13" xfId="951" xr:uid="{00000000-0005-0000-0000-000027010000}"/>
    <cellStyle name="Normal 14 5 14" xfId="980" xr:uid="{00000000-0005-0000-0000-000028010000}"/>
    <cellStyle name="Normal 14 5 15" xfId="1029" xr:uid="{00000000-0005-0000-0000-000029010000}"/>
    <cellStyle name="Normal 14 5 16" xfId="1059" xr:uid="{00000000-0005-0000-0000-00002A010000}"/>
    <cellStyle name="Normal 14 5 17" xfId="1003" xr:uid="{00000000-0005-0000-0000-00002B010000}"/>
    <cellStyle name="Normal 14 5 18" xfId="1075" xr:uid="{00000000-0005-0000-0000-00002C010000}"/>
    <cellStyle name="Normal 14 5 19" xfId="1102" xr:uid="{00000000-0005-0000-0000-00002D010000}"/>
    <cellStyle name="Normal 14 5 2" xfId="700" xr:uid="{00000000-0005-0000-0000-00002E010000}"/>
    <cellStyle name="Normal 14 5 20" xfId="1143" xr:uid="{00000000-0005-0000-0000-00002F010000}"/>
    <cellStyle name="Normal 14 5 21" xfId="1122" xr:uid="{00000000-0005-0000-0000-000030010000}"/>
    <cellStyle name="Normal 14 5 22" xfId="1169" xr:uid="{00000000-0005-0000-0000-000031010000}"/>
    <cellStyle name="Normal 14 5 23" xfId="1201" xr:uid="{00000000-0005-0000-0000-000032010000}"/>
    <cellStyle name="Normal 14 5 24" xfId="1223" xr:uid="{00000000-0005-0000-0000-000033010000}"/>
    <cellStyle name="Normal 14 5 3" xfId="719" xr:uid="{00000000-0005-0000-0000-000034010000}"/>
    <cellStyle name="Normal 14 5 4" xfId="763" xr:uid="{00000000-0005-0000-0000-000035010000}"/>
    <cellStyle name="Normal 14 5 5" xfId="785" xr:uid="{00000000-0005-0000-0000-000036010000}"/>
    <cellStyle name="Normal 14 5 6" xfId="753" xr:uid="{00000000-0005-0000-0000-000037010000}"/>
    <cellStyle name="Normal 14 5 7" xfId="811" xr:uid="{00000000-0005-0000-0000-000038010000}"/>
    <cellStyle name="Normal 14 5 8" xfId="836" xr:uid="{00000000-0005-0000-0000-000039010000}"/>
    <cellStyle name="Normal 14 5 9" xfId="859" xr:uid="{00000000-0005-0000-0000-00003A010000}"/>
    <cellStyle name="Normal 14 6" xfId="666" xr:uid="{00000000-0005-0000-0000-00003B010000}"/>
    <cellStyle name="Normal 14 6 10" xfId="889" xr:uid="{00000000-0005-0000-0000-00003C010000}"/>
    <cellStyle name="Normal 14 6 11" xfId="906" xr:uid="{00000000-0005-0000-0000-00003D010000}"/>
    <cellStyle name="Normal 14 6 12" xfId="933" xr:uid="{00000000-0005-0000-0000-00003E010000}"/>
    <cellStyle name="Normal 14 6 13" xfId="950" xr:uid="{00000000-0005-0000-0000-00003F010000}"/>
    <cellStyle name="Normal 14 6 14" xfId="975" xr:uid="{00000000-0005-0000-0000-000040010000}"/>
    <cellStyle name="Normal 14 6 15" xfId="1024" xr:uid="{00000000-0005-0000-0000-000041010000}"/>
    <cellStyle name="Normal 14 6 16" xfId="1040" xr:uid="{00000000-0005-0000-0000-000042010000}"/>
    <cellStyle name="Normal 14 6 17" xfId="1004" xr:uid="{00000000-0005-0000-0000-000043010000}"/>
    <cellStyle name="Normal 14 6 18" xfId="1072" xr:uid="{00000000-0005-0000-0000-000044010000}"/>
    <cellStyle name="Normal 14 6 19" xfId="1103" xr:uid="{00000000-0005-0000-0000-000045010000}"/>
    <cellStyle name="Normal 14 6 2" xfId="701" xr:uid="{00000000-0005-0000-0000-000046010000}"/>
    <cellStyle name="Normal 14 6 20" xfId="1142" xr:uid="{00000000-0005-0000-0000-000047010000}"/>
    <cellStyle name="Normal 14 6 21" xfId="1123" xr:uid="{00000000-0005-0000-0000-000048010000}"/>
    <cellStyle name="Normal 14 6 22" xfId="1168" xr:uid="{00000000-0005-0000-0000-000049010000}"/>
    <cellStyle name="Normal 14 6 23" xfId="1196" xr:uid="{00000000-0005-0000-0000-00004A010000}"/>
    <cellStyle name="Normal 14 6 24" xfId="1213" xr:uid="{00000000-0005-0000-0000-00004B010000}"/>
    <cellStyle name="Normal 14 6 3" xfId="718" xr:uid="{00000000-0005-0000-0000-00004C010000}"/>
    <cellStyle name="Normal 14 6 4" xfId="762" xr:uid="{00000000-0005-0000-0000-00004D010000}"/>
    <cellStyle name="Normal 14 6 5" xfId="784" xr:uid="{00000000-0005-0000-0000-00004E010000}"/>
    <cellStyle name="Normal 14 6 6" xfId="745" xr:uid="{00000000-0005-0000-0000-00004F010000}"/>
    <cellStyle name="Normal 14 6 7" xfId="810" xr:uid="{00000000-0005-0000-0000-000050010000}"/>
    <cellStyle name="Normal 14 6 8" xfId="837" xr:uid="{00000000-0005-0000-0000-000051010000}"/>
    <cellStyle name="Normal 14 6 9" xfId="858" xr:uid="{00000000-0005-0000-0000-000052010000}"/>
    <cellStyle name="Normal 14 7" xfId="673" xr:uid="{00000000-0005-0000-0000-000053010000}"/>
    <cellStyle name="Normal 14 7 10" xfId="890" xr:uid="{00000000-0005-0000-0000-000054010000}"/>
    <cellStyle name="Normal 14 7 11" xfId="905" xr:uid="{00000000-0005-0000-0000-000055010000}"/>
    <cellStyle name="Normal 14 7 12" xfId="934" xr:uid="{00000000-0005-0000-0000-000056010000}"/>
    <cellStyle name="Normal 14 7 13" xfId="949" xr:uid="{00000000-0005-0000-0000-000057010000}"/>
    <cellStyle name="Normal 14 7 14" xfId="982" xr:uid="{00000000-0005-0000-0000-000058010000}"/>
    <cellStyle name="Normal 14 7 15" xfId="1031" xr:uid="{00000000-0005-0000-0000-000059010000}"/>
    <cellStyle name="Normal 14 7 16" xfId="1047" xr:uid="{00000000-0005-0000-0000-00005A010000}"/>
    <cellStyle name="Normal 14 7 17" xfId="1005" xr:uid="{00000000-0005-0000-0000-00005B010000}"/>
    <cellStyle name="Normal 14 7 18" xfId="1070" xr:uid="{00000000-0005-0000-0000-00005C010000}"/>
    <cellStyle name="Normal 14 7 19" xfId="1104" xr:uid="{00000000-0005-0000-0000-00005D010000}"/>
    <cellStyle name="Normal 14 7 2" xfId="702" xr:uid="{00000000-0005-0000-0000-00005E010000}"/>
    <cellStyle name="Normal 14 7 20" xfId="1141" xr:uid="{00000000-0005-0000-0000-00005F010000}"/>
    <cellStyle name="Normal 14 7 21" xfId="1124" xr:uid="{00000000-0005-0000-0000-000060010000}"/>
    <cellStyle name="Normal 14 7 22" xfId="1167" xr:uid="{00000000-0005-0000-0000-000061010000}"/>
    <cellStyle name="Normal 14 7 23" xfId="1203" xr:uid="{00000000-0005-0000-0000-000062010000}"/>
    <cellStyle name="Normal 14 7 24" xfId="1220" xr:uid="{00000000-0005-0000-0000-000063010000}"/>
    <cellStyle name="Normal 14 7 3" xfId="717" xr:uid="{00000000-0005-0000-0000-000064010000}"/>
    <cellStyle name="Normal 14 7 4" xfId="761" xr:uid="{00000000-0005-0000-0000-000065010000}"/>
    <cellStyle name="Normal 14 7 5" xfId="783" xr:uid="{00000000-0005-0000-0000-000066010000}"/>
    <cellStyle name="Normal 14 7 6" xfId="732" xr:uid="{00000000-0005-0000-0000-000067010000}"/>
    <cellStyle name="Normal 14 7 7" xfId="809" xr:uid="{00000000-0005-0000-0000-000068010000}"/>
    <cellStyle name="Normal 14 7 8" xfId="838" xr:uid="{00000000-0005-0000-0000-000069010000}"/>
    <cellStyle name="Normal 14 7 9" xfId="857" xr:uid="{00000000-0005-0000-0000-00006A010000}"/>
    <cellStyle name="Normal 14 8" xfId="696" xr:uid="{00000000-0005-0000-0000-00006B010000}"/>
    <cellStyle name="Normal 14 9" xfId="723" xr:uid="{00000000-0005-0000-0000-00006C010000}"/>
    <cellStyle name="Normal 15" xfId="657" xr:uid="{00000000-0005-0000-0000-00006D010000}"/>
    <cellStyle name="Normal 15 10" xfId="891" xr:uid="{00000000-0005-0000-0000-00006E010000}"/>
    <cellStyle name="Normal 15 11" xfId="904" xr:uid="{00000000-0005-0000-0000-00006F010000}"/>
    <cellStyle name="Normal 15 12" xfId="935" xr:uid="{00000000-0005-0000-0000-000070010000}"/>
    <cellStyle name="Normal 15 13" xfId="948" xr:uid="{00000000-0005-0000-0000-000071010000}"/>
    <cellStyle name="Normal 15 14" xfId="968" xr:uid="{00000000-0005-0000-0000-000072010000}"/>
    <cellStyle name="Normal 15 15" xfId="1017" xr:uid="{00000000-0005-0000-0000-000073010000}"/>
    <cellStyle name="Normal 15 16" xfId="990" xr:uid="{00000000-0005-0000-0000-000074010000}"/>
    <cellStyle name="Normal 15 17" xfId="1006" xr:uid="{00000000-0005-0000-0000-000075010000}"/>
    <cellStyle name="Normal 15 18" xfId="1066" xr:uid="{00000000-0005-0000-0000-000076010000}"/>
    <cellStyle name="Normal 15 19" xfId="1105" xr:uid="{00000000-0005-0000-0000-000077010000}"/>
    <cellStyle name="Normal 15 2" xfId="703" xr:uid="{00000000-0005-0000-0000-000078010000}"/>
    <cellStyle name="Normal 15 20" xfId="1140" xr:uid="{00000000-0005-0000-0000-000079010000}"/>
    <cellStyle name="Normal 15 21" xfId="1125" xr:uid="{00000000-0005-0000-0000-00007A010000}"/>
    <cellStyle name="Normal 15 22" xfId="1166" xr:uid="{00000000-0005-0000-0000-00007B010000}"/>
    <cellStyle name="Normal 15 23" xfId="1189" xr:uid="{00000000-0005-0000-0000-00007C010000}"/>
    <cellStyle name="Normal 15 24" xfId="1186" xr:uid="{00000000-0005-0000-0000-00007D010000}"/>
    <cellStyle name="Normal 15 3" xfId="716" xr:uid="{00000000-0005-0000-0000-00007E010000}"/>
    <cellStyle name="Normal 15 4" xfId="760" xr:uid="{00000000-0005-0000-0000-00007F010000}"/>
    <cellStyle name="Normal 15 5" xfId="782" xr:uid="{00000000-0005-0000-0000-000080010000}"/>
    <cellStyle name="Normal 15 6" xfId="738" xr:uid="{00000000-0005-0000-0000-000081010000}"/>
    <cellStyle name="Normal 15 7" xfId="808" xr:uid="{00000000-0005-0000-0000-000082010000}"/>
    <cellStyle name="Normal 15 8" xfId="839" xr:uid="{00000000-0005-0000-0000-000083010000}"/>
    <cellStyle name="Normal 15 9" xfId="856" xr:uid="{00000000-0005-0000-0000-000084010000}"/>
    <cellStyle name="Normal 16" xfId="659" xr:uid="{00000000-0005-0000-0000-000085010000}"/>
    <cellStyle name="Normal 17" xfId="660" xr:uid="{00000000-0005-0000-0000-000086010000}"/>
    <cellStyle name="Normal 18" xfId="668" xr:uid="{00000000-0005-0000-0000-000087010000}"/>
    <cellStyle name="Normal 18 10" xfId="892" xr:uid="{00000000-0005-0000-0000-000088010000}"/>
    <cellStyle name="Normal 18 11" xfId="903" xr:uid="{00000000-0005-0000-0000-000089010000}"/>
    <cellStyle name="Normal 18 12" xfId="936" xr:uid="{00000000-0005-0000-0000-00008A010000}"/>
    <cellStyle name="Normal 18 13" xfId="947" xr:uid="{00000000-0005-0000-0000-00008B010000}"/>
    <cellStyle name="Normal 18 14" xfId="977" xr:uid="{00000000-0005-0000-0000-00008C010000}"/>
    <cellStyle name="Normal 18 15" xfId="1026" xr:uid="{00000000-0005-0000-0000-00008D010000}"/>
    <cellStyle name="Normal 18 16" xfId="1039" xr:uid="{00000000-0005-0000-0000-00008E010000}"/>
    <cellStyle name="Normal 18 17" xfId="1007" xr:uid="{00000000-0005-0000-0000-00008F010000}"/>
    <cellStyle name="Normal 18 18" xfId="1045" xr:uid="{00000000-0005-0000-0000-000090010000}"/>
    <cellStyle name="Normal 18 19" xfId="1106" xr:uid="{00000000-0005-0000-0000-000091010000}"/>
    <cellStyle name="Normal 18 2" xfId="704" xr:uid="{00000000-0005-0000-0000-000092010000}"/>
    <cellStyle name="Normal 18 20" xfId="1139" xr:uid="{00000000-0005-0000-0000-000093010000}"/>
    <cellStyle name="Normal 18 21" xfId="1126" xr:uid="{00000000-0005-0000-0000-000094010000}"/>
    <cellStyle name="Normal 18 22" xfId="1165" xr:uid="{00000000-0005-0000-0000-000095010000}"/>
    <cellStyle name="Normal 18 23" xfId="1198" xr:uid="{00000000-0005-0000-0000-000096010000}"/>
    <cellStyle name="Normal 18 24" xfId="1209" xr:uid="{00000000-0005-0000-0000-000097010000}"/>
    <cellStyle name="Normal 18 3" xfId="715" xr:uid="{00000000-0005-0000-0000-000098010000}"/>
    <cellStyle name="Normal 18 4" xfId="759" xr:uid="{00000000-0005-0000-0000-000099010000}"/>
    <cellStyle name="Normal 18 5" xfId="781" xr:uid="{00000000-0005-0000-0000-00009A010000}"/>
    <cellStyle name="Normal 18 6" xfId="752" xr:uid="{00000000-0005-0000-0000-00009B010000}"/>
    <cellStyle name="Normal 18 7" xfId="807" xr:uid="{00000000-0005-0000-0000-00009C010000}"/>
    <cellStyle name="Normal 18 8" xfId="840" xr:uid="{00000000-0005-0000-0000-00009D010000}"/>
    <cellStyle name="Normal 18 9" xfId="855" xr:uid="{00000000-0005-0000-0000-00009E010000}"/>
    <cellStyle name="Normal 19" xfId="667" xr:uid="{00000000-0005-0000-0000-00009F010000}"/>
    <cellStyle name="Normal 19 10" xfId="893" xr:uid="{00000000-0005-0000-0000-0000A0010000}"/>
    <cellStyle name="Normal 19 11" xfId="902" xr:uid="{00000000-0005-0000-0000-0000A1010000}"/>
    <cellStyle name="Normal 19 12" xfId="937" xr:uid="{00000000-0005-0000-0000-0000A2010000}"/>
    <cellStyle name="Normal 19 13" xfId="946" xr:uid="{00000000-0005-0000-0000-0000A3010000}"/>
    <cellStyle name="Normal 19 14" xfId="976" xr:uid="{00000000-0005-0000-0000-0000A4010000}"/>
    <cellStyle name="Normal 19 15" xfId="1025" xr:uid="{00000000-0005-0000-0000-0000A5010000}"/>
    <cellStyle name="Normal 19 16" xfId="1041" xr:uid="{00000000-0005-0000-0000-0000A6010000}"/>
    <cellStyle name="Normal 19 17" xfId="1008" xr:uid="{00000000-0005-0000-0000-0000A7010000}"/>
    <cellStyle name="Normal 19 18" xfId="1048" xr:uid="{00000000-0005-0000-0000-0000A8010000}"/>
    <cellStyle name="Normal 19 19" xfId="1107" xr:uid="{00000000-0005-0000-0000-0000A9010000}"/>
    <cellStyle name="Normal 19 2" xfId="705" xr:uid="{00000000-0005-0000-0000-0000AA010000}"/>
    <cellStyle name="Normal 19 20" xfId="1138" xr:uid="{00000000-0005-0000-0000-0000AB010000}"/>
    <cellStyle name="Normal 19 21" xfId="1127" xr:uid="{00000000-0005-0000-0000-0000AC010000}"/>
    <cellStyle name="Normal 19 22" xfId="1164" xr:uid="{00000000-0005-0000-0000-0000AD010000}"/>
    <cellStyle name="Normal 19 23" xfId="1197" xr:uid="{00000000-0005-0000-0000-0000AE010000}"/>
    <cellStyle name="Normal 19 24" xfId="1211" xr:uid="{00000000-0005-0000-0000-0000AF010000}"/>
    <cellStyle name="Normal 19 3" xfId="714" xr:uid="{00000000-0005-0000-0000-0000B0010000}"/>
    <cellStyle name="Normal 19 4" xfId="758" xr:uid="{00000000-0005-0000-0000-0000B1010000}"/>
    <cellStyle name="Normal 19 5" xfId="780" xr:uid="{00000000-0005-0000-0000-0000B2010000}"/>
    <cellStyle name="Normal 19 6" xfId="742" xr:uid="{00000000-0005-0000-0000-0000B3010000}"/>
    <cellStyle name="Normal 19 7" xfId="806" xr:uid="{00000000-0005-0000-0000-0000B4010000}"/>
    <cellStyle name="Normal 19 8" xfId="841" xr:uid="{00000000-0005-0000-0000-0000B5010000}"/>
    <cellStyle name="Normal 19 9" xfId="854" xr:uid="{00000000-0005-0000-0000-0000B6010000}"/>
    <cellStyle name="Normal 2" xfId="4" xr:uid="{00000000-0005-0000-0000-0000B7010000}"/>
    <cellStyle name="Normal 20" xfId="675" xr:uid="{00000000-0005-0000-0000-0000B8010000}"/>
    <cellStyle name="Normal 20 10" xfId="894" xr:uid="{00000000-0005-0000-0000-0000B9010000}"/>
    <cellStyle name="Normal 20 11" xfId="901" xr:uid="{00000000-0005-0000-0000-0000BA010000}"/>
    <cellStyle name="Normal 20 12" xfId="938" xr:uid="{00000000-0005-0000-0000-0000BB010000}"/>
    <cellStyle name="Normal 20 13" xfId="945" xr:uid="{00000000-0005-0000-0000-0000BC010000}"/>
    <cellStyle name="Normal 20 14" xfId="984" xr:uid="{00000000-0005-0000-0000-0000BD010000}"/>
    <cellStyle name="Normal 20 15" xfId="1033" xr:uid="{00000000-0005-0000-0000-0000BE010000}"/>
    <cellStyle name="Normal 20 16" xfId="1049" xr:uid="{00000000-0005-0000-0000-0000BF010000}"/>
    <cellStyle name="Normal 20 17" xfId="1009" xr:uid="{00000000-0005-0000-0000-0000C0010000}"/>
    <cellStyle name="Normal 20 18" xfId="1044" xr:uid="{00000000-0005-0000-0000-0000C1010000}"/>
    <cellStyle name="Normal 20 19" xfId="1108" xr:uid="{00000000-0005-0000-0000-0000C2010000}"/>
    <cellStyle name="Normal 20 2" xfId="706" xr:uid="{00000000-0005-0000-0000-0000C3010000}"/>
    <cellStyle name="Normal 20 20" xfId="1137" xr:uid="{00000000-0005-0000-0000-0000C4010000}"/>
    <cellStyle name="Normal 20 21" xfId="1128" xr:uid="{00000000-0005-0000-0000-0000C5010000}"/>
    <cellStyle name="Normal 20 22" xfId="1163" xr:uid="{00000000-0005-0000-0000-0000C6010000}"/>
    <cellStyle name="Normal 20 23" xfId="1205" xr:uid="{00000000-0005-0000-0000-0000C7010000}"/>
    <cellStyle name="Normal 20 24" xfId="1216" xr:uid="{00000000-0005-0000-0000-0000C8010000}"/>
    <cellStyle name="Normal 20 3" xfId="713" xr:uid="{00000000-0005-0000-0000-0000C9010000}"/>
    <cellStyle name="Normal 20 4" xfId="757" xr:uid="{00000000-0005-0000-0000-0000CA010000}"/>
    <cellStyle name="Normal 20 5" xfId="779" xr:uid="{00000000-0005-0000-0000-0000CB010000}"/>
    <cellStyle name="Normal 20 6" xfId="734" xr:uid="{00000000-0005-0000-0000-0000CC010000}"/>
    <cellStyle name="Normal 20 7" xfId="805" xr:uid="{00000000-0005-0000-0000-0000CD010000}"/>
    <cellStyle name="Normal 20 8" xfId="842" xr:uid="{00000000-0005-0000-0000-0000CE010000}"/>
    <cellStyle name="Normal 20 9" xfId="853" xr:uid="{00000000-0005-0000-0000-0000CF010000}"/>
    <cellStyle name="Normal 21" xfId="676" xr:uid="{00000000-0005-0000-0000-0000D0010000}"/>
    <cellStyle name="Normal 21 10" xfId="895" xr:uid="{00000000-0005-0000-0000-0000D1010000}"/>
    <cellStyle name="Normal 21 11" xfId="900" xr:uid="{00000000-0005-0000-0000-0000D2010000}"/>
    <cellStyle name="Normal 21 12" xfId="939" xr:uid="{00000000-0005-0000-0000-0000D3010000}"/>
    <cellStyle name="Normal 21 13" xfId="944" xr:uid="{00000000-0005-0000-0000-0000D4010000}"/>
    <cellStyle name="Normal 21 14" xfId="985" xr:uid="{00000000-0005-0000-0000-0000D5010000}"/>
    <cellStyle name="Normal 21 15" xfId="1034" xr:uid="{00000000-0005-0000-0000-0000D6010000}"/>
    <cellStyle name="Normal 21 16" xfId="1043" xr:uid="{00000000-0005-0000-0000-0000D7010000}"/>
    <cellStyle name="Normal 21 17" xfId="1010" xr:uid="{00000000-0005-0000-0000-0000D8010000}"/>
    <cellStyle name="Normal 21 18" xfId="1065" xr:uid="{00000000-0005-0000-0000-0000D9010000}"/>
    <cellStyle name="Normal 21 19" xfId="1109" xr:uid="{00000000-0005-0000-0000-0000DA010000}"/>
    <cellStyle name="Normal 21 2" xfId="707" xr:uid="{00000000-0005-0000-0000-0000DB010000}"/>
    <cellStyle name="Normal 21 20" xfId="1136" xr:uid="{00000000-0005-0000-0000-0000DC010000}"/>
    <cellStyle name="Normal 21 21" xfId="1129" xr:uid="{00000000-0005-0000-0000-0000DD010000}"/>
    <cellStyle name="Normal 21 22" xfId="1162" xr:uid="{00000000-0005-0000-0000-0000DE010000}"/>
    <cellStyle name="Normal 21 23" xfId="1206" xr:uid="{00000000-0005-0000-0000-0000DF010000}"/>
    <cellStyle name="Normal 21 24" xfId="1215" xr:uid="{00000000-0005-0000-0000-0000E0010000}"/>
    <cellStyle name="Normal 21 3" xfId="712" xr:uid="{00000000-0005-0000-0000-0000E1010000}"/>
    <cellStyle name="Normal 21 4" xfId="756" xr:uid="{00000000-0005-0000-0000-0000E2010000}"/>
    <cellStyle name="Normal 21 5" xfId="778" xr:uid="{00000000-0005-0000-0000-0000E3010000}"/>
    <cellStyle name="Normal 21 6" xfId="744" xr:uid="{00000000-0005-0000-0000-0000E4010000}"/>
    <cellStyle name="Normal 21 7" xfId="804" xr:uid="{00000000-0005-0000-0000-0000E5010000}"/>
    <cellStyle name="Normal 21 8" xfId="843" xr:uid="{00000000-0005-0000-0000-0000E6010000}"/>
    <cellStyle name="Normal 21 9" xfId="852" xr:uid="{00000000-0005-0000-0000-0000E7010000}"/>
    <cellStyle name="Normal 22" xfId="678" xr:uid="{00000000-0005-0000-0000-0000E8010000}"/>
    <cellStyle name="Normal 22 10" xfId="896" xr:uid="{00000000-0005-0000-0000-0000E9010000}"/>
    <cellStyle name="Normal 22 11" xfId="899" xr:uid="{00000000-0005-0000-0000-0000EA010000}"/>
    <cellStyle name="Normal 22 12" xfId="940" xr:uid="{00000000-0005-0000-0000-0000EB010000}"/>
    <cellStyle name="Normal 22 13" xfId="943" xr:uid="{00000000-0005-0000-0000-0000EC010000}"/>
    <cellStyle name="Normal 22 14" xfId="987" xr:uid="{00000000-0005-0000-0000-0000ED010000}"/>
    <cellStyle name="Normal 22 15" xfId="1036" xr:uid="{00000000-0005-0000-0000-0000EE010000}"/>
    <cellStyle name="Normal 22 16" xfId="1071" xr:uid="{00000000-0005-0000-0000-0000EF010000}"/>
    <cellStyle name="Normal 22 17" xfId="1011" xr:uid="{00000000-0005-0000-0000-0000F0010000}"/>
    <cellStyle name="Normal 22 18" xfId="1067" xr:uid="{00000000-0005-0000-0000-0000F1010000}"/>
    <cellStyle name="Normal 22 19" xfId="1110" xr:uid="{00000000-0005-0000-0000-0000F2010000}"/>
    <cellStyle name="Normal 22 2" xfId="708" xr:uid="{00000000-0005-0000-0000-0000F3010000}"/>
    <cellStyle name="Normal 22 20" xfId="1135" xr:uid="{00000000-0005-0000-0000-0000F4010000}"/>
    <cellStyle name="Normal 22 21" xfId="1130" xr:uid="{00000000-0005-0000-0000-0000F5010000}"/>
    <cellStyle name="Normal 22 22" xfId="1161" xr:uid="{00000000-0005-0000-0000-0000F6010000}"/>
    <cellStyle name="Normal 22 23" xfId="1208" xr:uid="{00000000-0005-0000-0000-0000F7010000}"/>
    <cellStyle name="Normal 22 24" xfId="1231" xr:uid="{00000000-0005-0000-0000-0000F8010000}"/>
    <cellStyle name="Normal 22 3" xfId="711" xr:uid="{00000000-0005-0000-0000-0000F9010000}"/>
    <cellStyle name="Normal 22 4" xfId="755" xr:uid="{00000000-0005-0000-0000-0000FA010000}"/>
    <cellStyle name="Normal 22 5" xfId="777" xr:uid="{00000000-0005-0000-0000-0000FB010000}"/>
    <cellStyle name="Normal 22 6" xfId="736" xr:uid="{00000000-0005-0000-0000-0000FC010000}"/>
    <cellStyle name="Normal 22 7" xfId="803" xr:uid="{00000000-0005-0000-0000-0000FD010000}"/>
    <cellStyle name="Normal 22 8" xfId="844" xr:uid="{00000000-0005-0000-0000-0000FE010000}"/>
    <cellStyle name="Normal 22 9" xfId="851" xr:uid="{00000000-0005-0000-0000-0000FF010000}"/>
    <cellStyle name="Normal 23" xfId="677" xr:uid="{00000000-0005-0000-0000-000000020000}"/>
    <cellStyle name="Normal 23 10" xfId="897" xr:uid="{00000000-0005-0000-0000-000001020000}"/>
    <cellStyle name="Normal 23 11" xfId="898" xr:uid="{00000000-0005-0000-0000-000002020000}"/>
    <cellStyle name="Normal 23 12" xfId="941" xr:uid="{00000000-0005-0000-0000-000003020000}"/>
    <cellStyle name="Normal 23 13" xfId="942" xr:uid="{00000000-0005-0000-0000-000004020000}"/>
    <cellStyle name="Normal 23 14" xfId="986" xr:uid="{00000000-0005-0000-0000-000005020000}"/>
    <cellStyle name="Normal 23 15" xfId="1035" xr:uid="{00000000-0005-0000-0000-000006020000}"/>
    <cellStyle name="Normal 23 16" xfId="1042" xr:uid="{00000000-0005-0000-0000-000007020000}"/>
    <cellStyle name="Normal 23 17" xfId="1012" xr:uid="{00000000-0005-0000-0000-000008020000}"/>
    <cellStyle name="Normal 23 18" xfId="1069" xr:uid="{00000000-0005-0000-0000-000009020000}"/>
    <cellStyle name="Normal 23 19" xfId="1111" xr:uid="{00000000-0005-0000-0000-00000A020000}"/>
    <cellStyle name="Normal 23 2" xfId="709" xr:uid="{00000000-0005-0000-0000-00000B020000}"/>
    <cellStyle name="Normal 23 20" xfId="1134" xr:uid="{00000000-0005-0000-0000-00000C020000}"/>
    <cellStyle name="Normal 23 21" xfId="1131" xr:uid="{00000000-0005-0000-0000-00000D020000}"/>
    <cellStyle name="Normal 23 22" xfId="1160" xr:uid="{00000000-0005-0000-0000-00000E020000}"/>
    <cellStyle name="Normal 23 23" xfId="1207" xr:uid="{00000000-0005-0000-0000-00000F020000}"/>
    <cellStyle name="Normal 23 24" xfId="1232" xr:uid="{00000000-0005-0000-0000-000010020000}"/>
    <cellStyle name="Normal 23 3" xfId="710" xr:uid="{00000000-0005-0000-0000-000011020000}"/>
    <cellStyle name="Normal 23 4" xfId="754" xr:uid="{00000000-0005-0000-0000-000012020000}"/>
    <cellStyle name="Normal 23 5" xfId="776" xr:uid="{00000000-0005-0000-0000-000013020000}"/>
    <cellStyle name="Normal 23 6" xfId="740" xr:uid="{00000000-0005-0000-0000-000014020000}"/>
    <cellStyle name="Normal 23 7" xfId="802" xr:uid="{00000000-0005-0000-0000-000015020000}"/>
    <cellStyle name="Normal 23 8" xfId="845" xr:uid="{00000000-0005-0000-0000-000016020000}"/>
    <cellStyle name="Normal 23 9" xfId="850" xr:uid="{00000000-0005-0000-0000-000017020000}"/>
    <cellStyle name="Normal 24" xfId="680" xr:uid="{00000000-0005-0000-0000-000018020000}"/>
    <cellStyle name="Normal 25" xfId="682" xr:uid="{00000000-0005-0000-0000-000019020000}"/>
    <cellStyle name="Normal 26" xfId="686" xr:uid="{00000000-0005-0000-0000-00001A020000}"/>
    <cellStyle name="Normal 27" xfId="684" xr:uid="{00000000-0005-0000-0000-00001B020000}"/>
    <cellStyle name="Normal 28" xfId="800" xr:uid="{00000000-0005-0000-0000-00001C020000}"/>
    <cellStyle name="Normal 28 10" xfId="1159" xr:uid="{00000000-0005-0000-0000-00001D020000}"/>
    <cellStyle name="Normal 28 11" xfId="1221" xr:uid="{00000000-0005-0000-0000-00001E020000}"/>
    <cellStyle name="Normal 28 12" xfId="1217" xr:uid="{00000000-0005-0000-0000-00001F020000}"/>
    <cellStyle name="Normal 28 2" xfId="846" xr:uid="{00000000-0005-0000-0000-000020020000}"/>
    <cellStyle name="Normal 28 3" xfId="849" xr:uid="{00000000-0005-0000-0000-000021020000}"/>
    <cellStyle name="Normal 28 4" xfId="988" xr:uid="{00000000-0005-0000-0000-000022020000}"/>
    <cellStyle name="Normal 28 5" xfId="1055" xr:uid="{00000000-0005-0000-0000-000023020000}"/>
    <cellStyle name="Normal 28 6" xfId="1050" xr:uid="{00000000-0005-0000-0000-000024020000}"/>
    <cellStyle name="Normal 28 7" xfId="1013" xr:uid="{00000000-0005-0000-0000-000025020000}"/>
    <cellStyle name="Normal 28 8" xfId="1058" xr:uid="{00000000-0005-0000-0000-000026020000}"/>
    <cellStyle name="Normal 28 9" xfId="1132" xr:uid="{00000000-0005-0000-0000-000027020000}"/>
    <cellStyle name="Normal 29" xfId="801" xr:uid="{00000000-0005-0000-0000-000028020000}"/>
    <cellStyle name="Normal 29 10" xfId="1156" xr:uid="{00000000-0005-0000-0000-000029020000}"/>
    <cellStyle name="Normal 29 11" xfId="1222" xr:uid="{00000000-0005-0000-0000-00002A020000}"/>
    <cellStyle name="Normal 29 12" xfId="1214" xr:uid="{00000000-0005-0000-0000-00002B020000}"/>
    <cellStyle name="Normal 29 2" xfId="847" xr:uid="{00000000-0005-0000-0000-00002C020000}"/>
    <cellStyle name="Normal 29 3" xfId="848" xr:uid="{00000000-0005-0000-0000-00002D020000}"/>
    <cellStyle name="Normal 29 4" xfId="989" xr:uid="{00000000-0005-0000-0000-00002E020000}"/>
    <cellStyle name="Normal 29 5" xfId="1056" xr:uid="{00000000-0005-0000-0000-00002F020000}"/>
    <cellStyle name="Normal 29 6" xfId="1046" xr:uid="{00000000-0005-0000-0000-000030020000}"/>
    <cellStyle name="Normal 29 7" xfId="1014" xr:uid="{00000000-0005-0000-0000-000031020000}"/>
    <cellStyle name="Normal 29 8" xfId="1053" xr:uid="{00000000-0005-0000-0000-000032020000}"/>
    <cellStyle name="Normal 29 9" xfId="1133" xr:uid="{00000000-0005-0000-0000-000033020000}"/>
    <cellStyle name="Normal 3" xfId="5" xr:uid="{00000000-0005-0000-0000-000034020000}"/>
    <cellStyle name="Normal 30" xfId="872" xr:uid="{00000000-0005-0000-0000-000035020000}"/>
    <cellStyle name="Normal 31" xfId="875" xr:uid="{00000000-0005-0000-0000-000036020000}"/>
    <cellStyle name="Normal 32" xfId="965" xr:uid="{00000000-0005-0000-0000-000037020000}"/>
    <cellStyle name="Normal 32 2" xfId="1234" xr:uid="{00000000-0005-0000-0000-000038020000}"/>
    <cellStyle name="Normal 32 3" xfId="1235" xr:uid="{00000000-0005-0000-0000-000039020000}"/>
    <cellStyle name="Normal 33" xfId="1089" xr:uid="{00000000-0005-0000-0000-00003A020000}"/>
    <cellStyle name="Normal 34" xfId="1086" xr:uid="{00000000-0005-0000-0000-00003B020000}"/>
    <cellStyle name="Normal 35" xfId="1182" xr:uid="{00000000-0005-0000-0000-00003C020000}"/>
    <cellStyle name="Normal 36" xfId="1185" xr:uid="{00000000-0005-0000-0000-00003D020000}"/>
    <cellStyle name="Normal 4" xfId="649" xr:uid="{00000000-0005-0000-0000-00003E020000}"/>
    <cellStyle name="Normal 4 10" xfId="964" xr:uid="{00000000-0005-0000-0000-00003F020000}"/>
    <cellStyle name="Normal 4 11" xfId="1088" xr:uid="{00000000-0005-0000-0000-000040020000}"/>
    <cellStyle name="Normal 4 12" xfId="1087" xr:uid="{00000000-0005-0000-0000-000041020000}"/>
    <cellStyle name="Normal 4 13" xfId="1183" xr:uid="{00000000-0005-0000-0000-000042020000}"/>
    <cellStyle name="Normal 4 14" xfId="1184" xr:uid="{00000000-0005-0000-0000-000043020000}"/>
    <cellStyle name="Normal 4 2" xfId="681" xr:uid="{00000000-0005-0000-0000-000044020000}"/>
    <cellStyle name="Normal 4 3" xfId="687" xr:uid="{00000000-0005-0000-0000-000045020000}"/>
    <cellStyle name="Normal 4 4" xfId="685" xr:uid="{00000000-0005-0000-0000-000046020000}"/>
    <cellStyle name="Normal 4 5" xfId="683" xr:uid="{00000000-0005-0000-0000-000047020000}"/>
    <cellStyle name="Normal 4 6" xfId="799" xr:uid="{00000000-0005-0000-0000-000048020000}"/>
    <cellStyle name="Normal 4 7" xfId="737" xr:uid="{00000000-0005-0000-0000-000049020000}"/>
    <cellStyle name="Normal 4 8" xfId="873" xr:uid="{00000000-0005-0000-0000-00004A020000}"/>
    <cellStyle name="Normal 4 9" xfId="874" xr:uid="{00000000-0005-0000-0000-00004B020000}"/>
    <cellStyle name="Normal 5" xfId="6" xr:uid="{00000000-0005-0000-0000-00004C020000}"/>
    <cellStyle name="Normal 6" xfId="7" xr:uid="{00000000-0005-0000-0000-00004D020000}"/>
    <cellStyle name="Normal 7" xfId="650" xr:uid="{00000000-0005-0000-0000-00004E020000}"/>
    <cellStyle name="Normal 8" xfId="651" xr:uid="{00000000-0005-0000-0000-00004F020000}"/>
    <cellStyle name="Normal 9" xfId="652" xr:uid="{00000000-0005-0000-0000-000050020000}"/>
    <cellStyle name="Notas 2" xfId="8" xr:uid="{00000000-0005-0000-0000-000051020000}"/>
    <cellStyle name="Notas 2 10" xfId="19" xr:uid="{00000000-0005-0000-0000-000052020000}"/>
    <cellStyle name="Notas 2 10 2" xfId="20" xr:uid="{00000000-0005-0000-0000-000053020000}"/>
    <cellStyle name="Notas 2 10 3" xfId="21" xr:uid="{00000000-0005-0000-0000-000054020000}"/>
    <cellStyle name="Notas 2 10 4" xfId="22" xr:uid="{00000000-0005-0000-0000-000055020000}"/>
    <cellStyle name="Notas 2 10 5" xfId="23" xr:uid="{00000000-0005-0000-0000-000056020000}"/>
    <cellStyle name="Notas 2 11" xfId="24" xr:uid="{00000000-0005-0000-0000-000057020000}"/>
    <cellStyle name="Notas 2 11 2" xfId="25" xr:uid="{00000000-0005-0000-0000-000058020000}"/>
    <cellStyle name="Notas 2 11 3" xfId="26" xr:uid="{00000000-0005-0000-0000-000059020000}"/>
    <cellStyle name="Notas 2 11 4" xfId="27" xr:uid="{00000000-0005-0000-0000-00005A020000}"/>
    <cellStyle name="Notas 2 11 5" xfId="28" xr:uid="{00000000-0005-0000-0000-00005B020000}"/>
    <cellStyle name="Notas 2 12" xfId="29" xr:uid="{00000000-0005-0000-0000-00005C020000}"/>
    <cellStyle name="Notas 2 12 2" xfId="30" xr:uid="{00000000-0005-0000-0000-00005D020000}"/>
    <cellStyle name="Notas 2 12 3" xfId="31" xr:uid="{00000000-0005-0000-0000-00005E020000}"/>
    <cellStyle name="Notas 2 12 4" xfId="32" xr:uid="{00000000-0005-0000-0000-00005F020000}"/>
    <cellStyle name="Notas 2 13" xfId="33" xr:uid="{00000000-0005-0000-0000-000060020000}"/>
    <cellStyle name="Notas 2 13 2" xfId="34" xr:uid="{00000000-0005-0000-0000-000061020000}"/>
    <cellStyle name="Notas 2 13 3" xfId="35" xr:uid="{00000000-0005-0000-0000-000062020000}"/>
    <cellStyle name="Notas 2 13 4" xfId="36" xr:uid="{00000000-0005-0000-0000-000063020000}"/>
    <cellStyle name="Notas 2 14" xfId="37" xr:uid="{00000000-0005-0000-0000-000064020000}"/>
    <cellStyle name="Notas 2 14 2" xfId="38" xr:uid="{00000000-0005-0000-0000-000065020000}"/>
    <cellStyle name="Notas 2 14 3" xfId="39" xr:uid="{00000000-0005-0000-0000-000066020000}"/>
    <cellStyle name="Notas 2 14 4" xfId="40" xr:uid="{00000000-0005-0000-0000-000067020000}"/>
    <cellStyle name="Notas 2 15" xfId="41" xr:uid="{00000000-0005-0000-0000-000068020000}"/>
    <cellStyle name="Notas 2 15 2" xfId="42" xr:uid="{00000000-0005-0000-0000-000069020000}"/>
    <cellStyle name="Notas 2 15 3" xfId="43" xr:uid="{00000000-0005-0000-0000-00006A020000}"/>
    <cellStyle name="Notas 2 15 4" xfId="44" xr:uid="{00000000-0005-0000-0000-00006B020000}"/>
    <cellStyle name="Notas 2 16" xfId="45" xr:uid="{00000000-0005-0000-0000-00006C020000}"/>
    <cellStyle name="Notas 2 16 2" xfId="46" xr:uid="{00000000-0005-0000-0000-00006D020000}"/>
    <cellStyle name="Notas 2 16 3" xfId="47" xr:uid="{00000000-0005-0000-0000-00006E020000}"/>
    <cellStyle name="Notas 2 16 4" xfId="48" xr:uid="{00000000-0005-0000-0000-00006F020000}"/>
    <cellStyle name="Notas 2 17" xfId="49" xr:uid="{00000000-0005-0000-0000-000070020000}"/>
    <cellStyle name="Notas 2 18" xfId="50" xr:uid="{00000000-0005-0000-0000-000071020000}"/>
    <cellStyle name="Notas 2 19" xfId="51" xr:uid="{00000000-0005-0000-0000-000072020000}"/>
    <cellStyle name="Notas 2 2" xfId="52" xr:uid="{00000000-0005-0000-0000-000073020000}"/>
    <cellStyle name="Notas 2 2 2" xfId="53" xr:uid="{00000000-0005-0000-0000-000074020000}"/>
    <cellStyle name="Notas 2 2 3" xfId="54" xr:uid="{00000000-0005-0000-0000-000075020000}"/>
    <cellStyle name="Notas 2 2 4" xfId="55" xr:uid="{00000000-0005-0000-0000-000076020000}"/>
    <cellStyle name="Notas 2 2 5" xfId="56" xr:uid="{00000000-0005-0000-0000-000077020000}"/>
    <cellStyle name="Notas 2 20" xfId="57" xr:uid="{00000000-0005-0000-0000-000078020000}"/>
    <cellStyle name="Notas 2 21" xfId="58" xr:uid="{00000000-0005-0000-0000-000079020000}"/>
    <cellStyle name="Notas 2 22" xfId="59" xr:uid="{00000000-0005-0000-0000-00007A020000}"/>
    <cellStyle name="Notas 2 23" xfId="60" xr:uid="{00000000-0005-0000-0000-00007B020000}"/>
    <cellStyle name="Notas 2 24" xfId="61" xr:uid="{00000000-0005-0000-0000-00007C020000}"/>
    <cellStyle name="Notas 2 25" xfId="62" xr:uid="{00000000-0005-0000-0000-00007D020000}"/>
    <cellStyle name="Notas 2 26" xfId="63" xr:uid="{00000000-0005-0000-0000-00007E020000}"/>
    <cellStyle name="Notas 2 27" xfId="64" xr:uid="{00000000-0005-0000-0000-00007F020000}"/>
    <cellStyle name="Notas 2 28" xfId="65" xr:uid="{00000000-0005-0000-0000-000080020000}"/>
    <cellStyle name="Notas 2 29" xfId="66" xr:uid="{00000000-0005-0000-0000-000081020000}"/>
    <cellStyle name="Notas 2 3" xfId="67" xr:uid="{00000000-0005-0000-0000-000082020000}"/>
    <cellStyle name="Notas 2 3 2" xfId="68" xr:uid="{00000000-0005-0000-0000-000083020000}"/>
    <cellStyle name="Notas 2 3 3" xfId="69" xr:uid="{00000000-0005-0000-0000-000084020000}"/>
    <cellStyle name="Notas 2 3 4" xfId="70" xr:uid="{00000000-0005-0000-0000-000085020000}"/>
    <cellStyle name="Notas 2 3 5" xfId="71" xr:uid="{00000000-0005-0000-0000-000086020000}"/>
    <cellStyle name="Notas 2 30" xfId="72" xr:uid="{00000000-0005-0000-0000-000087020000}"/>
    <cellStyle name="Notas 2 31" xfId="73" xr:uid="{00000000-0005-0000-0000-000088020000}"/>
    <cellStyle name="Notas 2 32" xfId="74" xr:uid="{00000000-0005-0000-0000-000089020000}"/>
    <cellStyle name="Notas 2 33" xfId="75" xr:uid="{00000000-0005-0000-0000-00008A020000}"/>
    <cellStyle name="Notas 2 34" xfId="76" xr:uid="{00000000-0005-0000-0000-00008B020000}"/>
    <cellStyle name="Notas 2 35" xfId="77" xr:uid="{00000000-0005-0000-0000-00008C020000}"/>
    <cellStyle name="Notas 2 36" xfId="78" xr:uid="{00000000-0005-0000-0000-00008D020000}"/>
    <cellStyle name="Notas 2 4" xfId="79" xr:uid="{00000000-0005-0000-0000-00008E020000}"/>
    <cellStyle name="Notas 2 4 2" xfId="80" xr:uid="{00000000-0005-0000-0000-00008F020000}"/>
    <cellStyle name="Notas 2 4 3" xfId="81" xr:uid="{00000000-0005-0000-0000-000090020000}"/>
    <cellStyle name="Notas 2 4 4" xfId="82" xr:uid="{00000000-0005-0000-0000-000091020000}"/>
    <cellStyle name="Notas 2 4 5" xfId="83" xr:uid="{00000000-0005-0000-0000-000092020000}"/>
    <cellStyle name="Notas 2 5" xfId="84" xr:uid="{00000000-0005-0000-0000-000093020000}"/>
    <cellStyle name="Notas 2 5 2" xfId="85" xr:uid="{00000000-0005-0000-0000-000094020000}"/>
    <cellStyle name="Notas 2 5 3" xfId="86" xr:uid="{00000000-0005-0000-0000-000095020000}"/>
    <cellStyle name="Notas 2 5 4" xfId="87" xr:uid="{00000000-0005-0000-0000-000096020000}"/>
    <cellStyle name="Notas 2 5 5" xfId="88" xr:uid="{00000000-0005-0000-0000-000097020000}"/>
    <cellStyle name="Notas 2 6" xfId="89" xr:uid="{00000000-0005-0000-0000-000098020000}"/>
    <cellStyle name="Notas 2 6 2" xfId="90" xr:uid="{00000000-0005-0000-0000-000099020000}"/>
    <cellStyle name="Notas 2 6 3" xfId="91" xr:uid="{00000000-0005-0000-0000-00009A020000}"/>
    <cellStyle name="Notas 2 6 4" xfId="92" xr:uid="{00000000-0005-0000-0000-00009B020000}"/>
    <cellStyle name="Notas 2 6 5" xfId="93" xr:uid="{00000000-0005-0000-0000-00009C020000}"/>
    <cellStyle name="Notas 2 7" xfId="94" xr:uid="{00000000-0005-0000-0000-00009D020000}"/>
    <cellStyle name="Notas 2 7 2" xfId="95" xr:uid="{00000000-0005-0000-0000-00009E020000}"/>
    <cellStyle name="Notas 2 7 3" xfId="96" xr:uid="{00000000-0005-0000-0000-00009F020000}"/>
    <cellStyle name="Notas 2 7 4" xfId="97" xr:uid="{00000000-0005-0000-0000-0000A0020000}"/>
    <cellStyle name="Notas 2 7 5" xfId="98" xr:uid="{00000000-0005-0000-0000-0000A1020000}"/>
    <cellStyle name="Notas 2 8" xfId="99" xr:uid="{00000000-0005-0000-0000-0000A2020000}"/>
    <cellStyle name="Notas 2 8 2" xfId="100" xr:uid="{00000000-0005-0000-0000-0000A3020000}"/>
    <cellStyle name="Notas 2 8 3" xfId="101" xr:uid="{00000000-0005-0000-0000-0000A4020000}"/>
    <cellStyle name="Notas 2 8 4" xfId="102" xr:uid="{00000000-0005-0000-0000-0000A5020000}"/>
    <cellStyle name="Notas 2 8 5" xfId="103" xr:uid="{00000000-0005-0000-0000-0000A6020000}"/>
    <cellStyle name="Notas 2 9" xfId="104" xr:uid="{00000000-0005-0000-0000-0000A7020000}"/>
    <cellStyle name="Notas 2 9 2" xfId="105" xr:uid="{00000000-0005-0000-0000-0000A8020000}"/>
    <cellStyle name="Notas 2 9 3" xfId="106" xr:uid="{00000000-0005-0000-0000-0000A9020000}"/>
    <cellStyle name="Notas 2 9 4" xfId="107" xr:uid="{00000000-0005-0000-0000-0000AA020000}"/>
    <cellStyle name="Notas 2 9 5" xfId="108" xr:uid="{00000000-0005-0000-0000-0000AB020000}"/>
    <cellStyle name="Notas 3" xfId="9" xr:uid="{00000000-0005-0000-0000-0000AC020000}"/>
    <cellStyle name="Notas 3 10" xfId="109" xr:uid="{00000000-0005-0000-0000-0000AD020000}"/>
    <cellStyle name="Notas 3 10 2" xfId="110" xr:uid="{00000000-0005-0000-0000-0000AE020000}"/>
    <cellStyle name="Notas 3 10 3" xfId="111" xr:uid="{00000000-0005-0000-0000-0000AF020000}"/>
    <cellStyle name="Notas 3 10 4" xfId="112" xr:uid="{00000000-0005-0000-0000-0000B0020000}"/>
    <cellStyle name="Notas 3 10 5" xfId="113" xr:uid="{00000000-0005-0000-0000-0000B1020000}"/>
    <cellStyle name="Notas 3 11" xfId="114" xr:uid="{00000000-0005-0000-0000-0000B2020000}"/>
    <cellStyle name="Notas 3 11 2" xfId="115" xr:uid="{00000000-0005-0000-0000-0000B3020000}"/>
    <cellStyle name="Notas 3 11 3" xfId="116" xr:uid="{00000000-0005-0000-0000-0000B4020000}"/>
    <cellStyle name="Notas 3 11 4" xfId="117" xr:uid="{00000000-0005-0000-0000-0000B5020000}"/>
    <cellStyle name="Notas 3 11 5" xfId="118" xr:uid="{00000000-0005-0000-0000-0000B6020000}"/>
    <cellStyle name="Notas 3 12" xfId="119" xr:uid="{00000000-0005-0000-0000-0000B7020000}"/>
    <cellStyle name="Notas 3 12 2" xfId="120" xr:uid="{00000000-0005-0000-0000-0000B8020000}"/>
    <cellStyle name="Notas 3 12 3" xfId="121" xr:uid="{00000000-0005-0000-0000-0000B9020000}"/>
    <cellStyle name="Notas 3 12 4" xfId="122" xr:uid="{00000000-0005-0000-0000-0000BA020000}"/>
    <cellStyle name="Notas 3 13" xfId="123" xr:uid="{00000000-0005-0000-0000-0000BB020000}"/>
    <cellStyle name="Notas 3 13 2" xfId="124" xr:uid="{00000000-0005-0000-0000-0000BC020000}"/>
    <cellStyle name="Notas 3 13 3" xfId="125" xr:uid="{00000000-0005-0000-0000-0000BD020000}"/>
    <cellStyle name="Notas 3 13 4" xfId="126" xr:uid="{00000000-0005-0000-0000-0000BE020000}"/>
    <cellStyle name="Notas 3 14" xfId="127" xr:uid="{00000000-0005-0000-0000-0000BF020000}"/>
    <cellStyle name="Notas 3 14 2" xfId="128" xr:uid="{00000000-0005-0000-0000-0000C0020000}"/>
    <cellStyle name="Notas 3 14 3" xfId="129" xr:uid="{00000000-0005-0000-0000-0000C1020000}"/>
    <cellStyle name="Notas 3 14 4" xfId="130" xr:uid="{00000000-0005-0000-0000-0000C2020000}"/>
    <cellStyle name="Notas 3 15" xfId="131" xr:uid="{00000000-0005-0000-0000-0000C3020000}"/>
    <cellStyle name="Notas 3 15 2" xfId="132" xr:uid="{00000000-0005-0000-0000-0000C4020000}"/>
    <cellStyle name="Notas 3 15 3" xfId="133" xr:uid="{00000000-0005-0000-0000-0000C5020000}"/>
    <cellStyle name="Notas 3 15 4" xfId="134" xr:uid="{00000000-0005-0000-0000-0000C6020000}"/>
    <cellStyle name="Notas 3 16" xfId="135" xr:uid="{00000000-0005-0000-0000-0000C7020000}"/>
    <cellStyle name="Notas 3 16 2" xfId="136" xr:uid="{00000000-0005-0000-0000-0000C8020000}"/>
    <cellStyle name="Notas 3 16 3" xfId="137" xr:uid="{00000000-0005-0000-0000-0000C9020000}"/>
    <cellStyle name="Notas 3 16 4" xfId="138" xr:uid="{00000000-0005-0000-0000-0000CA020000}"/>
    <cellStyle name="Notas 3 17" xfId="139" xr:uid="{00000000-0005-0000-0000-0000CB020000}"/>
    <cellStyle name="Notas 3 18" xfId="140" xr:uid="{00000000-0005-0000-0000-0000CC020000}"/>
    <cellStyle name="Notas 3 19" xfId="141" xr:uid="{00000000-0005-0000-0000-0000CD020000}"/>
    <cellStyle name="Notas 3 2" xfId="142" xr:uid="{00000000-0005-0000-0000-0000CE020000}"/>
    <cellStyle name="Notas 3 2 2" xfId="143" xr:uid="{00000000-0005-0000-0000-0000CF020000}"/>
    <cellStyle name="Notas 3 2 3" xfId="144" xr:uid="{00000000-0005-0000-0000-0000D0020000}"/>
    <cellStyle name="Notas 3 2 4" xfId="145" xr:uid="{00000000-0005-0000-0000-0000D1020000}"/>
    <cellStyle name="Notas 3 2 5" xfId="146" xr:uid="{00000000-0005-0000-0000-0000D2020000}"/>
    <cellStyle name="Notas 3 20" xfId="147" xr:uid="{00000000-0005-0000-0000-0000D3020000}"/>
    <cellStyle name="Notas 3 21" xfId="148" xr:uid="{00000000-0005-0000-0000-0000D4020000}"/>
    <cellStyle name="Notas 3 22" xfId="149" xr:uid="{00000000-0005-0000-0000-0000D5020000}"/>
    <cellStyle name="Notas 3 23" xfId="150" xr:uid="{00000000-0005-0000-0000-0000D6020000}"/>
    <cellStyle name="Notas 3 24" xfId="151" xr:uid="{00000000-0005-0000-0000-0000D7020000}"/>
    <cellStyle name="Notas 3 25" xfId="152" xr:uid="{00000000-0005-0000-0000-0000D8020000}"/>
    <cellStyle name="Notas 3 26" xfId="153" xr:uid="{00000000-0005-0000-0000-0000D9020000}"/>
    <cellStyle name="Notas 3 27" xfId="154" xr:uid="{00000000-0005-0000-0000-0000DA020000}"/>
    <cellStyle name="Notas 3 28" xfId="155" xr:uid="{00000000-0005-0000-0000-0000DB020000}"/>
    <cellStyle name="Notas 3 29" xfId="156" xr:uid="{00000000-0005-0000-0000-0000DC020000}"/>
    <cellStyle name="Notas 3 3" xfId="157" xr:uid="{00000000-0005-0000-0000-0000DD020000}"/>
    <cellStyle name="Notas 3 3 2" xfId="158" xr:uid="{00000000-0005-0000-0000-0000DE020000}"/>
    <cellStyle name="Notas 3 3 3" xfId="159" xr:uid="{00000000-0005-0000-0000-0000DF020000}"/>
    <cellStyle name="Notas 3 3 4" xfId="160" xr:uid="{00000000-0005-0000-0000-0000E0020000}"/>
    <cellStyle name="Notas 3 3 5" xfId="161" xr:uid="{00000000-0005-0000-0000-0000E1020000}"/>
    <cellStyle name="Notas 3 30" xfId="162" xr:uid="{00000000-0005-0000-0000-0000E2020000}"/>
    <cellStyle name="Notas 3 31" xfId="163" xr:uid="{00000000-0005-0000-0000-0000E3020000}"/>
    <cellStyle name="Notas 3 32" xfId="164" xr:uid="{00000000-0005-0000-0000-0000E4020000}"/>
    <cellStyle name="Notas 3 33" xfId="165" xr:uid="{00000000-0005-0000-0000-0000E5020000}"/>
    <cellStyle name="Notas 3 34" xfId="166" xr:uid="{00000000-0005-0000-0000-0000E6020000}"/>
    <cellStyle name="Notas 3 35" xfId="167" xr:uid="{00000000-0005-0000-0000-0000E7020000}"/>
    <cellStyle name="Notas 3 36" xfId="168" xr:uid="{00000000-0005-0000-0000-0000E8020000}"/>
    <cellStyle name="Notas 3 4" xfId="169" xr:uid="{00000000-0005-0000-0000-0000E9020000}"/>
    <cellStyle name="Notas 3 4 2" xfId="170" xr:uid="{00000000-0005-0000-0000-0000EA020000}"/>
    <cellStyle name="Notas 3 4 3" xfId="171" xr:uid="{00000000-0005-0000-0000-0000EB020000}"/>
    <cellStyle name="Notas 3 4 4" xfId="172" xr:uid="{00000000-0005-0000-0000-0000EC020000}"/>
    <cellStyle name="Notas 3 4 5" xfId="173" xr:uid="{00000000-0005-0000-0000-0000ED020000}"/>
    <cellStyle name="Notas 3 5" xfId="174" xr:uid="{00000000-0005-0000-0000-0000EE020000}"/>
    <cellStyle name="Notas 3 5 2" xfId="175" xr:uid="{00000000-0005-0000-0000-0000EF020000}"/>
    <cellStyle name="Notas 3 5 3" xfId="176" xr:uid="{00000000-0005-0000-0000-0000F0020000}"/>
    <cellStyle name="Notas 3 5 4" xfId="177" xr:uid="{00000000-0005-0000-0000-0000F1020000}"/>
    <cellStyle name="Notas 3 5 5" xfId="178" xr:uid="{00000000-0005-0000-0000-0000F2020000}"/>
    <cellStyle name="Notas 3 6" xfId="179" xr:uid="{00000000-0005-0000-0000-0000F3020000}"/>
    <cellStyle name="Notas 3 6 2" xfId="180" xr:uid="{00000000-0005-0000-0000-0000F4020000}"/>
    <cellStyle name="Notas 3 6 3" xfId="181" xr:uid="{00000000-0005-0000-0000-0000F5020000}"/>
    <cellStyle name="Notas 3 6 4" xfId="182" xr:uid="{00000000-0005-0000-0000-0000F6020000}"/>
    <cellStyle name="Notas 3 6 5" xfId="183" xr:uid="{00000000-0005-0000-0000-0000F7020000}"/>
    <cellStyle name="Notas 3 7" xfId="184" xr:uid="{00000000-0005-0000-0000-0000F8020000}"/>
    <cellStyle name="Notas 3 7 2" xfId="185" xr:uid="{00000000-0005-0000-0000-0000F9020000}"/>
    <cellStyle name="Notas 3 7 3" xfId="186" xr:uid="{00000000-0005-0000-0000-0000FA020000}"/>
    <cellStyle name="Notas 3 7 4" xfId="187" xr:uid="{00000000-0005-0000-0000-0000FB020000}"/>
    <cellStyle name="Notas 3 7 5" xfId="188" xr:uid="{00000000-0005-0000-0000-0000FC020000}"/>
    <cellStyle name="Notas 3 8" xfId="189" xr:uid="{00000000-0005-0000-0000-0000FD020000}"/>
    <cellStyle name="Notas 3 8 2" xfId="190" xr:uid="{00000000-0005-0000-0000-0000FE020000}"/>
    <cellStyle name="Notas 3 8 3" xfId="191" xr:uid="{00000000-0005-0000-0000-0000FF020000}"/>
    <cellStyle name="Notas 3 8 4" xfId="192" xr:uid="{00000000-0005-0000-0000-000000030000}"/>
    <cellStyle name="Notas 3 8 5" xfId="193" xr:uid="{00000000-0005-0000-0000-000001030000}"/>
    <cellStyle name="Notas 3 9" xfId="194" xr:uid="{00000000-0005-0000-0000-000002030000}"/>
    <cellStyle name="Notas 3 9 2" xfId="195" xr:uid="{00000000-0005-0000-0000-000003030000}"/>
    <cellStyle name="Notas 3 9 3" xfId="196" xr:uid="{00000000-0005-0000-0000-000004030000}"/>
    <cellStyle name="Notas 3 9 4" xfId="197" xr:uid="{00000000-0005-0000-0000-000005030000}"/>
    <cellStyle name="Notas 3 9 5" xfId="198" xr:uid="{00000000-0005-0000-0000-000006030000}"/>
    <cellStyle name="Notas 4" xfId="10" xr:uid="{00000000-0005-0000-0000-000007030000}"/>
    <cellStyle name="Notas 4 10" xfId="199" xr:uid="{00000000-0005-0000-0000-000008030000}"/>
    <cellStyle name="Notas 4 10 2" xfId="200" xr:uid="{00000000-0005-0000-0000-000009030000}"/>
    <cellStyle name="Notas 4 10 3" xfId="201" xr:uid="{00000000-0005-0000-0000-00000A030000}"/>
    <cellStyle name="Notas 4 10 4" xfId="202" xr:uid="{00000000-0005-0000-0000-00000B030000}"/>
    <cellStyle name="Notas 4 10 5" xfId="203" xr:uid="{00000000-0005-0000-0000-00000C030000}"/>
    <cellStyle name="Notas 4 11" xfId="204" xr:uid="{00000000-0005-0000-0000-00000D030000}"/>
    <cellStyle name="Notas 4 11 2" xfId="205" xr:uid="{00000000-0005-0000-0000-00000E030000}"/>
    <cellStyle name="Notas 4 11 3" xfId="206" xr:uid="{00000000-0005-0000-0000-00000F030000}"/>
    <cellStyle name="Notas 4 11 4" xfId="207" xr:uid="{00000000-0005-0000-0000-000010030000}"/>
    <cellStyle name="Notas 4 11 5" xfId="208" xr:uid="{00000000-0005-0000-0000-000011030000}"/>
    <cellStyle name="Notas 4 12" xfId="209" xr:uid="{00000000-0005-0000-0000-000012030000}"/>
    <cellStyle name="Notas 4 12 2" xfId="210" xr:uid="{00000000-0005-0000-0000-000013030000}"/>
    <cellStyle name="Notas 4 12 3" xfId="211" xr:uid="{00000000-0005-0000-0000-000014030000}"/>
    <cellStyle name="Notas 4 12 4" xfId="212" xr:uid="{00000000-0005-0000-0000-000015030000}"/>
    <cellStyle name="Notas 4 13" xfId="213" xr:uid="{00000000-0005-0000-0000-000016030000}"/>
    <cellStyle name="Notas 4 13 2" xfId="214" xr:uid="{00000000-0005-0000-0000-000017030000}"/>
    <cellStyle name="Notas 4 13 3" xfId="215" xr:uid="{00000000-0005-0000-0000-000018030000}"/>
    <cellStyle name="Notas 4 13 4" xfId="216" xr:uid="{00000000-0005-0000-0000-000019030000}"/>
    <cellStyle name="Notas 4 14" xfId="217" xr:uid="{00000000-0005-0000-0000-00001A030000}"/>
    <cellStyle name="Notas 4 14 2" xfId="218" xr:uid="{00000000-0005-0000-0000-00001B030000}"/>
    <cellStyle name="Notas 4 14 3" xfId="219" xr:uid="{00000000-0005-0000-0000-00001C030000}"/>
    <cellStyle name="Notas 4 14 4" xfId="220" xr:uid="{00000000-0005-0000-0000-00001D030000}"/>
    <cellStyle name="Notas 4 15" xfId="221" xr:uid="{00000000-0005-0000-0000-00001E030000}"/>
    <cellStyle name="Notas 4 15 2" xfId="222" xr:uid="{00000000-0005-0000-0000-00001F030000}"/>
    <cellStyle name="Notas 4 15 3" xfId="223" xr:uid="{00000000-0005-0000-0000-000020030000}"/>
    <cellStyle name="Notas 4 15 4" xfId="224" xr:uid="{00000000-0005-0000-0000-000021030000}"/>
    <cellStyle name="Notas 4 16" xfId="225" xr:uid="{00000000-0005-0000-0000-000022030000}"/>
    <cellStyle name="Notas 4 16 2" xfId="226" xr:uid="{00000000-0005-0000-0000-000023030000}"/>
    <cellStyle name="Notas 4 16 3" xfId="227" xr:uid="{00000000-0005-0000-0000-000024030000}"/>
    <cellStyle name="Notas 4 16 4" xfId="228" xr:uid="{00000000-0005-0000-0000-000025030000}"/>
    <cellStyle name="Notas 4 17" xfId="229" xr:uid="{00000000-0005-0000-0000-000026030000}"/>
    <cellStyle name="Notas 4 18" xfId="230" xr:uid="{00000000-0005-0000-0000-000027030000}"/>
    <cellStyle name="Notas 4 19" xfId="231" xr:uid="{00000000-0005-0000-0000-000028030000}"/>
    <cellStyle name="Notas 4 2" xfId="232" xr:uid="{00000000-0005-0000-0000-000029030000}"/>
    <cellStyle name="Notas 4 2 2" xfId="233" xr:uid="{00000000-0005-0000-0000-00002A030000}"/>
    <cellStyle name="Notas 4 2 3" xfId="234" xr:uid="{00000000-0005-0000-0000-00002B030000}"/>
    <cellStyle name="Notas 4 2 4" xfId="235" xr:uid="{00000000-0005-0000-0000-00002C030000}"/>
    <cellStyle name="Notas 4 2 5" xfId="236" xr:uid="{00000000-0005-0000-0000-00002D030000}"/>
    <cellStyle name="Notas 4 20" xfId="237" xr:uid="{00000000-0005-0000-0000-00002E030000}"/>
    <cellStyle name="Notas 4 21" xfId="238" xr:uid="{00000000-0005-0000-0000-00002F030000}"/>
    <cellStyle name="Notas 4 22" xfId="239" xr:uid="{00000000-0005-0000-0000-000030030000}"/>
    <cellStyle name="Notas 4 23" xfId="240" xr:uid="{00000000-0005-0000-0000-000031030000}"/>
    <cellStyle name="Notas 4 24" xfId="241" xr:uid="{00000000-0005-0000-0000-000032030000}"/>
    <cellStyle name="Notas 4 25" xfId="242" xr:uid="{00000000-0005-0000-0000-000033030000}"/>
    <cellStyle name="Notas 4 26" xfId="243" xr:uid="{00000000-0005-0000-0000-000034030000}"/>
    <cellStyle name="Notas 4 27" xfId="244" xr:uid="{00000000-0005-0000-0000-000035030000}"/>
    <cellStyle name="Notas 4 28" xfId="245" xr:uid="{00000000-0005-0000-0000-000036030000}"/>
    <cellStyle name="Notas 4 29" xfId="246" xr:uid="{00000000-0005-0000-0000-000037030000}"/>
    <cellStyle name="Notas 4 3" xfId="247" xr:uid="{00000000-0005-0000-0000-000038030000}"/>
    <cellStyle name="Notas 4 3 2" xfId="248" xr:uid="{00000000-0005-0000-0000-000039030000}"/>
    <cellStyle name="Notas 4 3 3" xfId="249" xr:uid="{00000000-0005-0000-0000-00003A030000}"/>
    <cellStyle name="Notas 4 3 4" xfId="250" xr:uid="{00000000-0005-0000-0000-00003B030000}"/>
    <cellStyle name="Notas 4 3 5" xfId="251" xr:uid="{00000000-0005-0000-0000-00003C030000}"/>
    <cellStyle name="Notas 4 30" xfId="252" xr:uid="{00000000-0005-0000-0000-00003D030000}"/>
    <cellStyle name="Notas 4 31" xfId="253" xr:uid="{00000000-0005-0000-0000-00003E030000}"/>
    <cellStyle name="Notas 4 32" xfId="254" xr:uid="{00000000-0005-0000-0000-00003F030000}"/>
    <cellStyle name="Notas 4 33" xfId="255" xr:uid="{00000000-0005-0000-0000-000040030000}"/>
    <cellStyle name="Notas 4 34" xfId="256" xr:uid="{00000000-0005-0000-0000-000041030000}"/>
    <cellStyle name="Notas 4 35" xfId="257" xr:uid="{00000000-0005-0000-0000-000042030000}"/>
    <cellStyle name="Notas 4 36" xfId="258" xr:uid="{00000000-0005-0000-0000-000043030000}"/>
    <cellStyle name="Notas 4 4" xfId="259" xr:uid="{00000000-0005-0000-0000-000044030000}"/>
    <cellStyle name="Notas 4 4 2" xfId="260" xr:uid="{00000000-0005-0000-0000-000045030000}"/>
    <cellStyle name="Notas 4 4 3" xfId="261" xr:uid="{00000000-0005-0000-0000-000046030000}"/>
    <cellStyle name="Notas 4 4 4" xfId="262" xr:uid="{00000000-0005-0000-0000-000047030000}"/>
    <cellStyle name="Notas 4 4 5" xfId="263" xr:uid="{00000000-0005-0000-0000-000048030000}"/>
    <cellStyle name="Notas 4 5" xfId="264" xr:uid="{00000000-0005-0000-0000-000049030000}"/>
    <cellStyle name="Notas 4 5 2" xfId="265" xr:uid="{00000000-0005-0000-0000-00004A030000}"/>
    <cellStyle name="Notas 4 5 3" xfId="266" xr:uid="{00000000-0005-0000-0000-00004B030000}"/>
    <cellStyle name="Notas 4 5 4" xfId="267" xr:uid="{00000000-0005-0000-0000-00004C030000}"/>
    <cellStyle name="Notas 4 5 5" xfId="268" xr:uid="{00000000-0005-0000-0000-00004D030000}"/>
    <cellStyle name="Notas 4 6" xfId="269" xr:uid="{00000000-0005-0000-0000-00004E030000}"/>
    <cellStyle name="Notas 4 6 2" xfId="270" xr:uid="{00000000-0005-0000-0000-00004F030000}"/>
    <cellStyle name="Notas 4 6 3" xfId="271" xr:uid="{00000000-0005-0000-0000-000050030000}"/>
    <cellStyle name="Notas 4 6 4" xfId="272" xr:uid="{00000000-0005-0000-0000-000051030000}"/>
    <cellStyle name="Notas 4 6 5" xfId="273" xr:uid="{00000000-0005-0000-0000-000052030000}"/>
    <cellStyle name="Notas 4 7" xfId="274" xr:uid="{00000000-0005-0000-0000-000053030000}"/>
    <cellStyle name="Notas 4 7 2" xfId="275" xr:uid="{00000000-0005-0000-0000-000054030000}"/>
    <cellStyle name="Notas 4 7 3" xfId="276" xr:uid="{00000000-0005-0000-0000-000055030000}"/>
    <cellStyle name="Notas 4 7 4" xfId="277" xr:uid="{00000000-0005-0000-0000-000056030000}"/>
    <cellStyle name="Notas 4 7 5" xfId="278" xr:uid="{00000000-0005-0000-0000-000057030000}"/>
    <cellStyle name="Notas 4 8" xfId="279" xr:uid="{00000000-0005-0000-0000-000058030000}"/>
    <cellStyle name="Notas 4 8 2" xfId="280" xr:uid="{00000000-0005-0000-0000-000059030000}"/>
    <cellStyle name="Notas 4 8 3" xfId="281" xr:uid="{00000000-0005-0000-0000-00005A030000}"/>
    <cellStyle name="Notas 4 8 4" xfId="282" xr:uid="{00000000-0005-0000-0000-00005B030000}"/>
    <cellStyle name="Notas 4 8 5" xfId="283" xr:uid="{00000000-0005-0000-0000-00005C030000}"/>
    <cellStyle name="Notas 4 9" xfId="284" xr:uid="{00000000-0005-0000-0000-00005D030000}"/>
    <cellStyle name="Notas 4 9 2" xfId="285" xr:uid="{00000000-0005-0000-0000-00005E030000}"/>
    <cellStyle name="Notas 4 9 3" xfId="286" xr:uid="{00000000-0005-0000-0000-00005F030000}"/>
    <cellStyle name="Notas 4 9 4" xfId="287" xr:uid="{00000000-0005-0000-0000-000060030000}"/>
    <cellStyle name="Notas 4 9 5" xfId="288" xr:uid="{00000000-0005-0000-0000-000061030000}"/>
    <cellStyle name="Notas 5" xfId="11" xr:uid="{00000000-0005-0000-0000-000062030000}"/>
    <cellStyle name="Notas 5 10" xfId="289" xr:uid="{00000000-0005-0000-0000-000063030000}"/>
    <cellStyle name="Notas 5 10 2" xfId="290" xr:uid="{00000000-0005-0000-0000-000064030000}"/>
    <cellStyle name="Notas 5 10 3" xfId="291" xr:uid="{00000000-0005-0000-0000-000065030000}"/>
    <cellStyle name="Notas 5 10 4" xfId="292" xr:uid="{00000000-0005-0000-0000-000066030000}"/>
    <cellStyle name="Notas 5 10 5" xfId="293" xr:uid="{00000000-0005-0000-0000-000067030000}"/>
    <cellStyle name="Notas 5 11" xfId="294" xr:uid="{00000000-0005-0000-0000-000068030000}"/>
    <cellStyle name="Notas 5 11 2" xfId="295" xr:uid="{00000000-0005-0000-0000-000069030000}"/>
    <cellStyle name="Notas 5 11 3" xfId="296" xr:uid="{00000000-0005-0000-0000-00006A030000}"/>
    <cellStyle name="Notas 5 11 4" xfId="297" xr:uid="{00000000-0005-0000-0000-00006B030000}"/>
    <cellStyle name="Notas 5 11 5" xfId="298" xr:uid="{00000000-0005-0000-0000-00006C030000}"/>
    <cellStyle name="Notas 5 12" xfId="299" xr:uid="{00000000-0005-0000-0000-00006D030000}"/>
    <cellStyle name="Notas 5 12 2" xfId="300" xr:uid="{00000000-0005-0000-0000-00006E030000}"/>
    <cellStyle name="Notas 5 12 3" xfId="301" xr:uid="{00000000-0005-0000-0000-00006F030000}"/>
    <cellStyle name="Notas 5 12 4" xfId="302" xr:uid="{00000000-0005-0000-0000-000070030000}"/>
    <cellStyle name="Notas 5 13" xfId="303" xr:uid="{00000000-0005-0000-0000-000071030000}"/>
    <cellStyle name="Notas 5 13 2" xfId="304" xr:uid="{00000000-0005-0000-0000-000072030000}"/>
    <cellStyle name="Notas 5 13 3" xfId="305" xr:uid="{00000000-0005-0000-0000-000073030000}"/>
    <cellStyle name="Notas 5 13 4" xfId="306" xr:uid="{00000000-0005-0000-0000-000074030000}"/>
    <cellStyle name="Notas 5 14" xfId="307" xr:uid="{00000000-0005-0000-0000-000075030000}"/>
    <cellStyle name="Notas 5 14 2" xfId="308" xr:uid="{00000000-0005-0000-0000-000076030000}"/>
    <cellStyle name="Notas 5 14 3" xfId="309" xr:uid="{00000000-0005-0000-0000-000077030000}"/>
    <cellStyle name="Notas 5 14 4" xfId="310" xr:uid="{00000000-0005-0000-0000-000078030000}"/>
    <cellStyle name="Notas 5 15" xfId="311" xr:uid="{00000000-0005-0000-0000-000079030000}"/>
    <cellStyle name="Notas 5 15 2" xfId="312" xr:uid="{00000000-0005-0000-0000-00007A030000}"/>
    <cellStyle name="Notas 5 15 3" xfId="313" xr:uid="{00000000-0005-0000-0000-00007B030000}"/>
    <cellStyle name="Notas 5 15 4" xfId="314" xr:uid="{00000000-0005-0000-0000-00007C030000}"/>
    <cellStyle name="Notas 5 16" xfId="315" xr:uid="{00000000-0005-0000-0000-00007D030000}"/>
    <cellStyle name="Notas 5 16 2" xfId="316" xr:uid="{00000000-0005-0000-0000-00007E030000}"/>
    <cellStyle name="Notas 5 16 3" xfId="317" xr:uid="{00000000-0005-0000-0000-00007F030000}"/>
    <cellStyle name="Notas 5 16 4" xfId="318" xr:uid="{00000000-0005-0000-0000-000080030000}"/>
    <cellStyle name="Notas 5 17" xfId="319" xr:uid="{00000000-0005-0000-0000-000081030000}"/>
    <cellStyle name="Notas 5 18" xfId="320" xr:uid="{00000000-0005-0000-0000-000082030000}"/>
    <cellStyle name="Notas 5 19" xfId="321" xr:uid="{00000000-0005-0000-0000-000083030000}"/>
    <cellStyle name="Notas 5 2" xfId="322" xr:uid="{00000000-0005-0000-0000-000084030000}"/>
    <cellStyle name="Notas 5 2 2" xfId="323" xr:uid="{00000000-0005-0000-0000-000085030000}"/>
    <cellStyle name="Notas 5 2 3" xfId="324" xr:uid="{00000000-0005-0000-0000-000086030000}"/>
    <cellStyle name="Notas 5 2 4" xfId="325" xr:uid="{00000000-0005-0000-0000-000087030000}"/>
    <cellStyle name="Notas 5 2 5" xfId="326" xr:uid="{00000000-0005-0000-0000-000088030000}"/>
    <cellStyle name="Notas 5 20" xfId="327" xr:uid="{00000000-0005-0000-0000-000089030000}"/>
    <cellStyle name="Notas 5 21" xfId="328" xr:uid="{00000000-0005-0000-0000-00008A030000}"/>
    <cellStyle name="Notas 5 22" xfId="329" xr:uid="{00000000-0005-0000-0000-00008B030000}"/>
    <cellStyle name="Notas 5 23" xfId="330" xr:uid="{00000000-0005-0000-0000-00008C030000}"/>
    <cellStyle name="Notas 5 24" xfId="331" xr:uid="{00000000-0005-0000-0000-00008D030000}"/>
    <cellStyle name="Notas 5 25" xfId="332" xr:uid="{00000000-0005-0000-0000-00008E030000}"/>
    <cellStyle name="Notas 5 26" xfId="333" xr:uid="{00000000-0005-0000-0000-00008F030000}"/>
    <cellStyle name="Notas 5 27" xfId="334" xr:uid="{00000000-0005-0000-0000-000090030000}"/>
    <cellStyle name="Notas 5 28" xfId="335" xr:uid="{00000000-0005-0000-0000-000091030000}"/>
    <cellStyle name="Notas 5 29" xfId="336" xr:uid="{00000000-0005-0000-0000-000092030000}"/>
    <cellStyle name="Notas 5 3" xfId="337" xr:uid="{00000000-0005-0000-0000-000093030000}"/>
    <cellStyle name="Notas 5 3 2" xfId="338" xr:uid="{00000000-0005-0000-0000-000094030000}"/>
    <cellStyle name="Notas 5 3 3" xfId="339" xr:uid="{00000000-0005-0000-0000-000095030000}"/>
    <cellStyle name="Notas 5 3 4" xfId="340" xr:uid="{00000000-0005-0000-0000-000096030000}"/>
    <cellStyle name="Notas 5 3 5" xfId="341" xr:uid="{00000000-0005-0000-0000-000097030000}"/>
    <cellStyle name="Notas 5 30" xfId="342" xr:uid="{00000000-0005-0000-0000-000098030000}"/>
    <cellStyle name="Notas 5 31" xfId="343" xr:uid="{00000000-0005-0000-0000-000099030000}"/>
    <cellStyle name="Notas 5 32" xfId="344" xr:uid="{00000000-0005-0000-0000-00009A030000}"/>
    <cellStyle name="Notas 5 33" xfId="345" xr:uid="{00000000-0005-0000-0000-00009B030000}"/>
    <cellStyle name="Notas 5 34" xfId="346" xr:uid="{00000000-0005-0000-0000-00009C030000}"/>
    <cellStyle name="Notas 5 35" xfId="347" xr:uid="{00000000-0005-0000-0000-00009D030000}"/>
    <cellStyle name="Notas 5 36" xfId="348" xr:uid="{00000000-0005-0000-0000-00009E030000}"/>
    <cellStyle name="Notas 5 4" xfId="349" xr:uid="{00000000-0005-0000-0000-00009F030000}"/>
    <cellStyle name="Notas 5 4 2" xfId="350" xr:uid="{00000000-0005-0000-0000-0000A0030000}"/>
    <cellStyle name="Notas 5 4 3" xfId="351" xr:uid="{00000000-0005-0000-0000-0000A1030000}"/>
    <cellStyle name="Notas 5 4 4" xfId="352" xr:uid="{00000000-0005-0000-0000-0000A2030000}"/>
    <cellStyle name="Notas 5 4 5" xfId="353" xr:uid="{00000000-0005-0000-0000-0000A3030000}"/>
    <cellStyle name="Notas 5 5" xfId="354" xr:uid="{00000000-0005-0000-0000-0000A4030000}"/>
    <cellStyle name="Notas 5 5 2" xfId="355" xr:uid="{00000000-0005-0000-0000-0000A5030000}"/>
    <cellStyle name="Notas 5 5 3" xfId="356" xr:uid="{00000000-0005-0000-0000-0000A6030000}"/>
    <cellStyle name="Notas 5 5 4" xfId="357" xr:uid="{00000000-0005-0000-0000-0000A7030000}"/>
    <cellStyle name="Notas 5 5 5" xfId="358" xr:uid="{00000000-0005-0000-0000-0000A8030000}"/>
    <cellStyle name="Notas 5 6" xfId="359" xr:uid="{00000000-0005-0000-0000-0000A9030000}"/>
    <cellStyle name="Notas 5 6 2" xfId="360" xr:uid="{00000000-0005-0000-0000-0000AA030000}"/>
    <cellStyle name="Notas 5 6 3" xfId="361" xr:uid="{00000000-0005-0000-0000-0000AB030000}"/>
    <cellStyle name="Notas 5 6 4" xfId="362" xr:uid="{00000000-0005-0000-0000-0000AC030000}"/>
    <cellStyle name="Notas 5 6 5" xfId="363" xr:uid="{00000000-0005-0000-0000-0000AD030000}"/>
    <cellStyle name="Notas 5 7" xfId="364" xr:uid="{00000000-0005-0000-0000-0000AE030000}"/>
    <cellStyle name="Notas 5 7 2" xfId="365" xr:uid="{00000000-0005-0000-0000-0000AF030000}"/>
    <cellStyle name="Notas 5 7 3" xfId="366" xr:uid="{00000000-0005-0000-0000-0000B0030000}"/>
    <cellStyle name="Notas 5 7 4" xfId="367" xr:uid="{00000000-0005-0000-0000-0000B1030000}"/>
    <cellStyle name="Notas 5 7 5" xfId="368" xr:uid="{00000000-0005-0000-0000-0000B2030000}"/>
    <cellStyle name="Notas 5 8" xfId="369" xr:uid="{00000000-0005-0000-0000-0000B3030000}"/>
    <cellStyle name="Notas 5 8 2" xfId="370" xr:uid="{00000000-0005-0000-0000-0000B4030000}"/>
    <cellStyle name="Notas 5 8 3" xfId="371" xr:uid="{00000000-0005-0000-0000-0000B5030000}"/>
    <cellStyle name="Notas 5 8 4" xfId="372" xr:uid="{00000000-0005-0000-0000-0000B6030000}"/>
    <cellStyle name="Notas 5 8 5" xfId="373" xr:uid="{00000000-0005-0000-0000-0000B7030000}"/>
    <cellStyle name="Notas 5 9" xfId="374" xr:uid="{00000000-0005-0000-0000-0000B8030000}"/>
    <cellStyle name="Notas 5 9 2" xfId="375" xr:uid="{00000000-0005-0000-0000-0000B9030000}"/>
    <cellStyle name="Notas 5 9 3" xfId="376" xr:uid="{00000000-0005-0000-0000-0000BA030000}"/>
    <cellStyle name="Notas 5 9 4" xfId="377" xr:uid="{00000000-0005-0000-0000-0000BB030000}"/>
    <cellStyle name="Notas 5 9 5" xfId="378" xr:uid="{00000000-0005-0000-0000-0000BC030000}"/>
    <cellStyle name="Notas 6" xfId="12" xr:uid="{00000000-0005-0000-0000-0000BD030000}"/>
    <cellStyle name="Notas 6 10" xfId="379" xr:uid="{00000000-0005-0000-0000-0000BE030000}"/>
    <cellStyle name="Notas 6 10 2" xfId="380" xr:uid="{00000000-0005-0000-0000-0000BF030000}"/>
    <cellStyle name="Notas 6 10 3" xfId="381" xr:uid="{00000000-0005-0000-0000-0000C0030000}"/>
    <cellStyle name="Notas 6 10 4" xfId="382" xr:uid="{00000000-0005-0000-0000-0000C1030000}"/>
    <cellStyle name="Notas 6 10 5" xfId="383" xr:uid="{00000000-0005-0000-0000-0000C2030000}"/>
    <cellStyle name="Notas 6 11" xfId="384" xr:uid="{00000000-0005-0000-0000-0000C3030000}"/>
    <cellStyle name="Notas 6 11 2" xfId="385" xr:uid="{00000000-0005-0000-0000-0000C4030000}"/>
    <cellStyle name="Notas 6 11 3" xfId="386" xr:uid="{00000000-0005-0000-0000-0000C5030000}"/>
    <cellStyle name="Notas 6 11 4" xfId="387" xr:uid="{00000000-0005-0000-0000-0000C6030000}"/>
    <cellStyle name="Notas 6 11 5" xfId="388" xr:uid="{00000000-0005-0000-0000-0000C7030000}"/>
    <cellStyle name="Notas 6 12" xfId="389" xr:uid="{00000000-0005-0000-0000-0000C8030000}"/>
    <cellStyle name="Notas 6 12 2" xfId="390" xr:uid="{00000000-0005-0000-0000-0000C9030000}"/>
    <cellStyle name="Notas 6 12 3" xfId="391" xr:uid="{00000000-0005-0000-0000-0000CA030000}"/>
    <cellStyle name="Notas 6 12 4" xfId="392" xr:uid="{00000000-0005-0000-0000-0000CB030000}"/>
    <cellStyle name="Notas 6 13" xfId="393" xr:uid="{00000000-0005-0000-0000-0000CC030000}"/>
    <cellStyle name="Notas 6 13 2" xfId="394" xr:uid="{00000000-0005-0000-0000-0000CD030000}"/>
    <cellStyle name="Notas 6 13 3" xfId="395" xr:uid="{00000000-0005-0000-0000-0000CE030000}"/>
    <cellStyle name="Notas 6 13 4" xfId="396" xr:uid="{00000000-0005-0000-0000-0000CF030000}"/>
    <cellStyle name="Notas 6 14" xfId="397" xr:uid="{00000000-0005-0000-0000-0000D0030000}"/>
    <cellStyle name="Notas 6 14 2" xfId="398" xr:uid="{00000000-0005-0000-0000-0000D1030000}"/>
    <cellStyle name="Notas 6 14 3" xfId="399" xr:uid="{00000000-0005-0000-0000-0000D2030000}"/>
    <cellStyle name="Notas 6 14 4" xfId="400" xr:uid="{00000000-0005-0000-0000-0000D3030000}"/>
    <cellStyle name="Notas 6 15" xfId="401" xr:uid="{00000000-0005-0000-0000-0000D4030000}"/>
    <cellStyle name="Notas 6 15 2" xfId="402" xr:uid="{00000000-0005-0000-0000-0000D5030000}"/>
    <cellStyle name="Notas 6 15 3" xfId="403" xr:uid="{00000000-0005-0000-0000-0000D6030000}"/>
    <cellStyle name="Notas 6 15 4" xfId="404" xr:uid="{00000000-0005-0000-0000-0000D7030000}"/>
    <cellStyle name="Notas 6 16" xfId="405" xr:uid="{00000000-0005-0000-0000-0000D8030000}"/>
    <cellStyle name="Notas 6 16 2" xfId="406" xr:uid="{00000000-0005-0000-0000-0000D9030000}"/>
    <cellStyle name="Notas 6 16 3" xfId="407" xr:uid="{00000000-0005-0000-0000-0000DA030000}"/>
    <cellStyle name="Notas 6 16 4" xfId="408" xr:uid="{00000000-0005-0000-0000-0000DB030000}"/>
    <cellStyle name="Notas 6 17" xfId="409" xr:uid="{00000000-0005-0000-0000-0000DC030000}"/>
    <cellStyle name="Notas 6 18" xfId="410" xr:uid="{00000000-0005-0000-0000-0000DD030000}"/>
    <cellStyle name="Notas 6 19" xfId="411" xr:uid="{00000000-0005-0000-0000-0000DE030000}"/>
    <cellStyle name="Notas 6 2" xfId="412" xr:uid="{00000000-0005-0000-0000-0000DF030000}"/>
    <cellStyle name="Notas 6 2 2" xfId="413" xr:uid="{00000000-0005-0000-0000-0000E0030000}"/>
    <cellStyle name="Notas 6 2 3" xfId="414" xr:uid="{00000000-0005-0000-0000-0000E1030000}"/>
    <cellStyle name="Notas 6 2 4" xfId="415" xr:uid="{00000000-0005-0000-0000-0000E2030000}"/>
    <cellStyle name="Notas 6 2 5" xfId="416" xr:uid="{00000000-0005-0000-0000-0000E3030000}"/>
    <cellStyle name="Notas 6 20" xfId="417" xr:uid="{00000000-0005-0000-0000-0000E4030000}"/>
    <cellStyle name="Notas 6 21" xfId="418" xr:uid="{00000000-0005-0000-0000-0000E5030000}"/>
    <cellStyle name="Notas 6 22" xfId="419" xr:uid="{00000000-0005-0000-0000-0000E6030000}"/>
    <cellStyle name="Notas 6 23" xfId="420" xr:uid="{00000000-0005-0000-0000-0000E7030000}"/>
    <cellStyle name="Notas 6 24" xfId="421" xr:uid="{00000000-0005-0000-0000-0000E8030000}"/>
    <cellStyle name="Notas 6 25" xfId="422" xr:uid="{00000000-0005-0000-0000-0000E9030000}"/>
    <cellStyle name="Notas 6 26" xfId="423" xr:uid="{00000000-0005-0000-0000-0000EA030000}"/>
    <cellStyle name="Notas 6 27" xfId="424" xr:uid="{00000000-0005-0000-0000-0000EB030000}"/>
    <cellStyle name="Notas 6 28" xfId="425" xr:uid="{00000000-0005-0000-0000-0000EC030000}"/>
    <cellStyle name="Notas 6 29" xfId="426" xr:uid="{00000000-0005-0000-0000-0000ED030000}"/>
    <cellStyle name="Notas 6 3" xfId="427" xr:uid="{00000000-0005-0000-0000-0000EE030000}"/>
    <cellStyle name="Notas 6 3 2" xfId="428" xr:uid="{00000000-0005-0000-0000-0000EF030000}"/>
    <cellStyle name="Notas 6 3 3" xfId="429" xr:uid="{00000000-0005-0000-0000-0000F0030000}"/>
    <cellStyle name="Notas 6 3 4" xfId="430" xr:uid="{00000000-0005-0000-0000-0000F1030000}"/>
    <cellStyle name="Notas 6 3 5" xfId="431" xr:uid="{00000000-0005-0000-0000-0000F2030000}"/>
    <cellStyle name="Notas 6 30" xfId="432" xr:uid="{00000000-0005-0000-0000-0000F3030000}"/>
    <cellStyle name="Notas 6 31" xfId="433" xr:uid="{00000000-0005-0000-0000-0000F4030000}"/>
    <cellStyle name="Notas 6 32" xfId="434" xr:uid="{00000000-0005-0000-0000-0000F5030000}"/>
    <cellStyle name="Notas 6 33" xfId="435" xr:uid="{00000000-0005-0000-0000-0000F6030000}"/>
    <cellStyle name="Notas 6 34" xfId="436" xr:uid="{00000000-0005-0000-0000-0000F7030000}"/>
    <cellStyle name="Notas 6 35" xfId="437" xr:uid="{00000000-0005-0000-0000-0000F8030000}"/>
    <cellStyle name="Notas 6 36" xfId="438" xr:uid="{00000000-0005-0000-0000-0000F9030000}"/>
    <cellStyle name="Notas 6 4" xfId="439" xr:uid="{00000000-0005-0000-0000-0000FA030000}"/>
    <cellStyle name="Notas 6 4 2" xfId="440" xr:uid="{00000000-0005-0000-0000-0000FB030000}"/>
    <cellStyle name="Notas 6 4 3" xfId="441" xr:uid="{00000000-0005-0000-0000-0000FC030000}"/>
    <cellStyle name="Notas 6 4 4" xfId="442" xr:uid="{00000000-0005-0000-0000-0000FD030000}"/>
    <cellStyle name="Notas 6 4 5" xfId="443" xr:uid="{00000000-0005-0000-0000-0000FE030000}"/>
    <cellStyle name="Notas 6 5" xfId="444" xr:uid="{00000000-0005-0000-0000-0000FF030000}"/>
    <cellStyle name="Notas 6 5 2" xfId="445" xr:uid="{00000000-0005-0000-0000-000000040000}"/>
    <cellStyle name="Notas 6 5 3" xfId="446" xr:uid="{00000000-0005-0000-0000-000001040000}"/>
    <cellStyle name="Notas 6 5 4" xfId="447" xr:uid="{00000000-0005-0000-0000-000002040000}"/>
    <cellStyle name="Notas 6 5 5" xfId="448" xr:uid="{00000000-0005-0000-0000-000003040000}"/>
    <cellStyle name="Notas 6 6" xfId="449" xr:uid="{00000000-0005-0000-0000-000004040000}"/>
    <cellStyle name="Notas 6 6 2" xfId="450" xr:uid="{00000000-0005-0000-0000-000005040000}"/>
    <cellStyle name="Notas 6 6 3" xfId="451" xr:uid="{00000000-0005-0000-0000-000006040000}"/>
    <cellStyle name="Notas 6 6 4" xfId="452" xr:uid="{00000000-0005-0000-0000-000007040000}"/>
    <cellStyle name="Notas 6 6 5" xfId="453" xr:uid="{00000000-0005-0000-0000-000008040000}"/>
    <cellStyle name="Notas 6 7" xfId="454" xr:uid="{00000000-0005-0000-0000-000009040000}"/>
    <cellStyle name="Notas 6 7 2" xfId="455" xr:uid="{00000000-0005-0000-0000-00000A040000}"/>
    <cellStyle name="Notas 6 7 3" xfId="456" xr:uid="{00000000-0005-0000-0000-00000B040000}"/>
    <cellStyle name="Notas 6 7 4" xfId="457" xr:uid="{00000000-0005-0000-0000-00000C040000}"/>
    <cellStyle name="Notas 6 7 5" xfId="458" xr:uid="{00000000-0005-0000-0000-00000D040000}"/>
    <cellStyle name="Notas 6 8" xfId="459" xr:uid="{00000000-0005-0000-0000-00000E040000}"/>
    <cellStyle name="Notas 6 8 2" xfId="460" xr:uid="{00000000-0005-0000-0000-00000F040000}"/>
    <cellStyle name="Notas 6 8 3" xfId="461" xr:uid="{00000000-0005-0000-0000-000010040000}"/>
    <cellStyle name="Notas 6 8 4" xfId="462" xr:uid="{00000000-0005-0000-0000-000011040000}"/>
    <cellStyle name="Notas 6 8 5" xfId="463" xr:uid="{00000000-0005-0000-0000-000012040000}"/>
    <cellStyle name="Notas 6 9" xfId="464" xr:uid="{00000000-0005-0000-0000-000013040000}"/>
    <cellStyle name="Notas 6 9 2" xfId="465" xr:uid="{00000000-0005-0000-0000-000014040000}"/>
    <cellStyle name="Notas 6 9 3" xfId="466" xr:uid="{00000000-0005-0000-0000-000015040000}"/>
    <cellStyle name="Notas 6 9 4" xfId="467" xr:uid="{00000000-0005-0000-0000-000016040000}"/>
    <cellStyle name="Notas 6 9 5" xfId="468" xr:uid="{00000000-0005-0000-0000-000017040000}"/>
    <cellStyle name="Notas 7" xfId="13" xr:uid="{00000000-0005-0000-0000-000018040000}"/>
    <cellStyle name="Notas 7 10" xfId="469" xr:uid="{00000000-0005-0000-0000-000019040000}"/>
    <cellStyle name="Notas 7 10 2" xfId="470" xr:uid="{00000000-0005-0000-0000-00001A040000}"/>
    <cellStyle name="Notas 7 10 3" xfId="471" xr:uid="{00000000-0005-0000-0000-00001B040000}"/>
    <cellStyle name="Notas 7 10 4" xfId="472" xr:uid="{00000000-0005-0000-0000-00001C040000}"/>
    <cellStyle name="Notas 7 10 5" xfId="473" xr:uid="{00000000-0005-0000-0000-00001D040000}"/>
    <cellStyle name="Notas 7 11" xfId="474" xr:uid="{00000000-0005-0000-0000-00001E040000}"/>
    <cellStyle name="Notas 7 11 2" xfId="475" xr:uid="{00000000-0005-0000-0000-00001F040000}"/>
    <cellStyle name="Notas 7 11 3" xfId="476" xr:uid="{00000000-0005-0000-0000-000020040000}"/>
    <cellStyle name="Notas 7 11 4" xfId="477" xr:uid="{00000000-0005-0000-0000-000021040000}"/>
    <cellStyle name="Notas 7 11 5" xfId="478" xr:uid="{00000000-0005-0000-0000-000022040000}"/>
    <cellStyle name="Notas 7 12" xfId="479" xr:uid="{00000000-0005-0000-0000-000023040000}"/>
    <cellStyle name="Notas 7 12 2" xfId="480" xr:uid="{00000000-0005-0000-0000-000024040000}"/>
    <cellStyle name="Notas 7 12 3" xfId="481" xr:uid="{00000000-0005-0000-0000-000025040000}"/>
    <cellStyle name="Notas 7 12 4" xfId="482" xr:uid="{00000000-0005-0000-0000-000026040000}"/>
    <cellStyle name="Notas 7 13" xfId="483" xr:uid="{00000000-0005-0000-0000-000027040000}"/>
    <cellStyle name="Notas 7 13 2" xfId="484" xr:uid="{00000000-0005-0000-0000-000028040000}"/>
    <cellStyle name="Notas 7 13 3" xfId="485" xr:uid="{00000000-0005-0000-0000-000029040000}"/>
    <cellStyle name="Notas 7 13 4" xfId="486" xr:uid="{00000000-0005-0000-0000-00002A040000}"/>
    <cellStyle name="Notas 7 14" xfId="487" xr:uid="{00000000-0005-0000-0000-00002B040000}"/>
    <cellStyle name="Notas 7 14 2" xfId="488" xr:uid="{00000000-0005-0000-0000-00002C040000}"/>
    <cellStyle name="Notas 7 14 3" xfId="489" xr:uid="{00000000-0005-0000-0000-00002D040000}"/>
    <cellStyle name="Notas 7 14 4" xfId="490" xr:uid="{00000000-0005-0000-0000-00002E040000}"/>
    <cellStyle name="Notas 7 15" xfId="491" xr:uid="{00000000-0005-0000-0000-00002F040000}"/>
    <cellStyle name="Notas 7 15 2" xfId="492" xr:uid="{00000000-0005-0000-0000-000030040000}"/>
    <cellStyle name="Notas 7 15 3" xfId="493" xr:uid="{00000000-0005-0000-0000-000031040000}"/>
    <cellStyle name="Notas 7 15 4" xfId="494" xr:uid="{00000000-0005-0000-0000-000032040000}"/>
    <cellStyle name="Notas 7 16" xfId="495" xr:uid="{00000000-0005-0000-0000-000033040000}"/>
    <cellStyle name="Notas 7 16 2" xfId="496" xr:uid="{00000000-0005-0000-0000-000034040000}"/>
    <cellStyle name="Notas 7 16 3" xfId="497" xr:uid="{00000000-0005-0000-0000-000035040000}"/>
    <cellStyle name="Notas 7 16 4" xfId="498" xr:uid="{00000000-0005-0000-0000-000036040000}"/>
    <cellStyle name="Notas 7 17" xfId="499" xr:uid="{00000000-0005-0000-0000-000037040000}"/>
    <cellStyle name="Notas 7 18" xfId="500" xr:uid="{00000000-0005-0000-0000-000038040000}"/>
    <cellStyle name="Notas 7 19" xfId="501" xr:uid="{00000000-0005-0000-0000-000039040000}"/>
    <cellStyle name="Notas 7 2" xfId="502" xr:uid="{00000000-0005-0000-0000-00003A040000}"/>
    <cellStyle name="Notas 7 2 2" xfId="503" xr:uid="{00000000-0005-0000-0000-00003B040000}"/>
    <cellStyle name="Notas 7 2 3" xfId="504" xr:uid="{00000000-0005-0000-0000-00003C040000}"/>
    <cellStyle name="Notas 7 2 4" xfId="505" xr:uid="{00000000-0005-0000-0000-00003D040000}"/>
    <cellStyle name="Notas 7 2 5" xfId="506" xr:uid="{00000000-0005-0000-0000-00003E040000}"/>
    <cellStyle name="Notas 7 20" xfId="507" xr:uid="{00000000-0005-0000-0000-00003F040000}"/>
    <cellStyle name="Notas 7 21" xfId="508" xr:uid="{00000000-0005-0000-0000-000040040000}"/>
    <cellStyle name="Notas 7 22" xfId="509" xr:uid="{00000000-0005-0000-0000-000041040000}"/>
    <cellStyle name="Notas 7 23" xfId="510" xr:uid="{00000000-0005-0000-0000-000042040000}"/>
    <cellStyle name="Notas 7 24" xfId="511" xr:uid="{00000000-0005-0000-0000-000043040000}"/>
    <cellStyle name="Notas 7 25" xfId="512" xr:uid="{00000000-0005-0000-0000-000044040000}"/>
    <cellStyle name="Notas 7 26" xfId="513" xr:uid="{00000000-0005-0000-0000-000045040000}"/>
    <cellStyle name="Notas 7 27" xfId="514" xr:uid="{00000000-0005-0000-0000-000046040000}"/>
    <cellStyle name="Notas 7 28" xfId="515" xr:uid="{00000000-0005-0000-0000-000047040000}"/>
    <cellStyle name="Notas 7 29" xfId="516" xr:uid="{00000000-0005-0000-0000-000048040000}"/>
    <cellStyle name="Notas 7 3" xfId="517" xr:uid="{00000000-0005-0000-0000-000049040000}"/>
    <cellStyle name="Notas 7 3 2" xfId="518" xr:uid="{00000000-0005-0000-0000-00004A040000}"/>
    <cellStyle name="Notas 7 3 3" xfId="519" xr:uid="{00000000-0005-0000-0000-00004B040000}"/>
    <cellStyle name="Notas 7 3 4" xfId="520" xr:uid="{00000000-0005-0000-0000-00004C040000}"/>
    <cellStyle name="Notas 7 3 5" xfId="521" xr:uid="{00000000-0005-0000-0000-00004D040000}"/>
    <cellStyle name="Notas 7 30" xfId="522" xr:uid="{00000000-0005-0000-0000-00004E040000}"/>
    <cellStyle name="Notas 7 31" xfId="523" xr:uid="{00000000-0005-0000-0000-00004F040000}"/>
    <cellStyle name="Notas 7 32" xfId="524" xr:uid="{00000000-0005-0000-0000-000050040000}"/>
    <cellStyle name="Notas 7 33" xfId="525" xr:uid="{00000000-0005-0000-0000-000051040000}"/>
    <cellStyle name="Notas 7 34" xfId="526" xr:uid="{00000000-0005-0000-0000-000052040000}"/>
    <cellStyle name="Notas 7 35" xfId="527" xr:uid="{00000000-0005-0000-0000-000053040000}"/>
    <cellStyle name="Notas 7 36" xfId="528" xr:uid="{00000000-0005-0000-0000-000054040000}"/>
    <cellStyle name="Notas 7 4" xfId="529" xr:uid="{00000000-0005-0000-0000-000055040000}"/>
    <cellStyle name="Notas 7 4 2" xfId="530" xr:uid="{00000000-0005-0000-0000-000056040000}"/>
    <cellStyle name="Notas 7 4 3" xfId="531" xr:uid="{00000000-0005-0000-0000-000057040000}"/>
    <cellStyle name="Notas 7 4 4" xfId="532" xr:uid="{00000000-0005-0000-0000-000058040000}"/>
    <cellStyle name="Notas 7 4 5" xfId="533" xr:uid="{00000000-0005-0000-0000-000059040000}"/>
    <cellStyle name="Notas 7 5" xfId="534" xr:uid="{00000000-0005-0000-0000-00005A040000}"/>
    <cellStyle name="Notas 7 5 2" xfId="535" xr:uid="{00000000-0005-0000-0000-00005B040000}"/>
    <cellStyle name="Notas 7 5 3" xfId="536" xr:uid="{00000000-0005-0000-0000-00005C040000}"/>
    <cellStyle name="Notas 7 5 4" xfId="537" xr:uid="{00000000-0005-0000-0000-00005D040000}"/>
    <cellStyle name="Notas 7 5 5" xfId="538" xr:uid="{00000000-0005-0000-0000-00005E040000}"/>
    <cellStyle name="Notas 7 6" xfId="539" xr:uid="{00000000-0005-0000-0000-00005F040000}"/>
    <cellStyle name="Notas 7 6 2" xfId="540" xr:uid="{00000000-0005-0000-0000-000060040000}"/>
    <cellStyle name="Notas 7 6 3" xfId="541" xr:uid="{00000000-0005-0000-0000-000061040000}"/>
    <cellStyle name="Notas 7 6 4" xfId="542" xr:uid="{00000000-0005-0000-0000-000062040000}"/>
    <cellStyle name="Notas 7 6 5" xfId="543" xr:uid="{00000000-0005-0000-0000-000063040000}"/>
    <cellStyle name="Notas 7 7" xfId="544" xr:uid="{00000000-0005-0000-0000-000064040000}"/>
    <cellStyle name="Notas 7 7 2" xfId="545" xr:uid="{00000000-0005-0000-0000-000065040000}"/>
    <cellStyle name="Notas 7 7 3" xfId="546" xr:uid="{00000000-0005-0000-0000-000066040000}"/>
    <cellStyle name="Notas 7 7 4" xfId="547" xr:uid="{00000000-0005-0000-0000-000067040000}"/>
    <cellStyle name="Notas 7 7 5" xfId="548" xr:uid="{00000000-0005-0000-0000-000068040000}"/>
    <cellStyle name="Notas 7 8" xfId="549" xr:uid="{00000000-0005-0000-0000-000069040000}"/>
    <cellStyle name="Notas 7 8 2" xfId="550" xr:uid="{00000000-0005-0000-0000-00006A040000}"/>
    <cellStyle name="Notas 7 8 3" xfId="551" xr:uid="{00000000-0005-0000-0000-00006B040000}"/>
    <cellStyle name="Notas 7 8 4" xfId="552" xr:uid="{00000000-0005-0000-0000-00006C040000}"/>
    <cellStyle name="Notas 7 8 5" xfId="553" xr:uid="{00000000-0005-0000-0000-00006D040000}"/>
    <cellStyle name="Notas 7 9" xfId="554" xr:uid="{00000000-0005-0000-0000-00006E040000}"/>
    <cellStyle name="Notas 7 9 2" xfId="555" xr:uid="{00000000-0005-0000-0000-00006F040000}"/>
    <cellStyle name="Notas 7 9 3" xfId="556" xr:uid="{00000000-0005-0000-0000-000070040000}"/>
    <cellStyle name="Notas 7 9 4" xfId="557" xr:uid="{00000000-0005-0000-0000-000071040000}"/>
    <cellStyle name="Notas 7 9 5" xfId="558" xr:uid="{00000000-0005-0000-0000-000072040000}"/>
    <cellStyle name="Notas 8" xfId="14" xr:uid="{00000000-0005-0000-0000-000073040000}"/>
    <cellStyle name="Notas 8 10" xfId="559" xr:uid="{00000000-0005-0000-0000-000074040000}"/>
    <cellStyle name="Notas 8 10 2" xfId="560" xr:uid="{00000000-0005-0000-0000-000075040000}"/>
    <cellStyle name="Notas 8 10 3" xfId="561" xr:uid="{00000000-0005-0000-0000-000076040000}"/>
    <cellStyle name="Notas 8 10 4" xfId="562" xr:uid="{00000000-0005-0000-0000-000077040000}"/>
    <cellStyle name="Notas 8 10 5" xfId="563" xr:uid="{00000000-0005-0000-0000-000078040000}"/>
    <cellStyle name="Notas 8 11" xfId="564" xr:uid="{00000000-0005-0000-0000-000079040000}"/>
    <cellStyle name="Notas 8 11 2" xfId="565" xr:uid="{00000000-0005-0000-0000-00007A040000}"/>
    <cellStyle name="Notas 8 11 3" xfId="566" xr:uid="{00000000-0005-0000-0000-00007B040000}"/>
    <cellStyle name="Notas 8 11 4" xfId="567" xr:uid="{00000000-0005-0000-0000-00007C040000}"/>
    <cellStyle name="Notas 8 11 5" xfId="568" xr:uid="{00000000-0005-0000-0000-00007D040000}"/>
    <cellStyle name="Notas 8 12" xfId="569" xr:uid="{00000000-0005-0000-0000-00007E040000}"/>
    <cellStyle name="Notas 8 12 2" xfId="570" xr:uid="{00000000-0005-0000-0000-00007F040000}"/>
    <cellStyle name="Notas 8 12 3" xfId="571" xr:uid="{00000000-0005-0000-0000-000080040000}"/>
    <cellStyle name="Notas 8 12 4" xfId="572" xr:uid="{00000000-0005-0000-0000-000081040000}"/>
    <cellStyle name="Notas 8 13" xfId="573" xr:uid="{00000000-0005-0000-0000-000082040000}"/>
    <cellStyle name="Notas 8 13 2" xfId="574" xr:uid="{00000000-0005-0000-0000-000083040000}"/>
    <cellStyle name="Notas 8 13 3" xfId="575" xr:uid="{00000000-0005-0000-0000-000084040000}"/>
    <cellStyle name="Notas 8 13 4" xfId="576" xr:uid="{00000000-0005-0000-0000-000085040000}"/>
    <cellStyle name="Notas 8 14" xfId="577" xr:uid="{00000000-0005-0000-0000-000086040000}"/>
    <cellStyle name="Notas 8 14 2" xfId="578" xr:uid="{00000000-0005-0000-0000-000087040000}"/>
    <cellStyle name="Notas 8 14 3" xfId="579" xr:uid="{00000000-0005-0000-0000-000088040000}"/>
    <cellStyle name="Notas 8 14 4" xfId="580" xr:uid="{00000000-0005-0000-0000-000089040000}"/>
    <cellStyle name="Notas 8 15" xfId="581" xr:uid="{00000000-0005-0000-0000-00008A040000}"/>
    <cellStyle name="Notas 8 15 2" xfId="582" xr:uid="{00000000-0005-0000-0000-00008B040000}"/>
    <cellStyle name="Notas 8 15 3" xfId="583" xr:uid="{00000000-0005-0000-0000-00008C040000}"/>
    <cellStyle name="Notas 8 15 4" xfId="584" xr:uid="{00000000-0005-0000-0000-00008D040000}"/>
    <cellStyle name="Notas 8 16" xfId="585" xr:uid="{00000000-0005-0000-0000-00008E040000}"/>
    <cellStyle name="Notas 8 16 2" xfId="586" xr:uid="{00000000-0005-0000-0000-00008F040000}"/>
    <cellStyle name="Notas 8 16 3" xfId="587" xr:uid="{00000000-0005-0000-0000-000090040000}"/>
    <cellStyle name="Notas 8 16 4" xfId="588" xr:uid="{00000000-0005-0000-0000-000091040000}"/>
    <cellStyle name="Notas 8 17" xfId="589" xr:uid="{00000000-0005-0000-0000-000092040000}"/>
    <cellStyle name="Notas 8 18" xfId="590" xr:uid="{00000000-0005-0000-0000-000093040000}"/>
    <cellStyle name="Notas 8 19" xfId="591" xr:uid="{00000000-0005-0000-0000-000094040000}"/>
    <cellStyle name="Notas 8 2" xfId="592" xr:uid="{00000000-0005-0000-0000-000095040000}"/>
    <cellStyle name="Notas 8 2 2" xfId="593" xr:uid="{00000000-0005-0000-0000-000096040000}"/>
    <cellStyle name="Notas 8 2 3" xfId="594" xr:uid="{00000000-0005-0000-0000-000097040000}"/>
    <cellStyle name="Notas 8 2 4" xfId="595" xr:uid="{00000000-0005-0000-0000-000098040000}"/>
    <cellStyle name="Notas 8 2 5" xfId="596" xr:uid="{00000000-0005-0000-0000-000099040000}"/>
    <cellStyle name="Notas 8 20" xfId="597" xr:uid="{00000000-0005-0000-0000-00009A040000}"/>
    <cellStyle name="Notas 8 21" xfId="598" xr:uid="{00000000-0005-0000-0000-00009B040000}"/>
    <cellStyle name="Notas 8 22" xfId="599" xr:uid="{00000000-0005-0000-0000-00009C040000}"/>
    <cellStyle name="Notas 8 23" xfId="600" xr:uid="{00000000-0005-0000-0000-00009D040000}"/>
    <cellStyle name="Notas 8 24" xfId="601" xr:uid="{00000000-0005-0000-0000-00009E040000}"/>
    <cellStyle name="Notas 8 25" xfId="602" xr:uid="{00000000-0005-0000-0000-00009F040000}"/>
    <cellStyle name="Notas 8 26" xfId="603" xr:uid="{00000000-0005-0000-0000-0000A0040000}"/>
    <cellStyle name="Notas 8 27" xfId="604" xr:uid="{00000000-0005-0000-0000-0000A1040000}"/>
    <cellStyle name="Notas 8 28" xfId="605" xr:uid="{00000000-0005-0000-0000-0000A2040000}"/>
    <cellStyle name="Notas 8 29" xfId="606" xr:uid="{00000000-0005-0000-0000-0000A3040000}"/>
    <cellStyle name="Notas 8 3" xfId="607" xr:uid="{00000000-0005-0000-0000-0000A4040000}"/>
    <cellStyle name="Notas 8 3 2" xfId="608" xr:uid="{00000000-0005-0000-0000-0000A5040000}"/>
    <cellStyle name="Notas 8 3 3" xfId="609" xr:uid="{00000000-0005-0000-0000-0000A6040000}"/>
    <cellStyle name="Notas 8 3 4" xfId="610" xr:uid="{00000000-0005-0000-0000-0000A7040000}"/>
    <cellStyle name="Notas 8 3 5" xfId="611" xr:uid="{00000000-0005-0000-0000-0000A8040000}"/>
    <cellStyle name="Notas 8 30" xfId="612" xr:uid="{00000000-0005-0000-0000-0000A9040000}"/>
    <cellStyle name="Notas 8 31" xfId="613" xr:uid="{00000000-0005-0000-0000-0000AA040000}"/>
    <cellStyle name="Notas 8 32" xfId="614" xr:uid="{00000000-0005-0000-0000-0000AB040000}"/>
    <cellStyle name="Notas 8 33" xfId="615" xr:uid="{00000000-0005-0000-0000-0000AC040000}"/>
    <cellStyle name="Notas 8 34" xfId="616" xr:uid="{00000000-0005-0000-0000-0000AD040000}"/>
    <cellStyle name="Notas 8 35" xfId="617" xr:uid="{00000000-0005-0000-0000-0000AE040000}"/>
    <cellStyle name="Notas 8 36" xfId="618" xr:uid="{00000000-0005-0000-0000-0000AF040000}"/>
    <cellStyle name="Notas 8 4" xfId="619" xr:uid="{00000000-0005-0000-0000-0000B0040000}"/>
    <cellStyle name="Notas 8 4 2" xfId="620" xr:uid="{00000000-0005-0000-0000-0000B1040000}"/>
    <cellStyle name="Notas 8 4 3" xfId="621" xr:uid="{00000000-0005-0000-0000-0000B2040000}"/>
    <cellStyle name="Notas 8 4 4" xfId="622" xr:uid="{00000000-0005-0000-0000-0000B3040000}"/>
    <cellStyle name="Notas 8 4 5" xfId="623" xr:uid="{00000000-0005-0000-0000-0000B4040000}"/>
    <cellStyle name="Notas 8 5" xfId="624" xr:uid="{00000000-0005-0000-0000-0000B5040000}"/>
    <cellStyle name="Notas 8 5 2" xfId="625" xr:uid="{00000000-0005-0000-0000-0000B6040000}"/>
    <cellStyle name="Notas 8 5 3" xfId="626" xr:uid="{00000000-0005-0000-0000-0000B7040000}"/>
    <cellStyle name="Notas 8 5 4" xfId="627" xr:uid="{00000000-0005-0000-0000-0000B8040000}"/>
    <cellStyle name="Notas 8 5 5" xfId="628" xr:uid="{00000000-0005-0000-0000-0000B9040000}"/>
    <cellStyle name="Notas 8 6" xfId="629" xr:uid="{00000000-0005-0000-0000-0000BA040000}"/>
    <cellStyle name="Notas 8 6 2" xfId="630" xr:uid="{00000000-0005-0000-0000-0000BB040000}"/>
    <cellStyle name="Notas 8 6 3" xfId="631" xr:uid="{00000000-0005-0000-0000-0000BC040000}"/>
    <cellStyle name="Notas 8 6 4" xfId="632" xr:uid="{00000000-0005-0000-0000-0000BD040000}"/>
    <cellStyle name="Notas 8 6 5" xfId="633" xr:uid="{00000000-0005-0000-0000-0000BE040000}"/>
    <cellStyle name="Notas 8 7" xfId="634" xr:uid="{00000000-0005-0000-0000-0000BF040000}"/>
    <cellStyle name="Notas 8 7 2" xfId="635" xr:uid="{00000000-0005-0000-0000-0000C0040000}"/>
    <cellStyle name="Notas 8 7 3" xfId="636" xr:uid="{00000000-0005-0000-0000-0000C1040000}"/>
    <cellStyle name="Notas 8 7 4" xfId="637" xr:uid="{00000000-0005-0000-0000-0000C2040000}"/>
    <cellStyle name="Notas 8 7 5" xfId="638" xr:uid="{00000000-0005-0000-0000-0000C3040000}"/>
    <cellStyle name="Notas 8 8" xfId="639" xr:uid="{00000000-0005-0000-0000-0000C4040000}"/>
    <cellStyle name="Notas 8 8 2" xfId="640" xr:uid="{00000000-0005-0000-0000-0000C5040000}"/>
    <cellStyle name="Notas 8 8 3" xfId="641" xr:uid="{00000000-0005-0000-0000-0000C6040000}"/>
    <cellStyle name="Notas 8 8 4" xfId="642" xr:uid="{00000000-0005-0000-0000-0000C7040000}"/>
    <cellStyle name="Notas 8 8 5" xfId="643" xr:uid="{00000000-0005-0000-0000-0000C8040000}"/>
    <cellStyle name="Notas 8 9" xfId="644" xr:uid="{00000000-0005-0000-0000-0000C9040000}"/>
    <cellStyle name="Notas 8 9 2" xfId="645" xr:uid="{00000000-0005-0000-0000-0000CA040000}"/>
    <cellStyle name="Notas 8 9 3" xfId="646" xr:uid="{00000000-0005-0000-0000-0000CB040000}"/>
    <cellStyle name="Notas 8 9 4" xfId="647" xr:uid="{00000000-0005-0000-0000-0000CC040000}"/>
    <cellStyle name="Notas 8 9 5" xfId="648" xr:uid="{00000000-0005-0000-0000-0000CD040000}"/>
    <cellStyle name="Porcentaje" xfId="1" builtinId="5"/>
    <cellStyle name="Porcentaje 2" xfId="679" xr:uid="{00000000-0005-0000-0000-0000CF040000}"/>
    <cellStyle name="Porcentual 2" xfId="15" xr:uid="{00000000-0005-0000-0000-0000D0040000}"/>
    <cellStyle name="Porcentual 3" xfId="16" xr:uid="{00000000-0005-0000-0000-0000D1040000}"/>
    <cellStyle name="Porcentual 3 2" xfId="17" xr:uid="{00000000-0005-0000-0000-0000D2040000}"/>
    <cellStyle name="Porcentual 9" xfId="18" xr:uid="{00000000-0005-0000-0000-0000D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1"/>
  <sheetViews>
    <sheetView view="pageBreakPreview" topLeftCell="A6" zoomScale="80" zoomScaleSheetLayoutView="80" workbookViewId="0">
      <selection activeCell="B15" sqref="B15:C15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4" customWidth="1"/>
    <col min="9" max="9" width="12.109375" style="4" hidden="1" customWidth="1"/>
    <col min="10" max="10" width="12.1093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19" width="4" style="33" customWidth="1"/>
    <col min="20" max="20" width="4.33203125" style="33" customWidth="1"/>
    <col min="21" max="21" width="4.5546875" style="33" customWidth="1"/>
    <col min="22" max="22" width="4.33203125" style="33" customWidth="1"/>
    <col min="23" max="24" width="4" style="5" customWidth="1"/>
    <col min="25" max="26" width="4" style="33" customWidth="1"/>
    <col min="27" max="27" width="4" style="5" customWidth="1"/>
    <col min="28" max="28" width="4.33203125" style="5" customWidth="1"/>
    <col min="29" max="29" width="4.5546875" style="5" customWidth="1"/>
    <col min="30" max="30" width="4.33203125" style="5" customWidth="1"/>
    <col min="31" max="32" width="4" style="5" customWidth="1"/>
    <col min="33" max="34" width="4" style="33" customWidth="1"/>
    <col min="35" max="35" width="4" style="5" customWidth="1"/>
    <col min="36" max="36" width="4.33203125" style="5" customWidth="1"/>
    <col min="37" max="37" width="4.5546875" style="5" customWidth="1"/>
    <col min="38" max="38" width="4.33203125" style="5" customWidth="1"/>
    <col min="39" max="40" width="4" style="5" customWidth="1"/>
    <col min="41" max="42" width="4" style="33" customWidth="1"/>
    <col min="43" max="43" width="4" style="5" customWidth="1"/>
    <col min="44" max="44" width="4.33203125" style="5" customWidth="1"/>
    <col min="45" max="45" width="4.5546875" style="5" customWidth="1"/>
    <col min="46" max="46" width="4.33203125" style="5" customWidth="1"/>
    <col min="47" max="48" width="4" style="5" customWidth="1"/>
    <col min="49" max="50" width="4" style="33" customWidth="1"/>
    <col min="51" max="51" width="4" style="5" customWidth="1"/>
    <col min="52" max="52" width="4.33203125" style="5" customWidth="1"/>
    <col min="53" max="53" width="4.5546875" style="5" customWidth="1"/>
    <col min="54" max="54" width="4.33203125" style="5" customWidth="1"/>
    <col min="55" max="59" width="4" style="33" customWidth="1"/>
    <col min="60" max="60" width="4.33203125" style="33" customWidth="1"/>
    <col min="61" max="61" width="4.5546875" style="33" customWidth="1"/>
    <col min="62" max="62" width="4.33203125" style="33" customWidth="1"/>
    <col min="63" max="64" width="4" style="5" customWidth="1"/>
    <col min="65" max="66" width="4" style="33" customWidth="1"/>
    <col min="67" max="67" width="4" style="5" customWidth="1"/>
    <col min="68" max="68" width="4.33203125" style="5" customWidth="1"/>
    <col min="69" max="69" width="4.5546875" style="5" customWidth="1"/>
    <col min="70" max="70" width="4.33203125" style="5" customWidth="1"/>
    <col min="71" max="73" width="4" style="5" customWidth="1"/>
    <col min="74" max="75" width="4" style="33" customWidth="1"/>
    <col min="76" max="76" width="4.33203125" style="5" customWidth="1"/>
    <col min="77" max="77" width="4.5546875" style="5" customWidth="1"/>
    <col min="78" max="78" width="4.33203125" style="5" customWidth="1"/>
    <col min="79" max="80" width="4" style="5" customWidth="1"/>
    <col min="81" max="82" width="4" style="33" customWidth="1"/>
    <col min="83" max="83" width="4" style="5" customWidth="1"/>
    <col min="84" max="84" width="4.33203125" style="5" customWidth="1"/>
    <col min="85" max="85" width="4.5546875" style="5" customWidth="1"/>
    <col min="86" max="86" width="4.33203125" style="5" customWidth="1"/>
    <col min="87" max="88" width="4" style="5" customWidth="1"/>
    <col min="89" max="90" width="4" style="33" customWidth="1"/>
    <col min="91" max="91" width="4" style="5" customWidth="1"/>
    <col min="92" max="92" width="4.33203125" style="5" customWidth="1"/>
    <col min="93" max="93" width="4.5546875" style="5" customWidth="1"/>
    <col min="94" max="94" width="4.33203125" style="5" customWidth="1"/>
    <col min="95" max="96" width="4" style="5" customWidth="1"/>
    <col min="97" max="98" width="4" style="33" customWidth="1"/>
    <col min="99" max="99" width="4" style="5" customWidth="1"/>
    <col min="100" max="100" width="4.33203125" style="5" customWidth="1"/>
    <col min="101" max="101" width="4.5546875" style="5" customWidth="1"/>
    <col min="102" max="102" width="4.33203125" style="5" customWidth="1"/>
    <col min="103" max="104" width="4" style="5" customWidth="1"/>
    <col min="105" max="106" width="4" style="33" customWidth="1"/>
    <col min="107" max="107" width="4" style="5" customWidth="1"/>
    <col min="108" max="108" width="4.33203125" style="5" customWidth="1"/>
    <col min="109" max="109" width="4.5546875" style="5" customWidth="1"/>
    <col min="110" max="110" width="4.33203125" style="5" customWidth="1"/>
    <col min="334" max="334" width="12.5546875" customWidth="1"/>
    <col min="335" max="335" width="5.109375" customWidth="1"/>
    <col min="336" max="336" width="13.44140625" customWidth="1"/>
    <col min="337" max="338" width="21.44140625" customWidth="1"/>
    <col min="339" max="339" width="17.6640625" customWidth="1"/>
    <col min="340" max="341" width="14.6640625" customWidth="1"/>
    <col min="342" max="343" width="15.88671875" customWidth="1"/>
    <col min="344" max="355" width="12.88671875" customWidth="1"/>
    <col min="590" max="590" width="12.5546875" customWidth="1"/>
    <col min="591" max="591" width="5.109375" customWidth="1"/>
    <col min="592" max="592" width="13.44140625" customWidth="1"/>
    <col min="593" max="594" width="21.44140625" customWidth="1"/>
    <col min="595" max="595" width="17.6640625" customWidth="1"/>
    <col min="596" max="597" width="14.6640625" customWidth="1"/>
    <col min="598" max="599" width="15.88671875" customWidth="1"/>
    <col min="600" max="611" width="12.88671875" customWidth="1"/>
    <col min="846" max="846" width="12.5546875" customWidth="1"/>
    <col min="847" max="847" width="5.109375" customWidth="1"/>
    <col min="848" max="848" width="13.44140625" customWidth="1"/>
    <col min="849" max="850" width="21.44140625" customWidth="1"/>
    <col min="851" max="851" width="17.6640625" customWidth="1"/>
    <col min="852" max="853" width="14.6640625" customWidth="1"/>
    <col min="854" max="855" width="15.88671875" customWidth="1"/>
    <col min="856" max="867" width="12.88671875" customWidth="1"/>
    <col min="1102" max="1102" width="12.5546875" customWidth="1"/>
    <col min="1103" max="1103" width="5.109375" customWidth="1"/>
    <col min="1104" max="1104" width="13.44140625" customWidth="1"/>
    <col min="1105" max="1106" width="21.44140625" customWidth="1"/>
    <col min="1107" max="1107" width="17.6640625" customWidth="1"/>
    <col min="1108" max="1109" width="14.6640625" customWidth="1"/>
    <col min="1110" max="1111" width="15.88671875" customWidth="1"/>
    <col min="1112" max="1123" width="12.88671875" customWidth="1"/>
    <col min="1358" max="1358" width="12.5546875" customWidth="1"/>
    <col min="1359" max="1359" width="5.109375" customWidth="1"/>
    <col min="1360" max="1360" width="13.44140625" customWidth="1"/>
    <col min="1361" max="1362" width="21.44140625" customWidth="1"/>
    <col min="1363" max="1363" width="17.6640625" customWidth="1"/>
    <col min="1364" max="1365" width="14.6640625" customWidth="1"/>
    <col min="1366" max="1367" width="15.88671875" customWidth="1"/>
    <col min="1368" max="1379" width="12.88671875" customWidth="1"/>
    <col min="1614" max="1614" width="12.5546875" customWidth="1"/>
    <col min="1615" max="1615" width="5.109375" customWidth="1"/>
    <col min="1616" max="1616" width="13.44140625" customWidth="1"/>
    <col min="1617" max="1618" width="21.44140625" customWidth="1"/>
    <col min="1619" max="1619" width="17.6640625" customWidth="1"/>
    <col min="1620" max="1621" width="14.6640625" customWidth="1"/>
    <col min="1622" max="1623" width="15.88671875" customWidth="1"/>
    <col min="1624" max="1635" width="12.88671875" customWidth="1"/>
    <col min="1870" max="1870" width="12.5546875" customWidth="1"/>
    <col min="1871" max="1871" width="5.109375" customWidth="1"/>
    <col min="1872" max="1872" width="13.44140625" customWidth="1"/>
    <col min="1873" max="1874" width="21.44140625" customWidth="1"/>
    <col min="1875" max="1875" width="17.6640625" customWidth="1"/>
    <col min="1876" max="1877" width="14.6640625" customWidth="1"/>
    <col min="1878" max="1879" width="15.88671875" customWidth="1"/>
    <col min="1880" max="1891" width="12.88671875" customWidth="1"/>
    <col min="2126" max="2126" width="12.5546875" customWidth="1"/>
    <col min="2127" max="2127" width="5.109375" customWidth="1"/>
    <col min="2128" max="2128" width="13.44140625" customWidth="1"/>
    <col min="2129" max="2130" width="21.44140625" customWidth="1"/>
    <col min="2131" max="2131" width="17.6640625" customWidth="1"/>
    <col min="2132" max="2133" width="14.6640625" customWidth="1"/>
    <col min="2134" max="2135" width="15.88671875" customWidth="1"/>
    <col min="2136" max="2147" width="12.88671875" customWidth="1"/>
    <col min="2382" max="2382" width="12.5546875" customWidth="1"/>
    <col min="2383" max="2383" width="5.109375" customWidth="1"/>
    <col min="2384" max="2384" width="13.44140625" customWidth="1"/>
    <col min="2385" max="2386" width="21.44140625" customWidth="1"/>
    <col min="2387" max="2387" width="17.6640625" customWidth="1"/>
    <col min="2388" max="2389" width="14.6640625" customWidth="1"/>
    <col min="2390" max="2391" width="15.88671875" customWidth="1"/>
    <col min="2392" max="2403" width="12.88671875" customWidth="1"/>
    <col min="2638" max="2638" width="12.5546875" customWidth="1"/>
    <col min="2639" max="2639" width="5.109375" customWidth="1"/>
    <col min="2640" max="2640" width="13.44140625" customWidth="1"/>
    <col min="2641" max="2642" width="21.44140625" customWidth="1"/>
    <col min="2643" max="2643" width="17.6640625" customWidth="1"/>
    <col min="2644" max="2645" width="14.6640625" customWidth="1"/>
    <col min="2646" max="2647" width="15.88671875" customWidth="1"/>
    <col min="2648" max="2659" width="12.88671875" customWidth="1"/>
    <col min="2894" max="2894" width="12.5546875" customWidth="1"/>
    <col min="2895" max="2895" width="5.109375" customWidth="1"/>
    <col min="2896" max="2896" width="13.44140625" customWidth="1"/>
    <col min="2897" max="2898" width="21.44140625" customWidth="1"/>
    <col min="2899" max="2899" width="17.6640625" customWidth="1"/>
    <col min="2900" max="2901" width="14.6640625" customWidth="1"/>
    <col min="2902" max="2903" width="15.88671875" customWidth="1"/>
    <col min="2904" max="2915" width="12.88671875" customWidth="1"/>
    <col min="3150" max="3150" width="12.5546875" customWidth="1"/>
    <col min="3151" max="3151" width="5.109375" customWidth="1"/>
    <col min="3152" max="3152" width="13.44140625" customWidth="1"/>
    <col min="3153" max="3154" width="21.44140625" customWidth="1"/>
    <col min="3155" max="3155" width="17.6640625" customWidth="1"/>
    <col min="3156" max="3157" width="14.6640625" customWidth="1"/>
    <col min="3158" max="3159" width="15.88671875" customWidth="1"/>
    <col min="3160" max="3171" width="12.88671875" customWidth="1"/>
    <col min="3406" max="3406" width="12.5546875" customWidth="1"/>
    <col min="3407" max="3407" width="5.109375" customWidth="1"/>
    <col min="3408" max="3408" width="13.44140625" customWidth="1"/>
    <col min="3409" max="3410" width="21.44140625" customWidth="1"/>
    <col min="3411" max="3411" width="17.6640625" customWidth="1"/>
    <col min="3412" max="3413" width="14.6640625" customWidth="1"/>
    <col min="3414" max="3415" width="15.88671875" customWidth="1"/>
    <col min="3416" max="3427" width="12.88671875" customWidth="1"/>
    <col min="3662" max="3662" width="12.5546875" customWidth="1"/>
    <col min="3663" max="3663" width="5.109375" customWidth="1"/>
    <col min="3664" max="3664" width="13.44140625" customWidth="1"/>
    <col min="3665" max="3666" width="21.44140625" customWidth="1"/>
    <col min="3667" max="3667" width="17.6640625" customWidth="1"/>
    <col min="3668" max="3669" width="14.6640625" customWidth="1"/>
    <col min="3670" max="3671" width="15.88671875" customWidth="1"/>
    <col min="3672" max="3683" width="12.88671875" customWidth="1"/>
    <col min="3918" max="3918" width="12.5546875" customWidth="1"/>
    <col min="3919" max="3919" width="5.109375" customWidth="1"/>
    <col min="3920" max="3920" width="13.44140625" customWidth="1"/>
    <col min="3921" max="3922" width="21.44140625" customWidth="1"/>
    <col min="3923" max="3923" width="17.6640625" customWidth="1"/>
    <col min="3924" max="3925" width="14.6640625" customWidth="1"/>
    <col min="3926" max="3927" width="15.88671875" customWidth="1"/>
    <col min="3928" max="3939" width="12.88671875" customWidth="1"/>
    <col min="4174" max="4174" width="12.5546875" customWidth="1"/>
    <col min="4175" max="4175" width="5.109375" customWidth="1"/>
    <col min="4176" max="4176" width="13.44140625" customWidth="1"/>
    <col min="4177" max="4178" width="21.44140625" customWidth="1"/>
    <col min="4179" max="4179" width="17.6640625" customWidth="1"/>
    <col min="4180" max="4181" width="14.6640625" customWidth="1"/>
    <col min="4182" max="4183" width="15.88671875" customWidth="1"/>
    <col min="4184" max="4195" width="12.88671875" customWidth="1"/>
    <col min="4430" max="4430" width="12.5546875" customWidth="1"/>
    <col min="4431" max="4431" width="5.109375" customWidth="1"/>
    <col min="4432" max="4432" width="13.44140625" customWidth="1"/>
    <col min="4433" max="4434" width="21.44140625" customWidth="1"/>
    <col min="4435" max="4435" width="17.6640625" customWidth="1"/>
    <col min="4436" max="4437" width="14.6640625" customWidth="1"/>
    <col min="4438" max="4439" width="15.88671875" customWidth="1"/>
    <col min="4440" max="4451" width="12.88671875" customWidth="1"/>
    <col min="4686" max="4686" width="12.5546875" customWidth="1"/>
    <col min="4687" max="4687" width="5.109375" customWidth="1"/>
    <col min="4688" max="4688" width="13.44140625" customWidth="1"/>
    <col min="4689" max="4690" width="21.44140625" customWidth="1"/>
    <col min="4691" max="4691" width="17.6640625" customWidth="1"/>
    <col min="4692" max="4693" width="14.6640625" customWidth="1"/>
    <col min="4694" max="4695" width="15.88671875" customWidth="1"/>
    <col min="4696" max="4707" width="12.88671875" customWidth="1"/>
    <col min="4942" max="4942" width="12.5546875" customWidth="1"/>
    <col min="4943" max="4943" width="5.109375" customWidth="1"/>
    <col min="4944" max="4944" width="13.44140625" customWidth="1"/>
    <col min="4945" max="4946" width="21.44140625" customWidth="1"/>
    <col min="4947" max="4947" width="17.6640625" customWidth="1"/>
    <col min="4948" max="4949" width="14.6640625" customWidth="1"/>
    <col min="4950" max="4951" width="15.88671875" customWidth="1"/>
    <col min="4952" max="4963" width="12.88671875" customWidth="1"/>
    <col min="5198" max="5198" width="12.5546875" customWidth="1"/>
    <col min="5199" max="5199" width="5.109375" customWidth="1"/>
    <col min="5200" max="5200" width="13.44140625" customWidth="1"/>
    <col min="5201" max="5202" width="21.44140625" customWidth="1"/>
    <col min="5203" max="5203" width="17.6640625" customWidth="1"/>
    <col min="5204" max="5205" width="14.6640625" customWidth="1"/>
    <col min="5206" max="5207" width="15.88671875" customWidth="1"/>
    <col min="5208" max="5219" width="12.88671875" customWidth="1"/>
    <col min="5454" max="5454" width="12.5546875" customWidth="1"/>
    <col min="5455" max="5455" width="5.109375" customWidth="1"/>
    <col min="5456" max="5456" width="13.44140625" customWidth="1"/>
    <col min="5457" max="5458" width="21.44140625" customWidth="1"/>
    <col min="5459" max="5459" width="17.6640625" customWidth="1"/>
    <col min="5460" max="5461" width="14.6640625" customWidth="1"/>
    <col min="5462" max="5463" width="15.88671875" customWidth="1"/>
    <col min="5464" max="5475" width="12.88671875" customWidth="1"/>
    <col min="5710" max="5710" width="12.5546875" customWidth="1"/>
    <col min="5711" max="5711" width="5.109375" customWidth="1"/>
    <col min="5712" max="5712" width="13.44140625" customWidth="1"/>
    <col min="5713" max="5714" width="21.44140625" customWidth="1"/>
    <col min="5715" max="5715" width="17.6640625" customWidth="1"/>
    <col min="5716" max="5717" width="14.6640625" customWidth="1"/>
    <col min="5718" max="5719" width="15.88671875" customWidth="1"/>
    <col min="5720" max="5731" width="12.88671875" customWidth="1"/>
    <col min="5966" max="5966" width="12.5546875" customWidth="1"/>
    <col min="5967" max="5967" width="5.109375" customWidth="1"/>
    <col min="5968" max="5968" width="13.44140625" customWidth="1"/>
    <col min="5969" max="5970" width="21.44140625" customWidth="1"/>
    <col min="5971" max="5971" width="17.6640625" customWidth="1"/>
    <col min="5972" max="5973" width="14.6640625" customWidth="1"/>
    <col min="5974" max="5975" width="15.88671875" customWidth="1"/>
    <col min="5976" max="5987" width="12.88671875" customWidth="1"/>
    <col min="6222" max="6222" width="12.5546875" customWidth="1"/>
    <col min="6223" max="6223" width="5.109375" customWidth="1"/>
    <col min="6224" max="6224" width="13.44140625" customWidth="1"/>
    <col min="6225" max="6226" width="21.44140625" customWidth="1"/>
    <col min="6227" max="6227" width="17.6640625" customWidth="1"/>
    <col min="6228" max="6229" width="14.6640625" customWidth="1"/>
    <col min="6230" max="6231" width="15.88671875" customWidth="1"/>
    <col min="6232" max="6243" width="12.88671875" customWidth="1"/>
    <col min="6478" max="6478" width="12.5546875" customWidth="1"/>
    <col min="6479" max="6479" width="5.109375" customWidth="1"/>
    <col min="6480" max="6480" width="13.44140625" customWidth="1"/>
    <col min="6481" max="6482" width="21.44140625" customWidth="1"/>
    <col min="6483" max="6483" width="17.6640625" customWidth="1"/>
    <col min="6484" max="6485" width="14.6640625" customWidth="1"/>
    <col min="6486" max="6487" width="15.88671875" customWidth="1"/>
    <col min="6488" max="6499" width="12.88671875" customWidth="1"/>
    <col min="6734" max="6734" width="12.5546875" customWidth="1"/>
    <col min="6735" max="6735" width="5.109375" customWidth="1"/>
    <col min="6736" max="6736" width="13.44140625" customWidth="1"/>
    <col min="6737" max="6738" width="21.44140625" customWidth="1"/>
    <col min="6739" max="6739" width="17.6640625" customWidth="1"/>
    <col min="6740" max="6741" width="14.6640625" customWidth="1"/>
    <col min="6742" max="6743" width="15.88671875" customWidth="1"/>
    <col min="6744" max="6755" width="12.88671875" customWidth="1"/>
    <col min="6990" max="6990" width="12.5546875" customWidth="1"/>
    <col min="6991" max="6991" width="5.109375" customWidth="1"/>
    <col min="6992" max="6992" width="13.44140625" customWidth="1"/>
    <col min="6993" max="6994" width="21.44140625" customWidth="1"/>
    <col min="6995" max="6995" width="17.6640625" customWidth="1"/>
    <col min="6996" max="6997" width="14.6640625" customWidth="1"/>
    <col min="6998" max="6999" width="15.88671875" customWidth="1"/>
    <col min="7000" max="7011" width="12.88671875" customWidth="1"/>
    <col min="7246" max="7246" width="12.5546875" customWidth="1"/>
    <col min="7247" max="7247" width="5.109375" customWidth="1"/>
    <col min="7248" max="7248" width="13.44140625" customWidth="1"/>
    <col min="7249" max="7250" width="21.44140625" customWidth="1"/>
    <col min="7251" max="7251" width="17.6640625" customWidth="1"/>
    <col min="7252" max="7253" width="14.6640625" customWidth="1"/>
    <col min="7254" max="7255" width="15.88671875" customWidth="1"/>
    <col min="7256" max="7267" width="12.88671875" customWidth="1"/>
    <col min="7502" max="7502" width="12.5546875" customWidth="1"/>
    <col min="7503" max="7503" width="5.109375" customWidth="1"/>
    <col min="7504" max="7504" width="13.44140625" customWidth="1"/>
    <col min="7505" max="7506" width="21.44140625" customWidth="1"/>
    <col min="7507" max="7507" width="17.6640625" customWidth="1"/>
    <col min="7508" max="7509" width="14.6640625" customWidth="1"/>
    <col min="7510" max="7511" width="15.88671875" customWidth="1"/>
    <col min="7512" max="7523" width="12.88671875" customWidth="1"/>
    <col min="7758" max="7758" width="12.5546875" customWidth="1"/>
    <col min="7759" max="7759" width="5.109375" customWidth="1"/>
    <col min="7760" max="7760" width="13.44140625" customWidth="1"/>
    <col min="7761" max="7762" width="21.44140625" customWidth="1"/>
    <col min="7763" max="7763" width="17.6640625" customWidth="1"/>
    <col min="7764" max="7765" width="14.6640625" customWidth="1"/>
    <col min="7766" max="7767" width="15.88671875" customWidth="1"/>
    <col min="7768" max="7779" width="12.88671875" customWidth="1"/>
    <col min="8014" max="8014" width="12.5546875" customWidth="1"/>
    <col min="8015" max="8015" width="5.109375" customWidth="1"/>
    <col min="8016" max="8016" width="13.44140625" customWidth="1"/>
    <col min="8017" max="8018" width="21.44140625" customWidth="1"/>
    <col min="8019" max="8019" width="17.6640625" customWidth="1"/>
    <col min="8020" max="8021" width="14.6640625" customWidth="1"/>
    <col min="8022" max="8023" width="15.88671875" customWidth="1"/>
    <col min="8024" max="8035" width="12.88671875" customWidth="1"/>
    <col min="8270" max="8270" width="12.5546875" customWidth="1"/>
    <col min="8271" max="8271" width="5.109375" customWidth="1"/>
    <col min="8272" max="8272" width="13.44140625" customWidth="1"/>
    <col min="8273" max="8274" width="21.44140625" customWidth="1"/>
    <col min="8275" max="8275" width="17.6640625" customWidth="1"/>
    <col min="8276" max="8277" width="14.6640625" customWidth="1"/>
    <col min="8278" max="8279" width="15.88671875" customWidth="1"/>
    <col min="8280" max="8291" width="12.88671875" customWidth="1"/>
    <col min="8526" max="8526" width="12.5546875" customWidth="1"/>
    <col min="8527" max="8527" width="5.109375" customWidth="1"/>
    <col min="8528" max="8528" width="13.44140625" customWidth="1"/>
    <col min="8529" max="8530" width="21.44140625" customWidth="1"/>
    <col min="8531" max="8531" width="17.6640625" customWidth="1"/>
    <col min="8532" max="8533" width="14.6640625" customWidth="1"/>
    <col min="8534" max="8535" width="15.88671875" customWidth="1"/>
    <col min="8536" max="8547" width="12.88671875" customWidth="1"/>
    <col min="8782" max="8782" width="12.5546875" customWidth="1"/>
    <col min="8783" max="8783" width="5.109375" customWidth="1"/>
    <col min="8784" max="8784" width="13.44140625" customWidth="1"/>
    <col min="8785" max="8786" width="21.44140625" customWidth="1"/>
    <col min="8787" max="8787" width="17.6640625" customWidth="1"/>
    <col min="8788" max="8789" width="14.6640625" customWidth="1"/>
    <col min="8790" max="8791" width="15.88671875" customWidth="1"/>
    <col min="8792" max="8803" width="12.88671875" customWidth="1"/>
    <col min="9038" max="9038" width="12.5546875" customWidth="1"/>
    <col min="9039" max="9039" width="5.109375" customWidth="1"/>
    <col min="9040" max="9040" width="13.44140625" customWidth="1"/>
    <col min="9041" max="9042" width="21.44140625" customWidth="1"/>
    <col min="9043" max="9043" width="17.6640625" customWidth="1"/>
    <col min="9044" max="9045" width="14.6640625" customWidth="1"/>
    <col min="9046" max="9047" width="15.88671875" customWidth="1"/>
    <col min="9048" max="9059" width="12.88671875" customWidth="1"/>
    <col min="9294" max="9294" width="12.5546875" customWidth="1"/>
    <col min="9295" max="9295" width="5.109375" customWidth="1"/>
    <col min="9296" max="9296" width="13.44140625" customWidth="1"/>
    <col min="9297" max="9298" width="21.44140625" customWidth="1"/>
    <col min="9299" max="9299" width="17.6640625" customWidth="1"/>
    <col min="9300" max="9301" width="14.6640625" customWidth="1"/>
    <col min="9302" max="9303" width="15.88671875" customWidth="1"/>
    <col min="9304" max="9315" width="12.88671875" customWidth="1"/>
    <col min="9550" max="9550" width="12.5546875" customWidth="1"/>
    <col min="9551" max="9551" width="5.109375" customWidth="1"/>
    <col min="9552" max="9552" width="13.44140625" customWidth="1"/>
    <col min="9553" max="9554" width="21.44140625" customWidth="1"/>
    <col min="9555" max="9555" width="17.6640625" customWidth="1"/>
    <col min="9556" max="9557" width="14.6640625" customWidth="1"/>
    <col min="9558" max="9559" width="15.88671875" customWidth="1"/>
    <col min="9560" max="9571" width="12.88671875" customWidth="1"/>
    <col min="9806" max="9806" width="12.5546875" customWidth="1"/>
    <col min="9807" max="9807" width="5.109375" customWidth="1"/>
    <col min="9808" max="9808" width="13.44140625" customWidth="1"/>
    <col min="9809" max="9810" width="21.44140625" customWidth="1"/>
    <col min="9811" max="9811" width="17.6640625" customWidth="1"/>
    <col min="9812" max="9813" width="14.6640625" customWidth="1"/>
    <col min="9814" max="9815" width="15.88671875" customWidth="1"/>
    <col min="9816" max="9827" width="12.88671875" customWidth="1"/>
    <col min="10062" max="10062" width="12.5546875" customWidth="1"/>
    <col min="10063" max="10063" width="5.109375" customWidth="1"/>
    <col min="10064" max="10064" width="13.44140625" customWidth="1"/>
    <col min="10065" max="10066" width="21.44140625" customWidth="1"/>
    <col min="10067" max="10067" width="17.6640625" customWidth="1"/>
    <col min="10068" max="10069" width="14.6640625" customWidth="1"/>
    <col min="10070" max="10071" width="15.88671875" customWidth="1"/>
    <col min="10072" max="10083" width="12.88671875" customWidth="1"/>
    <col min="10318" max="10318" width="12.5546875" customWidth="1"/>
    <col min="10319" max="10319" width="5.109375" customWidth="1"/>
    <col min="10320" max="10320" width="13.44140625" customWidth="1"/>
    <col min="10321" max="10322" width="21.44140625" customWidth="1"/>
    <col min="10323" max="10323" width="17.6640625" customWidth="1"/>
    <col min="10324" max="10325" width="14.6640625" customWidth="1"/>
    <col min="10326" max="10327" width="15.88671875" customWidth="1"/>
    <col min="10328" max="10339" width="12.88671875" customWidth="1"/>
    <col min="10574" max="10574" width="12.5546875" customWidth="1"/>
    <col min="10575" max="10575" width="5.109375" customWidth="1"/>
    <col min="10576" max="10576" width="13.44140625" customWidth="1"/>
    <col min="10577" max="10578" width="21.44140625" customWidth="1"/>
    <col min="10579" max="10579" width="17.6640625" customWidth="1"/>
    <col min="10580" max="10581" width="14.6640625" customWidth="1"/>
    <col min="10582" max="10583" width="15.88671875" customWidth="1"/>
    <col min="10584" max="10595" width="12.88671875" customWidth="1"/>
    <col min="10830" max="10830" width="12.5546875" customWidth="1"/>
    <col min="10831" max="10831" width="5.109375" customWidth="1"/>
    <col min="10832" max="10832" width="13.44140625" customWidth="1"/>
    <col min="10833" max="10834" width="21.44140625" customWidth="1"/>
    <col min="10835" max="10835" width="17.6640625" customWidth="1"/>
    <col min="10836" max="10837" width="14.6640625" customWidth="1"/>
    <col min="10838" max="10839" width="15.88671875" customWidth="1"/>
    <col min="10840" max="10851" width="12.88671875" customWidth="1"/>
    <col min="11086" max="11086" width="12.5546875" customWidth="1"/>
    <col min="11087" max="11087" width="5.109375" customWidth="1"/>
    <col min="11088" max="11088" width="13.44140625" customWidth="1"/>
    <col min="11089" max="11090" width="21.44140625" customWidth="1"/>
    <col min="11091" max="11091" width="17.6640625" customWidth="1"/>
    <col min="11092" max="11093" width="14.6640625" customWidth="1"/>
    <col min="11094" max="11095" width="15.88671875" customWidth="1"/>
    <col min="11096" max="11107" width="12.88671875" customWidth="1"/>
    <col min="11342" max="11342" width="12.5546875" customWidth="1"/>
    <col min="11343" max="11343" width="5.109375" customWidth="1"/>
    <col min="11344" max="11344" width="13.44140625" customWidth="1"/>
    <col min="11345" max="11346" width="21.44140625" customWidth="1"/>
    <col min="11347" max="11347" width="17.6640625" customWidth="1"/>
    <col min="11348" max="11349" width="14.6640625" customWidth="1"/>
    <col min="11350" max="11351" width="15.88671875" customWidth="1"/>
    <col min="11352" max="11363" width="12.88671875" customWidth="1"/>
    <col min="11598" max="11598" width="12.5546875" customWidth="1"/>
    <col min="11599" max="11599" width="5.109375" customWidth="1"/>
    <col min="11600" max="11600" width="13.44140625" customWidth="1"/>
    <col min="11601" max="11602" width="21.44140625" customWidth="1"/>
    <col min="11603" max="11603" width="17.6640625" customWidth="1"/>
    <col min="11604" max="11605" width="14.6640625" customWidth="1"/>
    <col min="11606" max="11607" width="15.88671875" customWidth="1"/>
    <col min="11608" max="11619" width="12.88671875" customWidth="1"/>
    <col min="11854" max="11854" width="12.5546875" customWidth="1"/>
    <col min="11855" max="11855" width="5.109375" customWidth="1"/>
    <col min="11856" max="11856" width="13.44140625" customWidth="1"/>
    <col min="11857" max="11858" width="21.44140625" customWidth="1"/>
    <col min="11859" max="11859" width="17.6640625" customWidth="1"/>
    <col min="11860" max="11861" width="14.6640625" customWidth="1"/>
    <col min="11862" max="11863" width="15.88671875" customWidth="1"/>
    <col min="11864" max="11875" width="12.88671875" customWidth="1"/>
    <col min="12110" max="12110" width="12.5546875" customWidth="1"/>
    <col min="12111" max="12111" width="5.109375" customWidth="1"/>
    <col min="12112" max="12112" width="13.44140625" customWidth="1"/>
    <col min="12113" max="12114" width="21.44140625" customWidth="1"/>
    <col min="12115" max="12115" width="17.6640625" customWidth="1"/>
    <col min="12116" max="12117" width="14.6640625" customWidth="1"/>
    <col min="12118" max="12119" width="15.88671875" customWidth="1"/>
    <col min="12120" max="12131" width="12.88671875" customWidth="1"/>
    <col min="12366" max="12366" width="12.5546875" customWidth="1"/>
    <col min="12367" max="12367" width="5.109375" customWidth="1"/>
    <col min="12368" max="12368" width="13.44140625" customWidth="1"/>
    <col min="12369" max="12370" width="21.44140625" customWidth="1"/>
    <col min="12371" max="12371" width="17.6640625" customWidth="1"/>
    <col min="12372" max="12373" width="14.6640625" customWidth="1"/>
    <col min="12374" max="12375" width="15.88671875" customWidth="1"/>
    <col min="12376" max="12387" width="12.88671875" customWidth="1"/>
    <col min="12622" max="12622" width="12.5546875" customWidth="1"/>
    <col min="12623" max="12623" width="5.109375" customWidth="1"/>
    <col min="12624" max="12624" width="13.44140625" customWidth="1"/>
    <col min="12625" max="12626" width="21.44140625" customWidth="1"/>
    <col min="12627" max="12627" width="17.6640625" customWidth="1"/>
    <col min="12628" max="12629" width="14.6640625" customWidth="1"/>
    <col min="12630" max="12631" width="15.88671875" customWidth="1"/>
    <col min="12632" max="12643" width="12.88671875" customWidth="1"/>
    <col min="12878" max="12878" width="12.5546875" customWidth="1"/>
    <col min="12879" max="12879" width="5.109375" customWidth="1"/>
    <col min="12880" max="12880" width="13.44140625" customWidth="1"/>
    <col min="12881" max="12882" width="21.44140625" customWidth="1"/>
    <col min="12883" max="12883" width="17.6640625" customWidth="1"/>
    <col min="12884" max="12885" width="14.6640625" customWidth="1"/>
    <col min="12886" max="12887" width="15.88671875" customWidth="1"/>
    <col min="12888" max="12899" width="12.88671875" customWidth="1"/>
    <col min="13134" max="13134" width="12.5546875" customWidth="1"/>
    <col min="13135" max="13135" width="5.109375" customWidth="1"/>
    <col min="13136" max="13136" width="13.44140625" customWidth="1"/>
    <col min="13137" max="13138" width="21.44140625" customWidth="1"/>
    <col min="13139" max="13139" width="17.6640625" customWidth="1"/>
    <col min="13140" max="13141" width="14.6640625" customWidth="1"/>
    <col min="13142" max="13143" width="15.88671875" customWidth="1"/>
    <col min="13144" max="13155" width="12.88671875" customWidth="1"/>
    <col min="13390" max="13390" width="12.5546875" customWidth="1"/>
    <col min="13391" max="13391" width="5.109375" customWidth="1"/>
    <col min="13392" max="13392" width="13.44140625" customWidth="1"/>
    <col min="13393" max="13394" width="21.44140625" customWidth="1"/>
    <col min="13395" max="13395" width="17.6640625" customWidth="1"/>
    <col min="13396" max="13397" width="14.6640625" customWidth="1"/>
    <col min="13398" max="13399" width="15.88671875" customWidth="1"/>
    <col min="13400" max="13411" width="12.88671875" customWidth="1"/>
    <col min="13646" max="13646" width="12.5546875" customWidth="1"/>
    <col min="13647" max="13647" width="5.109375" customWidth="1"/>
    <col min="13648" max="13648" width="13.44140625" customWidth="1"/>
    <col min="13649" max="13650" width="21.44140625" customWidth="1"/>
    <col min="13651" max="13651" width="17.6640625" customWidth="1"/>
    <col min="13652" max="13653" width="14.6640625" customWidth="1"/>
    <col min="13654" max="13655" width="15.88671875" customWidth="1"/>
    <col min="13656" max="13667" width="12.88671875" customWidth="1"/>
    <col min="13902" max="13902" width="12.5546875" customWidth="1"/>
    <col min="13903" max="13903" width="5.109375" customWidth="1"/>
    <col min="13904" max="13904" width="13.44140625" customWidth="1"/>
    <col min="13905" max="13906" width="21.44140625" customWidth="1"/>
    <col min="13907" max="13907" width="17.6640625" customWidth="1"/>
    <col min="13908" max="13909" width="14.6640625" customWidth="1"/>
    <col min="13910" max="13911" width="15.88671875" customWidth="1"/>
    <col min="13912" max="13923" width="12.88671875" customWidth="1"/>
    <col min="14158" max="14158" width="12.5546875" customWidth="1"/>
    <col min="14159" max="14159" width="5.109375" customWidth="1"/>
    <col min="14160" max="14160" width="13.44140625" customWidth="1"/>
    <col min="14161" max="14162" width="21.44140625" customWidth="1"/>
    <col min="14163" max="14163" width="17.6640625" customWidth="1"/>
    <col min="14164" max="14165" width="14.6640625" customWidth="1"/>
    <col min="14166" max="14167" width="15.88671875" customWidth="1"/>
    <col min="14168" max="14179" width="12.88671875" customWidth="1"/>
    <col min="14414" max="14414" width="12.5546875" customWidth="1"/>
    <col min="14415" max="14415" width="5.109375" customWidth="1"/>
    <col min="14416" max="14416" width="13.44140625" customWidth="1"/>
    <col min="14417" max="14418" width="21.44140625" customWidth="1"/>
    <col min="14419" max="14419" width="17.6640625" customWidth="1"/>
    <col min="14420" max="14421" width="14.6640625" customWidth="1"/>
    <col min="14422" max="14423" width="15.88671875" customWidth="1"/>
    <col min="14424" max="14435" width="12.88671875" customWidth="1"/>
    <col min="14670" max="14670" width="12.5546875" customWidth="1"/>
    <col min="14671" max="14671" width="5.109375" customWidth="1"/>
    <col min="14672" max="14672" width="13.44140625" customWidth="1"/>
    <col min="14673" max="14674" width="21.44140625" customWidth="1"/>
    <col min="14675" max="14675" width="17.6640625" customWidth="1"/>
    <col min="14676" max="14677" width="14.6640625" customWidth="1"/>
    <col min="14678" max="14679" width="15.88671875" customWidth="1"/>
    <col min="14680" max="14691" width="12.88671875" customWidth="1"/>
    <col min="14926" max="14926" width="12.5546875" customWidth="1"/>
    <col min="14927" max="14927" width="5.109375" customWidth="1"/>
    <col min="14928" max="14928" width="13.44140625" customWidth="1"/>
    <col min="14929" max="14930" width="21.44140625" customWidth="1"/>
    <col min="14931" max="14931" width="17.6640625" customWidth="1"/>
    <col min="14932" max="14933" width="14.6640625" customWidth="1"/>
    <col min="14934" max="14935" width="15.88671875" customWidth="1"/>
    <col min="14936" max="14947" width="12.88671875" customWidth="1"/>
    <col min="15182" max="15182" width="12.5546875" customWidth="1"/>
    <col min="15183" max="15183" width="5.109375" customWidth="1"/>
    <col min="15184" max="15184" width="13.44140625" customWidth="1"/>
    <col min="15185" max="15186" width="21.44140625" customWidth="1"/>
    <col min="15187" max="15187" width="17.6640625" customWidth="1"/>
    <col min="15188" max="15189" width="14.6640625" customWidth="1"/>
    <col min="15190" max="15191" width="15.88671875" customWidth="1"/>
    <col min="15192" max="15203" width="12.88671875" customWidth="1"/>
    <col min="15438" max="15438" width="12.5546875" customWidth="1"/>
    <col min="15439" max="15439" width="5.109375" customWidth="1"/>
    <col min="15440" max="15440" width="13.44140625" customWidth="1"/>
    <col min="15441" max="15442" width="21.44140625" customWidth="1"/>
    <col min="15443" max="15443" width="17.6640625" customWidth="1"/>
    <col min="15444" max="15445" width="14.6640625" customWidth="1"/>
    <col min="15446" max="15447" width="15.88671875" customWidth="1"/>
    <col min="15448" max="15459" width="12.88671875" customWidth="1"/>
    <col min="15694" max="15694" width="12.5546875" customWidth="1"/>
    <col min="15695" max="15695" width="5.109375" customWidth="1"/>
    <col min="15696" max="15696" width="13.44140625" customWidth="1"/>
    <col min="15697" max="15698" width="21.44140625" customWidth="1"/>
    <col min="15699" max="15699" width="17.6640625" customWidth="1"/>
    <col min="15700" max="15701" width="14.6640625" customWidth="1"/>
    <col min="15702" max="15703" width="15.88671875" customWidth="1"/>
    <col min="15704" max="15715" width="12.88671875" customWidth="1"/>
    <col min="15950" max="15950" width="12.5546875" customWidth="1"/>
    <col min="15951" max="15951" width="5.109375" customWidth="1"/>
    <col min="15952" max="15952" width="13.44140625" customWidth="1"/>
    <col min="15953" max="15954" width="21.44140625" customWidth="1"/>
    <col min="15955" max="15955" width="17.6640625" customWidth="1"/>
    <col min="15956" max="15957" width="14.6640625" customWidth="1"/>
    <col min="15958" max="15959" width="15.88671875" customWidth="1"/>
    <col min="15960" max="15971" width="12.88671875" customWidth="1"/>
    <col min="16206" max="16206" width="12.5546875" customWidth="1"/>
    <col min="16207" max="16207" width="5.109375" customWidth="1"/>
    <col min="16208" max="16208" width="13.44140625" customWidth="1"/>
    <col min="16209" max="16210" width="21.44140625" customWidth="1"/>
    <col min="16211" max="16211" width="17.6640625" customWidth="1"/>
    <col min="16212" max="16213" width="14.6640625" customWidth="1"/>
    <col min="16214" max="16215" width="15.88671875" customWidth="1"/>
    <col min="16216" max="16227" width="12.88671875" customWidth="1"/>
  </cols>
  <sheetData>
    <row r="1" spans="1:110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1"/>
      <c r="I1" s="1"/>
      <c r="J1" s="2"/>
      <c r="K1" s="2"/>
      <c r="L1" s="2"/>
      <c r="M1" s="3"/>
    </row>
    <row r="2" spans="1:110" x14ac:dyDescent="0.3">
      <c r="C2" s="6"/>
      <c r="D2" s="1"/>
      <c r="E2" s="1"/>
      <c r="F2" s="1"/>
      <c r="G2" s="1"/>
      <c r="H2" s="1"/>
      <c r="I2" s="1"/>
      <c r="J2" s="2"/>
      <c r="K2" s="2"/>
      <c r="L2" s="2"/>
      <c r="M2" s="3"/>
      <c r="N2" s="7"/>
    </row>
    <row r="3" spans="1:110" ht="24" customHeight="1" x14ac:dyDescent="0.3">
      <c r="A3" s="347" t="s">
        <v>2</v>
      </c>
      <c r="B3" s="347"/>
      <c r="C3" s="349" t="s">
        <v>47</v>
      </c>
      <c r="D3" s="350"/>
      <c r="E3" s="350"/>
      <c r="F3" s="351"/>
      <c r="G3" s="1"/>
      <c r="H3" s="1"/>
      <c r="I3" s="1"/>
      <c r="J3" s="2"/>
      <c r="K3" s="2"/>
      <c r="L3" s="2"/>
      <c r="M3" s="2"/>
      <c r="N3" s="8"/>
    </row>
    <row r="4" spans="1:110" x14ac:dyDescent="0.3">
      <c r="C4" s="1"/>
      <c r="D4" s="1"/>
      <c r="E4" s="1"/>
      <c r="F4" s="9"/>
      <c r="G4" s="9"/>
      <c r="H4" s="9"/>
      <c r="I4" s="9"/>
      <c r="J4" s="10"/>
      <c r="K4" s="10"/>
      <c r="L4" s="10"/>
    </row>
    <row r="5" spans="1:110" ht="27" customHeight="1" x14ac:dyDescent="0.3">
      <c r="A5" s="347" t="s">
        <v>3</v>
      </c>
      <c r="B5" s="347"/>
      <c r="C5" s="348" t="s">
        <v>48</v>
      </c>
      <c r="D5" s="348"/>
      <c r="E5" s="348"/>
      <c r="F5" s="348"/>
      <c r="G5" s="1"/>
      <c r="H5" s="1"/>
      <c r="I5" s="1"/>
      <c r="J5" s="11"/>
      <c r="K5" s="11"/>
      <c r="L5" s="11"/>
      <c r="M5" s="11"/>
      <c r="N5" s="11"/>
    </row>
    <row r="6" spans="1:110" x14ac:dyDescent="0.3">
      <c r="C6" s="1"/>
      <c r="D6" s="1"/>
      <c r="E6" s="1"/>
      <c r="F6" s="9"/>
      <c r="G6" s="9"/>
      <c r="H6" s="9"/>
      <c r="I6" s="9"/>
      <c r="J6" s="10"/>
      <c r="K6" s="10"/>
      <c r="L6" s="10"/>
    </row>
    <row r="7" spans="1:110" ht="27" hidden="1" customHeight="1" x14ac:dyDescent="0.3">
      <c r="A7" s="347" t="s">
        <v>4</v>
      </c>
      <c r="B7" s="347"/>
      <c r="C7" s="348"/>
      <c r="D7" s="348"/>
      <c r="E7" s="348"/>
      <c r="F7" s="348"/>
      <c r="G7" s="1"/>
      <c r="H7" s="1"/>
      <c r="I7" s="1"/>
      <c r="J7" s="11"/>
      <c r="K7" s="11"/>
      <c r="L7" s="11"/>
      <c r="M7" s="11"/>
      <c r="N7" s="11"/>
    </row>
    <row r="8" spans="1:110" hidden="1" x14ac:dyDescent="0.3">
      <c r="C8" s="9"/>
      <c r="D8" s="9"/>
      <c r="E8" s="9"/>
      <c r="F8" s="9"/>
      <c r="G8" s="9"/>
      <c r="H8" s="9"/>
      <c r="I8" s="9"/>
      <c r="J8" s="10"/>
      <c r="K8" s="10"/>
      <c r="L8" s="10"/>
    </row>
    <row r="9" spans="1:110" ht="78" customHeight="1" x14ac:dyDescent="0.3">
      <c r="A9" s="347" t="s">
        <v>5</v>
      </c>
      <c r="B9" s="347"/>
      <c r="C9" s="349" t="s">
        <v>49</v>
      </c>
      <c r="D9" s="350"/>
      <c r="E9" s="350"/>
      <c r="F9" s="351"/>
      <c r="G9" s="12"/>
      <c r="H9" s="12"/>
      <c r="I9" s="12"/>
      <c r="J9" s="13"/>
      <c r="K9" s="13"/>
      <c r="L9" s="13"/>
      <c r="M9" s="4" t="s">
        <v>6</v>
      </c>
    </row>
    <row r="10" spans="1:110" s="18" customFormat="1" ht="14.25" customHeight="1" x14ac:dyDescent="0.3">
      <c r="A10" s="3"/>
      <c r="B10" s="3"/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35"/>
      <c r="V10" s="35"/>
      <c r="W10" s="17"/>
      <c r="X10" s="17"/>
      <c r="Y10" s="35"/>
      <c r="Z10" s="35"/>
      <c r="AA10" s="17"/>
      <c r="AB10" s="17"/>
      <c r="AC10" s="17"/>
      <c r="AD10" s="17"/>
      <c r="AE10" s="17"/>
      <c r="AF10" s="17"/>
      <c r="AG10" s="35"/>
      <c r="AH10" s="35"/>
      <c r="AI10" s="17"/>
      <c r="AJ10" s="17"/>
      <c r="AK10" s="17"/>
      <c r="AL10" s="17"/>
      <c r="AM10" s="17"/>
      <c r="AN10" s="17"/>
      <c r="AO10" s="35"/>
      <c r="AP10" s="35"/>
      <c r="AQ10" s="17"/>
      <c r="AR10" s="17"/>
      <c r="AS10" s="17"/>
      <c r="AT10" s="17"/>
      <c r="AU10" s="17"/>
      <c r="AV10" s="17"/>
      <c r="AW10" s="35"/>
      <c r="AX10" s="35"/>
      <c r="AY10" s="17"/>
      <c r="AZ10" s="17"/>
      <c r="BA10" s="17"/>
      <c r="BB10" s="17"/>
      <c r="BC10" s="35"/>
      <c r="BD10" s="35"/>
      <c r="BE10" s="35"/>
      <c r="BF10" s="35"/>
      <c r="BG10" s="35"/>
      <c r="BH10" s="35"/>
      <c r="BI10" s="35"/>
      <c r="BJ10" s="35"/>
      <c r="BK10" s="17"/>
      <c r="BL10" s="17"/>
      <c r="BM10" s="35"/>
      <c r="BN10" s="35"/>
      <c r="BO10" s="17"/>
      <c r="BP10" s="17"/>
      <c r="BQ10" s="17"/>
      <c r="BR10" s="17"/>
      <c r="BS10" s="17"/>
      <c r="BT10" s="17"/>
      <c r="BU10" s="17"/>
      <c r="BV10" s="35"/>
      <c r="BW10" s="35"/>
      <c r="BX10" s="17"/>
      <c r="BY10" s="17"/>
      <c r="BZ10" s="17"/>
      <c r="CA10" s="17"/>
      <c r="CB10" s="17"/>
      <c r="CC10" s="35"/>
      <c r="CD10" s="35"/>
      <c r="CE10" s="17"/>
      <c r="CF10" s="17"/>
      <c r="CG10" s="17"/>
      <c r="CH10" s="17"/>
      <c r="CI10" s="17"/>
      <c r="CJ10" s="17"/>
      <c r="CK10" s="35"/>
      <c r="CL10" s="35"/>
      <c r="CM10" s="17"/>
      <c r="CN10" s="17"/>
      <c r="CO10" s="17"/>
      <c r="CP10" s="17"/>
      <c r="CQ10" s="17"/>
      <c r="CR10" s="17"/>
      <c r="CS10" s="35"/>
      <c r="CT10" s="35"/>
      <c r="CU10" s="17"/>
      <c r="CV10" s="17"/>
      <c r="CW10" s="17"/>
      <c r="CX10" s="17"/>
      <c r="CY10" s="17"/>
      <c r="CZ10" s="17"/>
      <c r="DA10" s="35"/>
      <c r="DB10" s="35"/>
      <c r="DC10" s="17"/>
      <c r="DD10" s="17"/>
      <c r="DE10" s="17"/>
      <c r="DF10" s="17"/>
    </row>
    <row r="11" spans="1:110" s="18" customFormat="1" ht="30" customHeight="1" x14ac:dyDescent="0.3">
      <c r="A11" s="19"/>
      <c r="B11" s="19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35"/>
      <c r="V11" s="35"/>
      <c r="W11" s="17"/>
      <c r="X11" s="17"/>
      <c r="Y11" s="35"/>
      <c r="Z11" s="35"/>
      <c r="AA11" s="17"/>
      <c r="AB11" s="17"/>
      <c r="AC11" s="17"/>
      <c r="AD11" s="17"/>
      <c r="AE11" s="17"/>
      <c r="AF11" s="17"/>
      <c r="AG11" s="35"/>
      <c r="AH11" s="35"/>
      <c r="AI11" s="17"/>
      <c r="AJ11" s="17"/>
      <c r="AK11" s="17"/>
      <c r="AL11" s="17"/>
      <c r="AM11" s="17"/>
      <c r="AN11" s="17"/>
      <c r="AO11" s="35"/>
      <c r="AP11" s="35"/>
      <c r="AQ11" s="17"/>
      <c r="AR11" s="17"/>
      <c r="AS11" s="17"/>
      <c r="AT11" s="17"/>
      <c r="AU11" s="17"/>
      <c r="AV11" s="17"/>
      <c r="AW11" s="35"/>
      <c r="AX11" s="35"/>
      <c r="AY11" s="17"/>
      <c r="AZ11" s="17"/>
      <c r="BA11" s="17"/>
      <c r="BB11" s="17"/>
      <c r="BC11" s="35"/>
      <c r="BD11" s="35"/>
      <c r="BE11" s="35"/>
      <c r="BF11" s="35"/>
      <c r="BG11" s="35"/>
      <c r="BH11" s="35"/>
      <c r="BI11" s="35"/>
      <c r="BJ11" s="35"/>
      <c r="BK11" s="17"/>
      <c r="BL11" s="17"/>
      <c r="BM11" s="35"/>
      <c r="BN11" s="35"/>
      <c r="BO11" s="17"/>
      <c r="BP11" s="17"/>
      <c r="BQ11" s="17"/>
      <c r="BR11" s="17"/>
      <c r="BS11" s="17"/>
      <c r="BT11" s="17"/>
      <c r="BU11" s="17"/>
      <c r="BV11" s="35"/>
      <c r="BW11" s="35"/>
      <c r="BX11" s="17"/>
      <c r="BY11" s="17"/>
      <c r="BZ11" s="17"/>
      <c r="CA11" s="17"/>
      <c r="CB11" s="17"/>
      <c r="CC11" s="35"/>
      <c r="CD11" s="35"/>
      <c r="CE11" s="17"/>
      <c r="CF11" s="17"/>
      <c r="CG11" s="17"/>
      <c r="CH11" s="17"/>
      <c r="CI11" s="17"/>
      <c r="CJ11" s="17"/>
      <c r="CK11" s="35"/>
      <c r="CL11" s="35"/>
      <c r="CM11" s="17"/>
      <c r="CN11" s="17"/>
      <c r="CO11" s="17"/>
      <c r="CP11" s="17"/>
      <c r="CQ11" s="17"/>
      <c r="CR11" s="17"/>
      <c r="CS11" s="35"/>
      <c r="CT11" s="35"/>
      <c r="CU11" s="17"/>
      <c r="CV11" s="17"/>
      <c r="CW11" s="17"/>
      <c r="CX11" s="17"/>
      <c r="CY11" s="17"/>
      <c r="CZ11" s="17"/>
      <c r="DA11" s="35"/>
      <c r="DB11" s="35"/>
      <c r="DC11" s="17"/>
      <c r="DD11" s="17"/>
      <c r="DE11" s="17"/>
      <c r="DF11" s="17"/>
    </row>
    <row r="12" spans="1:110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</row>
    <row r="13" spans="1:110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311</v>
      </c>
      <c r="J13" s="356" t="s">
        <v>312</v>
      </c>
      <c r="K13" s="356" t="s">
        <v>313</v>
      </c>
      <c r="L13" s="356" t="s">
        <v>14</v>
      </c>
      <c r="M13" s="352" t="s">
        <v>314</v>
      </c>
      <c r="N13" s="352" t="s">
        <v>307</v>
      </c>
      <c r="O13" s="342" t="s">
        <v>17</v>
      </c>
      <c r="P13" s="342"/>
      <c r="Q13" s="342"/>
      <c r="R13" s="342"/>
      <c r="S13" s="342"/>
      <c r="T13" s="342"/>
      <c r="U13" s="342"/>
      <c r="V13" s="343"/>
      <c r="W13" s="341" t="s">
        <v>18</v>
      </c>
      <c r="X13" s="342"/>
      <c r="Y13" s="342"/>
      <c r="Z13" s="342"/>
      <c r="AA13" s="342"/>
      <c r="AB13" s="342"/>
      <c r="AC13" s="342"/>
      <c r="AD13" s="343"/>
      <c r="AE13" s="341" t="s">
        <v>19</v>
      </c>
      <c r="AF13" s="342"/>
      <c r="AG13" s="342"/>
      <c r="AH13" s="342"/>
      <c r="AI13" s="342"/>
      <c r="AJ13" s="342"/>
      <c r="AK13" s="342"/>
      <c r="AL13" s="343"/>
      <c r="AM13" s="341" t="s">
        <v>20</v>
      </c>
      <c r="AN13" s="342"/>
      <c r="AO13" s="342"/>
      <c r="AP13" s="342"/>
      <c r="AQ13" s="342"/>
      <c r="AR13" s="342"/>
      <c r="AS13" s="342"/>
      <c r="AT13" s="343"/>
      <c r="AU13" s="341" t="s">
        <v>21</v>
      </c>
      <c r="AV13" s="342"/>
      <c r="AW13" s="342"/>
      <c r="AX13" s="342"/>
      <c r="AY13" s="342"/>
      <c r="AZ13" s="342"/>
      <c r="BA13" s="342"/>
      <c r="BB13" s="343"/>
      <c r="BC13" s="341" t="s">
        <v>22</v>
      </c>
      <c r="BD13" s="342"/>
      <c r="BE13" s="342"/>
      <c r="BF13" s="342"/>
      <c r="BG13" s="342"/>
      <c r="BH13" s="342"/>
      <c r="BI13" s="342"/>
      <c r="BJ13" s="343"/>
      <c r="BK13" s="341" t="s">
        <v>23</v>
      </c>
      <c r="BL13" s="342"/>
      <c r="BM13" s="342"/>
      <c r="BN13" s="342"/>
      <c r="BO13" s="342"/>
      <c r="BP13" s="342"/>
      <c r="BQ13" s="342"/>
      <c r="BR13" s="343"/>
      <c r="BS13" s="341" t="s">
        <v>24</v>
      </c>
      <c r="BT13" s="342"/>
      <c r="BU13" s="342"/>
      <c r="BV13" s="342"/>
      <c r="BW13" s="342"/>
      <c r="BX13" s="342"/>
      <c r="BY13" s="342"/>
      <c r="BZ13" s="343"/>
      <c r="CA13" s="341" t="s">
        <v>25</v>
      </c>
      <c r="CB13" s="342"/>
      <c r="CC13" s="342"/>
      <c r="CD13" s="342"/>
      <c r="CE13" s="342"/>
      <c r="CF13" s="342"/>
      <c r="CG13" s="342"/>
      <c r="CH13" s="343"/>
      <c r="CI13" s="341" t="s">
        <v>26</v>
      </c>
      <c r="CJ13" s="342"/>
      <c r="CK13" s="342"/>
      <c r="CL13" s="342"/>
      <c r="CM13" s="342"/>
      <c r="CN13" s="342"/>
      <c r="CO13" s="342"/>
      <c r="CP13" s="343"/>
      <c r="CQ13" s="341" t="s">
        <v>27</v>
      </c>
      <c r="CR13" s="342"/>
      <c r="CS13" s="342"/>
      <c r="CT13" s="342"/>
      <c r="CU13" s="342"/>
      <c r="CV13" s="342"/>
      <c r="CW13" s="342"/>
      <c r="CX13" s="343"/>
      <c r="CY13" s="341" t="s">
        <v>28</v>
      </c>
      <c r="CZ13" s="342"/>
      <c r="DA13" s="342"/>
      <c r="DB13" s="342"/>
      <c r="DC13" s="342"/>
      <c r="DD13" s="342"/>
      <c r="DE13" s="342"/>
      <c r="DF13" s="343"/>
    </row>
    <row r="14" spans="1:110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5"/>
      <c r="P14" s="345"/>
      <c r="Q14" s="345"/>
      <c r="R14" s="345"/>
      <c r="S14" s="345"/>
      <c r="T14" s="345"/>
      <c r="U14" s="345"/>
      <c r="V14" s="346"/>
      <c r="W14" s="344"/>
      <c r="X14" s="345"/>
      <c r="Y14" s="345"/>
      <c r="Z14" s="345"/>
      <c r="AA14" s="345"/>
      <c r="AB14" s="345"/>
      <c r="AC14" s="345"/>
      <c r="AD14" s="346"/>
      <c r="AE14" s="344"/>
      <c r="AF14" s="345"/>
      <c r="AG14" s="345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5"/>
      <c r="AS14" s="345"/>
      <c r="AT14" s="346"/>
      <c r="AU14" s="344"/>
      <c r="AV14" s="345"/>
      <c r="AW14" s="345"/>
      <c r="AX14" s="345"/>
      <c r="AY14" s="345"/>
      <c r="AZ14" s="345"/>
      <c r="BA14" s="345"/>
      <c r="BB14" s="346"/>
      <c r="BC14" s="344"/>
      <c r="BD14" s="345"/>
      <c r="BE14" s="345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5"/>
      <c r="BQ14" s="345"/>
      <c r="BR14" s="346"/>
      <c r="BS14" s="344"/>
      <c r="BT14" s="345"/>
      <c r="BU14" s="345"/>
      <c r="BV14" s="345"/>
      <c r="BW14" s="345"/>
      <c r="BX14" s="345"/>
      <c r="BY14" s="345"/>
      <c r="BZ14" s="346"/>
      <c r="CA14" s="344"/>
      <c r="CB14" s="345"/>
      <c r="CC14" s="345"/>
      <c r="CD14" s="345"/>
      <c r="CE14" s="345"/>
      <c r="CF14" s="345"/>
      <c r="CG14" s="345"/>
      <c r="CH14" s="346"/>
      <c r="CI14" s="344"/>
      <c r="CJ14" s="345"/>
      <c r="CK14" s="345"/>
      <c r="CL14" s="345"/>
      <c r="CM14" s="345"/>
      <c r="CN14" s="345"/>
      <c r="CO14" s="345"/>
      <c r="CP14" s="346"/>
      <c r="CQ14" s="344"/>
      <c r="CR14" s="345"/>
      <c r="CS14" s="345"/>
      <c r="CT14" s="345"/>
      <c r="CU14" s="345"/>
      <c r="CV14" s="345"/>
      <c r="CW14" s="345"/>
      <c r="CX14" s="346"/>
      <c r="CY14" s="344"/>
      <c r="CZ14" s="345"/>
      <c r="DA14" s="345"/>
      <c r="DB14" s="345"/>
      <c r="DC14" s="345"/>
      <c r="DD14" s="345"/>
      <c r="DE14" s="345"/>
      <c r="DF14" s="346"/>
    </row>
    <row r="15" spans="1:110" s="30" customFormat="1" ht="25.5" customHeight="1" x14ac:dyDescent="0.3">
      <c r="A15" s="363" t="s">
        <v>34</v>
      </c>
      <c r="B15" s="367" t="s">
        <v>50</v>
      </c>
      <c r="C15" s="368"/>
      <c r="D15" s="28" t="s">
        <v>51</v>
      </c>
      <c r="E15" s="27" t="s">
        <v>32</v>
      </c>
      <c r="F15" s="28" t="s">
        <v>33</v>
      </c>
      <c r="G15" s="117">
        <v>675</v>
      </c>
      <c r="H15" s="117"/>
      <c r="I15" s="114">
        <v>611</v>
      </c>
      <c r="J15" s="37">
        <f>I15*1.02</f>
        <v>623.22</v>
      </c>
      <c r="K15" s="37">
        <f>J15*1.02</f>
        <v>635.68439999999998</v>
      </c>
      <c r="L15" s="25" t="s">
        <v>52</v>
      </c>
      <c r="M15" s="53">
        <v>0.02</v>
      </c>
      <c r="N15" s="39">
        <f>SUM(O15:DF15)</f>
        <v>460</v>
      </c>
      <c r="O15" s="339">
        <v>54</v>
      </c>
      <c r="P15" s="339"/>
      <c r="Q15" s="339"/>
      <c r="R15" s="339"/>
      <c r="S15" s="339"/>
      <c r="T15" s="339"/>
      <c r="U15" s="339"/>
      <c r="V15" s="340"/>
      <c r="W15" s="338">
        <v>54</v>
      </c>
      <c r="X15" s="339"/>
      <c r="Y15" s="339"/>
      <c r="Z15" s="339"/>
      <c r="AA15" s="339"/>
      <c r="AB15" s="339"/>
      <c r="AC15" s="339"/>
      <c r="AD15" s="340"/>
      <c r="AE15" s="338">
        <v>37</v>
      </c>
      <c r="AF15" s="339"/>
      <c r="AG15" s="339"/>
      <c r="AH15" s="339"/>
      <c r="AI15" s="339"/>
      <c r="AJ15" s="339"/>
      <c r="AK15" s="339"/>
      <c r="AL15" s="340"/>
      <c r="AM15" s="338">
        <v>32</v>
      </c>
      <c r="AN15" s="339"/>
      <c r="AO15" s="339"/>
      <c r="AP15" s="339"/>
      <c r="AQ15" s="339"/>
      <c r="AR15" s="339"/>
      <c r="AS15" s="339"/>
      <c r="AT15" s="340"/>
      <c r="AU15" s="338">
        <v>51</v>
      </c>
      <c r="AV15" s="339"/>
      <c r="AW15" s="339"/>
      <c r="AX15" s="339"/>
      <c r="AY15" s="339"/>
      <c r="AZ15" s="339"/>
      <c r="BA15" s="339"/>
      <c r="BB15" s="340"/>
      <c r="BC15" s="338">
        <v>31</v>
      </c>
      <c r="BD15" s="339"/>
      <c r="BE15" s="339"/>
      <c r="BF15" s="339"/>
      <c r="BG15" s="339"/>
      <c r="BH15" s="339"/>
      <c r="BI15" s="339"/>
      <c r="BJ15" s="340"/>
      <c r="BK15" s="338">
        <v>38</v>
      </c>
      <c r="BL15" s="339"/>
      <c r="BM15" s="339"/>
      <c r="BN15" s="339"/>
      <c r="BO15" s="339"/>
      <c r="BP15" s="339"/>
      <c r="BQ15" s="339"/>
      <c r="BR15" s="340"/>
      <c r="BS15" s="338">
        <v>25</v>
      </c>
      <c r="BT15" s="339"/>
      <c r="BU15" s="339"/>
      <c r="BV15" s="339"/>
      <c r="BW15" s="339"/>
      <c r="BX15" s="339"/>
      <c r="BY15" s="339"/>
      <c r="BZ15" s="340"/>
      <c r="CA15" s="338">
        <v>38</v>
      </c>
      <c r="CB15" s="339"/>
      <c r="CC15" s="339"/>
      <c r="CD15" s="339"/>
      <c r="CE15" s="339"/>
      <c r="CF15" s="339"/>
      <c r="CG15" s="339"/>
      <c r="CH15" s="340"/>
      <c r="CI15" s="338">
        <v>41</v>
      </c>
      <c r="CJ15" s="339"/>
      <c r="CK15" s="339"/>
      <c r="CL15" s="339"/>
      <c r="CM15" s="339"/>
      <c r="CN15" s="339"/>
      <c r="CO15" s="339"/>
      <c r="CP15" s="340"/>
      <c r="CQ15" s="338">
        <v>39</v>
      </c>
      <c r="CR15" s="339"/>
      <c r="CS15" s="339"/>
      <c r="CT15" s="339"/>
      <c r="CU15" s="339"/>
      <c r="CV15" s="339"/>
      <c r="CW15" s="339"/>
      <c r="CX15" s="340"/>
      <c r="CY15" s="338">
        <v>20</v>
      </c>
      <c r="CZ15" s="339"/>
      <c r="DA15" s="339"/>
      <c r="DB15" s="339"/>
      <c r="DC15" s="339"/>
      <c r="DD15" s="339"/>
      <c r="DE15" s="339"/>
      <c r="DF15" s="340"/>
    </row>
    <row r="16" spans="1:110" s="30" customFormat="1" ht="24" customHeight="1" x14ac:dyDescent="0.3">
      <c r="A16" s="364"/>
      <c r="B16" s="365" t="s">
        <v>53</v>
      </c>
      <c r="C16" s="366"/>
      <c r="D16" s="23" t="s">
        <v>54</v>
      </c>
      <c r="E16" s="24" t="s">
        <v>32</v>
      </c>
      <c r="F16" s="23" t="s">
        <v>33</v>
      </c>
      <c r="G16" s="117">
        <v>32</v>
      </c>
      <c r="H16" s="117"/>
      <c r="I16" s="114">
        <v>54</v>
      </c>
      <c r="J16" s="37">
        <f t="shared" ref="J16:K16" si="0">I16*1.02</f>
        <v>55.08</v>
      </c>
      <c r="K16" s="37">
        <f t="shared" si="0"/>
        <v>56.181599999999996</v>
      </c>
      <c r="L16" s="25" t="s">
        <v>55</v>
      </c>
      <c r="M16" s="53">
        <v>0.02</v>
      </c>
      <c r="N16" s="39">
        <f>SUM(O16:DF16)</f>
        <v>36</v>
      </c>
      <c r="O16" s="339">
        <v>2</v>
      </c>
      <c r="P16" s="339"/>
      <c r="Q16" s="339"/>
      <c r="R16" s="339"/>
      <c r="S16" s="339"/>
      <c r="T16" s="339"/>
      <c r="U16" s="339"/>
      <c r="V16" s="340"/>
      <c r="W16" s="338">
        <v>3</v>
      </c>
      <c r="X16" s="339"/>
      <c r="Y16" s="339"/>
      <c r="Z16" s="339"/>
      <c r="AA16" s="339"/>
      <c r="AB16" s="339"/>
      <c r="AC16" s="339"/>
      <c r="AD16" s="340"/>
      <c r="AE16" s="338">
        <v>3</v>
      </c>
      <c r="AF16" s="339"/>
      <c r="AG16" s="339"/>
      <c r="AH16" s="339"/>
      <c r="AI16" s="339"/>
      <c r="AJ16" s="339"/>
      <c r="AK16" s="339"/>
      <c r="AL16" s="340"/>
      <c r="AM16" s="338">
        <v>4</v>
      </c>
      <c r="AN16" s="339"/>
      <c r="AO16" s="339"/>
      <c r="AP16" s="339"/>
      <c r="AQ16" s="339"/>
      <c r="AR16" s="339"/>
      <c r="AS16" s="339"/>
      <c r="AT16" s="340"/>
      <c r="AU16" s="338">
        <v>4</v>
      </c>
      <c r="AV16" s="339"/>
      <c r="AW16" s="339"/>
      <c r="AX16" s="339"/>
      <c r="AY16" s="339"/>
      <c r="AZ16" s="339"/>
      <c r="BA16" s="339"/>
      <c r="BB16" s="340"/>
      <c r="BC16" s="338">
        <v>1</v>
      </c>
      <c r="BD16" s="339"/>
      <c r="BE16" s="339"/>
      <c r="BF16" s="339"/>
      <c r="BG16" s="339"/>
      <c r="BH16" s="339"/>
      <c r="BI16" s="339"/>
      <c r="BJ16" s="340"/>
      <c r="BK16" s="338">
        <v>4</v>
      </c>
      <c r="BL16" s="339"/>
      <c r="BM16" s="339"/>
      <c r="BN16" s="339"/>
      <c r="BO16" s="339"/>
      <c r="BP16" s="339"/>
      <c r="BQ16" s="339"/>
      <c r="BR16" s="340"/>
      <c r="BS16" s="338">
        <v>3</v>
      </c>
      <c r="BT16" s="339"/>
      <c r="BU16" s="339"/>
      <c r="BV16" s="339"/>
      <c r="BW16" s="339"/>
      <c r="BX16" s="339"/>
      <c r="BY16" s="339"/>
      <c r="BZ16" s="340"/>
      <c r="CA16" s="338">
        <v>4</v>
      </c>
      <c r="CB16" s="339"/>
      <c r="CC16" s="339"/>
      <c r="CD16" s="339"/>
      <c r="CE16" s="339"/>
      <c r="CF16" s="339"/>
      <c r="CG16" s="339"/>
      <c r="CH16" s="340"/>
      <c r="CI16" s="338">
        <v>1</v>
      </c>
      <c r="CJ16" s="339"/>
      <c r="CK16" s="339"/>
      <c r="CL16" s="339"/>
      <c r="CM16" s="339"/>
      <c r="CN16" s="339"/>
      <c r="CO16" s="339"/>
      <c r="CP16" s="340"/>
      <c r="CQ16" s="338">
        <v>5</v>
      </c>
      <c r="CR16" s="339"/>
      <c r="CS16" s="339"/>
      <c r="CT16" s="339"/>
      <c r="CU16" s="339"/>
      <c r="CV16" s="339"/>
      <c r="CW16" s="339"/>
      <c r="CX16" s="340"/>
      <c r="CY16" s="338">
        <v>2</v>
      </c>
      <c r="CZ16" s="339"/>
      <c r="DA16" s="339"/>
      <c r="DB16" s="339"/>
      <c r="DC16" s="339"/>
      <c r="DD16" s="339"/>
      <c r="DE16" s="339"/>
      <c r="DF16" s="340"/>
    </row>
    <row r="17" spans="1:110" s="30" customFormat="1" ht="24" customHeight="1" x14ac:dyDescent="0.3">
      <c r="A17" s="364"/>
      <c r="B17" s="365" t="s">
        <v>56</v>
      </c>
      <c r="C17" s="366"/>
      <c r="D17" s="29" t="s">
        <v>57</v>
      </c>
      <c r="E17" s="24" t="s">
        <v>32</v>
      </c>
      <c r="F17" s="23" t="s">
        <v>33</v>
      </c>
      <c r="G17" s="117">
        <v>507</v>
      </c>
      <c r="H17" s="117"/>
      <c r="I17" s="114">
        <v>553</v>
      </c>
      <c r="J17" s="37">
        <f t="shared" ref="J17:K17" si="1">I17*1.02</f>
        <v>564.06000000000006</v>
      </c>
      <c r="K17" s="37">
        <f t="shared" si="1"/>
        <v>575.34120000000007</v>
      </c>
      <c r="L17" s="25" t="s">
        <v>58</v>
      </c>
      <c r="M17" s="53">
        <v>0.02</v>
      </c>
      <c r="N17" s="39">
        <f>SUM(O17:DF17)</f>
        <v>381</v>
      </c>
      <c r="O17" s="339">
        <v>52</v>
      </c>
      <c r="P17" s="339"/>
      <c r="Q17" s="339"/>
      <c r="R17" s="339"/>
      <c r="S17" s="339"/>
      <c r="T17" s="339"/>
      <c r="U17" s="339"/>
      <c r="V17" s="340"/>
      <c r="W17" s="338">
        <v>36</v>
      </c>
      <c r="X17" s="339"/>
      <c r="Y17" s="339"/>
      <c r="Z17" s="339"/>
      <c r="AA17" s="339"/>
      <c r="AB17" s="339"/>
      <c r="AC17" s="339"/>
      <c r="AD17" s="340"/>
      <c r="AE17" s="338">
        <v>34</v>
      </c>
      <c r="AF17" s="339"/>
      <c r="AG17" s="339"/>
      <c r="AH17" s="339"/>
      <c r="AI17" s="339"/>
      <c r="AJ17" s="339"/>
      <c r="AK17" s="339"/>
      <c r="AL17" s="340"/>
      <c r="AM17" s="338">
        <v>32</v>
      </c>
      <c r="AN17" s="339"/>
      <c r="AO17" s="339"/>
      <c r="AP17" s="339"/>
      <c r="AQ17" s="339"/>
      <c r="AR17" s="339"/>
      <c r="AS17" s="339"/>
      <c r="AT17" s="340"/>
      <c r="AU17" s="338">
        <v>47</v>
      </c>
      <c r="AV17" s="339"/>
      <c r="AW17" s="339"/>
      <c r="AX17" s="339"/>
      <c r="AY17" s="339"/>
      <c r="AZ17" s="339"/>
      <c r="BA17" s="339"/>
      <c r="BB17" s="340"/>
      <c r="BC17" s="338">
        <v>26</v>
      </c>
      <c r="BD17" s="339"/>
      <c r="BE17" s="339"/>
      <c r="BF17" s="339"/>
      <c r="BG17" s="339"/>
      <c r="BH17" s="339"/>
      <c r="BI17" s="339"/>
      <c r="BJ17" s="340"/>
      <c r="BK17" s="338">
        <v>34</v>
      </c>
      <c r="BL17" s="339"/>
      <c r="BM17" s="339"/>
      <c r="BN17" s="339"/>
      <c r="BO17" s="339"/>
      <c r="BP17" s="339"/>
      <c r="BQ17" s="339"/>
      <c r="BR17" s="340"/>
      <c r="BS17" s="338">
        <v>23</v>
      </c>
      <c r="BT17" s="339"/>
      <c r="BU17" s="339"/>
      <c r="BV17" s="339"/>
      <c r="BW17" s="339"/>
      <c r="BX17" s="339"/>
      <c r="BY17" s="339"/>
      <c r="BZ17" s="340"/>
      <c r="CA17" s="338">
        <v>34</v>
      </c>
      <c r="CB17" s="339"/>
      <c r="CC17" s="339"/>
      <c r="CD17" s="339"/>
      <c r="CE17" s="339"/>
      <c r="CF17" s="339"/>
      <c r="CG17" s="339"/>
      <c r="CH17" s="340"/>
      <c r="CI17" s="338">
        <v>38</v>
      </c>
      <c r="CJ17" s="339"/>
      <c r="CK17" s="339"/>
      <c r="CL17" s="339"/>
      <c r="CM17" s="339"/>
      <c r="CN17" s="339"/>
      <c r="CO17" s="339"/>
      <c r="CP17" s="340"/>
      <c r="CQ17" s="338">
        <v>22</v>
      </c>
      <c r="CR17" s="339"/>
      <c r="CS17" s="339"/>
      <c r="CT17" s="339"/>
      <c r="CU17" s="339"/>
      <c r="CV17" s="339"/>
      <c r="CW17" s="339"/>
      <c r="CX17" s="340"/>
      <c r="CY17" s="338">
        <v>3</v>
      </c>
      <c r="CZ17" s="339"/>
      <c r="DA17" s="339"/>
      <c r="DB17" s="339"/>
      <c r="DC17" s="339"/>
      <c r="DD17" s="339"/>
      <c r="DE17" s="339"/>
      <c r="DF17" s="340"/>
    </row>
    <row r="18" spans="1:110" s="30" customFormat="1" ht="12.75" customHeight="1" x14ac:dyDescent="0.3">
      <c r="A18" s="369" t="s">
        <v>35</v>
      </c>
      <c r="B18" s="371" t="s">
        <v>59</v>
      </c>
      <c r="C18" s="372"/>
      <c r="D18" s="369" t="s">
        <v>36</v>
      </c>
      <c r="E18" s="369" t="s">
        <v>32</v>
      </c>
      <c r="F18" s="369" t="s">
        <v>33</v>
      </c>
      <c r="G18" s="380">
        <v>643</v>
      </c>
      <c r="H18" s="380"/>
      <c r="I18" s="376">
        <v>611</v>
      </c>
      <c r="J18" s="376">
        <f>I18*1.02</f>
        <v>623.22</v>
      </c>
      <c r="K18" s="376">
        <f>J18*1.02</f>
        <v>635.68439999999998</v>
      </c>
      <c r="L18" s="378" t="s">
        <v>60</v>
      </c>
      <c r="M18" s="359">
        <v>0.02</v>
      </c>
      <c r="N18" s="361">
        <f>SUM(O19:DF19)</f>
        <v>445</v>
      </c>
      <c r="O18" s="40" t="s">
        <v>61</v>
      </c>
      <c r="P18" s="40" t="s">
        <v>62</v>
      </c>
      <c r="Q18" s="40" t="s">
        <v>63</v>
      </c>
      <c r="R18" s="40" t="s">
        <v>64</v>
      </c>
      <c r="S18" s="40" t="s">
        <v>37</v>
      </c>
      <c r="T18" s="40" t="s">
        <v>38</v>
      </c>
      <c r="U18" s="40" t="s">
        <v>39</v>
      </c>
      <c r="V18" s="40" t="s">
        <v>40</v>
      </c>
      <c r="W18" s="40" t="s">
        <v>61</v>
      </c>
      <c r="X18" s="40" t="s">
        <v>62</v>
      </c>
      <c r="Y18" s="40" t="s">
        <v>63</v>
      </c>
      <c r="Z18" s="40" t="s">
        <v>64</v>
      </c>
      <c r="AA18" s="40" t="s">
        <v>37</v>
      </c>
      <c r="AB18" s="40" t="s">
        <v>38</v>
      </c>
      <c r="AC18" s="40" t="s">
        <v>39</v>
      </c>
      <c r="AD18" s="40" t="s">
        <v>40</v>
      </c>
      <c r="AE18" s="40" t="s">
        <v>61</v>
      </c>
      <c r="AF18" s="40" t="s">
        <v>62</v>
      </c>
      <c r="AG18" s="40" t="s">
        <v>63</v>
      </c>
      <c r="AH18" s="40" t="s">
        <v>64</v>
      </c>
      <c r="AI18" s="40" t="s">
        <v>37</v>
      </c>
      <c r="AJ18" s="40" t="s">
        <v>38</v>
      </c>
      <c r="AK18" s="40" t="s">
        <v>39</v>
      </c>
      <c r="AL18" s="40" t="s">
        <v>40</v>
      </c>
      <c r="AM18" s="40" t="s">
        <v>61</v>
      </c>
      <c r="AN18" s="40" t="s">
        <v>62</v>
      </c>
      <c r="AO18" s="40" t="s">
        <v>63</v>
      </c>
      <c r="AP18" s="40" t="s">
        <v>64</v>
      </c>
      <c r="AQ18" s="40" t="s">
        <v>37</v>
      </c>
      <c r="AR18" s="40" t="s">
        <v>38</v>
      </c>
      <c r="AS18" s="40" t="s">
        <v>39</v>
      </c>
      <c r="AT18" s="40" t="s">
        <v>40</v>
      </c>
      <c r="AU18" s="40" t="s">
        <v>61</v>
      </c>
      <c r="AV18" s="40" t="s">
        <v>62</v>
      </c>
      <c r="AW18" s="40" t="s">
        <v>63</v>
      </c>
      <c r="AX18" s="40" t="s">
        <v>64</v>
      </c>
      <c r="AY18" s="40" t="s">
        <v>37</v>
      </c>
      <c r="AZ18" s="40" t="s">
        <v>38</v>
      </c>
      <c r="BA18" s="40" t="s">
        <v>39</v>
      </c>
      <c r="BB18" s="40" t="s">
        <v>40</v>
      </c>
      <c r="BC18" s="40" t="s">
        <v>61</v>
      </c>
      <c r="BD18" s="40" t="s">
        <v>62</v>
      </c>
      <c r="BE18" s="40" t="s">
        <v>63</v>
      </c>
      <c r="BF18" s="40" t="s">
        <v>64</v>
      </c>
      <c r="BG18" s="40" t="s">
        <v>37</v>
      </c>
      <c r="BH18" s="40" t="s">
        <v>38</v>
      </c>
      <c r="BI18" s="40" t="s">
        <v>39</v>
      </c>
      <c r="BJ18" s="40" t="s">
        <v>40</v>
      </c>
      <c r="BK18" s="40" t="s">
        <v>61</v>
      </c>
      <c r="BL18" s="40" t="s">
        <v>62</v>
      </c>
      <c r="BM18" s="40" t="s">
        <v>63</v>
      </c>
      <c r="BN18" s="40" t="s">
        <v>64</v>
      </c>
      <c r="BO18" s="40" t="s">
        <v>37</v>
      </c>
      <c r="BP18" s="40" t="s">
        <v>38</v>
      </c>
      <c r="BQ18" s="40" t="s">
        <v>39</v>
      </c>
      <c r="BR18" s="40" t="s">
        <v>40</v>
      </c>
      <c r="BS18" s="40" t="s">
        <v>61</v>
      </c>
      <c r="BT18" s="40" t="s">
        <v>62</v>
      </c>
      <c r="BU18" s="40" t="s">
        <v>63</v>
      </c>
      <c r="BV18" s="40" t="s">
        <v>64</v>
      </c>
      <c r="BW18" s="40" t="s">
        <v>37</v>
      </c>
      <c r="BX18" s="40" t="s">
        <v>38</v>
      </c>
      <c r="BY18" s="40" t="s">
        <v>39</v>
      </c>
      <c r="BZ18" s="40" t="s">
        <v>40</v>
      </c>
      <c r="CA18" s="40" t="s">
        <v>61</v>
      </c>
      <c r="CB18" s="40" t="s">
        <v>62</v>
      </c>
      <c r="CC18" s="40" t="s">
        <v>63</v>
      </c>
      <c r="CD18" s="40" t="s">
        <v>64</v>
      </c>
      <c r="CE18" s="40" t="s">
        <v>37</v>
      </c>
      <c r="CF18" s="40" t="s">
        <v>38</v>
      </c>
      <c r="CG18" s="40" t="s">
        <v>39</v>
      </c>
      <c r="CH18" s="40" t="s">
        <v>40</v>
      </c>
      <c r="CI18" s="40" t="s">
        <v>61</v>
      </c>
      <c r="CJ18" s="40" t="s">
        <v>62</v>
      </c>
      <c r="CK18" s="40" t="s">
        <v>63</v>
      </c>
      <c r="CL18" s="40" t="s">
        <v>64</v>
      </c>
      <c r="CM18" s="40" t="s">
        <v>37</v>
      </c>
      <c r="CN18" s="40" t="s">
        <v>38</v>
      </c>
      <c r="CO18" s="40" t="s">
        <v>39</v>
      </c>
      <c r="CP18" s="40" t="s">
        <v>40</v>
      </c>
      <c r="CQ18" s="40" t="s">
        <v>61</v>
      </c>
      <c r="CR18" s="40" t="s">
        <v>62</v>
      </c>
      <c r="CS18" s="40" t="s">
        <v>63</v>
      </c>
      <c r="CT18" s="40" t="s">
        <v>64</v>
      </c>
      <c r="CU18" s="40" t="s">
        <v>37</v>
      </c>
      <c r="CV18" s="40" t="s">
        <v>38</v>
      </c>
      <c r="CW18" s="40" t="s">
        <v>39</v>
      </c>
      <c r="CX18" s="40" t="s">
        <v>40</v>
      </c>
      <c r="CY18" s="40" t="s">
        <v>61</v>
      </c>
      <c r="CZ18" s="40" t="s">
        <v>62</v>
      </c>
      <c r="DA18" s="40" t="s">
        <v>63</v>
      </c>
      <c r="DB18" s="40" t="s">
        <v>64</v>
      </c>
      <c r="DC18" s="40" t="s">
        <v>37</v>
      </c>
      <c r="DD18" s="40" t="s">
        <v>38</v>
      </c>
      <c r="DE18" s="40" t="s">
        <v>39</v>
      </c>
      <c r="DF18" s="40" t="s">
        <v>40</v>
      </c>
    </row>
    <row r="19" spans="1:110" s="30" customFormat="1" ht="27" customHeight="1" x14ac:dyDescent="0.3">
      <c r="A19" s="370"/>
      <c r="B19" s="373"/>
      <c r="C19" s="374"/>
      <c r="D19" s="375"/>
      <c r="E19" s="375"/>
      <c r="F19" s="375"/>
      <c r="G19" s="381"/>
      <c r="H19" s="381"/>
      <c r="I19" s="377"/>
      <c r="J19" s="377"/>
      <c r="K19" s="377"/>
      <c r="L19" s="379"/>
      <c r="M19" s="360"/>
      <c r="N19" s="362"/>
      <c r="O19" s="234">
        <v>0</v>
      </c>
      <c r="P19" s="234">
        <v>3</v>
      </c>
      <c r="Q19" s="234">
        <v>2</v>
      </c>
      <c r="R19" s="234">
        <v>2</v>
      </c>
      <c r="S19" s="234">
        <v>16</v>
      </c>
      <c r="T19" s="234">
        <v>13</v>
      </c>
      <c r="U19" s="234">
        <v>3</v>
      </c>
      <c r="V19" s="234">
        <v>5</v>
      </c>
      <c r="W19" s="234">
        <v>2</v>
      </c>
      <c r="X19" s="234">
        <v>1</v>
      </c>
      <c r="Y19" s="234">
        <v>3</v>
      </c>
      <c r="Z19" s="234">
        <v>4</v>
      </c>
      <c r="AA19" s="234">
        <v>17</v>
      </c>
      <c r="AB19" s="234">
        <v>11</v>
      </c>
      <c r="AC19" s="234">
        <v>8</v>
      </c>
      <c r="AD19" s="234">
        <v>8</v>
      </c>
      <c r="AE19" s="196">
        <v>3</v>
      </c>
      <c r="AF19" s="196">
        <v>3</v>
      </c>
      <c r="AG19" s="196">
        <v>1</v>
      </c>
      <c r="AH19" s="196">
        <v>1</v>
      </c>
      <c r="AI19" s="196">
        <v>12</v>
      </c>
      <c r="AJ19" s="196">
        <v>8</v>
      </c>
      <c r="AK19" s="196">
        <v>4</v>
      </c>
      <c r="AL19" s="196">
        <v>5</v>
      </c>
      <c r="AM19" s="250">
        <v>0</v>
      </c>
      <c r="AN19" s="250">
        <v>1</v>
      </c>
      <c r="AO19" s="250">
        <v>0</v>
      </c>
      <c r="AP19" s="250">
        <v>1</v>
      </c>
      <c r="AQ19" s="250">
        <v>10</v>
      </c>
      <c r="AR19" s="250">
        <v>14</v>
      </c>
      <c r="AS19" s="250">
        <v>3</v>
      </c>
      <c r="AT19" s="250">
        <v>3</v>
      </c>
      <c r="AU19" s="250">
        <v>2</v>
      </c>
      <c r="AV19" s="250">
        <v>2</v>
      </c>
      <c r="AW19" s="250">
        <v>1</v>
      </c>
      <c r="AX19" s="250">
        <v>1</v>
      </c>
      <c r="AY19" s="250">
        <v>7</v>
      </c>
      <c r="AZ19" s="250">
        <v>13</v>
      </c>
      <c r="BA19" s="250">
        <v>7</v>
      </c>
      <c r="BB19" s="250">
        <v>14</v>
      </c>
      <c r="BC19" s="250">
        <v>3</v>
      </c>
      <c r="BD19" s="250">
        <v>0</v>
      </c>
      <c r="BE19" s="250">
        <v>0</v>
      </c>
      <c r="BF19" s="250">
        <v>0</v>
      </c>
      <c r="BG19" s="250">
        <v>9</v>
      </c>
      <c r="BH19" s="250">
        <v>5</v>
      </c>
      <c r="BI19" s="250">
        <v>6</v>
      </c>
      <c r="BJ19" s="250">
        <v>5</v>
      </c>
      <c r="BK19" s="286">
        <v>6</v>
      </c>
      <c r="BL19" s="286">
        <v>1</v>
      </c>
      <c r="BM19" s="286">
        <v>0</v>
      </c>
      <c r="BN19" s="286">
        <v>0</v>
      </c>
      <c r="BO19" s="286">
        <v>7</v>
      </c>
      <c r="BP19" s="286">
        <v>12</v>
      </c>
      <c r="BQ19" s="286">
        <v>5</v>
      </c>
      <c r="BR19" s="286">
        <v>7</v>
      </c>
      <c r="BS19" s="208">
        <v>2</v>
      </c>
      <c r="BT19" s="208">
        <v>3</v>
      </c>
      <c r="BU19" s="208">
        <v>1</v>
      </c>
      <c r="BV19" s="208">
        <v>1</v>
      </c>
      <c r="BW19" s="208">
        <v>6</v>
      </c>
      <c r="BX19" s="208">
        <v>7</v>
      </c>
      <c r="BY19" s="208">
        <v>0</v>
      </c>
      <c r="BZ19" s="208">
        <v>7</v>
      </c>
      <c r="CA19" s="285">
        <v>6</v>
      </c>
      <c r="CB19" s="285">
        <v>1</v>
      </c>
      <c r="CC19" s="285">
        <v>0</v>
      </c>
      <c r="CD19" s="285">
        <v>0</v>
      </c>
      <c r="CE19" s="285">
        <v>7</v>
      </c>
      <c r="CF19" s="285">
        <v>12</v>
      </c>
      <c r="CG19" s="285">
        <v>5</v>
      </c>
      <c r="CH19" s="285">
        <v>7</v>
      </c>
      <c r="CI19" s="297">
        <v>3</v>
      </c>
      <c r="CJ19" s="297">
        <v>0</v>
      </c>
      <c r="CK19" s="297">
        <v>1</v>
      </c>
      <c r="CL19" s="297">
        <v>2</v>
      </c>
      <c r="CM19" s="297">
        <v>7</v>
      </c>
      <c r="CN19" s="297">
        <v>15</v>
      </c>
      <c r="CO19" s="297">
        <v>5</v>
      </c>
      <c r="CP19" s="297">
        <v>8</v>
      </c>
      <c r="CQ19" s="304">
        <v>0</v>
      </c>
      <c r="CR19" s="304">
        <v>5</v>
      </c>
      <c r="CS19" s="304">
        <v>0</v>
      </c>
      <c r="CT19" s="304">
        <v>2</v>
      </c>
      <c r="CU19" s="304">
        <v>10</v>
      </c>
      <c r="CV19" s="304">
        <v>11</v>
      </c>
      <c r="CW19" s="304">
        <v>5</v>
      </c>
      <c r="CX19" s="304">
        <v>6</v>
      </c>
      <c r="CY19" s="304">
        <v>0</v>
      </c>
      <c r="CZ19" s="304">
        <v>0</v>
      </c>
      <c r="DA19" s="304">
        <v>1</v>
      </c>
      <c r="DB19" s="304">
        <v>2</v>
      </c>
      <c r="DC19" s="304">
        <v>4</v>
      </c>
      <c r="DD19" s="304">
        <v>7</v>
      </c>
      <c r="DE19" s="304">
        <v>4</v>
      </c>
      <c r="DF19" s="304">
        <v>2</v>
      </c>
    </row>
    <row r="20" spans="1:110" x14ac:dyDescent="0.3">
      <c r="J20" s="4"/>
      <c r="K20" s="4"/>
      <c r="L20" s="4"/>
    </row>
    <row r="21" spans="1:110" ht="15" customHeight="1" x14ac:dyDescent="0.3">
      <c r="G21" s="157">
        <f>G18</f>
        <v>643</v>
      </c>
      <c r="H21" s="157">
        <f>H18</f>
        <v>0</v>
      </c>
      <c r="I21" s="157"/>
      <c r="J21" s="4"/>
      <c r="K21" s="4" t="s">
        <v>237</v>
      </c>
      <c r="L21" s="156" t="s">
        <v>237</v>
      </c>
      <c r="N21" s="100">
        <f>N18</f>
        <v>445</v>
      </c>
      <c r="O21" s="358">
        <f>O19+P19+Q19+R19+S19+U19+V19+T19</f>
        <v>44</v>
      </c>
      <c r="P21" s="358"/>
      <c r="Q21" s="358"/>
      <c r="R21" s="358"/>
      <c r="S21" s="358"/>
      <c r="T21" s="358"/>
      <c r="U21" s="358"/>
      <c r="V21" s="358"/>
      <c r="W21" s="358">
        <f t="shared" ref="W21" si="2">W19+X19+Y19+Z19+AA19+AC19+AD19+AB19</f>
        <v>54</v>
      </c>
      <c r="X21" s="358"/>
      <c r="Y21" s="358"/>
      <c r="Z21" s="358"/>
      <c r="AA21" s="358"/>
      <c r="AB21" s="358"/>
      <c r="AC21" s="358"/>
      <c r="AD21" s="358"/>
      <c r="AE21" s="358">
        <f t="shared" ref="AE21" si="3">AE19+AF19+AG19+AH19+AI19+AK19+AL19+AJ19</f>
        <v>37</v>
      </c>
      <c r="AF21" s="358"/>
      <c r="AG21" s="358"/>
      <c r="AH21" s="358"/>
      <c r="AI21" s="358"/>
      <c r="AJ21" s="358"/>
      <c r="AK21" s="358"/>
      <c r="AL21" s="358"/>
      <c r="AM21" s="358">
        <f t="shared" ref="AM21" si="4">AM19+AN19+AO19+AP19+AQ19+AS19+AT19+AR19</f>
        <v>32</v>
      </c>
      <c r="AN21" s="358"/>
      <c r="AO21" s="358"/>
      <c r="AP21" s="358"/>
      <c r="AQ21" s="358"/>
      <c r="AR21" s="358"/>
      <c r="AS21" s="358"/>
      <c r="AT21" s="358"/>
      <c r="AU21" s="358">
        <f t="shared" ref="AU21" si="5">AU19+AV19+AW19+AX19+AY19+BA19+BB19+AZ19</f>
        <v>47</v>
      </c>
      <c r="AV21" s="358"/>
      <c r="AW21" s="358"/>
      <c r="AX21" s="358"/>
      <c r="AY21" s="358"/>
      <c r="AZ21" s="358"/>
      <c r="BA21" s="358"/>
      <c r="BB21" s="358"/>
      <c r="BC21" s="358">
        <f t="shared" ref="BC21" si="6">BC19+BD19+BE19+BF19+BG19+BI19+BJ19+BH19</f>
        <v>28</v>
      </c>
      <c r="BD21" s="358"/>
      <c r="BE21" s="358"/>
      <c r="BF21" s="358"/>
      <c r="BG21" s="358"/>
      <c r="BH21" s="358"/>
      <c r="BI21" s="358"/>
      <c r="BJ21" s="358"/>
      <c r="BK21" s="358">
        <f t="shared" ref="BK21" si="7">BK19+BL19+BM19+BN19+BO19+BQ19+BR19+BP19</f>
        <v>38</v>
      </c>
      <c r="BL21" s="358"/>
      <c r="BM21" s="358"/>
      <c r="BN21" s="358"/>
      <c r="BO21" s="358"/>
      <c r="BP21" s="358"/>
      <c r="BQ21" s="358"/>
      <c r="BR21" s="358"/>
      <c r="BS21" s="358">
        <f t="shared" ref="BS21" si="8">BS19+BT19+BU19+BV19+BW19+BY19+BZ19+BX19</f>
        <v>27</v>
      </c>
      <c r="BT21" s="358"/>
      <c r="BU21" s="358"/>
      <c r="BV21" s="358"/>
      <c r="BW21" s="358"/>
      <c r="BX21" s="358"/>
      <c r="BY21" s="358"/>
      <c r="BZ21" s="358"/>
      <c r="CA21" s="358">
        <f t="shared" ref="CA21" si="9">CA19+CB19+CC19+CD19+CE19+CG19+CH19+CF19</f>
        <v>38</v>
      </c>
      <c r="CB21" s="358"/>
      <c r="CC21" s="358"/>
      <c r="CD21" s="358"/>
      <c r="CE21" s="358"/>
      <c r="CF21" s="358"/>
      <c r="CG21" s="358"/>
      <c r="CH21" s="358"/>
      <c r="CI21" s="358">
        <f t="shared" ref="CI21" si="10">CI19+CJ19+CK19+CL19+CM19+CO19+CP19+CN19</f>
        <v>41</v>
      </c>
      <c r="CJ21" s="358"/>
      <c r="CK21" s="358"/>
      <c r="CL21" s="358"/>
      <c r="CM21" s="358"/>
      <c r="CN21" s="358"/>
      <c r="CO21" s="358"/>
      <c r="CP21" s="358"/>
      <c r="CQ21" s="358">
        <f t="shared" ref="CQ21" si="11">CQ19+CR19+CS19+CT19+CU19+CW19+CX19+CV19</f>
        <v>39</v>
      </c>
      <c r="CR21" s="358"/>
      <c r="CS21" s="358"/>
      <c r="CT21" s="358"/>
      <c r="CU21" s="358"/>
      <c r="CV21" s="358"/>
      <c r="CW21" s="358"/>
      <c r="CX21" s="358"/>
      <c r="CY21" s="358">
        <f t="shared" ref="CY21" si="12">CY19+CZ19+DA19+DB19+DC19+DE19+DF19+DD19</f>
        <v>20</v>
      </c>
      <c r="CZ21" s="358"/>
      <c r="DA21" s="358"/>
      <c r="DB21" s="358"/>
      <c r="DC21" s="358"/>
      <c r="DD21" s="358"/>
      <c r="DE21" s="358"/>
      <c r="DF21" s="358"/>
    </row>
    <row r="22" spans="1:110" x14ac:dyDescent="0.3">
      <c r="A22" s="4" t="s">
        <v>61</v>
      </c>
      <c r="B22" s="4" t="s">
        <v>41</v>
      </c>
      <c r="G22" s="157">
        <f>G15+G16+G17</f>
        <v>1214</v>
      </c>
      <c r="H22" s="157">
        <f>H15+H16+H17</f>
        <v>0</v>
      </c>
      <c r="I22" s="157"/>
      <c r="J22" s="4"/>
      <c r="K22" s="4" t="s">
        <v>1</v>
      </c>
      <c r="L22" s="156" t="s">
        <v>1</v>
      </c>
      <c r="N22" s="100">
        <f>N15+N16+N17</f>
        <v>877</v>
      </c>
      <c r="O22" s="358">
        <f>O15+O16+O17</f>
        <v>108</v>
      </c>
      <c r="P22" s="358"/>
      <c r="Q22" s="358"/>
      <c r="R22" s="358"/>
      <c r="S22" s="358"/>
      <c r="T22" s="358"/>
      <c r="U22" s="358"/>
      <c r="V22" s="358"/>
      <c r="W22" s="358">
        <f t="shared" ref="W22" si="13">W15+W16+W17</f>
        <v>93</v>
      </c>
      <c r="X22" s="358"/>
      <c r="Y22" s="358"/>
      <c r="Z22" s="358"/>
      <c r="AA22" s="358"/>
      <c r="AB22" s="358"/>
      <c r="AC22" s="358"/>
      <c r="AD22" s="358"/>
      <c r="AE22" s="358">
        <f t="shared" ref="AE22" si="14">AE15+AE16+AE17</f>
        <v>74</v>
      </c>
      <c r="AF22" s="358"/>
      <c r="AG22" s="358"/>
      <c r="AH22" s="358"/>
      <c r="AI22" s="358"/>
      <c r="AJ22" s="358"/>
      <c r="AK22" s="358"/>
      <c r="AL22" s="358"/>
      <c r="AM22" s="358">
        <f t="shared" ref="AM22" si="15">AM15+AM16+AM17</f>
        <v>68</v>
      </c>
      <c r="AN22" s="358"/>
      <c r="AO22" s="358"/>
      <c r="AP22" s="358"/>
      <c r="AQ22" s="358"/>
      <c r="AR22" s="358"/>
      <c r="AS22" s="358"/>
      <c r="AT22" s="358"/>
      <c r="AU22" s="358">
        <f>AU15+AU16+AU17</f>
        <v>102</v>
      </c>
      <c r="AV22" s="358"/>
      <c r="AW22" s="358"/>
      <c r="AX22" s="358"/>
      <c r="AY22" s="358"/>
      <c r="AZ22" s="358"/>
      <c r="BA22" s="358"/>
      <c r="BB22" s="358"/>
      <c r="BC22" s="358">
        <f t="shared" ref="BC22" si="16">BC15+BC16+BC17</f>
        <v>58</v>
      </c>
      <c r="BD22" s="358"/>
      <c r="BE22" s="358"/>
      <c r="BF22" s="358"/>
      <c r="BG22" s="358"/>
      <c r="BH22" s="358"/>
      <c r="BI22" s="358"/>
      <c r="BJ22" s="358"/>
      <c r="BK22" s="358">
        <f>BK15+BK16+BK17</f>
        <v>76</v>
      </c>
      <c r="BL22" s="358"/>
      <c r="BM22" s="358"/>
      <c r="BN22" s="358"/>
      <c r="BO22" s="358"/>
      <c r="BP22" s="358"/>
      <c r="BQ22" s="358"/>
      <c r="BR22" s="358"/>
      <c r="BS22" s="358">
        <f t="shared" ref="BS22" si="17">BS15+BS16+BS17</f>
        <v>51</v>
      </c>
      <c r="BT22" s="358"/>
      <c r="BU22" s="358"/>
      <c r="BV22" s="358"/>
      <c r="BW22" s="358"/>
      <c r="BX22" s="358"/>
      <c r="BY22" s="358"/>
      <c r="BZ22" s="358"/>
      <c r="CA22" s="358">
        <f>CA15+CA16+CA17</f>
        <v>76</v>
      </c>
      <c r="CB22" s="358"/>
      <c r="CC22" s="358"/>
      <c r="CD22" s="358"/>
      <c r="CE22" s="358"/>
      <c r="CF22" s="358"/>
      <c r="CG22" s="358"/>
      <c r="CH22" s="358"/>
      <c r="CI22" s="358">
        <f t="shared" ref="CI22" si="18">CI15+CI16+CI17</f>
        <v>80</v>
      </c>
      <c r="CJ22" s="358"/>
      <c r="CK22" s="358"/>
      <c r="CL22" s="358"/>
      <c r="CM22" s="358"/>
      <c r="CN22" s="358"/>
      <c r="CO22" s="358"/>
      <c r="CP22" s="358"/>
      <c r="CQ22" s="358">
        <f>CQ15+CQ16+CQ17</f>
        <v>66</v>
      </c>
      <c r="CR22" s="358"/>
      <c r="CS22" s="358"/>
      <c r="CT22" s="358"/>
      <c r="CU22" s="358"/>
      <c r="CV22" s="358"/>
      <c r="CW22" s="358"/>
      <c r="CX22" s="358"/>
      <c r="CY22" s="358">
        <f t="shared" ref="CY22" si="19">CY15+CY16+CY17</f>
        <v>25</v>
      </c>
      <c r="CZ22" s="358"/>
      <c r="DA22" s="358"/>
      <c r="DB22" s="358"/>
      <c r="DC22" s="358"/>
      <c r="DD22" s="358"/>
      <c r="DE22" s="358"/>
      <c r="DF22" s="358"/>
    </row>
    <row r="23" spans="1:110" x14ac:dyDescent="0.3">
      <c r="A23" s="4" t="s">
        <v>62</v>
      </c>
      <c r="B23" s="4" t="s">
        <v>42</v>
      </c>
      <c r="J23" s="4"/>
      <c r="K23" s="4"/>
      <c r="L23" s="4"/>
    </row>
    <row r="24" spans="1:110" x14ac:dyDescent="0.3">
      <c r="A24" s="4" t="s">
        <v>63</v>
      </c>
      <c r="B24" s="4" t="s">
        <v>65</v>
      </c>
      <c r="J24" s="4"/>
      <c r="K24" s="4" t="s">
        <v>61</v>
      </c>
      <c r="L24" s="4" t="s">
        <v>61</v>
      </c>
      <c r="N24" s="4">
        <f>O19+W19+AE19+AM19+AU19+BC19+BK19+BS19+CA19+CI19+CQ19+CY19</f>
        <v>27</v>
      </c>
    </row>
    <row r="25" spans="1:110" x14ac:dyDescent="0.3">
      <c r="A25" s="4" t="s">
        <v>64</v>
      </c>
      <c r="B25" s="4" t="s">
        <v>66</v>
      </c>
      <c r="K25" s="4" t="s">
        <v>62</v>
      </c>
      <c r="L25" s="32" t="s">
        <v>62</v>
      </c>
      <c r="N25" s="4">
        <f>P19+X19+AF19+AN19+AV19+BD19+BL19+BT19+CB19+CJ19+CR19+CZ19</f>
        <v>20</v>
      </c>
    </row>
    <row r="26" spans="1:110" x14ac:dyDescent="0.3">
      <c r="A26" s="4" t="s">
        <v>37</v>
      </c>
      <c r="B26" s="4" t="s">
        <v>43</v>
      </c>
      <c r="K26" s="4" t="s">
        <v>63</v>
      </c>
      <c r="L26" s="32" t="s">
        <v>63</v>
      </c>
      <c r="N26" s="4">
        <f>Q19+Y19+AG19+AO19+AW19+BE19+BM19+BU19+CC19+CK19+CS19+DA19</f>
        <v>10</v>
      </c>
    </row>
    <row r="27" spans="1:110" x14ac:dyDescent="0.3">
      <c r="A27" s="4" t="s">
        <v>38</v>
      </c>
      <c r="B27" s="4" t="s">
        <v>44</v>
      </c>
      <c r="K27" s="4" t="s">
        <v>64</v>
      </c>
      <c r="L27" s="32" t="s">
        <v>64</v>
      </c>
      <c r="N27" s="4">
        <f>R19+Z19+AH19+AP19+AX19+BF19+BN19+BV19+CD19+CL19+CT19+DB19</f>
        <v>16</v>
      </c>
    </row>
    <row r="28" spans="1:110" x14ac:dyDescent="0.3">
      <c r="A28" s="4" t="s">
        <v>39</v>
      </c>
      <c r="B28" s="4" t="s">
        <v>67</v>
      </c>
      <c r="K28" s="4" t="s">
        <v>37</v>
      </c>
      <c r="L28" s="32" t="s">
        <v>37</v>
      </c>
      <c r="N28" s="4">
        <f>S19+AA19+AI19+AQ19+AY19+BG19+BO19+BW19+CE19+CM19+CU19+DC19</f>
        <v>112</v>
      </c>
    </row>
    <row r="29" spans="1:110" x14ac:dyDescent="0.3">
      <c r="A29" s="4" t="s">
        <v>40</v>
      </c>
      <c r="B29" s="4" t="s">
        <v>46</v>
      </c>
      <c r="K29" s="4" t="s">
        <v>38</v>
      </c>
      <c r="L29" s="32" t="s">
        <v>38</v>
      </c>
      <c r="N29" s="4">
        <f>T19+AB19+AJ19+AR19+AZ19+BH19+BP19+BX19+CF19+CN19+CV19+DD19</f>
        <v>128</v>
      </c>
    </row>
    <row r="30" spans="1:110" x14ac:dyDescent="0.3">
      <c r="K30" s="4" t="s">
        <v>39</v>
      </c>
      <c r="L30" s="32" t="s">
        <v>39</v>
      </c>
      <c r="N30" s="4">
        <f>U19+AC19+AK19+AS19+BA19+BI19+BQ19+BY19+CG19+CO19+CW19+DE19</f>
        <v>55</v>
      </c>
    </row>
    <row r="31" spans="1:110" x14ac:dyDescent="0.3">
      <c r="K31" s="4" t="s">
        <v>40</v>
      </c>
      <c r="L31" s="32" t="s">
        <v>40</v>
      </c>
      <c r="N31" s="4">
        <f>V19+AD19+AL19+AT19+BB19+BJ19+BR19+BZ19+CH19+CP19+CX19+DF19</f>
        <v>77</v>
      </c>
    </row>
  </sheetData>
  <mergeCells count="111">
    <mergeCell ref="M18:M19"/>
    <mergeCell ref="N18:N19"/>
    <mergeCell ref="A15:A17"/>
    <mergeCell ref="B17:C17"/>
    <mergeCell ref="B15:C15"/>
    <mergeCell ref="AE16:AL16"/>
    <mergeCell ref="A18:A19"/>
    <mergeCell ref="B18:C19"/>
    <mergeCell ref="D18:D19"/>
    <mergeCell ref="E18:E19"/>
    <mergeCell ref="F18:F19"/>
    <mergeCell ref="I18:I19"/>
    <mergeCell ref="J18:J19"/>
    <mergeCell ref="K18:K19"/>
    <mergeCell ref="L18:L19"/>
    <mergeCell ref="H18:H19"/>
    <mergeCell ref="G18:G19"/>
    <mergeCell ref="O15:V15"/>
    <mergeCell ref="W15:AD15"/>
    <mergeCell ref="B16:C16"/>
    <mergeCell ref="AE17:AL17"/>
    <mergeCell ref="AE15:AL15"/>
    <mergeCell ref="AU15:BB15"/>
    <mergeCell ref="BC15:BJ15"/>
    <mergeCell ref="AU17:BB17"/>
    <mergeCell ref="BC17:BJ17"/>
    <mergeCell ref="AU16:BB16"/>
    <mergeCell ref="BC16:BJ16"/>
    <mergeCell ref="CA17:CH17"/>
    <mergeCell ref="CA16:CH16"/>
    <mergeCell ref="CA15:CH15"/>
    <mergeCell ref="BK15:BR15"/>
    <mergeCell ref="BK17:BR17"/>
    <mergeCell ref="BK16:BR16"/>
    <mergeCell ref="BS16:BZ16"/>
    <mergeCell ref="O22:V22"/>
    <mergeCell ref="W21:AD21"/>
    <mergeCell ref="AE21:AL21"/>
    <mergeCell ref="AM21:AT21"/>
    <mergeCell ref="W22:AD22"/>
    <mergeCell ref="O17:V17"/>
    <mergeCell ref="W17:AD17"/>
    <mergeCell ref="O16:V16"/>
    <mergeCell ref="W16:AD16"/>
    <mergeCell ref="O21:V21"/>
    <mergeCell ref="AM16:AT16"/>
    <mergeCell ref="AM17:AT17"/>
    <mergeCell ref="CY22:DF22"/>
    <mergeCell ref="AU21:BB21"/>
    <mergeCell ref="BC21:BJ21"/>
    <mergeCell ref="BK21:BR21"/>
    <mergeCell ref="BS21:BZ21"/>
    <mergeCell ref="CA21:CH21"/>
    <mergeCell ref="AE22:AL22"/>
    <mergeCell ref="AM22:AT22"/>
    <mergeCell ref="AU22:BB22"/>
    <mergeCell ref="BC22:BJ22"/>
    <mergeCell ref="BK22:BR22"/>
    <mergeCell ref="BS22:BZ22"/>
    <mergeCell ref="CA22:CH22"/>
    <mergeCell ref="CI22:CP22"/>
    <mergeCell ref="CQ22:CX22"/>
    <mergeCell ref="CI21:CP21"/>
    <mergeCell ref="CQ21:CX21"/>
    <mergeCell ref="CY21:DF21"/>
    <mergeCell ref="A1:B1"/>
    <mergeCell ref="C1:F1"/>
    <mergeCell ref="A3:B3"/>
    <mergeCell ref="C3:F3"/>
    <mergeCell ref="A5:B5"/>
    <mergeCell ref="C5:F5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I13:I14"/>
    <mergeCell ref="J13:J14"/>
    <mergeCell ref="K13:K14"/>
    <mergeCell ref="L13:L14"/>
    <mergeCell ref="H13:H14"/>
    <mergeCell ref="G13:G14"/>
    <mergeCell ref="M13:M14"/>
    <mergeCell ref="CQ16:CX16"/>
    <mergeCell ref="CY16:DF16"/>
    <mergeCell ref="CQ17:CX17"/>
    <mergeCell ref="CY17:DF17"/>
    <mergeCell ref="BS15:BZ15"/>
    <mergeCell ref="CY13:DF14"/>
    <mergeCell ref="CI13:CP14"/>
    <mergeCell ref="CQ13:CX14"/>
    <mergeCell ref="O13:V14"/>
    <mergeCell ref="W13:AD14"/>
    <mergeCell ref="AE13:AL14"/>
    <mergeCell ref="AM13:AT14"/>
    <mergeCell ref="AU13:BB14"/>
    <mergeCell ref="BC13:BJ14"/>
    <mergeCell ref="BK13:BR14"/>
    <mergeCell ref="BS13:BZ14"/>
    <mergeCell ref="CA13:CH14"/>
    <mergeCell ref="CQ15:CX15"/>
    <mergeCell ref="CY15:DF15"/>
    <mergeCell ref="CI17:CP17"/>
    <mergeCell ref="BS17:BZ17"/>
    <mergeCell ref="CI15:CP15"/>
    <mergeCell ref="CI16:CP16"/>
    <mergeCell ref="AM15:AT15"/>
  </mergeCells>
  <pageMargins left="0.82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18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F36"/>
  <sheetViews>
    <sheetView tabSelected="1" view="pageBreakPreview" topLeftCell="N3" zoomScale="80" zoomScaleSheetLayoutView="80" workbookViewId="0">
      <selection activeCell="CI22" activeCellId="3" sqref="O21:V21 W22:BJ22 BK21:CH21 CI22:DF22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32" customWidth="1"/>
    <col min="9" max="9" width="15.109375" style="4" hidden="1" customWidth="1"/>
    <col min="10" max="10" width="15.55468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20" width="4.33203125" style="33" customWidth="1"/>
    <col min="21" max="21" width="4.5546875" style="33" customWidth="1"/>
    <col min="22" max="22" width="4.33203125" style="33" customWidth="1"/>
    <col min="23" max="28" width="4.33203125" style="5" customWidth="1"/>
    <col min="29" max="29" width="4.5546875" style="33" customWidth="1"/>
    <col min="30" max="30" width="4.33203125" style="33" customWidth="1"/>
    <col min="31" max="36" width="4.33203125" style="5" customWidth="1"/>
    <col min="37" max="37" width="4.5546875" style="33" customWidth="1"/>
    <col min="38" max="38" width="4.33203125" style="33" customWidth="1"/>
    <col min="39" max="44" width="4.33203125" style="5" customWidth="1"/>
    <col min="45" max="45" width="4.5546875" style="33" customWidth="1"/>
    <col min="46" max="46" width="4.33203125" style="33" customWidth="1"/>
    <col min="47" max="52" width="4.33203125" style="5" customWidth="1"/>
    <col min="53" max="53" width="4.5546875" style="33" customWidth="1"/>
    <col min="54" max="60" width="4.33203125" style="33" customWidth="1"/>
    <col min="61" max="61" width="4.5546875" style="33" customWidth="1"/>
    <col min="62" max="62" width="4.33203125" style="33" customWidth="1"/>
    <col min="63" max="68" width="4.33203125" style="5" customWidth="1"/>
    <col min="69" max="69" width="4.5546875" style="33" customWidth="1"/>
    <col min="70" max="70" width="4.33203125" style="33" customWidth="1"/>
    <col min="71" max="76" width="4.33203125" style="5" customWidth="1"/>
    <col min="77" max="77" width="4.5546875" style="33" customWidth="1"/>
    <col min="78" max="78" width="4.33203125" style="33" customWidth="1"/>
    <col min="79" max="84" width="4.33203125" style="5" customWidth="1"/>
    <col min="85" max="85" width="4.5546875" style="33" customWidth="1"/>
    <col min="86" max="86" width="4.33203125" style="33" customWidth="1"/>
    <col min="87" max="92" width="4.33203125" style="5" customWidth="1"/>
    <col min="93" max="93" width="4.5546875" style="33" customWidth="1"/>
    <col min="94" max="94" width="4.33203125" style="33" customWidth="1"/>
    <col min="95" max="100" width="4.33203125" style="5" customWidth="1"/>
    <col min="101" max="101" width="4.5546875" style="33" customWidth="1"/>
    <col min="102" max="102" width="4.33203125" style="33" customWidth="1"/>
    <col min="103" max="108" width="4.33203125" style="5" customWidth="1"/>
    <col min="109" max="109" width="4.5546875" style="33" customWidth="1"/>
    <col min="110" max="110" width="4.33203125" style="33" customWidth="1"/>
    <col min="332" max="332" width="12.5546875" customWidth="1"/>
    <col min="333" max="333" width="5.109375" customWidth="1"/>
    <col min="334" max="334" width="13.44140625" customWidth="1"/>
    <col min="335" max="336" width="21.44140625" customWidth="1"/>
    <col min="337" max="337" width="17.6640625" customWidth="1"/>
    <col min="338" max="339" width="14.6640625" customWidth="1"/>
    <col min="340" max="341" width="15.88671875" customWidth="1"/>
    <col min="342" max="353" width="12.88671875" customWidth="1"/>
    <col min="588" max="588" width="12.5546875" customWidth="1"/>
    <col min="589" max="589" width="5.109375" customWidth="1"/>
    <col min="590" max="590" width="13.44140625" customWidth="1"/>
    <col min="591" max="592" width="21.44140625" customWidth="1"/>
    <col min="593" max="593" width="17.6640625" customWidth="1"/>
    <col min="594" max="595" width="14.6640625" customWidth="1"/>
    <col min="596" max="597" width="15.88671875" customWidth="1"/>
    <col min="598" max="609" width="12.88671875" customWidth="1"/>
    <col min="844" max="844" width="12.5546875" customWidth="1"/>
    <col min="845" max="845" width="5.109375" customWidth="1"/>
    <col min="846" max="846" width="13.44140625" customWidth="1"/>
    <col min="847" max="848" width="21.44140625" customWidth="1"/>
    <col min="849" max="849" width="17.6640625" customWidth="1"/>
    <col min="850" max="851" width="14.6640625" customWidth="1"/>
    <col min="852" max="853" width="15.88671875" customWidth="1"/>
    <col min="854" max="865" width="12.88671875" customWidth="1"/>
    <col min="1100" max="1100" width="12.5546875" customWidth="1"/>
    <col min="1101" max="1101" width="5.109375" customWidth="1"/>
    <col min="1102" max="1102" width="13.44140625" customWidth="1"/>
    <col min="1103" max="1104" width="21.44140625" customWidth="1"/>
    <col min="1105" max="1105" width="17.6640625" customWidth="1"/>
    <col min="1106" max="1107" width="14.6640625" customWidth="1"/>
    <col min="1108" max="1109" width="15.88671875" customWidth="1"/>
    <col min="1110" max="1121" width="12.88671875" customWidth="1"/>
    <col min="1356" max="1356" width="12.5546875" customWidth="1"/>
    <col min="1357" max="1357" width="5.109375" customWidth="1"/>
    <col min="1358" max="1358" width="13.44140625" customWidth="1"/>
    <col min="1359" max="1360" width="21.44140625" customWidth="1"/>
    <col min="1361" max="1361" width="17.6640625" customWidth="1"/>
    <col min="1362" max="1363" width="14.6640625" customWidth="1"/>
    <col min="1364" max="1365" width="15.88671875" customWidth="1"/>
    <col min="1366" max="1377" width="12.88671875" customWidth="1"/>
    <col min="1612" max="1612" width="12.5546875" customWidth="1"/>
    <col min="1613" max="1613" width="5.109375" customWidth="1"/>
    <col min="1614" max="1614" width="13.44140625" customWidth="1"/>
    <col min="1615" max="1616" width="21.44140625" customWidth="1"/>
    <col min="1617" max="1617" width="17.6640625" customWidth="1"/>
    <col min="1618" max="1619" width="14.6640625" customWidth="1"/>
    <col min="1620" max="1621" width="15.88671875" customWidth="1"/>
    <col min="1622" max="1633" width="12.88671875" customWidth="1"/>
    <col min="1868" max="1868" width="12.5546875" customWidth="1"/>
    <col min="1869" max="1869" width="5.109375" customWidth="1"/>
    <col min="1870" max="1870" width="13.44140625" customWidth="1"/>
    <col min="1871" max="1872" width="21.44140625" customWidth="1"/>
    <col min="1873" max="1873" width="17.6640625" customWidth="1"/>
    <col min="1874" max="1875" width="14.6640625" customWidth="1"/>
    <col min="1876" max="1877" width="15.88671875" customWidth="1"/>
    <col min="1878" max="1889" width="12.88671875" customWidth="1"/>
    <col min="2124" max="2124" width="12.5546875" customWidth="1"/>
    <col min="2125" max="2125" width="5.109375" customWidth="1"/>
    <col min="2126" max="2126" width="13.44140625" customWidth="1"/>
    <col min="2127" max="2128" width="21.44140625" customWidth="1"/>
    <col min="2129" max="2129" width="17.6640625" customWidth="1"/>
    <col min="2130" max="2131" width="14.6640625" customWidth="1"/>
    <col min="2132" max="2133" width="15.88671875" customWidth="1"/>
    <col min="2134" max="2145" width="12.88671875" customWidth="1"/>
    <col min="2380" max="2380" width="12.5546875" customWidth="1"/>
    <col min="2381" max="2381" width="5.109375" customWidth="1"/>
    <col min="2382" max="2382" width="13.44140625" customWidth="1"/>
    <col min="2383" max="2384" width="21.44140625" customWidth="1"/>
    <col min="2385" max="2385" width="17.6640625" customWidth="1"/>
    <col min="2386" max="2387" width="14.6640625" customWidth="1"/>
    <col min="2388" max="2389" width="15.88671875" customWidth="1"/>
    <col min="2390" max="2401" width="12.88671875" customWidth="1"/>
    <col min="2636" max="2636" width="12.5546875" customWidth="1"/>
    <col min="2637" max="2637" width="5.109375" customWidth="1"/>
    <col min="2638" max="2638" width="13.44140625" customWidth="1"/>
    <col min="2639" max="2640" width="21.44140625" customWidth="1"/>
    <col min="2641" max="2641" width="17.6640625" customWidth="1"/>
    <col min="2642" max="2643" width="14.6640625" customWidth="1"/>
    <col min="2644" max="2645" width="15.88671875" customWidth="1"/>
    <col min="2646" max="2657" width="12.88671875" customWidth="1"/>
    <col min="2892" max="2892" width="12.5546875" customWidth="1"/>
    <col min="2893" max="2893" width="5.109375" customWidth="1"/>
    <col min="2894" max="2894" width="13.44140625" customWidth="1"/>
    <col min="2895" max="2896" width="21.44140625" customWidth="1"/>
    <col min="2897" max="2897" width="17.6640625" customWidth="1"/>
    <col min="2898" max="2899" width="14.6640625" customWidth="1"/>
    <col min="2900" max="2901" width="15.88671875" customWidth="1"/>
    <col min="2902" max="2913" width="12.88671875" customWidth="1"/>
    <col min="3148" max="3148" width="12.5546875" customWidth="1"/>
    <col min="3149" max="3149" width="5.109375" customWidth="1"/>
    <col min="3150" max="3150" width="13.44140625" customWidth="1"/>
    <col min="3151" max="3152" width="21.44140625" customWidth="1"/>
    <col min="3153" max="3153" width="17.6640625" customWidth="1"/>
    <col min="3154" max="3155" width="14.6640625" customWidth="1"/>
    <col min="3156" max="3157" width="15.88671875" customWidth="1"/>
    <col min="3158" max="3169" width="12.88671875" customWidth="1"/>
    <col min="3404" max="3404" width="12.5546875" customWidth="1"/>
    <col min="3405" max="3405" width="5.109375" customWidth="1"/>
    <col min="3406" max="3406" width="13.44140625" customWidth="1"/>
    <col min="3407" max="3408" width="21.44140625" customWidth="1"/>
    <col min="3409" max="3409" width="17.6640625" customWidth="1"/>
    <col min="3410" max="3411" width="14.6640625" customWidth="1"/>
    <col min="3412" max="3413" width="15.88671875" customWidth="1"/>
    <col min="3414" max="3425" width="12.88671875" customWidth="1"/>
    <col min="3660" max="3660" width="12.5546875" customWidth="1"/>
    <col min="3661" max="3661" width="5.109375" customWidth="1"/>
    <col min="3662" max="3662" width="13.44140625" customWidth="1"/>
    <col min="3663" max="3664" width="21.44140625" customWidth="1"/>
    <col min="3665" max="3665" width="17.6640625" customWidth="1"/>
    <col min="3666" max="3667" width="14.6640625" customWidth="1"/>
    <col min="3668" max="3669" width="15.88671875" customWidth="1"/>
    <col min="3670" max="3681" width="12.88671875" customWidth="1"/>
    <col min="3916" max="3916" width="12.5546875" customWidth="1"/>
    <col min="3917" max="3917" width="5.109375" customWidth="1"/>
    <col min="3918" max="3918" width="13.44140625" customWidth="1"/>
    <col min="3919" max="3920" width="21.44140625" customWidth="1"/>
    <col min="3921" max="3921" width="17.6640625" customWidth="1"/>
    <col min="3922" max="3923" width="14.6640625" customWidth="1"/>
    <col min="3924" max="3925" width="15.88671875" customWidth="1"/>
    <col min="3926" max="3937" width="12.88671875" customWidth="1"/>
    <col min="4172" max="4172" width="12.5546875" customWidth="1"/>
    <col min="4173" max="4173" width="5.109375" customWidth="1"/>
    <col min="4174" max="4174" width="13.44140625" customWidth="1"/>
    <col min="4175" max="4176" width="21.44140625" customWidth="1"/>
    <col min="4177" max="4177" width="17.6640625" customWidth="1"/>
    <col min="4178" max="4179" width="14.6640625" customWidth="1"/>
    <col min="4180" max="4181" width="15.88671875" customWidth="1"/>
    <col min="4182" max="4193" width="12.88671875" customWidth="1"/>
    <col min="4428" max="4428" width="12.5546875" customWidth="1"/>
    <col min="4429" max="4429" width="5.109375" customWidth="1"/>
    <col min="4430" max="4430" width="13.44140625" customWidth="1"/>
    <col min="4431" max="4432" width="21.44140625" customWidth="1"/>
    <col min="4433" max="4433" width="17.6640625" customWidth="1"/>
    <col min="4434" max="4435" width="14.6640625" customWidth="1"/>
    <col min="4436" max="4437" width="15.88671875" customWidth="1"/>
    <col min="4438" max="4449" width="12.88671875" customWidth="1"/>
    <col min="4684" max="4684" width="12.5546875" customWidth="1"/>
    <col min="4685" max="4685" width="5.109375" customWidth="1"/>
    <col min="4686" max="4686" width="13.44140625" customWidth="1"/>
    <col min="4687" max="4688" width="21.44140625" customWidth="1"/>
    <col min="4689" max="4689" width="17.6640625" customWidth="1"/>
    <col min="4690" max="4691" width="14.6640625" customWidth="1"/>
    <col min="4692" max="4693" width="15.88671875" customWidth="1"/>
    <col min="4694" max="4705" width="12.88671875" customWidth="1"/>
    <col min="4940" max="4940" width="12.5546875" customWidth="1"/>
    <col min="4941" max="4941" width="5.109375" customWidth="1"/>
    <col min="4942" max="4942" width="13.44140625" customWidth="1"/>
    <col min="4943" max="4944" width="21.44140625" customWidth="1"/>
    <col min="4945" max="4945" width="17.6640625" customWidth="1"/>
    <col min="4946" max="4947" width="14.6640625" customWidth="1"/>
    <col min="4948" max="4949" width="15.88671875" customWidth="1"/>
    <col min="4950" max="4961" width="12.88671875" customWidth="1"/>
    <col min="5196" max="5196" width="12.5546875" customWidth="1"/>
    <col min="5197" max="5197" width="5.109375" customWidth="1"/>
    <col min="5198" max="5198" width="13.44140625" customWidth="1"/>
    <col min="5199" max="5200" width="21.44140625" customWidth="1"/>
    <col min="5201" max="5201" width="17.6640625" customWidth="1"/>
    <col min="5202" max="5203" width="14.6640625" customWidth="1"/>
    <col min="5204" max="5205" width="15.88671875" customWidth="1"/>
    <col min="5206" max="5217" width="12.88671875" customWidth="1"/>
    <col min="5452" max="5452" width="12.5546875" customWidth="1"/>
    <col min="5453" max="5453" width="5.109375" customWidth="1"/>
    <col min="5454" max="5454" width="13.44140625" customWidth="1"/>
    <col min="5455" max="5456" width="21.44140625" customWidth="1"/>
    <col min="5457" max="5457" width="17.6640625" customWidth="1"/>
    <col min="5458" max="5459" width="14.6640625" customWidth="1"/>
    <col min="5460" max="5461" width="15.88671875" customWidth="1"/>
    <col min="5462" max="5473" width="12.88671875" customWidth="1"/>
    <col min="5708" max="5708" width="12.5546875" customWidth="1"/>
    <col min="5709" max="5709" width="5.109375" customWidth="1"/>
    <col min="5710" max="5710" width="13.44140625" customWidth="1"/>
    <col min="5711" max="5712" width="21.44140625" customWidth="1"/>
    <col min="5713" max="5713" width="17.6640625" customWidth="1"/>
    <col min="5714" max="5715" width="14.6640625" customWidth="1"/>
    <col min="5716" max="5717" width="15.88671875" customWidth="1"/>
    <col min="5718" max="5729" width="12.88671875" customWidth="1"/>
    <col min="5964" max="5964" width="12.5546875" customWidth="1"/>
    <col min="5965" max="5965" width="5.109375" customWidth="1"/>
    <col min="5966" max="5966" width="13.44140625" customWidth="1"/>
    <col min="5967" max="5968" width="21.44140625" customWidth="1"/>
    <col min="5969" max="5969" width="17.6640625" customWidth="1"/>
    <col min="5970" max="5971" width="14.6640625" customWidth="1"/>
    <col min="5972" max="5973" width="15.88671875" customWidth="1"/>
    <col min="5974" max="5985" width="12.88671875" customWidth="1"/>
    <col min="6220" max="6220" width="12.5546875" customWidth="1"/>
    <col min="6221" max="6221" width="5.109375" customWidth="1"/>
    <col min="6222" max="6222" width="13.44140625" customWidth="1"/>
    <col min="6223" max="6224" width="21.44140625" customWidth="1"/>
    <col min="6225" max="6225" width="17.6640625" customWidth="1"/>
    <col min="6226" max="6227" width="14.6640625" customWidth="1"/>
    <col min="6228" max="6229" width="15.88671875" customWidth="1"/>
    <col min="6230" max="6241" width="12.88671875" customWidth="1"/>
    <col min="6476" max="6476" width="12.5546875" customWidth="1"/>
    <col min="6477" max="6477" width="5.109375" customWidth="1"/>
    <col min="6478" max="6478" width="13.44140625" customWidth="1"/>
    <col min="6479" max="6480" width="21.44140625" customWidth="1"/>
    <col min="6481" max="6481" width="17.6640625" customWidth="1"/>
    <col min="6482" max="6483" width="14.6640625" customWidth="1"/>
    <col min="6484" max="6485" width="15.88671875" customWidth="1"/>
    <col min="6486" max="6497" width="12.88671875" customWidth="1"/>
    <col min="6732" max="6732" width="12.5546875" customWidth="1"/>
    <col min="6733" max="6733" width="5.109375" customWidth="1"/>
    <col min="6734" max="6734" width="13.44140625" customWidth="1"/>
    <col min="6735" max="6736" width="21.44140625" customWidth="1"/>
    <col min="6737" max="6737" width="17.6640625" customWidth="1"/>
    <col min="6738" max="6739" width="14.6640625" customWidth="1"/>
    <col min="6740" max="6741" width="15.88671875" customWidth="1"/>
    <col min="6742" max="6753" width="12.88671875" customWidth="1"/>
    <col min="6988" max="6988" width="12.5546875" customWidth="1"/>
    <col min="6989" max="6989" width="5.109375" customWidth="1"/>
    <col min="6990" max="6990" width="13.44140625" customWidth="1"/>
    <col min="6991" max="6992" width="21.44140625" customWidth="1"/>
    <col min="6993" max="6993" width="17.6640625" customWidth="1"/>
    <col min="6994" max="6995" width="14.6640625" customWidth="1"/>
    <col min="6996" max="6997" width="15.88671875" customWidth="1"/>
    <col min="6998" max="7009" width="12.88671875" customWidth="1"/>
    <col min="7244" max="7244" width="12.5546875" customWidth="1"/>
    <col min="7245" max="7245" width="5.109375" customWidth="1"/>
    <col min="7246" max="7246" width="13.44140625" customWidth="1"/>
    <col min="7247" max="7248" width="21.44140625" customWidth="1"/>
    <col min="7249" max="7249" width="17.6640625" customWidth="1"/>
    <col min="7250" max="7251" width="14.6640625" customWidth="1"/>
    <col min="7252" max="7253" width="15.88671875" customWidth="1"/>
    <col min="7254" max="7265" width="12.88671875" customWidth="1"/>
    <col min="7500" max="7500" width="12.5546875" customWidth="1"/>
    <col min="7501" max="7501" width="5.109375" customWidth="1"/>
    <col min="7502" max="7502" width="13.44140625" customWidth="1"/>
    <col min="7503" max="7504" width="21.44140625" customWidth="1"/>
    <col min="7505" max="7505" width="17.6640625" customWidth="1"/>
    <col min="7506" max="7507" width="14.6640625" customWidth="1"/>
    <col min="7508" max="7509" width="15.88671875" customWidth="1"/>
    <col min="7510" max="7521" width="12.88671875" customWidth="1"/>
    <col min="7756" max="7756" width="12.5546875" customWidth="1"/>
    <col min="7757" max="7757" width="5.109375" customWidth="1"/>
    <col min="7758" max="7758" width="13.44140625" customWidth="1"/>
    <col min="7759" max="7760" width="21.44140625" customWidth="1"/>
    <col min="7761" max="7761" width="17.6640625" customWidth="1"/>
    <col min="7762" max="7763" width="14.6640625" customWidth="1"/>
    <col min="7764" max="7765" width="15.88671875" customWidth="1"/>
    <col min="7766" max="7777" width="12.88671875" customWidth="1"/>
    <col min="8012" max="8012" width="12.5546875" customWidth="1"/>
    <col min="8013" max="8013" width="5.109375" customWidth="1"/>
    <col min="8014" max="8014" width="13.44140625" customWidth="1"/>
    <col min="8015" max="8016" width="21.44140625" customWidth="1"/>
    <col min="8017" max="8017" width="17.6640625" customWidth="1"/>
    <col min="8018" max="8019" width="14.6640625" customWidth="1"/>
    <col min="8020" max="8021" width="15.88671875" customWidth="1"/>
    <col min="8022" max="8033" width="12.88671875" customWidth="1"/>
    <col min="8268" max="8268" width="12.5546875" customWidth="1"/>
    <col min="8269" max="8269" width="5.109375" customWidth="1"/>
    <col min="8270" max="8270" width="13.44140625" customWidth="1"/>
    <col min="8271" max="8272" width="21.44140625" customWidth="1"/>
    <col min="8273" max="8273" width="17.6640625" customWidth="1"/>
    <col min="8274" max="8275" width="14.6640625" customWidth="1"/>
    <col min="8276" max="8277" width="15.88671875" customWidth="1"/>
    <col min="8278" max="8289" width="12.88671875" customWidth="1"/>
    <col min="8524" max="8524" width="12.5546875" customWidth="1"/>
    <col min="8525" max="8525" width="5.109375" customWidth="1"/>
    <col min="8526" max="8526" width="13.44140625" customWidth="1"/>
    <col min="8527" max="8528" width="21.44140625" customWidth="1"/>
    <col min="8529" max="8529" width="17.6640625" customWidth="1"/>
    <col min="8530" max="8531" width="14.6640625" customWidth="1"/>
    <col min="8532" max="8533" width="15.88671875" customWidth="1"/>
    <col min="8534" max="8545" width="12.88671875" customWidth="1"/>
    <col min="8780" max="8780" width="12.5546875" customWidth="1"/>
    <col min="8781" max="8781" width="5.109375" customWidth="1"/>
    <col min="8782" max="8782" width="13.44140625" customWidth="1"/>
    <col min="8783" max="8784" width="21.44140625" customWidth="1"/>
    <col min="8785" max="8785" width="17.6640625" customWidth="1"/>
    <col min="8786" max="8787" width="14.6640625" customWidth="1"/>
    <col min="8788" max="8789" width="15.88671875" customWidth="1"/>
    <col min="8790" max="8801" width="12.88671875" customWidth="1"/>
    <col min="9036" max="9036" width="12.5546875" customWidth="1"/>
    <col min="9037" max="9037" width="5.109375" customWidth="1"/>
    <col min="9038" max="9038" width="13.44140625" customWidth="1"/>
    <col min="9039" max="9040" width="21.44140625" customWidth="1"/>
    <col min="9041" max="9041" width="17.6640625" customWidth="1"/>
    <col min="9042" max="9043" width="14.6640625" customWidth="1"/>
    <col min="9044" max="9045" width="15.88671875" customWidth="1"/>
    <col min="9046" max="9057" width="12.88671875" customWidth="1"/>
    <col min="9292" max="9292" width="12.5546875" customWidth="1"/>
    <col min="9293" max="9293" width="5.109375" customWidth="1"/>
    <col min="9294" max="9294" width="13.44140625" customWidth="1"/>
    <col min="9295" max="9296" width="21.44140625" customWidth="1"/>
    <col min="9297" max="9297" width="17.6640625" customWidth="1"/>
    <col min="9298" max="9299" width="14.6640625" customWidth="1"/>
    <col min="9300" max="9301" width="15.88671875" customWidth="1"/>
    <col min="9302" max="9313" width="12.88671875" customWidth="1"/>
    <col min="9548" max="9548" width="12.5546875" customWidth="1"/>
    <col min="9549" max="9549" width="5.109375" customWidth="1"/>
    <col min="9550" max="9550" width="13.44140625" customWidth="1"/>
    <col min="9551" max="9552" width="21.44140625" customWidth="1"/>
    <col min="9553" max="9553" width="17.6640625" customWidth="1"/>
    <col min="9554" max="9555" width="14.6640625" customWidth="1"/>
    <col min="9556" max="9557" width="15.88671875" customWidth="1"/>
    <col min="9558" max="9569" width="12.88671875" customWidth="1"/>
    <col min="9804" max="9804" width="12.5546875" customWidth="1"/>
    <col min="9805" max="9805" width="5.109375" customWidth="1"/>
    <col min="9806" max="9806" width="13.44140625" customWidth="1"/>
    <col min="9807" max="9808" width="21.44140625" customWidth="1"/>
    <col min="9809" max="9809" width="17.6640625" customWidth="1"/>
    <col min="9810" max="9811" width="14.6640625" customWidth="1"/>
    <col min="9812" max="9813" width="15.88671875" customWidth="1"/>
    <col min="9814" max="9825" width="12.88671875" customWidth="1"/>
    <col min="10060" max="10060" width="12.5546875" customWidth="1"/>
    <col min="10061" max="10061" width="5.109375" customWidth="1"/>
    <col min="10062" max="10062" width="13.44140625" customWidth="1"/>
    <col min="10063" max="10064" width="21.44140625" customWidth="1"/>
    <col min="10065" max="10065" width="17.6640625" customWidth="1"/>
    <col min="10066" max="10067" width="14.6640625" customWidth="1"/>
    <col min="10068" max="10069" width="15.88671875" customWidth="1"/>
    <col min="10070" max="10081" width="12.88671875" customWidth="1"/>
    <col min="10316" max="10316" width="12.5546875" customWidth="1"/>
    <col min="10317" max="10317" width="5.109375" customWidth="1"/>
    <col min="10318" max="10318" width="13.44140625" customWidth="1"/>
    <col min="10319" max="10320" width="21.44140625" customWidth="1"/>
    <col min="10321" max="10321" width="17.6640625" customWidth="1"/>
    <col min="10322" max="10323" width="14.6640625" customWidth="1"/>
    <col min="10324" max="10325" width="15.88671875" customWidth="1"/>
    <col min="10326" max="10337" width="12.88671875" customWidth="1"/>
    <col min="10572" max="10572" width="12.5546875" customWidth="1"/>
    <col min="10573" max="10573" width="5.109375" customWidth="1"/>
    <col min="10574" max="10574" width="13.44140625" customWidth="1"/>
    <col min="10575" max="10576" width="21.44140625" customWidth="1"/>
    <col min="10577" max="10577" width="17.6640625" customWidth="1"/>
    <col min="10578" max="10579" width="14.6640625" customWidth="1"/>
    <col min="10580" max="10581" width="15.88671875" customWidth="1"/>
    <col min="10582" max="10593" width="12.88671875" customWidth="1"/>
    <col min="10828" max="10828" width="12.5546875" customWidth="1"/>
    <col min="10829" max="10829" width="5.109375" customWidth="1"/>
    <col min="10830" max="10830" width="13.44140625" customWidth="1"/>
    <col min="10831" max="10832" width="21.44140625" customWidth="1"/>
    <col min="10833" max="10833" width="17.6640625" customWidth="1"/>
    <col min="10834" max="10835" width="14.6640625" customWidth="1"/>
    <col min="10836" max="10837" width="15.88671875" customWidth="1"/>
    <col min="10838" max="10849" width="12.88671875" customWidth="1"/>
    <col min="11084" max="11084" width="12.5546875" customWidth="1"/>
    <col min="11085" max="11085" width="5.109375" customWidth="1"/>
    <col min="11086" max="11086" width="13.44140625" customWidth="1"/>
    <col min="11087" max="11088" width="21.44140625" customWidth="1"/>
    <col min="11089" max="11089" width="17.6640625" customWidth="1"/>
    <col min="11090" max="11091" width="14.6640625" customWidth="1"/>
    <col min="11092" max="11093" width="15.88671875" customWidth="1"/>
    <col min="11094" max="11105" width="12.88671875" customWidth="1"/>
    <col min="11340" max="11340" width="12.5546875" customWidth="1"/>
    <col min="11341" max="11341" width="5.109375" customWidth="1"/>
    <col min="11342" max="11342" width="13.44140625" customWidth="1"/>
    <col min="11343" max="11344" width="21.44140625" customWidth="1"/>
    <col min="11345" max="11345" width="17.6640625" customWidth="1"/>
    <col min="11346" max="11347" width="14.6640625" customWidth="1"/>
    <col min="11348" max="11349" width="15.88671875" customWidth="1"/>
    <col min="11350" max="11361" width="12.88671875" customWidth="1"/>
    <col min="11596" max="11596" width="12.5546875" customWidth="1"/>
    <col min="11597" max="11597" width="5.109375" customWidth="1"/>
    <col min="11598" max="11598" width="13.44140625" customWidth="1"/>
    <col min="11599" max="11600" width="21.44140625" customWidth="1"/>
    <col min="11601" max="11601" width="17.6640625" customWidth="1"/>
    <col min="11602" max="11603" width="14.6640625" customWidth="1"/>
    <col min="11604" max="11605" width="15.88671875" customWidth="1"/>
    <col min="11606" max="11617" width="12.88671875" customWidth="1"/>
    <col min="11852" max="11852" width="12.5546875" customWidth="1"/>
    <col min="11853" max="11853" width="5.109375" customWidth="1"/>
    <col min="11854" max="11854" width="13.44140625" customWidth="1"/>
    <col min="11855" max="11856" width="21.44140625" customWidth="1"/>
    <col min="11857" max="11857" width="17.6640625" customWidth="1"/>
    <col min="11858" max="11859" width="14.6640625" customWidth="1"/>
    <col min="11860" max="11861" width="15.88671875" customWidth="1"/>
    <col min="11862" max="11873" width="12.88671875" customWidth="1"/>
    <col min="12108" max="12108" width="12.5546875" customWidth="1"/>
    <col min="12109" max="12109" width="5.109375" customWidth="1"/>
    <col min="12110" max="12110" width="13.44140625" customWidth="1"/>
    <col min="12111" max="12112" width="21.44140625" customWidth="1"/>
    <col min="12113" max="12113" width="17.6640625" customWidth="1"/>
    <col min="12114" max="12115" width="14.6640625" customWidth="1"/>
    <col min="12116" max="12117" width="15.88671875" customWidth="1"/>
    <col min="12118" max="12129" width="12.88671875" customWidth="1"/>
    <col min="12364" max="12364" width="12.5546875" customWidth="1"/>
    <col min="12365" max="12365" width="5.109375" customWidth="1"/>
    <col min="12366" max="12366" width="13.44140625" customWidth="1"/>
    <col min="12367" max="12368" width="21.44140625" customWidth="1"/>
    <col min="12369" max="12369" width="17.6640625" customWidth="1"/>
    <col min="12370" max="12371" width="14.6640625" customWidth="1"/>
    <col min="12372" max="12373" width="15.88671875" customWidth="1"/>
    <col min="12374" max="12385" width="12.88671875" customWidth="1"/>
    <col min="12620" max="12620" width="12.5546875" customWidth="1"/>
    <col min="12621" max="12621" width="5.109375" customWidth="1"/>
    <col min="12622" max="12622" width="13.44140625" customWidth="1"/>
    <col min="12623" max="12624" width="21.44140625" customWidth="1"/>
    <col min="12625" max="12625" width="17.6640625" customWidth="1"/>
    <col min="12626" max="12627" width="14.6640625" customWidth="1"/>
    <col min="12628" max="12629" width="15.88671875" customWidth="1"/>
    <col min="12630" max="12641" width="12.88671875" customWidth="1"/>
    <col min="12876" max="12876" width="12.5546875" customWidth="1"/>
    <col min="12877" max="12877" width="5.109375" customWidth="1"/>
    <col min="12878" max="12878" width="13.44140625" customWidth="1"/>
    <col min="12879" max="12880" width="21.44140625" customWidth="1"/>
    <col min="12881" max="12881" width="17.6640625" customWidth="1"/>
    <col min="12882" max="12883" width="14.6640625" customWidth="1"/>
    <col min="12884" max="12885" width="15.88671875" customWidth="1"/>
    <col min="12886" max="12897" width="12.88671875" customWidth="1"/>
    <col min="13132" max="13132" width="12.5546875" customWidth="1"/>
    <col min="13133" max="13133" width="5.109375" customWidth="1"/>
    <col min="13134" max="13134" width="13.44140625" customWidth="1"/>
    <col min="13135" max="13136" width="21.44140625" customWidth="1"/>
    <col min="13137" max="13137" width="17.6640625" customWidth="1"/>
    <col min="13138" max="13139" width="14.6640625" customWidth="1"/>
    <col min="13140" max="13141" width="15.88671875" customWidth="1"/>
    <col min="13142" max="13153" width="12.88671875" customWidth="1"/>
    <col min="13388" max="13388" width="12.5546875" customWidth="1"/>
    <col min="13389" max="13389" width="5.109375" customWidth="1"/>
    <col min="13390" max="13390" width="13.44140625" customWidth="1"/>
    <col min="13391" max="13392" width="21.44140625" customWidth="1"/>
    <col min="13393" max="13393" width="17.6640625" customWidth="1"/>
    <col min="13394" max="13395" width="14.6640625" customWidth="1"/>
    <col min="13396" max="13397" width="15.88671875" customWidth="1"/>
    <col min="13398" max="13409" width="12.88671875" customWidth="1"/>
    <col min="13644" max="13644" width="12.5546875" customWidth="1"/>
    <col min="13645" max="13645" width="5.109375" customWidth="1"/>
    <col min="13646" max="13646" width="13.44140625" customWidth="1"/>
    <col min="13647" max="13648" width="21.44140625" customWidth="1"/>
    <col min="13649" max="13649" width="17.6640625" customWidth="1"/>
    <col min="13650" max="13651" width="14.6640625" customWidth="1"/>
    <col min="13652" max="13653" width="15.88671875" customWidth="1"/>
    <col min="13654" max="13665" width="12.88671875" customWidth="1"/>
    <col min="13900" max="13900" width="12.5546875" customWidth="1"/>
    <col min="13901" max="13901" width="5.109375" customWidth="1"/>
    <col min="13902" max="13902" width="13.44140625" customWidth="1"/>
    <col min="13903" max="13904" width="21.44140625" customWidth="1"/>
    <col min="13905" max="13905" width="17.6640625" customWidth="1"/>
    <col min="13906" max="13907" width="14.6640625" customWidth="1"/>
    <col min="13908" max="13909" width="15.88671875" customWidth="1"/>
    <col min="13910" max="13921" width="12.88671875" customWidth="1"/>
    <col min="14156" max="14156" width="12.5546875" customWidth="1"/>
    <col min="14157" max="14157" width="5.109375" customWidth="1"/>
    <col min="14158" max="14158" width="13.44140625" customWidth="1"/>
    <col min="14159" max="14160" width="21.44140625" customWidth="1"/>
    <col min="14161" max="14161" width="17.6640625" customWidth="1"/>
    <col min="14162" max="14163" width="14.6640625" customWidth="1"/>
    <col min="14164" max="14165" width="15.88671875" customWidth="1"/>
    <col min="14166" max="14177" width="12.88671875" customWidth="1"/>
    <col min="14412" max="14412" width="12.5546875" customWidth="1"/>
    <col min="14413" max="14413" width="5.109375" customWidth="1"/>
    <col min="14414" max="14414" width="13.44140625" customWidth="1"/>
    <col min="14415" max="14416" width="21.44140625" customWidth="1"/>
    <col min="14417" max="14417" width="17.6640625" customWidth="1"/>
    <col min="14418" max="14419" width="14.6640625" customWidth="1"/>
    <col min="14420" max="14421" width="15.88671875" customWidth="1"/>
    <col min="14422" max="14433" width="12.88671875" customWidth="1"/>
    <col min="14668" max="14668" width="12.5546875" customWidth="1"/>
    <col min="14669" max="14669" width="5.109375" customWidth="1"/>
    <col min="14670" max="14670" width="13.44140625" customWidth="1"/>
    <col min="14671" max="14672" width="21.44140625" customWidth="1"/>
    <col min="14673" max="14673" width="17.6640625" customWidth="1"/>
    <col min="14674" max="14675" width="14.6640625" customWidth="1"/>
    <col min="14676" max="14677" width="15.88671875" customWidth="1"/>
    <col min="14678" max="14689" width="12.88671875" customWidth="1"/>
    <col min="14924" max="14924" width="12.5546875" customWidth="1"/>
    <col min="14925" max="14925" width="5.109375" customWidth="1"/>
    <col min="14926" max="14926" width="13.44140625" customWidth="1"/>
    <col min="14927" max="14928" width="21.44140625" customWidth="1"/>
    <col min="14929" max="14929" width="17.6640625" customWidth="1"/>
    <col min="14930" max="14931" width="14.6640625" customWidth="1"/>
    <col min="14932" max="14933" width="15.88671875" customWidth="1"/>
    <col min="14934" max="14945" width="12.88671875" customWidth="1"/>
    <col min="15180" max="15180" width="12.5546875" customWidth="1"/>
    <col min="15181" max="15181" width="5.109375" customWidth="1"/>
    <col min="15182" max="15182" width="13.44140625" customWidth="1"/>
    <col min="15183" max="15184" width="21.44140625" customWidth="1"/>
    <col min="15185" max="15185" width="17.6640625" customWidth="1"/>
    <col min="15186" max="15187" width="14.6640625" customWidth="1"/>
    <col min="15188" max="15189" width="15.88671875" customWidth="1"/>
    <col min="15190" max="15201" width="12.88671875" customWidth="1"/>
    <col min="15436" max="15436" width="12.5546875" customWidth="1"/>
    <col min="15437" max="15437" width="5.109375" customWidth="1"/>
    <col min="15438" max="15438" width="13.44140625" customWidth="1"/>
    <col min="15439" max="15440" width="21.44140625" customWidth="1"/>
    <col min="15441" max="15441" width="17.6640625" customWidth="1"/>
    <col min="15442" max="15443" width="14.6640625" customWidth="1"/>
    <col min="15444" max="15445" width="15.88671875" customWidth="1"/>
    <col min="15446" max="15457" width="12.88671875" customWidth="1"/>
    <col min="15692" max="15692" width="12.5546875" customWidth="1"/>
    <col min="15693" max="15693" width="5.109375" customWidth="1"/>
    <col min="15694" max="15694" width="13.44140625" customWidth="1"/>
    <col min="15695" max="15696" width="21.44140625" customWidth="1"/>
    <col min="15697" max="15697" width="17.6640625" customWidth="1"/>
    <col min="15698" max="15699" width="14.6640625" customWidth="1"/>
    <col min="15700" max="15701" width="15.88671875" customWidth="1"/>
    <col min="15702" max="15713" width="12.88671875" customWidth="1"/>
    <col min="15948" max="15948" width="12.5546875" customWidth="1"/>
    <col min="15949" max="15949" width="5.109375" customWidth="1"/>
    <col min="15950" max="15950" width="13.44140625" customWidth="1"/>
    <col min="15951" max="15952" width="21.44140625" customWidth="1"/>
    <col min="15953" max="15953" width="17.6640625" customWidth="1"/>
    <col min="15954" max="15955" width="14.6640625" customWidth="1"/>
    <col min="15956" max="15957" width="15.88671875" customWidth="1"/>
    <col min="15958" max="15969" width="12.88671875" customWidth="1"/>
    <col min="16204" max="16204" width="12.5546875" customWidth="1"/>
    <col min="16205" max="16205" width="5.109375" customWidth="1"/>
    <col min="16206" max="16206" width="13.44140625" customWidth="1"/>
    <col min="16207" max="16208" width="21.44140625" customWidth="1"/>
    <col min="16209" max="16209" width="17.6640625" customWidth="1"/>
    <col min="16210" max="16211" width="14.6640625" customWidth="1"/>
    <col min="16212" max="16213" width="15.88671875" customWidth="1"/>
    <col min="16214" max="16225" width="12.88671875" customWidth="1"/>
  </cols>
  <sheetData>
    <row r="1" spans="1:110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2"/>
      <c r="H1" s="2"/>
      <c r="I1" s="1"/>
      <c r="J1" s="2"/>
      <c r="K1" s="2"/>
      <c r="L1" s="2"/>
      <c r="M1" s="3"/>
    </row>
    <row r="2" spans="1:110" x14ac:dyDescent="0.3">
      <c r="C2" s="63"/>
      <c r="D2" s="1"/>
      <c r="E2" s="1"/>
      <c r="F2" s="1"/>
      <c r="G2" s="2"/>
      <c r="H2" s="2"/>
      <c r="I2" s="1"/>
      <c r="J2" s="2"/>
      <c r="K2" s="2"/>
      <c r="L2" s="2"/>
      <c r="M2" s="3"/>
      <c r="N2" s="7"/>
    </row>
    <row r="3" spans="1:110" ht="24" customHeight="1" x14ac:dyDescent="0.3">
      <c r="A3" s="347" t="s">
        <v>2</v>
      </c>
      <c r="B3" s="347"/>
      <c r="C3" s="348" t="s">
        <v>136</v>
      </c>
      <c r="D3" s="348"/>
      <c r="E3" s="348"/>
      <c r="F3" s="348"/>
      <c r="G3" s="2"/>
      <c r="H3" s="2"/>
      <c r="I3" s="1"/>
      <c r="J3" s="2"/>
      <c r="K3" s="2"/>
      <c r="L3" s="2"/>
      <c r="M3" s="2"/>
      <c r="N3" s="8"/>
    </row>
    <row r="4" spans="1:110" x14ac:dyDescent="0.3">
      <c r="C4" s="1"/>
      <c r="D4" s="1"/>
      <c r="E4" s="1"/>
      <c r="F4" s="9"/>
      <c r="G4" s="10"/>
      <c r="H4" s="10"/>
      <c r="I4" s="9"/>
      <c r="J4" s="10"/>
      <c r="K4" s="10"/>
      <c r="L4" s="10"/>
    </row>
    <row r="5" spans="1:110" ht="27" customHeight="1" x14ac:dyDescent="0.3">
      <c r="A5" s="347" t="s">
        <v>3</v>
      </c>
      <c r="B5" s="347"/>
      <c r="C5" s="348" t="s">
        <v>136</v>
      </c>
      <c r="D5" s="348"/>
      <c r="E5" s="348"/>
      <c r="F5" s="348"/>
      <c r="G5" s="11"/>
      <c r="H5" s="11"/>
      <c r="I5" s="1"/>
      <c r="J5" s="11"/>
      <c r="K5" s="11"/>
      <c r="L5" s="11"/>
      <c r="M5" s="11"/>
      <c r="N5" s="11"/>
    </row>
    <row r="6" spans="1:110" x14ac:dyDescent="0.3">
      <c r="C6" s="1"/>
      <c r="D6" s="1"/>
      <c r="E6" s="1"/>
      <c r="F6" s="9"/>
      <c r="G6" s="10"/>
      <c r="H6" s="10"/>
      <c r="I6" s="9"/>
      <c r="J6" s="10"/>
      <c r="K6" s="10"/>
      <c r="L6" s="10"/>
    </row>
    <row r="7" spans="1:110" ht="27" hidden="1" customHeight="1" x14ac:dyDescent="0.3">
      <c r="A7" s="347" t="s">
        <v>4</v>
      </c>
      <c r="B7" s="347"/>
      <c r="C7" s="348"/>
      <c r="D7" s="348"/>
      <c r="E7" s="348"/>
      <c r="F7" s="348"/>
      <c r="G7" s="11"/>
      <c r="H7" s="11"/>
      <c r="I7" s="1"/>
      <c r="J7" s="11"/>
      <c r="K7" s="11"/>
      <c r="L7" s="11"/>
      <c r="M7" s="11"/>
      <c r="N7" s="11"/>
    </row>
    <row r="8" spans="1:110" hidden="1" x14ac:dyDescent="0.3">
      <c r="C8" s="9"/>
      <c r="D8" s="9"/>
      <c r="E8" s="9"/>
      <c r="F8" s="9"/>
      <c r="G8" s="10"/>
      <c r="H8" s="10"/>
      <c r="I8" s="9"/>
      <c r="J8" s="10"/>
      <c r="K8" s="10"/>
      <c r="L8" s="10"/>
    </row>
    <row r="9" spans="1:110" ht="67.5" customHeight="1" x14ac:dyDescent="0.3">
      <c r="A9" s="347" t="s">
        <v>5</v>
      </c>
      <c r="B9" s="347"/>
      <c r="C9" s="412" t="s">
        <v>262</v>
      </c>
      <c r="D9" s="413"/>
      <c r="E9" s="413"/>
      <c r="F9" s="414"/>
      <c r="G9" s="13"/>
      <c r="H9" s="13"/>
      <c r="I9" s="12"/>
      <c r="J9" s="13"/>
      <c r="K9" s="13"/>
      <c r="L9" s="13"/>
      <c r="M9" s="4" t="s">
        <v>6</v>
      </c>
    </row>
    <row r="10" spans="1:110" s="18" customFormat="1" ht="14.25" customHeight="1" x14ac:dyDescent="0.3">
      <c r="A10" s="3"/>
      <c r="B10" s="3"/>
      <c r="C10" s="14"/>
      <c r="D10" s="14"/>
      <c r="E10" s="14"/>
      <c r="F10" s="14"/>
      <c r="G10" s="16"/>
      <c r="H10" s="16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35"/>
      <c r="V10" s="35"/>
      <c r="W10" s="17"/>
      <c r="X10" s="17"/>
      <c r="Y10" s="17"/>
      <c r="Z10" s="17"/>
      <c r="AA10" s="17"/>
      <c r="AB10" s="17"/>
      <c r="AC10" s="35"/>
      <c r="AD10" s="35"/>
      <c r="AE10" s="17"/>
      <c r="AF10" s="17"/>
      <c r="AG10" s="17"/>
      <c r="AH10" s="17"/>
      <c r="AI10" s="17"/>
      <c r="AJ10" s="17"/>
      <c r="AK10" s="35"/>
      <c r="AL10" s="35"/>
      <c r="AM10" s="17"/>
      <c r="AN10" s="17"/>
      <c r="AO10" s="17"/>
      <c r="AP10" s="17"/>
      <c r="AQ10" s="17"/>
      <c r="AR10" s="17"/>
      <c r="AS10" s="35"/>
      <c r="AT10" s="35"/>
      <c r="AU10" s="17"/>
      <c r="AV10" s="17"/>
      <c r="AW10" s="17"/>
      <c r="AX10" s="17"/>
      <c r="AY10" s="17"/>
      <c r="AZ10" s="17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17"/>
      <c r="BL10" s="17"/>
      <c r="BM10" s="17"/>
      <c r="BN10" s="17"/>
      <c r="BO10" s="17"/>
      <c r="BP10" s="17"/>
      <c r="BQ10" s="35"/>
      <c r="BR10" s="35"/>
      <c r="BS10" s="17"/>
      <c r="BT10" s="17"/>
      <c r="BU10" s="17"/>
      <c r="BV10" s="17"/>
      <c r="BW10" s="17"/>
      <c r="BX10" s="17"/>
      <c r="BY10" s="35"/>
      <c r="BZ10" s="35"/>
      <c r="CA10" s="17"/>
      <c r="CB10" s="17"/>
      <c r="CC10" s="17"/>
      <c r="CD10" s="17"/>
      <c r="CE10" s="17"/>
      <c r="CF10" s="17"/>
      <c r="CG10" s="35"/>
      <c r="CH10" s="35"/>
      <c r="CI10" s="17"/>
      <c r="CJ10" s="17"/>
      <c r="CK10" s="17"/>
      <c r="CL10" s="17"/>
      <c r="CM10" s="17"/>
      <c r="CN10" s="17"/>
      <c r="CO10" s="35"/>
      <c r="CP10" s="35"/>
      <c r="CQ10" s="17"/>
      <c r="CR10" s="17"/>
      <c r="CS10" s="17"/>
      <c r="CT10" s="17"/>
      <c r="CU10" s="17"/>
      <c r="CV10" s="17"/>
      <c r="CW10" s="35"/>
      <c r="CX10" s="35"/>
      <c r="CY10" s="17"/>
      <c r="CZ10" s="17"/>
      <c r="DA10" s="17"/>
      <c r="DB10" s="17"/>
      <c r="DC10" s="17"/>
      <c r="DD10" s="17"/>
      <c r="DE10" s="35"/>
      <c r="DF10" s="35"/>
    </row>
    <row r="11" spans="1:110" s="18" customFormat="1" ht="30" customHeight="1" x14ac:dyDescent="0.3">
      <c r="A11" s="19"/>
      <c r="B11" s="19"/>
      <c r="C11" s="15"/>
      <c r="D11" s="15"/>
      <c r="E11" s="15"/>
      <c r="F11" s="15"/>
      <c r="G11" s="16"/>
      <c r="H11" s="16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35"/>
      <c r="V11" s="35"/>
      <c r="W11" s="17"/>
      <c r="X11" s="17"/>
      <c r="Y11" s="17"/>
      <c r="Z11" s="17"/>
      <c r="AA11" s="17"/>
      <c r="AB11" s="17"/>
      <c r="AC11" s="35"/>
      <c r="AD11" s="35"/>
      <c r="AE11" s="17"/>
      <c r="AF11" s="17"/>
      <c r="AG11" s="17"/>
      <c r="AH11" s="17"/>
      <c r="AI11" s="17"/>
      <c r="AJ11" s="17"/>
      <c r="AK11" s="35"/>
      <c r="AL11" s="35"/>
      <c r="AM11" s="17"/>
      <c r="AN11" s="17"/>
      <c r="AO11" s="17"/>
      <c r="AP11" s="17"/>
      <c r="AQ11" s="17"/>
      <c r="AR11" s="17"/>
      <c r="AS11" s="35"/>
      <c r="AT11" s="35"/>
      <c r="AU11" s="17"/>
      <c r="AV11" s="17"/>
      <c r="AW11" s="17"/>
      <c r="AX11" s="17"/>
      <c r="AY11" s="17"/>
      <c r="AZ11" s="17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17"/>
      <c r="BL11" s="17"/>
      <c r="BM11" s="17"/>
      <c r="BN11" s="17"/>
      <c r="BO11" s="17"/>
      <c r="BP11" s="17"/>
      <c r="BQ11" s="35"/>
      <c r="BR11" s="35"/>
      <c r="BS11" s="17"/>
      <c r="BT11" s="17"/>
      <c r="BU11" s="17"/>
      <c r="BV11" s="17"/>
      <c r="BW11" s="17"/>
      <c r="BX11" s="17"/>
      <c r="BY11" s="35"/>
      <c r="BZ11" s="35"/>
      <c r="CA11" s="17"/>
      <c r="CB11" s="17"/>
      <c r="CC11" s="17"/>
      <c r="CD11" s="17"/>
      <c r="CE11" s="17"/>
      <c r="CF11" s="17"/>
      <c r="CG11" s="35"/>
      <c r="CH11" s="35"/>
      <c r="CI11" s="17"/>
      <c r="CJ11" s="17"/>
      <c r="CK11" s="17"/>
      <c r="CL11" s="17"/>
      <c r="CM11" s="17"/>
      <c r="CN11" s="17"/>
      <c r="CO11" s="35"/>
      <c r="CP11" s="35"/>
      <c r="CQ11" s="17"/>
      <c r="CR11" s="17"/>
      <c r="CS11" s="17"/>
      <c r="CT11" s="17"/>
      <c r="CU11" s="17"/>
      <c r="CV11" s="17"/>
      <c r="CW11" s="35"/>
      <c r="CX11" s="35"/>
      <c r="CY11" s="17"/>
      <c r="CZ11" s="17"/>
      <c r="DA11" s="17"/>
      <c r="DB11" s="17"/>
      <c r="DC11" s="17"/>
      <c r="DD11" s="17"/>
      <c r="DE11" s="35"/>
      <c r="DF11" s="35"/>
    </row>
    <row r="12" spans="1:110" x14ac:dyDescent="0.3">
      <c r="A12" s="20"/>
      <c r="B12" s="20"/>
      <c r="C12" s="20"/>
      <c r="D12" s="20"/>
      <c r="E12" s="20"/>
      <c r="F12" s="20"/>
      <c r="G12" s="21"/>
      <c r="H12" s="21"/>
      <c r="I12" s="20"/>
      <c r="J12" s="21"/>
      <c r="K12" s="21"/>
      <c r="L12" s="21"/>
    </row>
    <row r="13" spans="1:110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308</v>
      </c>
      <c r="J13" s="356" t="s">
        <v>309</v>
      </c>
      <c r="K13" s="356" t="s">
        <v>310</v>
      </c>
      <c r="L13" s="356" t="s">
        <v>14</v>
      </c>
      <c r="M13" s="352" t="s">
        <v>306</v>
      </c>
      <c r="N13" s="352" t="s">
        <v>307</v>
      </c>
      <c r="O13" s="341" t="s">
        <v>17</v>
      </c>
      <c r="P13" s="342"/>
      <c r="Q13" s="342"/>
      <c r="R13" s="342"/>
      <c r="S13" s="342"/>
      <c r="T13" s="342"/>
      <c r="U13" s="342"/>
      <c r="V13" s="343"/>
      <c r="W13" s="341" t="s">
        <v>18</v>
      </c>
      <c r="X13" s="342"/>
      <c r="Y13" s="342"/>
      <c r="Z13" s="342"/>
      <c r="AA13" s="342"/>
      <c r="AB13" s="342"/>
      <c r="AC13" s="342"/>
      <c r="AD13" s="343"/>
      <c r="AE13" s="341" t="s">
        <v>19</v>
      </c>
      <c r="AF13" s="342"/>
      <c r="AG13" s="342"/>
      <c r="AH13" s="342"/>
      <c r="AI13" s="342"/>
      <c r="AJ13" s="342"/>
      <c r="AK13" s="342"/>
      <c r="AL13" s="343"/>
      <c r="AM13" s="341" t="s">
        <v>20</v>
      </c>
      <c r="AN13" s="342"/>
      <c r="AO13" s="342"/>
      <c r="AP13" s="342"/>
      <c r="AQ13" s="342"/>
      <c r="AR13" s="342"/>
      <c r="AS13" s="342"/>
      <c r="AT13" s="343"/>
      <c r="AU13" s="341" t="s">
        <v>21</v>
      </c>
      <c r="AV13" s="342"/>
      <c r="AW13" s="342"/>
      <c r="AX13" s="342"/>
      <c r="AY13" s="342"/>
      <c r="AZ13" s="342"/>
      <c r="BA13" s="342"/>
      <c r="BB13" s="343"/>
      <c r="BC13" s="341" t="s">
        <v>22</v>
      </c>
      <c r="BD13" s="342"/>
      <c r="BE13" s="342"/>
      <c r="BF13" s="342"/>
      <c r="BG13" s="342"/>
      <c r="BH13" s="342"/>
      <c r="BI13" s="342"/>
      <c r="BJ13" s="343"/>
      <c r="BK13" s="341" t="s">
        <v>23</v>
      </c>
      <c r="BL13" s="342"/>
      <c r="BM13" s="342"/>
      <c r="BN13" s="342"/>
      <c r="BO13" s="342"/>
      <c r="BP13" s="342"/>
      <c r="BQ13" s="342"/>
      <c r="BR13" s="343"/>
      <c r="BS13" s="341" t="s">
        <v>24</v>
      </c>
      <c r="BT13" s="342"/>
      <c r="BU13" s="342"/>
      <c r="BV13" s="342"/>
      <c r="BW13" s="342"/>
      <c r="BX13" s="342"/>
      <c r="BY13" s="342"/>
      <c r="BZ13" s="343"/>
      <c r="CA13" s="341" t="s">
        <v>25</v>
      </c>
      <c r="CB13" s="342"/>
      <c r="CC13" s="342"/>
      <c r="CD13" s="342"/>
      <c r="CE13" s="342"/>
      <c r="CF13" s="342"/>
      <c r="CG13" s="342"/>
      <c r="CH13" s="343"/>
      <c r="CI13" s="341" t="s">
        <v>26</v>
      </c>
      <c r="CJ13" s="342"/>
      <c r="CK13" s="342"/>
      <c r="CL13" s="342"/>
      <c r="CM13" s="342"/>
      <c r="CN13" s="342"/>
      <c r="CO13" s="342"/>
      <c r="CP13" s="343"/>
      <c r="CQ13" s="341" t="s">
        <v>27</v>
      </c>
      <c r="CR13" s="342"/>
      <c r="CS13" s="342"/>
      <c r="CT13" s="342"/>
      <c r="CU13" s="342"/>
      <c r="CV13" s="342"/>
      <c r="CW13" s="342"/>
      <c r="CX13" s="342"/>
      <c r="CY13" s="341" t="s">
        <v>28</v>
      </c>
      <c r="CZ13" s="342"/>
      <c r="DA13" s="342"/>
      <c r="DB13" s="342"/>
      <c r="DC13" s="342"/>
      <c r="DD13" s="342"/>
      <c r="DE13" s="342"/>
      <c r="DF13" s="343"/>
    </row>
    <row r="14" spans="1:110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4"/>
      <c r="P14" s="345"/>
      <c r="Q14" s="345"/>
      <c r="R14" s="345"/>
      <c r="S14" s="345"/>
      <c r="T14" s="345"/>
      <c r="U14" s="345"/>
      <c r="V14" s="346"/>
      <c r="W14" s="344"/>
      <c r="X14" s="345"/>
      <c r="Y14" s="345"/>
      <c r="Z14" s="345"/>
      <c r="AA14" s="345"/>
      <c r="AB14" s="345"/>
      <c r="AC14" s="345"/>
      <c r="AD14" s="346"/>
      <c r="AE14" s="344"/>
      <c r="AF14" s="345"/>
      <c r="AG14" s="345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5"/>
      <c r="AS14" s="345"/>
      <c r="AT14" s="346"/>
      <c r="AU14" s="344"/>
      <c r="AV14" s="345"/>
      <c r="AW14" s="345"/>
      <c r="AX14" s="345"/>
      <c r="AY14" s="345"/>
      <c r="AZ14" s="345"/>
      <c r="BA14" s="345"/>
      <c r="BB14" s="346"/>
      <c r="BC14" s="344"/>
      <c r="BD14" s="345"/>
      <c r="BE14" s="345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5"/>
      <c r="BQ14" s="345"/>
      <c r="BR14" s="346"/>
      <c r="BS14" s="344"/>
      <c r="BT14" s="345"/>
      <c r="BU14" s="345"/>
      <c r="BV14" s="345"/>
      <c r="BW14" s="345"/>
      <c r="BX14" s="345"/>
      <c r="BY14" s="345"/>
      <c r="BZ14" s="346"/>
      <c r="CA14" s="344"/>
      <c r="CB14" s="345"/>
      <c r="CC14" s="345"/>
      <c r="CD14" s="345"/>
      <c r="CE14" s="345"/>
      <c r="CF14" s="345"/>
      <c r="CG14" s="345"/>
      <c r="CH14" s="346"/>
      <c r="CI14" s="344"/>
      <c r="CJ14" s="345"/>
      <c r="CK14" s="345"/>
      <c r="CL14" s="345"/>
      <c r="CM14" s="345"/>
      <c r="CN14" s="345"/>
      <c r="CO14" s="345"/>
      <c r="CP14" s="346"/>
      <c r="CQ14" s="344"/>
      <c r="CR14" s="345"/>
      <c r="CS14" s="345"/>
      <c r="CT14" s="345"/>
      <c r="CU14" s="345"/>
      <c r="CV14" s="345"/>
      <c r="CW14" s="345"/>
      <c r="CX14" s="345"/>
      <c r="CY14" s="344"/>
      <c r="CZ14" s="345"/>
      <c r="DA14" s="345"/>
      <c r="DB14" s="345"/>
      <c r="DC14" s="345"/>
      <c r="DD14" s="345"/>
      <c r="DE14" s="345"/>
      <c r="DF14" s="346"/>
    </row>
    <row r="15" spans="1:110" s="30" customFormat="1" ht="26.25" customHeight="1" x14ac:dyDescent="0.3">
      <c r="A15" s="363" t="s">
        <v>34</v>
      </c>
      <c r="B15" s="491" t="s">
        <v>138</v>
      </c>
      <c r="C15" s="491"/>
      <c r="D15" s="68" t="s">
        <v>139</v>
      </c>
      <c r="E15" s="264" t="s">
        <v>32</v>
      </c>
      <c r="F15" s="23" t="s">
        <v>33</v>
      </c>
      <c r="G15" s="106">
        <v>278</v>
      </c>
      <c r="H15" s="106">
        <v>400</v>
      </c>
      <c r="I15" s="79">
        <v>413</v>
      </c>
      <c r="J15" s="79">
        <f>I15*1.02</f>
        <v>421.26</v>
      </c>
      <c r="K15" s="79">
        <f>J15*1.02</f>
        <v>429.68520000000001</v>
      </c>
      <c r="L15" s="57" t="s">
        <v>140</v>
      </c>
      <c r="M15" s="53">
        <v>0.02</v>
      </c>
      <c r="N15" s="39">
        <f>MAX(O15:DF15)</f>
        <v>332</v>
      </c>
      <c r="O15" s="486">
        <v>260</v>
      </c>
      <c r="P15" s="487"/>
      <c r="Q15" s="487"/>
      <c r="R15" s="487"/>
      <c r="S15" s="487"/>
      <c r="T15" s="487"/>
      <c r="U15" s="487"/>
      <c r="V15" s="488"/>
      <c r="W15" s="483">
        <v>263</v>
      </c>
      <c r="X15" s="484"/>
      <c r="Y15" s="484"/>
      <c r="Z15" s="484"/>
      <c r="AA15" s="484"/>
      <c r="AB15" s="484"/>
      <c r="AC15" s="484"/>
      <c r="AD15" s="485"/>
      <c r="AE15" s="461">
        <v>277</v>
      </c>
      <c r="AF15" s="462"/>
      <c r="AG15" s="462"/>
      <c r="AH15" s="462"/>
      <c r="AI15" s="462"/>
      <c r="AJ15" s="462"/>
      <c r="AK15" s="462"/>
      <c r="AL15" s="463"/>
      <c r="AM15" s="467">
        <v>276</v>
      </c>
      <c r="AN15" s="465"/>
      <c r="AO15" s="465"/>
      <c r="AP15" s="465"/>
      <c r="AQ15" s="465"/>
      <c r="AR15" s="465"/>
      <c r="AS15" s="465"/>
      <c r="AT15" s="466"/>
      <c r="AU15" s="464">
        <v>285</v>
      </c>
      <c r="AV15" s="465"/>
      <c r="AW15" s="465"/>
      <c r="AX15" s="465"/>
      <c r="AY15" s="465"/>
      <c r="AZ15" s="465"/>
      <c r="BA15" s="465"/>
      <c r="BB15" s="466"/>
      <c r="BC15" s="458">
        <v>274</v>
      </c>
      <c r="BD15" s="459"/>
      <c r="BE15" s="459"/>
      <c r="BF15" s="459"/>
      <c r="BG15" s="459"/>
      <c r="BH15" s="459"/>
      <c r="BI15" s="459"/>
      <c r="BJ15" s="460"/>
      <c r="BK15" s="470">
        <v>332</v>
      </c>
      <c r="BL15" s="471"/>
      <c r="BM15" s="471"/>
      <c r="BN15" s="471"/>
      <c r="BO15" s="471"/>
      <c r="BP15" s="471"/>
      <c r="BQ15" s="471"/>
      <c r="BR15" s="472"/>
      <c r="BS15" s="476">
        <v>332</v>
      </c>
      <c r="BT15" s="477"/>
      <c r="BU15" s="477"/>
      <c r="BV15" s="477"/>
      <c r="BW15" s="477"/>
      <c r="BX15" s="477"/>
      <c r="BY15" s="477"/>
      <c r="BZ15" s="478"/>
      <c r="CA15" s="468">
        <v>261</v>
      </c>
      <c r="CB15" s="469"/>
      <c r="CC15" s="469"/>
      <c r="CD15" s="469"/>
      <c r="CE15" s="469"/>
      <c r="CF15" s="469"/>
      <c r="CG15" s="469"/>
      <c r="CH15" s="469"/>
      <c r="CI15" s="473">
        <v>249</v>
      </c>
      <c r="CJ15" s="474"/>
      <c r="CK15" s="474"/>
      <c r="CL15" s="474"/>
      <c r="CM15" s="474"/>
      <c r="CN15" s="474"/>
      <c r="CO15" s="474"/>
      <c r="CP15" s="475"/>
      <c r="CQ15" s="479">
        <v>288</v>
      </c>
      <c r="CR15" s="480"/>
      <c r="CS15" s="480"/>
      <c r="CT15" s="480"/>
      <c r="CU15" s="480"/>
      <c r="CV15" s="480"/>
      <c r="CW15" s="480"/>
      <c r="CX15" s="481"/>
      <c r="CY15" s="479">
        <v>236</v>
      </c>
      <c r="CZ15" s="480"/>
      <c r="DA15" s="480"/>
      <c r="DB15" s="480"/>
      <c r="DC15" s="480"/>
      <c r="DD15" s="480"/>
      <c r="DE15" s="480"/>
      <c r="DF15" s="481"/>
    </row>
    <row r="16" spans="1:110" s="30" customFormat="1" ht="24.75" customHeight="1" x14ac:dyDescent="0.3">
      <c r="A16" s="364"/>
      <c r="B16" s="491" t="s">
        <v>141</v>
      </c>
      <c r="C16" s="491"/>
      <c r="D16" s="69" t="s">
        <v>142</v>
      </c>
      <c r="E16" s="23" t="s">
        <v>143</v>
      </c>
      <c r="F16" s="23" t="s">
        <v>33</v>
      </c>
      <c r="G16" s="106">
        <v>86</v>
      </c>
      <c r="H16" s="106">
        <v>90</v>
      </c>
      <c r="I16" s="79">
        <v>70</v>
      </c>
      <c r="J16" s="79">
        <f>I16*1.01</f>
        <v>70.7</v>
      </c>
      <c r="K16" s="79">
        <f>J16*1.01</f>
        <v>71.406999999999996</v>
      </c>
      <c r="L16" s="57" t="s">
        <v>140</v>
      </c>
      <c r="M16" s="53">
        <v>0.01</v>
      </c>
      <c r="N16" s="126">
        <f>MAX(O16:DF16)</f>
        <v>107</v>
      </c>
      <c r="O16" s="486">
        <v>73</v>
      </c>
      <c r="P16" s="487"/>
      <c r="Q16" s="487"/>
      <c r="R16" s="487"/>
      <c r="S16" s="487"/>
      <c r="T16" s="487"/>
      <c r="U16" s="487"/>
      <c r="V16" s="488"/>
      <c r="W16" s="483">
        <v>75</v>
      </c>
      <c r="X16" s="484"/>
      <c r="Y16" s="484"/>
      <c r="Z16" s="484"/>
      <c r="AA16" s="484"/>
      <c r="AB16" s="484"/>
      <c r="AC16" s="484"/>
      <c r="AD16" s="485"/>
      <c r="AE16" s="461">
        <v>76</v>
      </c>
      <c r="AF16" s="462"/>
      <c r="AG16" s="462"/>
      <c r="AH16" s="462"/>
      <c r="AI16" s="462"/>
      <c r="AJ16" s="462"/>
      <c r="AK16" s="462"/>
      <c r="AL16" s="463"/>
      <c r="AM16" s="467">
        <v>74</v>
      </c>
      <c r="AN16" s="465"/>
      <c r="AO16" s="465"/>
      <c r="AP16" s="465"/>
      <c r="AQ16" s="465"/>
      <c r="AR16" s="465"/>
      <c r="AS16" s="465"/>
      <c r="AT16" s="466"/>
      <c r="AU16" s="464">
        <v>73</v>
      </c>
      <c r="AV16" s="465"/>
      <c r="AW16" s="465"/>
      <c r="AX16" s="465"/>
      <c r="AY16" s="465"/>
      <c r="AZ16" s="465"/>
      <c r="BA16" s="465"/>
      <c r="BB16" s="466"/>
      <c r="BC16" s="458">
        <v>83</v>
      </c>
      <c r="BD16" s="459"/>
      <c r="BE16" s="459"/>
      <c r="BF16" s="459"/>
      <c r="BG16" s="459"/>
      <c r="BH16" s="459"/>
      <c r="BI16" s="459"/>
      <c r="BJ16" s="460"/>
      <c r="BK16" s="470">
        <v>107</v>
      </c>
      <c r="BL16" s="471"/>
      <c r="BM16" s="471"/>
      <c r="BN16" s="471"/>
      <c r="BO16" s="471"/>
      <c r="BP16" s="471"/>
      <c r="BQ16" s="471"/>
      <c r="BR16" s="472"/>
      <c r="BS16" s="476">
        <v>107</v>
      </c>
      <c r="BT16" s="477"/>
      <c r="BU16" s="477"/>
      <c r="BV16" s="477"/>
      <c r="BW16" s="477"/>
      <c r="BX16" s="477"/>
      <c r="BY16" s="477"/>
      <c r="BZ16" s="478"/>
      <c r="CA16" s="468">
        <v>72</v>
      </c>
      <c r="CB16" s="469"/>
      <c r="CC16" s="469"/>
      <c r="CD16" s="469"/>
      <c r="CE16" s="469"/>
      <c r="CF16" s="469"/>
      <c r="CG16" s="469"/>
      <c r="CH16" s="469"/>
      <c r="CI16" s="473">
        <v>55</v>
      </c>
      <c r="CJ16" s="474"/>
      <c r="CK16" s="474"/>
      <c r="CL16" s="474"/>
      <c r="CM16" s="474"/>
      <c r="CN16" s="474"/>
      <c r="CO16" s="474"/>
      <c r="CP16" s="475"/>
      <c r="CQ16" s="479">
        <v>64</v>
      </c>
      <c r="CR16" s="480"/>
      <c r="CS16" s="480"/>
      <c r="CT16" s="480"/>
      <c r="CU16" s="480"/>
      <c r="CV16" s="480"/>
      <c r="CW16" s="480"/>
      <c r="CX16" s="481"/>
      <c r="CY16" s="479">
        <v>64</v>
      </c>
      <c r="CZ16" s="480"/>
      <c r="DA16" s="480"/>
      <c r="DB16" s="480"/>
      <c r="DC16" s="480"/>
      <c r="DD16" s="480"/>
      <c r="DE16" s="480"/>
      <c r="DF16" s="481"/>
    </row>
    <row r="17" spans="1:110" s="30" customFormat="1" ht="18.75" customHeight="1" x14ac:dyDescent="0.3">
      <c r="A17" s="364"/>
      <c r="B17" s="390" t="s">
        <v>144</v>
      </c>
      <c r="C17" s="390"/>
      <c r="D17" s="70" t="s">
        <v>145</v>
      </c>
      <c r="E17" s="65" t="s">
        <v>32</v>
      </c>
      <c r="F17" s="65" t="s">
        <v>33</v>
      </c>
      <c r="G17" s="106">
        <v>41552</v>
      </c>
      <c r="H17" s="106">
        <v>48000</v>
      </c>
      <c r="I17" s="79">
        <v>53300</v>
      </c>
      <c r="J17" s="79">
        <f t="shared" ref="J17:K19" si="0">I17*1.02</f>
        <v>54366</v>
      </c>
      <c r="K17" s="79">
        <f t="shared" si="0"/>
        <v>55453.32</v>
      </c>
      <c r="L17" s="57" t="s">
        <v>140</v>
      </c>
      <c r="M17" s="53">
        <v>0.02</v>
      </c>
      <c r="N17" s="39">
        <f>SUM(O17:DF17)</f>
        <v>50955</v>
      </c>
      <c r="O17" s="486">
        <v>3892</v>
      </c>
      <c r="P17" s="487"/>
      <c r="Q17" s="487"/>
      <c r="R17" s="487"/>
      <c r="S17" s="487"/>
      <c r="T17" s="487"/>
      <c r="U17" s="487"/>
      <c r="V17" s="488"/>
      <c r="W17" s="483">
        <v>4012</v>
      </c>
      <c r="X17" s="484"/>
      <c r="Y17" s="484"/>
      <c r="Z17" s="484"/>
      <c r="AA17" s="484"/>
      <c r="AB17" s="484"/>
      <c r="AC17" s="484"/>
      <c r="AD17" s="485"/>
      <c r="AE17" s="461">
        <v>4352</v>
      </c>
      <c r="AF17" s="462"/>
      <c r="AG17" s="462"/>
      <c r="AH17" s="462"/>
      <c r="AI17" s="462"/>
      <c r="AJ17" s="462"/>
      <c r="AK17" s="462"/>
      <c r="AL17" s="463"/>
      <c r="AM17" s="467">
        <v>4216</v>
      </c>
      <c r="AN17" s="465"/>
      <c r="AO17" s="465"/>
      <c r="AP17" s="465"/>
      <c r="AQ17" s="465"/>
      <c r="AR17" s="465"/>
      <c r="AS17" s="465"/>
      <c r="AT17" s="466"/>
      <c r="AU17" s="464">
        <v>4560</v>
      </c>
      <c r="AV17" s="465"/>
      <c r="AW17" s="465"/>
      <c r="AX17" s="465"/>
      <c r="AY17" s="465"/>
      <c r="AZ17" s="465"/>
      <c r="BA17" s="465"/>
      <c r="BB17" s="466"/>
      <c r="BC17" s="458">
        <v>4384</v>
      </c>
      <c r="BD17" s="459"/>
      <c r="BE17" s="459"/>
      <c r="BF17" s="459"/>
      <c r="BG17" s="459"/>
      <c r="BH17" s="459"/>
      <c r="BI17" s="459"/>
      <c r="BJ17" s="460"/>
      <c r="BK17" s="470">
        <v>5209</v>
      </c>
      <c r="BL17" s="471"/>
      <c r="BM17" s="471"/>
      <c r="BN17" s="471"/>
      <c r="BO17" s="471"/>
      <c r="BP17" s="471"/>
      <c r="BQ17" s="471"/>
      <c r="BR17" s="472"/>
      <c r="BS17" s="476">
        <v>5209</v>
      </c>
      <c r="BT17" s="477"/>
      <c r="BU17" s="477"/>
      <c r="BV17" s="477"/>
      <c r="BW17" s="477"/>
      <c r="BX17" s="477"/>
      <c r="BY17" s="477"/>
      <c r="BZ17" s="478"/>
      <c r="CA17" s="468">
        <v>4577</v>
      </c>
      <c r="CB17" s="469"/>
      <c r="CC17" s="469"/>
      <c r="CD17" s="469"/>
      <c r="CE17" s="469"/>
      <c r="CF17" s="469"/>
      <c r="CG17" s="469"/>
      <c r="CH17" s="469"/>
      <c r="CI17" s="473">
        <v>3984</v>
      </c>
      <c r="CJ17" s="474"/>
      <c r="CK17" s="474"/>
      <c r="CL17" s="474"/>
      <c r="CM17" s="474"/>
      <c r="CN17" s="474"/>
      <c r="CO17" s="474"/>
      <c r="CP17" s="475"/>
      <c r="CQ17" s="479">
        <v>4384</v>
      </c>
      <c r="CR17" s="480"/>
      <c r="CS17" s="480"/>
      <c r="CT17" s="480"/>
      <c r="CU17" s="480"/>
      <c r="CV17" s="480"/>
      <c r="CW17" s="480"/>
      <c r="CX17" s="481"/>
      <c r="CY17" s="479">
        <v>2176</v>
      </c>
      <c r="CZ17" s="480"/>
      <c r="DA17" s="480"/>
      <c r="DB17" s="480"/>
      <c r="DC17" s="480"/>
      <c r="DD17" s="480"/>
      <c r="DE17" s="480"/>
      <c r="DF17" s="481"/>
    </row>
    <row r="18" spans="1:110" s="30" customFormat="1" ht="23.25" customHeight="1" x14ac:dyDescent="0.3">
      <c r="A18" s="364"/>
      <c r="B18" s="387" t="s">
        <v>261</v>
      </c>
      <c r="C18" s="387"/>
      <c r="D18" s="69" t="s">
        <v>146</v>
      </c>
      <c r="E18" s="23" t="s">
        <v>32</v>
      </c>
      <c r="F18" s="23" t="s">
        <v>33</v>
      </c>
      <c r="G18" s="106">
        <v>31606</v>
      </c>
      <c r="H18" s="106">
        <v>41000</v>
      </c>
      <c r="I18" s="79">
        <v>49000</v>
      </c>
      <c r="J18" s="79">
        <f t="shared" si="0"/>
        <v>49980</v>
      </c>
      <c r="K18" s="79">
        <f t="shared" si="0"/>
        <v>50979.6</v>
      </c>
      <c r="L18" s="57" t="s">
        <v>140</v>
      </c>
      <c r="M18" s="53">
        <v>0.02</v>
      </c>
      <c r="N18" s="39">
        <f>SUM(O18:DF18)</f>
        <v>33552</v>
      </c>
      <c r="O18" s="486">
        <v>2337</v>
      </c>
      <c r="P18" s="487"/>
      <c r="Q18" s="487"/>
      <c r="R18" s="487"/>
      <c r="S18" s="487"/>
      <c r="T18" s="487"/>
      <c r="U18" s="487"/>
      <c r="V18" s="488"/>
      <c r="W18" s="483">
        <v>2669</v>
      </c>
      <c r="X18" s="484"/>
      <c r="Y18" s="484"/>
      <c r="Z18" s="484"/>
      <c r="AA18" s="484"/>
      <c r="AB18" s="484"/>
      <c r="AC18" s="484"/>
      <c r="AD18" s="485"/>
      <c r="AE18" s="461">
        <v>3179</v>
      </c>
      <c r="AF18" s="462"/>
      <c r="AG18" s="462"/>
      <c r="AH18" s="462"/>
      <c r="AI18" s="462"/>
      <c r="AJ18" s="462"/>
      <c r="AK18" s="462"/>
      <c r="AL18" s="463"/>
      <c r="AM18" s="467">
        <v>3794</v>
      </c>
      <c r="AN18" s="465"/>
      <c r="AO18" s="465"/>
      <c r="AP18" s="465"/>
      <c r="AQ18" s="465"/>
      <c r="AR18" s="465"/>
      <c r="AS18" s="465"/>
      <c r="AT18" s="466"/>
      <c r="AU18" s="464">
        <v>4002</v>
      </c>
      <c r="AV18" s="465"/>
      <c r="AW18" s="465"/>
      <c r="AX18" s="465"/>
      <c r="AY18" s="465"/>
      <c r="AZ18" s="465"/>
      <c r="BA18" s="465"/>
      <c r="BB18" s="466"/>
      <c r="BC18" s="458">
        <v>3818</v>
      </c>
      <c r="BD18" s="459"/>
      <c r="BE18" s="459"/>
      <c r="BF18" s="459"/>
      <c r="BG18" s="459"/>
      <c r="BH18" s="459"/>
      <c r="BI18" s="459"/>
      <c r="BJ18" s="460"/>
      <c r="BK18" s="470">
        <v>4286</v>
      </c>
      <c r="BL18" s="471"/>
      <c r="BM18" s="471"/>
      <c r="BN18" s="471"/>
      <c r="BO18" s="471"/>
      <c r="BP18" s="471"/>
      <c r="BQ18" s="471"/>
      <c r="BR18" s="472"/>
      <c r="BS18" s="476">
        <v>2286</v>
      </c>
      <c r="BT18" s="477"/>
      <c r="BU18" s="477"/>
      <c r="BV18" s="477"/>
      <c r="BW18" s="477"/>
      <c r="BX18" s="477"/>
      <c r="BY18" s="477"/>
      <c r="BZ18" s="478"/>
      <c r="CA18" s="468">
        <v>1891</v>
      </c>
      <c r="CB18" s="469"/>
      <c r="CC18" s="469"/>
      <c r="CD18" s="469"/>
      <c r="CE18" s="469"/>
      <c r="CF18" s="469"/>
      <c r="CG18" s="469"/>
      <c r="CH18" s="469"/>
      <c r="CI18" s="473">
        <v>2008</v>
      </c>
      <c r="CJ18" s="474"/>
      <c r="CK18" s="474"/>
      <c r="CL18" s="474"/>
      <c r="CM18" s="474"/>
      <c r="CN18" s="474"/>
      <c r="CO18" s="474"/>
      <c r="CP18" s="475"/>
      <c r="CQ18" s="479">
        <v>2093</v>
      </c>
      <c r="CR18" s="480"/>
      <c r="CS18" s="480"/>
      <c r="CT18" s="480"/>
      <c r="CU18" s="480"/>
      <c r="CV18" s="480"/>
      <c r="CW18" s="480"/>
      <c r="CX18" s="481"/>
      <c r="CY18" s="479">
        <v>1189</v>
      </c>
      <c r="CZ18" s="480"/>
      <c r="DA18" s="480"/>
      <c r="DB18" s="480"/>
      <c r="DC18" s="480"/>
      <c r="DD18" s="480"/>
      <c r="DE18" s="480"/>
      <c r="DF18" s="481"/>
    </row>
    <row r="19" spans="1:110" s="30" customFormat="1" ht="12.75" customHeight="1" x14ac:dyDescent="0.3">
      <c r="A19" s="369" t="s">
        <v>35</v>
      </c>
      <c r="B19" s="371" t="s">
        <v>147</v>
      </c>
      <c r="C19" s="372"/>
      <c r="D19" s="369" t="s">
        <v>148</v>
      </c>
      <c r="E19" s="369" t="s">
        <v>32</v>
      </c>
      <c r="F19" s="369" t="s">
        <v>33</v>
      </c>
      <c r="G19" s="415">
        <v>30452</v>
      </c>
      <c r="H19" s="415">
        <v>40700</v>
      </c>
      <c r="I19" s="392">
        <v>49000</v>
      </c>
      <c r="J19" s="392">
        <f t="shared" si="0"/>
        <v>49980</v>
      </c>
      <c r="K19" s="392">
        <f t="shared" si="0"/>
        <v>50979.6</v>
      </c>
      <c r="L19" s="396" t="s">
        <v>140</v>
      </c>
      <c r="M19" s="359">
        <v>0.02</v>
      </c>
      <c r="N19" s="489">
        <f>SUM(O20:DF20)</f>
        <v>33552</v>
      </c>
      <c r="O19" s="125" t="s">
        <v>61</v>
      </c>
      <c r="P19" s="125" t="s">
        <v>62</v>
      </c>
      <c r="Q19" s="125" t="s">
        <v>63</v>
      </c>
      <c r="R19" s="125" t="s">
        <v>64</v>
      </c>
      <c r="S19" s="125" t="s">
        <v>37</v>
      </c>
      <c r="T19" s="125" t="s">
        <v>38</v>
      </c>
      <c r="U19" s="125" t="s">
        <v>39</v>
      </c>
      <c r="V19" s="125" t="s">
        <v>40</v>
      </c>
      <c r="W19" s="125" t="s">
        <v>61</v>
      </c>
      <c r="X19" s="125" t="s">
        <v>62</v>
      </c>
      <c r="Y19" s="125" t="s">
        <v>63</v>
      </c>
      <c r="Z19" s="125" t="s">
        <v>64</v>
      </c>
      <c r="AA19" s="125" t="s">
        <v>37</v>
      </c>
      <c r="AB19" s="125" t="s">
        <v>38</v>
      </c>
      <c r="AC19" s="125" t="s">
        <v>39</v>
      </c>
      <c r="AD19" s="125" t="s">
        <v>40</v>
      </c>
      <c r="AE19" s="125" t="s">
        <v>61</v>
      </c>
      <c r="AF19" s="125" t="s">
        <v>62</v>
      </c>
      <c r="AG19" s="125" t="s">
        <v>63</v>
      </c>
      <c r="AH19" s="125" t="s">
        <v>64</v>
      </c>
      <c r="AI19" s="125" t="s">
        <v>37</v>
      </c>
      <c r="AJ19" s="125" t="s">
        <v>38</v>
      </c>
      <c r="AK19" s="125" t="s">
        <v>39</v>
      </c>
      <c r="AL19" s="125" t="s">
        <v>40</v>
      </c>
      <c r="AM19" s="125" t="s">
        <v>61</v>
      </c>
      <c r="AN19" s="125" t="s">
        <v>62</v>
      </c>
      <c r="AO19" s="125" t="s">
        <v>63</v>
      </c>
      <c r="AP19" s="125" t="s">
        <v>64</v>
      </c>
      <c r="AQ19" s="125" t="s">
        <v>37</v>
      </c>
      <c r="AR19" s="125" t="s">
        <v>38</v>
      </c>
      <c r="AS19" s="125" t="s">
        <v>39</v>
      </c>
      <c r="AT19" s="125" t="s">
        <v>40</v>
      </c>
      <c r="AU19" s="125" t="s">
        <v>61</v>
      </c>
      <c r="AV19" s="125" t="s">
        <v>62</v>
      </c>
      <c r="AW19" s="125" t="s">
        <v>63</v>
      </c>
      <c r="AX19" s="125" t="s">
        <v>64</v>
      </c>
      <c r="AY19" s="125" t="s">
        <v>37</v>
      </c>
      <c r="AZ19" s="125" t="s">
        <v>38</v>
      </c>
      <c r="BA19" s="125" t="s">
        <v>39</v>
      </c>
      <c r="BB19" s="125" t="s">
        <v>40</v>
      </c>
      <c r="BC19" s="125" t="s">
        <v>61</v>
      </c>
      <c r="BD19" s="125" t="s">
        <v>62</v>
      </c>
      <c r="BE19" s="125" t="s">
        <v>63</v>
      </c>
      <c r="BF19" s="125" t="s">
        <v>64</v>
      </c>
      <c r="BG19" s="125" t="s">
        <v>37</v>
      </c>
      <c r="BH19" s="125" t="s">
        <v>38</v>
      </c>
      <c r="BI19" s="125" t="s">
        <v>39</v>
      </c>
      <c r="BJ19" s="125" t="s">
        <v>40</v>
      </c>
      <c r="BK19" s="125" t="s">
        <v>61</v>
      </c>
      <c r="BL19" s="125" t="s">
        <v>62</v>
      </c>
      <c r="BM19" s="125" t="s">
        <v>63</v>
      </c>
      <c r="BN19" s="125" t="s">
        <v>64</v>
      </c>
      <c r="BO19" s="125" t="s">
        <v>37</v>
      </c>
      <c r="BP19" s="125" t="s">
        <v>38</v>
      </c>
      <c r="BQ19" s="125" t="s">
        <v>39</v>
      </c>
      <c r="BR19" s="125" t="s">
        <v>40</v>
      </c>
      <c r="BS19" s="125" t="s">
        <v>61</v>
      </c>
      <c r="BT19" s="125" t="s">
        <v>62</v>
      </c>
      <c r="BU19" s="125" t="s">
        <v>63</v>
      </c>
      <c r="BV19" s="125" t="s">
        <v>64</v>
      </c>
      <c r="BW19" s="125" t="s">
        <v>37</v>
      </c>
      <c r="BX19" s="125" t="s">
        <v>38</v>
      </c>
      <c r="BY19" s="125" t="s">
        <v>39</v>
      </c>
      <c r="BZ19" s="125" t="s">
        <v>40</v>
      </c>
      <c r="CA19" s="125" t="s">
        <v>61</v>
      </c>
      <c r="CB19" s="125" t="s">
        <v>62</v>
      </c>
      <c r="CC19" s="125" t="s">
        <v>63</v>
      </c>
      <c r="CD19" s="125" t="s">
        <v>64</v>
      </c>
      <c r="CE19" s="125" t="s">
        <v>37</v>
      </c>
      <c r="CF19" s="125" t="s">
        <v>38</v>
      </c>
      <c r="CG19" s="125" t="s">
        <v>39</v>
      </c>
      <c r="CH19" s="125" t="s">
        <v>40</v>
      </c>
      <c r="CI19" s="125" t="s">
        <v>61</v>
      </c>
      <c r="CJ19" s="125" t="s">
        <v>62</v>
      </c>
      <c r="CK19" s="125" t="s">
        <v>63</v>
      </c>
      <c r="CL19" s="125" t="s">
        <v>64</v>
      </c>
      <c r="CM19" s="125" t="s">
        <v>37</v>
      </c>
      <c r="CN19" s="125" t="s">
        <v>38</v>
      </c>
      <c r="CO19" s="125" t="s">
        <v>39</v>
      </c>
      <c r="CP19" s="125" t="s">
        <v>40</v>
      </c>
      <c r="CQ19" s="125" t="s">
        <v>61</v>
      </c>
      <c r="CR19" s="125" t="s">
        <v>62</v>
      </c>
      <c r="CS19" s="125" t="s">
        <v>63</v>
      </c>
      <c r="CT19" s="125" t="s">
        <v>64</v>
      </c>
      <c r="CU19" s="125" t="s">
        <v>37</v>
      </c>
      <c r="CV19" s="125" t="s">
        <v>38</v>
      </c>
      <c r="CW19" s="125" t="s">
        <v>39</v>
      </c>
      <c r="CX19" s="125" t="s">
        <v>40</v>
      </c>
      <c r="CY19" s="125" t="s">
        <v>61</v>
      </c>
      <c r="CZ19" s="125" t="s">
        <v>62</v>
      </c>
      <c r="DA19" s="125" t="s">
        <v>63</v>
      </c>
      <c r="DB19" s="125" t="s">
        <v>64</v>
      </c>
      <c r="DC19" s="125" t="s">
        <v>37</v>
      </c>
      <c r="DD19" s="125" t="s">
        <v>38</v>
      </c>
      <c r="DE19" s="125" t="s">
        <v>39</v>
      </c>
      <c r="DF19" s="125" t="s">
        <v>40</v>
      </c>
    </row>
    <row r="20" spans="1:110" s="30" customFormat="1" ht="27" customHeight="1" thickBot="1" x14ac:dyDescent="0.35">
      <c r="A20" s="370"/>
      <c r="B20" s="373"/>
      <c r="C20" s="374"/>
      <c r="D20" s="375"/>
      <c r="E20" s="375"/>
      <c r="F20" s="375"/>
      <c r="G20" s="416"/>
      <c r="H20" s="416"/>
      <c r="I20" s="393"/>
      <c r="J20" s="393"/>
      <c r="K20" s="393"/>
      <c r="L20" s="397"/>
      <c r="M20" s="360"/>
      <c r="N20" s="490"/>
      <c r="O20" s="266">
        <v>277</v>
      </c>
      <c r="P20" s="266">
        <v>320</v>
      </c>
      <c r="Q20" s="266">
        <v>233</v>
      </c>
      <c r="R20" s="266">
        <v>328</v>
      </c>
      <c r="S20" s="266">
        <v>285</v>
      </c>
      <c r="T20" s="266">
        <v>298</v>
      </c>
      <c r="U20" s="266">
        <v>284</v>
      </c>
      <c r="V20" s="266">
        <v>312</v>
      </c>
      <c r="W20" s="267">
        <v>338</v>
      </c>
      <c r="X20" s="267">
        <v>318</v>
      </c>
      <c r="Y20" s="267">
        <v>345</v>
      </c>
      <c r="Z20" s="267">
        <v>340</v>
      </c>
      <c r="AA20" s="267">
        <v>319</v>
      </c>
      <c r="AB20" s="267">
        <v>301</v>
      </c>
      <c r="AC20" s="267">
        <v>342</v>
      </c>
      <c r="AD20" s="267">
        <v>366</v>
      </c>
      <c r="AE20" s="268">
        <v>435</v>
      </c>
      <c r="AF20" s="268">
        <v>402</v>
      </c>
      <c r="AG20" s="268">
        <v>384</v>
      </c>
      <c r="AH20" s="268">
        <v>356</v>
      </c>
      <c r="AI20" s="268">
        <v>379</v>
      </c>
      <c r="AJ20" s="268">
        <v>409</v>
      </c>
      <c r="AK20" s="268">
        <v>415</v>
      </c>
      <c r="AL20" s="268">
        <v>399</v>
      </c>
      <c r="AM20" s="269">
        <v>675</v>
      </c>
      <c r="AN20" s="269">
        <v>682</v>
      </c>
      <c r="AO20" s="269">
        <v>411</v>
      </c>
      <c r="AP20" s="269">
        <v>356</v>
      </c>
      <c r="AQ20" s="269">
        <v>421</v>
      </c>
      <c r="AR20" s="269">
        <v>409</v>
      </c>
      <c r="AS20" s="269">
        <v>415</v>
      </c>
      <c r="AT20" s="269">
        <v>425</v>
      </c>
      <c r="AU20" s="269">
        <v>675</v>
      </c>
      <c r="AV20" s="269">
        <v>682</v>
      </c>
      <c r="AW20" s="269">
        <v>491</v>
      </c>
      <c r="AX20" s="269">
        <v>484</v>
      </c>
      <c r="AY20" s="269">
        <v>421</v>
      </c>
      <c r="AZ20" s="269">
        <v>409</v>
      </c>
      <c r="BA20" s="269">
        <v>415</v>
      </c>
      <c r="BB20" s="269">
        <v>425</v>
      </c>
      <c r="BC20" s="270">
        <v>585</v>
      </c>
      <c r="BD20" s="270">
        <v>605</v>
      </c>
      <c r="BE20" s="270">
        <v>478</v>
      </c>
      <c r="BF20" s="270">
        <v>431</v>
      </c>
      <c r="BG20" s="270">
        <v>485</v>
      </c>
      <c r="BH20" s="270">
        <v>435</v>
      </c>
      <c r="BI20" s="270">
        <v>387</v>
      </c>
      <c r="BJ20" s="270">
        <v>412</v>
      </c>
      <c r="BK20" s="215">
        <v>618</v>
      </c>
      <c r="BL20" s="215">
        <v>518</v>
      </c>
      <c r="BM20" s="215">
        <v>371</v>
      </c>
      <c r="BN20" s="215">
        <v>607</v>
      </c>
      <c r="BO20" s="215">
        <v>687</v>
      </c>
      <c r="BP20" s="215">
        <v>329</v>
      </c>
      <c r="BQ20" s="215">
        <v>689</v>
      </c>
      <c r="BR20" s="215">
        <v>467</v>
      </c>
      <c r="BS20" s="220">
        <v>451</v>
      </c>
      <c r="BT20" s="220">
        <v>322</v>
      </c>
      <c r="BU20" s="220">
        <v>255</v>
      </c>
      <c r="BV20" s="220">
        <v>222</v>
      </c>
      <c r="BW20" s="220">
        <v>354</v>
      </c>
      <c r="BX20" s="220">
        <v>219</v>
      </c>
      <c r="BY20" s="220">
        <v>239</v>
      </c>
      <c r="BZ20" s="220">
        <v>224</v>
      </c>
      <c r="CA20" s="230">
        <v>284</v>
      </c>
      <c r="CB20" s="230">
        <v>211</v>
      </c>
      <c r="CC20" s="230">
        <v>250</v>
      </c>
      <c r="CD20" s="230">
        <v>189</v>
      </c>
      <c r="CE20" s="230">
        <v>231</v>
      </c>
      <c r="CF20" s="230">
        <v>229</v>
      </c>
      <c r="CG20" s="230">
        <v>231</v>
      </c>
      <c r="CH20" s="230">
        <v>266</v>
      </c>
      <c r="CI20" s="300">
        <v>274</v>
      </c>
      <c r="CJ20" s="300">
        <v>249</v>
      </c>
      <c r="CK20" s="300">
        <v>235</v>
      </c>
      <c r="CL20" s="300">
        <v>279</v>
      </c>
      <c r="CM20" s="300">
        <v>221</v>
      </c>
      <c r="CN20" s="300">
        <v>227</v>
      </c>
      <c r="CO20" s="300">
        <v>235</v>
      </c>
      <c r="CP20" s="300">
        <v>288</v>
      </c>
      <c r="CQ20" s="311">
        <v>248</v>
      </c>
      <c r="CR20" s="311">
        <v>233</v>
      </c>
      <c r="CS20" s="311">
        <v>252</v>
      </c>
      <c r="CT20" s="311">
        <v>302</v>
      </c>
      <c r="CU20" s="311">
        <v>235</v>
      </c>
      <c r="CV20" s="311">
        <v>281</v>
      </c>
      <c r="CW20" s="311">
        <v>244</v>
      </c>
      <c r="CX20" s="311">
        <v>298</v>
      </c>
      <c r="CY20" s="311">
        <v>122</v>
      </c>
      <c r="CZ20" s="311">
        <v>185</v>
      </c>
      <c r="DA20" s="311">
        <v>132</v>
      </c>
      <c r="DB20" s="311">
        <v>144</v>
      </c>
      <c r="DC20" s="311">
        <v>165</v>
      </c>
      <c r="DD20" s="311">
        <v>181</v>
      </c>
      <c r="DE20" s="311">
        <v>125</v>
      </c>
      <c r="DF20" s="311">
        <v>135</v>
      </c>
    </row>
    <row r="21" spans="1:110" s="30" customFormat="1" ht="37.5" customHeight="1" thickBot="1" x14ac:dyDescent="0.35">
      <c r="A21" s="370"/>
      <c r="B21" s="387" t="s">
        <v>321</v>
      </c>
      <c r="C21" s="387"/>
      <c r="D21" s="65" t="s">
        <v>149</v>
      </c>
      <c r="E21" s="263" t="s">
        <v>135</v>
      </c>
      <c r="F21" s="65" t="s">
        <v>33</v>
      </c>
      <c r="G21" s="106">
        <v>9794</v>
      </c>
      <c r="H21" s="106">
        <v>9800</v>
      </c>
      <c r="I21" s="80">
        <v>5000</v>
      </c>
      <c r="J21" s="79">
        <f>I21*1.02</f>
        <v>5100</v>
      </c>
      <c r="K21" s="79">
        <f>J21*1.02</f>
        <v>5202</v>
      </c>
      <c r="L21" s="66" t="s">
        <v>150</v>
      </c>
      <c r="M21" s="67">
        <v>0.02</v>
      </c>
      <c r="N21" s="78">
        <f>SUM(MAX(SUM(O21:V21),SUM(W21:AD21),SUM(AE21:AL21),SUM(AM21:AT21),SUM(AU21:BB21),SUM(BC21:BJ21)),(SUM(BK21:BZ21)),MAX(SUM(CA21:CH21),SUM(CI21:CP21),SUM(CQ21:CX21),SUM(CY21:DF21)))</f>
        <v>8166</v>
      </c>
      <c r="O21" s="320">
        <v>277</v>
      </c>
      <c r="P21" s="320">
        <v>320</v>
      </c>
      <c r="Q21" s="320">
        <v>233</v>
      </c>
      <c r="R21" s="320">
        <v>328</v>
      </c>
      <c r="S21" s="320">
        <v>285</v>
      </c>
      <c r="T21" s="320">
        <v>298</v>
      </c>
      <c r="U21" s="320">
        <v>284</v>
      </c>
      <c r="V21" s="320">
        <v>312</v>
      </c>
      <c r="W21" s="246">
        <v>301</v>
      </c>
      <c r="X21" s="246">
        <v>320</v>
      </c>
      <c r="Y21" s="246">
        <v>233</v>
      </c>
      <c r="Z21" s="246">
        <v>218</v>
      </c>
      <c r="AA21" s="246">
        <v>269</v>
      </c>
      <c r="AB21" s="246">
        <v>266</v>
      </c>
      <c r="AC21" s="246">
        <v>274</v>
      </c>
      <c r="AD21" s="246">
        <v>248</v>
      </c>
      <c r="AE21" s="247">
        <v>328</v>
      </c>
      <c r="AF21" s="247">
        <v>318</v>
      </c>
      <c r="AG21" s="247">
        <v>246</v>
      </c>
      <c r="AH21" s="247">
        <v>218</v>
      </c>
      <c r="AI21" s="247">
        <v>274</v>
      </c>
      <c r="AJ21" s="247">
        <v>245</v>
      </c>
      <c r="AK21" s="247">
        <v>301</v>
      </c>
      <c r="AL21" s="247">
        <v>241</v>
      </c>
      <c r="AM21" s="258">
        <v>271</v>
      </c>
      <c r="AN21" s="258">
        <v>261</v>
      </c>
      <c r="AO21" s="258">
        <v>246</v>
      </c>
      <c r="AP21" s="258">
        <v>235</v>
      </c>
      <c r="AQ21" s="258">
        <v>274</v>
      </c>
      <c r="AR21" s="258">
        <v>245</v>
      </c>
      <c r="AS21" s="258">
        <v>301</v>
      </c>
      <c r="AT21" s="258">
        <v>241</v>
      </c>
      <c r="AU21" s="258">
        <v>271</v>
      </c>
      <c r="AV21" s="258">
        <v>261</v>
      </c>
      <c r="AW21" s="258">
        <v>215</v>
      </c>
      <c r="AX21" s="258">
        <v>235</v>
      </c>
      <c r="AY21" s="258">
        <v>254</v>
      </c>
      <c r="AZ21" s="258">
        <v>245</v>
      </c>
      <c r="BA21" s="258">
        <v>301</v>
      </c>
      <c r="BB21" s="258">
        <v>241</v>
      </c>
      <c r="BC21" s="265">
        <v>245</v>
      </c>
      <c r="BD21" s="265">
        <v>246</v>
      </c>
      <c r="BE21" s="265">
        <v>215</v>
      </c>
      <c r="BF21" s="265">
        <v>211</v>
      </c>
      <c r="BG21" s="265">
        <v>238</v>
      </c>
      <c r="BH21" s="265">
        <v>245</v>
      </c>
      <c r="BI21" s="265">
        <v>238</v>
      </c>
      <c r="BJ21" s="265">
        <v>256</v>
      </c>
      <c r="BK21" s="327">
        <v>473</v>
      </c>
      <c r="BL21" s="328">
        <v>428</v>
      </c>
      <c r="BM21" s="328">
        <v>397</v>
      </c>
      <c r="BN21" s="328">
        <v>385</v>
      </c>
      <c r="BO21" s="328">
        <v>432</v>
      </c>
      <c r="BP21" s="329">
        <v>368</v>
      </c>
      <c r="BQ21" s="328">
        <v>399</v>
      </c>
      <c r="BR21" s="330">
        <v>431</v>
      </c>
      <c r="BS21" s="331">
        <v>0</v>
      </c>
      <c r="BT21" s="332">
        <v>0</v>
      </c>
      <c r="BU21" s="332">
        <v>0</v>
      </c>
      <c r="BV21" s="332">
        <v>0</v>
      </c>
      <c r="BW21" s="332">
        <v>0</v>
      </c>
      <c r="BX21" s="333">
        <v>0</v>
      </c>
      <c r="BY21" s="332">
        <v>0</v>
      </c>
      <c r="BZ21" s="334">
        <v>0</v>
      </c>
      <c r="CA21" s="335">
        <v>365</v>
      </c>
      <c r="CB21" s="335">
        <v>360</v>
      </c>
      <c r="CC21" s="335">
        <v>310</v>
      </c>
      <c r="CD21" s="335">
        <v>276</v>
      </c>
      <c r="CE21" s="335">
        <v>302</v>
      </c>
      <c r="CF21" s="335">
        <v>315</v>
      </c>
      <c r="CG21" s="335">
        <v>287</v>
      </c>
      <c r="CH21" s="335">
        <v>301</v>
      </c>
      <c r="CI21" s="310">
        <v>272</v>
      </c>
      <c r="CJ21" s="310">
        <v>312</v>
      </c>
      <c r="CK21" s="310">
        <v>334</v>
      </c>
      <c r="CL21" s="310">
        <v>236</v>
      </c>
      <c r="CM21" s="310">
        <v>239</v>
      </c>
      <c r="CN21" s="310">
        <v>314</v>
      </c>
      <c r="CO21" s="310">
        <v>284</v>
      </c>
      <c r="CP21" s="310">
        <v>254</v>
      </c>
      <c r="CQ21" s="318">
        <v>283</v>
      </c>
      <c r="CR21" s="318">
        <v>333</v>
      </c>
      <c r="CS21" s="318">
        <v>344</v>
      </c>
      <c r="CT21" s="318">
        <v>257</v>
      </c>
      <c r="CU21" s="318">
        <v>295</v>
      </c>
      <c r="CV21" s="318">
        <v>306</v>
      </c>
      <c r="CW21" s="318">
        <v>304</v>
      </c>
      <c r="CX21" s="318">
        <v>269</v>
      </c>
      <c r="CY21" s="312">
        <v>207</v>
      </c>
      <c r="CZ21" s="312">
        <v>249</v>
      </c>
      <c r="DA21" s="312">
        <v>164</v>
      </c>
      <c r="DB21" s="312">
        <v>204</v>
      </c>
      <c r="DC21" s="312">
        <v>247</v>
      </c>
      <c r="DD21" s="312">
        <v>252</v>
      </c>
      <c r="DE21" s="312">
        <v>274</v>
      </c>
      <c r="DF21" s="312">
        <v>290</v>
      </c>
    </row>
    <row r="22" spans="1:110" s="30" customFormat="1" ht="40.5" customHeight="1" thickBot="1" x14ac:dyDescent="0.35">
      <c r="A22" s="375"/>
      <c r="B22" s="387" t="s">
        <v>320</v>
      </c>
      <c r="C22" s="387"/>
      <c r="D22" s="65" t="s">
        <v>149</v>
      </c>
      <c r="E22" s="263" t="s">
        <v>32</v>
      </c>
      <c r="F22" s="65" t="s">
        <v>30</v>
      </c>
      <c r="G22" s="106">
        <v>2234</v>
      </c>
      <c r="H22" s="106">
        <v>2300</v>
      </c>
      <c r="I22" s="80">
        <v>1685</v>
      </c>
      <c r="J22" s="79">
        <f>I22*1.02</f>
        <v>1718.7</v>
      </c>
      <c r="K22" s="79">
        <f>J22*1.02</f>
        <v>1753.0740000000001</v>
      </c>
      <c r="L22" s="66" t="s">
        <v>150</v>
      </c>
      <c r="M22" s="67">
        <v>0.02</v>
      </c>
      <c r="N22" s="317">
        <f>SUM(O22:DF22)</f>
        <v>1486</v>
      </c>
      <c r="O22" s="309">
        <v>9</v>
      </c>
      <c r="P22" s="309">
        <v>15</v>
      </c>
      <c r="Q22" s="309">
        <v>11</v>
      </c>
      <c r="R22" s="309">
        <v>21</v>
      </c>
      <c r="S22" s="309">
        <v>8</v>
      </c>
      <c r="T22" s="309">
        <v>5</v>
      </c>
      <c r="U22" s="309">
        <v>15</v>
      </c>
      <c r="V22" s="309">
        <v>28</v>
      </c>
      <c r="W22" s="321">
        <v>22</v>
      </c>
      <c r="X22" s="321">
        <v>20</v>
      </c>
      <c r="Y22" s="321">
        <v>15</v>
      </c>
      <c r="Z22" s="321">
        <v>12</v>
      </c>
      <c r="AA22" s="321">
        <v>55</v>
      </c>
      <c r="AB22" s="321">
        <v>25</v>
      </c>
      <c r="AC22" s="321">
        <v>35</v>
      </c>
      <c r="AD22" s="321">
        <v>15</v>
      </c>
      <c r="AE22" s="322">
        <v>18</v>
      </c>
      <c r="AF22" s="322">
        <v>12</v>
      </c>
      <c r="AG22" s="322">
        <v>9</v>
      </c>
      <c r="AH22" s="322">
        <v>2</v>
      </c>
      <c r="AI22" s="322">
        <v>25</v>
      </c>
      <c r="AJ22" s="322">
        <v>15</v>
      </c>
      <c r="AK22" s="322">
        <v>22</v>
      </c>
      <c r="AL22" s="322">
        <v>5</v>
      </c>
      <c r="AM22" s="323">
        <v>11</v>
      </c>
      <c r="AN22" s="323">
        <v>8</v>
      </c>
      <c r="AO22" s="323">
        <v>15</v>
      </c>
      <c r="AP22" s="323">
        <v>9</v>
      </c>
      <c r="AQ22" s="323">
        <v>13</v>
      </c>
      <c r="AR22" s="323">
        <v>7</v>
      </c>
      <c r="AS22" s="323">
        <v>2</v>
      </c>
      <c r="AT22" s="323">
        <v>7</v>
      </c>
      <c r="AU22" s="324">
        <v>15</v>
      </c>
      <c r="AV22" s="324">
        <v>12</v>
      </c>
      <c r="AW22" s="324">
        <v>9</v>
      </c>
      <c r="AX22" s="324">
        <v>11</v>
      </c>
      <c r="AY22" s="324">
        <v>2</v>
      </c>
      <c r="AZ22" s="324">
        <v>15</v>
      </c>
      <c r="BA22" s="324">
        <v>7</v>
      </c>
      <c r="BB22" s="324">
        <v>5</v>
      </c>
      <c r="BC22" s="325">
        <v>3</v>
      </c>
      <c r="BD22" s="325">
        <v>6</v>
      </c>
      <c r="BE22" s="325">
        <v>8</v>
      </c>
      <c r="BF22" s="325">
        <v>2</v>
      </c>
      <c r="BG22" s="325">
        <v>5</v>
      </c>
      <c r="BH22" s="325"/>
      <c r="BI22" s="325">
        <v>2</v>
      </c>
      <c r="BJ22" s="326">
        <v>1</v>
      </c>
      <c r="BK22" s="214">
        <v>0</v>
      </c>
      <c r="BL22" s="213">
        <v>0</v>
      </c>
      <c r="BM22" s="213">
        <v>0</v>
      </c>
      <c r="BN22" s="213">
        <v>0</v>
      </c>
      <c r="BO22" s="213">
        <v>0</v>
      </c>
      <c r="BP22" s="212">
        <v>0</v>
      </c>
      <c r="BQ22" s="213">
        <v>0</v>
      </c>
      <c r="BR22" s="211">
        <v>0</v>
      </c>
      <c r="BS22" s="231">
        <v>0</v>
      </c>
      <c r="BT22" s="231">
        <v>0</v>
      </c>
      <c r="BU22" s="231">
        <v>0</v>
      </c>
      <c r="BV22" s="231">
        <v>0</v>
      </c>
      <c r="BW22" s="231">
        <v>0</v>
      </c>
      <c r="BX22" s="231">
        <v>0</v>
      </c>
      <c r="BY22" s="231">
        <v>0</v>
      </c>
      <c r="BZ22" s="231">
        <v>0</v>
      </c>
      <c r="CA22" s="231">
        <v>0</v>
      </c>
      <c r="CB22" s="231">
        <v>0</v>
      </c>
      <c r="CC22" s="231">
        <v>0</v>
      </c>
      <c r="CD22" s="231">
        <v>0</v>
      </c>
      <c r="CE22" s="231">
        <v>0</v>
      </c>
      <c r="CF22" s="231">
        <v>0</v>
      </c>
      <c r="CG22" s="231">
        <v>0</v>
      </c>
      <c r="CH22" s="231">
        <v>0</v>
      </c>
      <c r="CI22" s="336">
        <v>15</v>
      </c>
      <c r="CJ22" s="336">
        <v>28</v>
      </c>
      <c r="CK22" s="336">
        <v>32</v>
      </c>
      <c r="CL22" s="336">
        <v>29</v>
      </c>
      <c r="CM22" s="336">
        <v>27</v>
      </c>
      <c r="CN22" s="336">
        <v>17</v>
      </c>
      <c r="CO22" s="336">
        <v>32</v>
      </c>
      <c r="CP22" s="336">
        <v>22</v>
      </c>
      <c r="CQ22" s="337">
        <v>28</v>
      </c>
      <c r="CR22" s="337">
        <v>35</v>
      </c>
      <c r="CS22" s="337">
        <v>22</v>
      </c>
      <c r="CT22" s="337">
        <v>36</v>
      </c>
      <c r="CU22" s="337">
        <v>33</v>
      </c>
      <c r="CV22" s="337">
        <v>41</v>
      </c>
      <c r="CW22" s="337">
        <v>32</v>
      </c>
      <c r="CX22" s="337">
        <v>16</v>
      </c>
      <c r="CY22" s="337">
        <v>28</v>
      </c>
      <c r="CZ22" s="337">
        <v>30</v>
      </c>
      <c r="DA22" s="337">
        <v>70</v>
      </c>
      <c r="DB22" s="337">
        <v>58</v>
      </c>
      <c r="DC22" s="337">
        <v>92</v>
      </c>
      <c r="DD22" s="337">
        <v>86</v>
      </c>
      <c r="DE22" s="337">
        <v>49</v>
      </c>
      <c r="DF22" s="337">
        <v>34</v>
      </c>
    </row>
    <row r="23" spans="1:110" x14ac:dyDescent="0.3">
      <c r="G23" s="4"/>
      <c r="H23" s="4"/>
      <c r="J23" s="4"/>
      <c r="K23" s="4"/>
      <c r="L23" s="4"/>
    </row>
    <row r="24" spans="1:110" ht="15" customHeight="1" x14ac:dyDescent="0.3">
      <c r="G24" s="229" t="s">
        <v>237</v>
      </c>
      <c r="H24" s="229" t="s">
        <v>237</v>
      </c>
      <c r="I24" s="157">
        <f>I19+O22+P22+Q22+R22+S22+T22+I21+'SIM-T.CULTURALES'!M19+'SIM-T.CULTURALES'!N19+'SIM-T.CULTURALES'!O19+'SIM-T.CULTURALES'!P19+'SIM-T.CULTURALES'!Q19+'SIM-T.CULTURALES'!R19+'SIM-T.CULTURALES'!S19+'SIM-T.CULTURALES'!T19+'SIM-T.CULTURALES'!G17</f>
        <v>54402</v>
      </c>
      <c r="J24" s="156"/>
      <c r="K24" s="156" t="s">
        <v>237</v>
      </c>
      <c r="L24" s="156" t="s">
        <v>237</v>
      </c>
      <c r="N24" s="100">
        <f>N22+N19</f>
        <v>35038</v>
      </c>
      <c r="O24" s="358">
        <f>O20+P20+Q20+R20+S20+T20+U20+V20+O22+P22+Q22+R22+S22+T22+U22+V22</f>
        <v>2449</v>
      </c>
      <c r="P24" s="358"/>
      <c r="Q24" s="358"/>
      <c r="R24" s="358"/>
      <c r="S24" s="358"/>
      <c r="T24" s="358"/>
      <c r="U24" s="358"/>
      <c r="V24" s="358"/>
      <c r="W24" s="358">
        <f t="shared" ref="W24" si="1">W20+X20+Y20+Z20+AA20+AB20+AC20+AD20+W22+X22+Y22+Z22+AA22+AB22+AC22+AD22</f>
        <v>2868</v>
      </c>
      <c r="X24" s="358"/>
      <c r="Y24" s="358"/>
      <c r="Z24" s="358"/>
      <c r="AA24" s="358"/>
      <c r="AB24" s="358"/>
      <c r="AC24" s="358"/>
      <c r="AD24" s="358"/>
      <c r="AE24" s="358">
        <f t="shared" ref="AE24" si="2">AE20+AF20+AG20+AH20+AI20+AJ20+AK20+AL20+AE22+AF22+AG22+AH22+AI22+AJ22+AK22+AL22</f>
        <v>3287</v>
      </c>
      <c r="AF24" s="358"/>
      <c r="AG24" s="358"/>
      <c r="AH24" s="358"/>
      <c r="AI24" s="358"/>
      <c r="AJ24" s="358"/>
      <c r="AK24" s="358"/>
      <c r="AL24" s="358"/>
      <c r="AM24" s="358">
        <f t="shared" ref="AM24" si="3">AM20+AN20+AO20+AP20+AQ20+AR20+AS20+AT20+AM22+AN22+AO22+AP22+AQ22+AR22+AS22+AT22</f>
        <v>3866</v>
      </c>
      <c r="AN24" s="358"/>
      <c r="AO24" s="358"/>
      <c r="AP24" s="358"/>
      <c r="AQ24" s="358"/>
      <c r="AR24" s="358"/>
      <c r="AS24" s="358"/>
      <c r="AT24" s="358"/>
      <c r="AU24" s="358">
        <f t="shared" ref="AU24" si="4">AU20+AV20+AW20+AX20+AY20+AZ20+BA20+BB20+AU22+AV22+AW22+AX22+AY22+AZ22+BA22+BB22</f>
        <v>4078</v>
      </c>
      <c r="AV24" s="358"/>
      <c r="AW24" s="358"/>
      <c r="AX24" s="358"/>
      <c r="AY24" s="358"/>
      <c r="AZ24" s="358"/>
      <c r="BA24" s="358"/>
      <c r="BB24" s="358"/>
      <c r="BC24" s="358">
        <f t="shared" ref="BC24" si="5">BC20+BD20+BE20+BF20+BG20+BH20+BI20+BJ20+BC22+BD22+BE22+BF22+BG22+BH22+BI22+BJ22</f>
        <v>3845</v>
      </c>
      <c r="BD24" s="358"/>
      <c r="BE24" s="358"/>
      <c r="BF24" s="358"/>
      <c r="BG24" s="358"/>
      <c r="BH24" s="358"/>
      <c r="BI24" s="358"/>
      <c r="BJ24" s="358"/>
      <c r="BK24" s="358">
        <f>BK20+BL20+BM20+BN20+BO20+BP20+BQ20+BR20+BK22+BL22+BM22+BN22+BO22+BP22+BQ22+BR22</f>
        <v>4286</v>
      </c>
      <c r="BL24" s="358"/>
      <c r="BM24" s="358"/>
      <c r="BN24" s="358"/>
      <c r="BO24" s="358"/>
      <c r="BP24" s="358"/>
      <c r="BQ24" s="358"/>
      <c r="BR24" s="358"/>
      <c r="BS24" s="358">
        <f>BS20+BT20+BU20+BV20+BW20+BX20+BY20+BZ20+BS22+BT22+BU22+BV22+BW22+BX22+BY22+BZ22</f>
        <v>2286</v>
      </c>
      <c r="BT24" s="358"/>
      <c r="BU24" s="358"/>
      <c r="BV24" s="358"/>
      <c r="BW24" s="358"/>
      <c r="BX24" s="358"/>
      <c r="BY24" s="358"/>
      <c r="BZ24" s="358"/>
      <c r="CA24" s="358">
        <f>CA20+CB20+CC20+CD20+CE20+CF20+CG20+CH20+CA22+CB22+CC22+CD22+CE22+CF22+CG22+CH22</f>
        <v>1891</v>
      </c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</row>
    <row r="25" spans="1:110" x14ac:dyDescent="0.3">
      <c r="A25" s="4" t="s">
        <v>61</v>
      </c>
      <c r="B25" s="4" t="s">
        <v>41</v>
      </c>
      <c r="I25" s="157">
        <f>I22</f>
        <v>1685</v>
      </c>
      <c r="K25" s="32" t="s">
        <v>322</v>
      </c>
      <c r="L25" s="158" t="s">
        <v>285</v>
      </c>
      <c r="N25" s="4">
        <f>SUM(O22:BJ22)+BK21+BL21+BM21+BN21+BO21+BP21+BQ21+BR21+CA21+CB21+CC21+CD21+CE21+CF21+CG21+CH21</f>
        <v>6423</v>
      </c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</row>
    <row r="26" spans="1:110" x14ac:dyDescent="0.3">
      <c r="A26" s="4" t="s">
        <v>62</v>
      </c>
      <c r="B26" s="4" t="s">
        <v>42</v>
      </c>
      <c r="G26" s="229" t="s">
        <v>1</v>
      </c>
      <c r="H26" s="229" t="s">
        <v>1</v>
      </c>
      <c r="I26" s="157">
        <f>SUM(I15:I18)+'SIM-T.CULTURALES'!G15+'SIM-T.CULTURALES'!G16</f>
        <v>107589</v>
      </c>
      <c r="J26" s="156"/>
      <c r="K26" s="156" t="s">
        <v>1</v>
      </c>
      <c r="L26" s="156" t="s">
        <v>1</v>
      </c>
      <c r="N26" s="100">
        <f>SUM(O26:DF26)</f>
        <v>0</v>
      </c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/>
      <c r="DF26" s="358"/>
    </row>
    <row r="27" spans="1:110" x14ac:dyDescent="0.3">
      <c r="A27" s="4" t="s">
        <v>63</v>
      </c>
      <c r="B27" s="4" t="s">
        <v>65</v>
      </c>
      <c r="G27" s="4"/>
      <c r="H27" s="4"/>
      <c r="J27" s="4"/>
      <c r="K27" s="4"/>
      <c r="L27" s="4"/>
      <c r="W27" s="358">
        <v>39975</v>
      </c>
      <c r="X27" s="358"/>
      <c r="Y27" s="358"/>
      <c r="Z27" s="226" t="s">
        <v>323</v>
      </c>
    </row>
    <row r="28" spans="1:110" x14ac:dyDescent="0.3">
      <c r="A28" s="4" t="s">
        <v>64</v>
      </c>
      <c r="B28" s="4" t="s">
        <v>66</v>
      </c>
      <c r="BN28" s="5">
        <v>40</v>
      </c>
      <c r="BO28" s="5" t="s">
        <v>287</v>
      </c>
    </row>
    <row r="29" spans="1:110" x14ac:dyDescent="0.3">
      <c r="A29" s="4" t="s">
        <v>37</v>
      </c>
      <c r="B29" s="4" t="s">
        <v>43</v>
      </c>
      <c r="G29" s="4" t="s">
        <v>61</v>
      </c>
      <c r="H29" s="4" t="s">
        <v>61</v>
      </c>
      <c r="K29" s="4" t="s">
        <v>61</v>
      </c>
      <c r="L29" s="4" t="s">
        <v>61</v>
      </c>
      <c r="N29" s="202">
        <f>O22+W21+AE21+AM21+AU21+BC21+BK21+BS21+CA21+CI21+CQ21+CY21+O20+W20+AE20+AM20+AU20+BC20+BK20+BS20+CI20+CQ20+CY20</f>
        <v>7723</v>
      </c>
      <c r="P29" s="482">
        <f>O20+O21+W20+W21+AE20+AE21+AM20+AM21+AU20+AU21+BC20+BC21+BK20+BK21+BS20+BS21+CA20+CI20+CQ20+CY20</f>
        <v>7148</v>
      </c>
      <c r="Q29" s="482"/>
      <c r="BN29" s="5">
        <v>53</v>
      </c>
      <c r="BO29" s="5" t="s">
        <v>286</v>
      </c>
    </row>
    <row r="30" spans="1:110" x14ac:dyDescent="0.3">
      <c r="A30" s="4" t="s">
        <v>38</v>
      </c>
      <c r="B30" s="4" t="s">
        <v>44</v>
      </c>
      <c r="G30" s="4" t="s">
        <v>62</v>
      </c>
      <c r="H30" s="4" t="s">
        <v>62</v>
      </c>
      <c r="K30" s="4" t="s">
        <v>62</v>
      </c>
      <c r="L30" s="4" t="s">
        <v>62</v>
      </c>
      <c r="N30" s="202">
        <f>P22+X21+AF21+AN21+AV21+BD21+BL21+BT21+CB21+CJ21+CR21+CZ21+P20+X20+AF20+AN20+AV20+BD20+BL20+BT20+CB20+CJ20+CR20+CZ20</f>
        <v>7830</v>
      </c>
      <c r="P30" s="482">
        <f>P20+P21+X20+X21+AF20+AF21+AN20+AN21+AV20+AV21+BD20+BD21+BL20+BL21+BT20+BT21+CB20+CJ20+CR20+CZ20</f>
        <v>6881</v>
      </c>
      <c r="Q30" s="482"/>
      <c r="U30" s="33" t="s">
        <v>318</v>
      </c>
      <c r="BN30" s="5">
        <v>26</v>
      </c>
      <c r="BO30" s="5" t="s">
        <v>288</v>
      </c>
    </row>
    <row r="31" spans="1:110" x14ac:dyDescent="0.3">
      <c r="A31" s="4" t="s">
        <v>39</v>
      </c>
      <c r="B31" s="4" t="s">
        <v>67</v>
      </c>
      <c r="G31" s="4" t="s">
        <v>63</v>
      </c>
      <c r="H31" s="4" t="s">
        <v>63</v>
      </c>
      <c r="K31" s="4" t="s">
        <v>63</v>
      </c>
      <c r="L31" s="4" t="s">
        <v>63</v>
      </c>
      <c r="N31" s="202">
        <f>Q22+Y21+AG21+AO21+AW21+BE21+BM21+BU21+CC21+CK21+CS21+DA21+Q20+Y20+AG20+AO20+AW20+BE20+BM20+BU20+CC20+CK20+CS20+DA20</f>
        <v>6552</v>
      </c>
      <c r="P31" s="482">
        <f>Q20+Q21+Y20+Y21+AG20+AG21+AO20+AO21+AW20+AW21+BE20+BE21+BM20+BM21+BU20+BU21+CC20+CK20+CS20+DA20</f>
        <v>5622</v>
      </c>
      <c r="Q31" s="482"/>
      <c r="U31" s="33" t="s">
        <v>317</v>
      </c>
    </row>
    <row r="32" spans="1:110" x14ac:dyDescent="0.3">
      <c r="A32" s="4" t="s">
        <v>40</v>
      </c>
      <c r="B32" s="4" t="s">
        <v>46</v>
      </c>
      <c r="G32" s="4" t="s">
        <v>64</v>
      </c>
      <c r="H32" s="4" t="s">
        <v>64</v>
      </c>
      <c r="K32" s="4" t="s">
        <v>64</v>
      </c>
      <c r="L32" s="4" t="s">
        <v>64</v>
      </c>
      <c r="N32" s="202">
        <f>R22+Z21+AH21+AP21+AX21+BF21+BN21+BV21+CD21+CL21+CT21+DB21+R20+Z20+AH20+AP20+AX20+BF20+BN20+BV20+CD20+CL20+CT20+DB20</f>
        <v>6534</v>
      </c>
      <c r="P32" s="482">
        <f>R20+R21+Z20+Z21+AH20+AH21+AP20+AP21+AX20+AX21+BF20+BF21+BN20+BN21+BV20+BV21+CD20+CL20+CT20+DB20</f>
        <v>5868</v>
      </c>
      <c r="Q32" s="482"/>
      <c r="U32" s="33" t="s">
        <v>319</v>
      </c>
    </row>
    <row r="33" spans="7:17" x14ac:dyDescent="0.3">
      <c r="G33" s="4" t="s">
        <v>37</v>
      </c>
      <c r="H33" s="4" t="s">
        <v>37</v>
      </c>
      <c r="K33" s="4" t="s">
        <v>37</v>
      </c>
      <c r="L33" s="4" t="s">
        <v>37</v>
      </c>
      <c r="N33" s="202">
        <f>S22+AA21+AI21+AQ21+AY21+BG21+BO21+BW21+CE21+CM21+CU21+DC21+S20+AA20+AI20+AQ20+AY20+BG20+BO20+BW20+CE20+CM20+CU20+DC20</f>
        <v>7035</v>
      </c>
      <c r="P33" s="482">
        <f>S20+S21+AA20+AA21+AI20+AI21+AQ20+AQ21+AY20+AY21+BG20+BG21+BO20+BO21+BW20+BW21+CE20+CM20+CU20+DC20</f>
        <v>6229</v>
      </c>
      <c r="Q33" s="482"/>
    </row>
    <row r="34" spans="7:17" x14ac:dyDescent="0.3">
      <c r="G34" s="4" t="s">
        <v>38</v>
      </c>
      <c r="H34" s="4" t="s">
        <v>38</v>
      </c>
      <c r="K34" s="4" t="s">
        <v>38</v>
      </c>
      <c r="L34" s="4" t="s">
        <v>38</v>
      </c>
      <c r="N34" s="202">
        <f>T22+AB21+AJ21+AR21+AZ21+BH21+BP21+BX21+CF21+CN21+CV21+DD21+T20+AB20+AJ20+AR20+AZ20+BH20+BP20+BX20+CF20+CN20+CV20+DD20</f>
        <v>6533</v>
      </c>
      <c r="P34" s="482">
        <f>T20+T21+AB20+AB21+AJ20+AJ21+AR20+AR21+AZ20+AZ21+BH20+BH21+BP20+BP21+BX20+BX21+CF20+CN20+CV20+DD20</f>
        <v>5639</v>
      </c>
      <c r="Q34" s="482"/>
    </row>
    <row r="35" spans="7:17" x14ac:dyDescent="0.3">
      <c r="G35" s="32" t="s">
        <v>39</v>
      </c>
      <c r="H35" s="32" t="s">
        <v>39</v>
      </c>
      <c r="K35" s="32" t="s">
        <v>39</v>
      </c>
      <c r="L35" s="4" t="s">
        <v>39</v>
      </c>
      <c r="N35" s="202">
        <f>U22+AC21+AK21+AS21+BA21+BI21+BQ21+BY21+CG21+CO21+CW21+DE21+U20+AC20+AK20+AS20+BA20+BI20+BQ20+BY20+CG20+CO20+CW20+DE20</f>
        <v>6999</v>
      </c>
      <c r="P35" s="482">
        <f>U20+U21+AC20+AC21+AK20+AK21+AS20+AS21+BA20+BA21+BI20+BI21+BQ20+BQ21+BY20+BY21+CG20+CO20+CW20+DE20</f>
        <v>6119</v>
      </c>
      <c r="Q35" s="482"/>
    </row>
    <row r="36" spans="7:17" x14ac:dyDescent="0.3">
      <c r="G36" s="32" t="s">
        <v>40</v>
      </c>
      <c r="H36" s="32" t="s">
        <v>40</v>
      </c>
      <c r="K36" s="32" t="s">
        <v>40</v>
      </c>
      <c r="L36" s="4" t="s">
        <v>40</v>
      </c>
      <c r="N36" s="202">
        <f>V22+AD21+AL21+AT21+BB21+BJ21+BR21+BZ21+CH21+CP21+CX21+DF21+V20+AD20+AL20+AT20+BJ20+BR20+BZ20+CH20+CP20+CX20+DF20+BB20</f>
        <v>6817</v>
      </c>
      <c r="P36" s="482">
        <f>V20+V21+AD20+AD21+AL20+AL21+AT20+AT21+BB20+BB21+BJ20+BJ21+BR20+BR21+BZ20+BZ21+CH20+CP20+CX20+DF20</f>
        <v>5987</v>
      </c>
      <c r="Q36" s="482"/>
    </row>
  </sheetData>
  <mergeCells count="147">
    <mergeCell ref="CQ15:CX15"/>
    <mergeCell ref="CQ17:CX17"/>
    <mergeCell ref="CY17:DF17"/>
    <mergeCell ref="A1:B1"/>
    <mergeCell ref="C1:F1"/>
    <mergeCell ref="A3:B3"/>
    <mergeCell ref="C3:F3"/>
    <mergeCell ref="A5:B5"/>
    <mergeCell ref="C5:F5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I13:I14"/>
    <mergeCell ref="J13:J14"/>
    <mergeCell ref="K13:K14"/>
    <mergeCell ref="L13:L14"/>
    <mergeCell ref="M13:M14"/>
    <mergeCell ref="G13:G14"/>
    <mergeCell ref="A15:A18"/>
    <mergeCell ref="B15:C15"/>
    <mergeCell ref="B18:C18"/>
    <mergeCell ref="B16:C16"/>
    <mergeCell ref="B17:C17"/>
    <mergeCell ref="B21:C21"/>
    <mergeCell ref="B22:C22"/>
    <mergeCell ref="I19:I20"/>
    <mergeCell ref="J19:J20"/>
    <mergeCell ref="K19:K20"/>
    <mergeCell ref="L19:L20"/>
    <mergeCell ref="M19:M20"/>
    <mergeCell ref="A19:A22"/>
    <mergeCell ref="B19:C20"/>
    <mergeCell ref="D19:D20"/>
    <mergeCell ref="E19:E20"/>
    <mergeCell ref="N19:N20"/>
    <mergeCell ref="F19:F20"/>
    <mergeCell ref="BS16:BZ16"/>
    <mergeCell ref="G19:G20"/>
    <mergeCell ref="H13:H14"/>
    <mergeCell ref="H19:H20"/>
    <mergeCell ref="W15:AD15"/>
    <mergeCell ref="W17:AD17"/>
    <mergeCell ref="W16:AD16"/>
    <mergeCell ref="W18:AD18"/>
    <mergeCell ref="O13:V14"/>
    <mergeCell ref="BC13:BJ14"/>
    <mergeCell ref="AM13:AT14"/>
    <mergeCell ref="AU13:BB14"/>
    <mergeCell ref="O17:V17"/>
    <mergeCell ref="O15:V15"/>
    <mergeCell ref="O18:V18"/>
    <mergeCell ref="O16:V16"/>
    <mergeCell ref="AU16:BB16"/>
    <mergeCell ref="AM15:AT15"/>
    <mergeCell ref="AU15:BB15"/>
    <mergeCell ref="AM17:AT17"/>
    <mergeCell ref="AM16:AT16"/>
    <mergeCell ref="AU17:BB17"/>
    <mergeCell ref="BC16:BJ16"/>
    <mergeCell ref="BC15:BJ15"/>
    <mergeCell ref="O25:V25"/>
    <mergeCell ref="W25:AD25"/>
    <mergeCell ref="AE25:AL25"/>
    <mergeCell ref="AM25:AT25"/>
    <mergeCell ref="AU25:BB25"/>
    <mergeCell ref="O24:V24"/>
    <mergeCell ref="W24:AD24"/>
    <mergeCell ref="AE24:AL24"/>
    <mergeCell ref="AM24:AT24"/>
    <mergeCell ref="AU24:BB24"/>
    <mergeCell ref="P36:Q36"/>
    <mergeCell ref="O26:V26"/>
    <mergeCell ref="W26:AD26"/>
    <mergeCell ref="AE26:AL26"/>
    <mergeCell ref="AM26:AT26"/>
    <mergeCell ref="P29:Q29"/>
    <mergeCell ref="P30:Q30"/>
    <mergeCell ref="P31:Q31"/>
    <mergeCell ref="P32:Q32"/>
    <mergeCell ref="P33:Q33"/>
    <mergeCell ref="P34:Q34"/>
    <mergeCell ref="P35:Q35"/>
    <mergeCell ref="CY26:DF26"/>
    <mergeCell ref="CQ26:CX26"/>
    <mergeCell ref="CY25:DF25"/>
    <mergeCell ref="CQ25:CX25"/>
    <mergeCell ref="CY24:DF24"/>
    <mergeCell ref="BS18:BZ18"/>
    <mergeCell ref="BC25:BJ25"/>
    <mergeCell ref="BS26:BZ26"/>
    <mergeCell ref="CA26:CH26"/>
    <mergeCell ref="CI26:CP26"/>
    <mergeCell ref="CI24:CP24"/>
    <mergeCell ref="CQ24:CX24"/>
    <mergeCell ref="BC24:BJ24"/>
    <mergeCell ref="BK24:BR24"/>
    <mergeCell ref="BS24:BZ24"/>
    <mergeCell ref="CA24:CH24"/>
    <mergeCell ref="CY18:DF18"/>
    <mergeCell ref="CI25:CP25"/>
    <mergeCell ref="BC26:BJ26"/>
    <mergeCell ref="BK26:BR26"/>
    <mergeCell ref="BK25:BR25"/>
    <mergeCell ref="BS25:BZ25"/>
    <mergeCell ref="CA25:CH25"/>
    <mergeCell ref="CY13:DF14"/>
    <mergeCell ref="BK13:BR14"/>
    <mergeCell ref="BS13:BZ14"/>
    <mergeCell ref="CA13:CH14"/>
    <mergeCell ref="CA18:CH18"/>
    <mergeCell ref="CA16:CH16"/>
    <mergeCell ref="BK16:BR16"/>
    <mergeCell ref="BK15:BR15"/>
    <mergeCell ref="CI18:CP18"/>
    <mergeCell ref="CI15:CP15"/>
    <mergeCell ref="CI17:CP17"/>
    <mergeCell ref="CI16:CP16"/>
    <mergeCell ref="BS15:BZ15"/>
    <mergeCell ref="BS17:BZ17"/>
    <mergeCell ref="BK17:BR17"/>
    <mergeCell ref="BK18:BR18"/>
    <mergeCell ref="CA17:CH17"/>
    <mergeCell ref="CI13:CP14"/>
    <mergeCell ref="CQ13:CX14"/>
    <mergeCell ref="CY15:DF15"/>
    <mergeCell ref="CQ18:CX18"/>
    <mergeCell ref="CA15:CH15"/>
    <mergeCell ref="CQ16:CX16"/>
    <mergeCell ref="CY16:DF16"/>
    <mergeCell ref="BC17:BJ17"/>
    <mergeCell ref="BC18:BJ18"/>
    <mergeCell ref="W13:AD14"/>
    <mergeCell ref="AE13:AL14"/>
    <mergeCell ref="AE18:AL18"/>
    <mergeCell ref="AE15:AL15"/>
    <mergeCell ref="AE16:AL16"/>
    <mergeCell ref="AE17:AL17"/>
    <mergeCell ref="W27:Y27"/>
    <mergeCell ref="AU26:BB26"/>
    <mergeCell ref="AU18:BB18"/>
    <mergeCell ref="AM18:AT18"/>
  </mergeCells>
  <pageMargins left="1.0236220472440944" right="0.31496062992125984" top="0.74803149606299213" bottom="0.74803149606299213" header="0.31496062992125984" footer="0.31496062992125984"/>
  <pageSetup paperSize="9" scale="77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1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DD30"/>
  <sheetViews>
    <sheetView view="pageBreakPreview" topLeftCell="A13" zoomScaleSheetLayoutView="100" workbookViewId="0">
      <selection activeCell="M18" sqref="M18:AJ18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7" width="12.109375" style="4" customWidth="1"/>
    <col min="8" max="9" width="12.109375" style="32" customWidth="1"/>
    <col min="10" max="10" width="12.109375" style="32" hidden="1" customWidth="1"/>
    <col min="11" max="11" width="12.109375" style="4" hidden="1" customWidth="1"/>
    <col min="12" max="12" width="12.109375" style="4" customWidth="1"/>
    <col min="13" max="18" width="4.33203125" style="33" customWidth="1"/>
    <col min="19" max="19" width="5" style="33" customWidth="1"/>
    <col min="20" max="20" width="4.33203125" style="33" customWidth="1"/>
    <col min="21" max="25" width="4.33203125" style="5" customWidth="1"/>
    <col min="26" max="27" width="5" style="33" customWidth="1"/>
    <col min="28" max="31" width="4.33203125" style="5" customWidth="1"/>
    <col min="32" max="32" width="5" style="33" customWidth="1"/>
    <col min="33" max="33" width="4.33203125" style="33" customWidth="1"/>
    <col min="34" max="34" width="4.33203125" style="5" customWidth="1"/>
    <col min="35" max="35" width="5" style="5" customWidth="1"/>
    <col min="36" max="40" width="4.33203125" style="5" customWidth="1"/>
    <col min="41" max="41" width="5" style="33" customWidth="1"/>
    <col min="42" max="42" width="4.33203125" style="33" customWidth="1"/>
    <col min="43" max="43" width="5" style="5" customWidth="1"/>
    <col min="44" max="48" width="4.33203125" style="5" customWidth="1"/>
    <col min="49" max="49" width="5" style="33" customWidth="1"/>
    <col min="50" max="50" width="4.33203125" style="33" customWidth="1"/>
    <col min="51" max="51" width="5" style="5" customWidth="1"/>
    <col min="52" max="52" width="4.33203125" style="5" customWidth="1"/>
    <col min="53" max="56" width="4.33203125" style="33" customWidth="1"/>
    <col min="57" max="57" width="5" style="33" customWidth="1"/>
    <col min="58" max="58" width="4.33203125" style="33" customWidth="1"/>
    <col min="59" max="59" width="5" style="33" customWidth="1"/>
    <col min="60" max="60" width="4.33203125" style="33" customWidth="1"/>
    <col min="61" max="64" width="4.33203125" style="5" customWidth="1"/>
    <col min="65" max="65" width="5" style="33" customWidth="1"/>
    <col min="66" max="66" width="4.33203125" style="33" customWidth="1"/>
    <col min="67" max="67" width="5" style="5" customWidth="1"/>
    <col min="68" max="72" width="4.33203125" style="5" customWidth="1"/>
    <col min="73" max="73" width="5" style="33" customWidth="1"/>
    <col min="74" max="74" width="4.33203125" style="33" customWidth="1"/>
    <col min="75" max="75" width="5" style="5" customWidth="1"/>
    <col min="76" max="79" width="4.33203125" style="5" customWidth="1"/>
    <col min="80" max="80" width="5" style="33" customWidth="1"/>
    <col min="81" max="81" width="4.33203125" style="33" customWidth="1"/>
    <col min="82" max="82" width="4.33203125" style="5" customWidth="1"/>
    <col min="83" max="83" width="5" style="5" customWidth="1"/>
    <col min="84" max="88" width="4.33203125" style="5" customWidth="1"/>
    <col min="89" max="89" width="5" style="33" customWidth="1"/>
    <col min="90" max="90" width="4.33203125" style="33" customWidth="1"/>
    <col min="91" max="91" width="5" style="5" customWidth="1"/>
    <col min="92" max="96" width="4.33203125" style="5" customWidth="1"/>
    <col min="97" max="97" width="5" style="33" customWidth="1"/>
    <col min="98" max="98" width="4.33203125" style="33" customWidth="1"/>
    <col min="99" max="99" width="5" style="5" customWidth="1"/>
    <col min="100" max="103" width="4.33203125" style="5" customWidth="1"/>
    <col min="104" max="104" width="5" style="33" customWidth="1"/>
    <col min="105" max="105" width="4.33203125" style="33" customWidth="1"/>
    <col min="106" max="106" width="4.33203125" style="5" customWidth="1"/>
    <col min="107" max="107" width="5" style="5" customWidth="1"/>
    <col min="108" max="108" width="4.33203125" style="5" customWidth="1"/>
    <col min="332" max="332" width="12.5546875" customWidth="1"/>
    <col min="333" max="333" width="5.109375" customWidth="1"/>
    <col min="334" max="334" width="13.44140625" customWidth="1"/>
    <col min="335" max="336" width="21.44140625" customWidth="1"/>
    <col min="337" max="337" width="17.6640625" customWidth="1"/>
    <col min="338" max="339" width="14.6640625" customWidth="1"/>
    <col min="340" max="341" width="15.88671875" customWidth="1"/>
    <col min="342" max="353" width="12.88671875" customWidth="1"/>
    <col min="588" max="588" width="12.5546875" customWidth="1"/>
    <col min="589" max="589" width="5.109375" customWidth="1"/>
    <col min="590" max="590" width="13.44140625" customWidth="1"/>
    <col min="591" max="592" width="21.44140625" customWidth="1"/>
    <col min="593" max="593" width="17.6640625" customWidth="1"/>
    <col min="594" max="595" width="14.6640625" customWidth="1"/>
    <col min="596" max="597" width="15.88671875" customWidth="1"/>
    <col min="598" max="609" width="12.88671875" customWidth="1"/>
    <col min="844" max="844" width="12.5546875" customWidth="1"/>
    <col min="845" max="845" width="5.109375" customWidth="1"/>
    <col min="846" max="846" width="13.44140625" customWidth="1"/>
    <col min="847" max="848" width="21.44140625" customWidth="1"/>
    <col min="849" max="849" width="17.6640625" customWidth="1"/>
    <col min="850" max="851" width="14.6640625" customWidth="1"/>
    <col min="852" max="853" width="15.88671875" customWidth="1"/>
    <col min="854" max="865" width="12.88671875" customWidth="1"/>
    <col min="1100" max="1100" width="12.5546875" customWidth="1"/>
    <col min="1101" max="1101" width="5.109375" customWidth="1"/>
    <col min="1102" max="1102" width="13.44140625" customWidth="1"/>
    <col min="1103" max="1104" width="21.44140625" customWidth="1"/>
    <col min="1105" max="1105" width="17.6640625" customWidth="1"/>
    <col min="1106" max="1107" width="14.6640625" customWidth="1"/>
    <col min="1108" max="1109" width="15.88671875" customWidth="1"/>
    <col min="1110" max="1121" width="12.88671875" customWidth="1"/>
    <col min="1356" max="1356" width="12.5546875" customWidth="1"/>
    <col min="1357" max="1357" width="5.109375" customWidth="1"/>
    <col min="1358" max="1358" width="13.44140625" customWidth="1"/>
    <col min="1359" max="1360" width="21.44140625" customWidth="1"/>
    <col min="1361" max="1361" width="17.6640625" customWidth="1"/>
    <col min="1362" max="1363" width="14.6640625" customWidth="1"/>
    <col min="1364" max="1365" width="15.88671875" customWidth="1"/>
    <col min="1366" max="1377" width="12.88671875" customWidth="1"/>
    <col min="1612" max="1612" width="12.5546875" customWidth="1"/>
    <col min="1613" max="1613" width="5.109375" customWidth="1"/>
    <col min="1614" max="1614" width="13.44140625" customWidth="1"/>
    <col min="1615" max="1616" width="21.44140625" customWidth="1"/>
    <col min="1617" max="1617" width="17.6640625" customWidth="1"/>
    <col min="1618" max="1619" width="14.6640625" customWidth="1"/>
    <col min="1620" max="1621" width="15.88671875" customWidth="1"/>
    <col min="1622" max="1633" width="12.88671875" customWidth="1"/>
    <col min="1868" max="1868" width="12.5546875" customWidth="1"/>
    <col min="1869" max="1869" width="5.109375" customWidth="1"/>
    <col min="1870" max="1870" width="13.44140625" customWidth="1"/>
    <col min="1871" max="1872" width="21.44140625" customWidth="1"/>
    <col min="1873" max="1873" width="17.6640625" customWidth="1"/>
    <col min="1874" max="1875" width="14.6640625" customWidth="1"/>
    <col min="1876" max="1877" width="15.88671875" customWidth="1"/>
    <col min="1878" max="1889" width="12.88671875" customWidth="1"/>
    <col min="2124" max="2124" width="12.5546875" customWidth="1"/>
    <col min="2125" max="2125" width="5.109375" customWidth="1"/>
    <col min="2126" max="2126" width="13.44140625" customWidth="1"/>
    <col min="2127" max="2128" width="21.44140625" customWidth="1"/>
    <col min="2129" max="2129" width="17.6640625" customWidth="1"/>
    <col min="2130" max="2131" width="14.6640625" customWidth="1"/>
    <col min="2132" max="2133" width="15.88671875" customWidth="1"/>
    <col min="2134" max="2145" width="12.88671875" customWidth="1"/>
    <col min="2380" max="2380" width="12.5546875" customWidth="1"/>
    <col min="2381" max="2381" width="5.109375" customWidth="1"/>
    <col min="2382" max="2382" width="13.44140625" customWidth="1"/>
    <col min="2383" max="2384" width="21.44140625" customWidth="1"/>
    <col min="2385" max="2385" width="17.6640625" customWidth="1"/>
    <col min="2386" max="2387" width="14.6640625" customWidth="1"/>
    <col min="2388" max="2389" width="15.88671875" customWidth="1"/>
    <col min="2390" max="2401" width="12.88671875" customWidth="1"/>
    <col min="2636" max="2636" width="12.5546875" customWidth="1"/>
    <col min="2637" max="2637" width="5.109375" customWidth="1"/>
    <col min="2638" max="2638" width="13.44140625" customWidth="1"/>
    <col min="2639" max="2640" width="21.44140625" customWidth="1"/>
    <col min="2641" max="2641" width="17.6640625" customWidth="1"/>
    <col min="2642" max="2643" width="14.6640625" customWidth="1"/>
    <col min="2644" max="2645" width="15.88671875" customWidth="1"/>
    <col min="2646" max="2657" width="12.88671875" customWidth="1"/>
    <col min="2892" max="2892" width="12.5546875" customWidth="1"/>
    <col min="2893" max="2893" width="5.109375" customWidth="1"/>
    <col min="2894" max="2894" width="13.44140625" customWidth="1"/>
    <col min="2895" max="2896" width="21.44140625" customWidth="1"/>
    <col min="2897" max="2897" width="17.6640625" customWidth="1"/>
    <col min="2898" max="2899" width="14.6640625" customWidth="1"/>
    <col min="2900" max="2901" width="15.88671875" customWidth="1"/>
    <col min="2902" max="2913" width="12.88671875" customWidth="1"/>
    <col min="3148" max="3148" width="12.5546875" customWidth="1"/>
    <col min="3149" max="3149" width="5.109375" customWidth="1"/>
    <col min="3150" max="3150" width="13.44140625" customWidth="1"/>
    <col min="3151" max="3152" width="21.44140625" customWidth="1"/>
    <col min="3153" max="3153" width="17.6640625" customWidth="1"/>
    <col min="3154" max="3155" width="14.6640625" customWidth="1"/>
    <col min="3156" max="3157" width="15.88671875" customWidth="1"/>
    <col min="3158" max="3169" width="12.88671875" customWidth="1"/>
    <col min="3404" max="3404" width="12.5546875" customWidth="1"/>
    <col min="3405" max="3405" width="5.109375" customWidth="1"/>
    <col min="3406" max="3406" width="13.44140625" customWidth="1"/>
    <col min="3407" max="3408" width="21.44140625" customWidth="1"/>
    <col min="3409" max="3409" width="17.6640625" customWidth="1"/>
    <col min="3410" max="3411" width="14.6640625" customWidth="1"/>
    <col min="3412" max="3413" width="15.88671875" customWidth="1"/>
    <col min="3414" max="3425" width="12.88671875" customWidth="1"/>
    <col min="3660" max="3660" width="12.5546875" customWidth="1"/>
    <col min="3661" max="3661" width="5.109375" customWidth="1"/>
    <col min="3662" max="3662" width="13.44140625" customWidth="1"/>
    <col min="3663" max="3664" width="21.44140625" customWidth="1"/>
    <col min="3665" max="3665" width="17.6640625" customWidth="1"/>
    <col min="3666" max="3667" width="14.6640625" customWidth="1"/>
    <col min="3668" max="3669" width="15.88671875" customWidth="1"/>
    <col min="3670" max="3681" width="12.88671875" customWidth="1"/>
    <col min="3916" max="3916" width="12.5546875" customWidth="1"/>
    <col min="3917" max="3917" width="5.109375" customWidth="1"/>
    <col min="3918" max="3918" width="13.44140625" customWidth="1"/>
    <col min="3919" max="3920" width="21.44140625" customWidth="1"/>
    <col min="3921" max="3921" width="17.6640625" customWidth="1"/>
    <col min="3922" max="3923" width="14.6640625" customWidth="1"/>
    <col min="3924" max="3925" width="15.88671875" customWidth="1"/>
    <col min="3926" max="3937" width="12.88671875" customWidth="1"/>
    <col min="4172" max="4172" width="12.5546875" customWidth="1"/>
    <col min="4173" max="4173" width="5.109375" customWidth="1"/>
    <col min="4174" max="4174" width="13.44140625" customWidth="1"/>
    <col min="4175" max="4176" width="21.44140625" customWidth="1"/>
    <col min="4177" max="4177" width="17.6640625" customWidth="1"/>
    <col min="4178" max="4179" width="14.6640625" customWidth="1"/>
    <col min="4180" max="4181" width="15.88671875" customWidth="1"/>
    <col min="4182" max="4193" width="12.88671875" customWidth="1"/>
    <col min="4428" max="4428" width="12.5546875" customWidth="1"/>
    <col min="4429" max="4429" width="5.109375" customWidth="1"/>
    <col min="4430" max="4430" width="13.44140625" customWidth="1"/>
    <col min="4431" max="4432" width="21.44140625" customWidth="1"/>
    <col min="4433" max="4433" width="17.6640625" customWidth="1"/>
    <col min="4434" max="4435" width="14.6640625" customWidth="1"/>
    <col min="4436" max="4437" width="15.88671875" customWidth="1"/>
    <col min="4438" max="4449" width="12.88671875" customWidth="1"/>
    <col min="4684" max="4684" width="12.5546875" customWidth="1"/>
    <col min="4685" max="4685" width="5.109375" customWidth="1"/>
    <col min="4686" max="4686" width="13.44140625" customWidth="1"/>
    <col min="4687" max="4688" width="21.44140625" customWidth="1"/>
    <col min="4689" max="4689" width="17.6640625" customWidth="1"/>
    <col min="4690" max="4691" width="14.6640625" customWidth="1"/>
    <col min="4692" max="4693" width="15.88671875" customWidth="1"/>
    <col min="4694" max="4705" width="12.88671875" customWidth="1"/>
    <col min="4940" max="4940" width="12.5546875" customWidth="1"/>
    <col min="4941" max="4941" width="5.109375" customWidth="1"/>
    <col min="4942" max="4942" width="13.44140625" customWidth="1"/>
    <col min="4943" max="4944" width="21.44140625" customWidth="1"/>
    <col min="4945" max="4945" width="17.6640625" customWidth="1"/>
    <col min="4946" max="4947" width="14.6640625" customWidth="1"/>
    <col min="4948" max="4949" width="15.88671875" customWidth="1"/>
    <col min="4950" max="4961" width="12.88671875" customWidth="1"/>
    <col min="5196" max="5196" width="12.5546875" customWidth="1"/>
    <col min="5197" max="5197" width="5.109375" customWidth="1"/>
    <col min="5198" max="5198" width="13.44140625" customWidth="1"/>
    <col min="5199" max="5200" width="21.44140625" customWidth="1"/>
    <col min="5201" max="5201" width="17.6640625" customWidth="1"/>
    <col min="5202" max="5203" width="14.6640625" customWidth="1"/>
    <col min="5204" max="5205" width="15.88671875" customWidth="1"/>
    <col min="5206" max="5217" width="12.88671875" customWidth="1"/>
    <col min="5452" max="5452" width="12.5546875" customWidth="1"/>
    <col min="5453" max="5453" width="5.109375" customWidth="1"/>
    <col min="5454" max="5454" width="13.44140625" customWidth="1"/>
    <col min="5455" max="5456" width="21.44140625" customWidth="1"/>
    <col min="5457" max="5457" width="17.6640625" customWidth="1"/>
    <col min="5458" max="5459" width="14.6640625" customWidth="1"/>
    <col min="5460" max="5461" width="15.88671875" customWidth="1"/>
    <col min="5462" max="5473" width="12.88671875" customWidth="1"/>
    <col min="5708" max="5708" width="12.5546875" customWidth="1"/>
    <col min="5709" max="5709" width="5.109375" customWidth="1"/>
    <col min="5710" max="5710" width="13.44140625" customWidth="1"/>
    <col min="5711" max="5712" width="21.44140625" customWidth="1"/>
    <col min="5713" max="5713" width="17.6640625" customWidth="1"/>
    <col min="5714" max="5715" width="14.6640625" customWidth="1"/>
    <col min="5716" max="5717" width="15.88671875" customWidth="1"/>
    <col min="5718" max="5729" width="12.88671875" customWidth="1"/>
    <col min="5964" max="5964" width="12.5546875" customWidth="1"/>
    <col min="5965" max="5965" width="5.109375" customWidth="1"/>
    <col min="5966" max="5966" width="13.44140625" customWidth="1"/>
    <col min="5967" max="5968" width="21.44140625" customWidth="1"/>
    <col min="5969" max="5969" width="17.6640625" customWidth="1"/>
    <col min="5970" max="5971" width="14.6640625" customWidth="1"/>
    <col min="5972" max="5973" width="15.88671875" customWidth="1"/>
    <col min="5974" max="5985" width="12.88671875" customWidth="1"/>
    <col min="6220" max="6220" width="12.5546875" customWidth="1"/>
    <col min="6221" max="6221" width="5.109375" customWidth="1"/>
    <col min="6222" max="6222" width="13.44140625" customWidth="1"/>
    <col min="6223" max="6224" width="21.44140625" customWidth="1"/>
    <col min="6225" max="6225" width="17.6640625" customWidth="1"/>
    <col min="6226" max="6227" width="14.6640625" customWidth="1"/>
    <col min="6228" max="6229" width="15.88671875" customWidth="1"/>
    <col min="6230" max="6241" width="12.88671875" customWidth="1"/>
    <col min="6476" max="6476" width="12.5546875" customWidth="1"/>
    <col min="6477" max="6477" width="5.109375" customWidth="1"/>
    <col min="6478" max="6478" width="13.44140625" customWidth="1"/>
    <col min="6479" max="6480" width="21.44140625" customWidth="1"/>
    <col min="6481" max="6481" width="17.6640625" customWidth="1"/>
    <col min="6482" max="6483" width="14.6640625" customWidth="1"/>
    <col min="6484" max="6485" width="15.88671875" customWidth="1"/>
    <col min="6486" max="6497" width="12.88671875" customWidth="1"/>
    <col min="6732" max="6732" width="12.5546875" customWidth="1"/>
    <col min="6733" max="6733" width="5.109375" customWidth="1"/>
    <col min="6734" max="6734" width="13.44140625" customWidth="1"/>
    <col min="6735" max="6736" width="21.44140625" customWidth="1"/>
    <col min="6737" max="6737" width="17.6640625" customWidth="1"/>
    <col min="6738" max="6739" width="14.6640625" customWidth="1"/>
    <col min="6740" max="6741" width="15.88671875" customWidth="1"/>
    <col min="6742" max="6753" width="12.88671875" customWidth="1"/>
    <col min="6988" max="6988" width="12.5546875" customWidth="1"/>
    <col min="6989" max="6989" width="5.109375" customWidth="1"/>
    <col min="6990" max="6990" width="13.44140625" customWidth="1"/>
    <col min="6991" max="6992" width="21.44140625" customWidth="1"/>
    <col min="6993" max="6993" width="17.6640625" customWidth="1"/>
    <col min="6994" max="6995" width="14.6640625" customWidth="1"/>
    <col min="6996" max="6997" width="15.88671875" customWidth="1"/>
    <col min="6998" max="7009" width="12.88671875" customWidth="1"/>
    <col min="7244" max="7244" width="12.5546875" customWidth="1"/>
    <col min="7245" max="7245" width="5.109375" customWidth="1"/>
    <col min="7246" max="7246" width="13.44140625" customWidth="1"/>
    <col min="7247" max="7248" width="21.44140625" customWidth="1"/>
    <col min="7249" max="7249" width="17.6640625" customWidth="1"/>
    <col min="7250" max="7251" width="14.6640625" customWidth="1"/>
    <col min="7252" max="7253" width="15.88671875" customWidth="1"/>
    <col min="7254" max="7265" width="12.88671875" customWidth="1"/>
    <col min="7500" max="7500" width="12.5546875" customWidth="1"/>
    <col min="7501" max="7501" width="5.109375" customWidth="1"/>
    <col min="7502" max="7502" width="13.44140625" customWidth="1"/>
    <col min="7503" max="7504" width="21.44140625" customWidth="1"/>
    <col min="7505" max="7505" width="17.6640625" customWidth="1"/>
    <col min="7506" max="7507" width="14.6640625" customWidth="1"/>
    <col min="7508" max="7509" width="15.88671875" customWidth="1"/>
    <col min="7510" max="7521" width="12.88671875" customWidth="1"/>
    <col min="7756" max="7756" width="12.5546875" customWidth="1"/>
    <col min="7757" max="7757" width="5.109375" customWidth="1"/>
    <col min="7758" max="7758" width="13.44140625" customWidth="1"/>
    <col min="7759" max="7760" width="21.44140625" customWidth="1"/>
    <col min="7761" max="7761" width="17.6640625" customWidth="1"/>
    <col min="7762" max="7763" width="14.6640625" customWidth="1"/>
    <col min="7764" max="7765" width="15.88671875" customWidth="1"/>
    <col min="7766" max="7777" width="12.88671875" customWidth="1"/>
    <col min="8012" max="8012" width="12.5546875" customWidth="1"/>
    <col min="8013" max="8013" width="5.109375" customWidth="1"/>
    <col min="8014" max="8014" width="13.44140625" customWidth="1"/>
    <col min="8015" max="8016" width="21.44140625" customWidth="1"/>
    <col min="8017" max="8017" width="17.6640625" customWidth="1"/>
    <col min="8018" max="8019" width="14.6640625" customWidth="1"/>
    <col min="8020" max="8021" width="15.88671875" customWidth="1"/>
    <col min="8022" max="8033" width="12.88671875" customWidth="1"/>
    <col min="8268" max="8268" width="12.5546875" customWidth="1"/>
    <col min="8269" max="8269" width="5.109375" customWidth="1"/>
    <col min="8270" max="8270" width="13.44140625" customWidth="1"/>
    <col min="8271" max="8272" width="21.44140625" customWidth="1"/>
    <col min="8273" max="8273" width="17.6640625" customWidth="1"/>
    <col min="8274" max="8275" width="14.6640625" customWidth="1"/>
    <col min="8276" max="8277" width="15.88671875" customWidth="1"/>
    <col min="8278" max="8289" width="12.88671875" customWidth="1"/>
    <col min="8524" max="8524" width="12.5546875" customWidth="1"/>
    <col min="8525" max="8525" width="5.109375" customWidth="1"/>
    <col min="8526" max="8526" width="13.44140625" customWidth="1"/>
    <col min="8527" max="8528" width="21.44140625" customWidth="1"/>
    <col min="8529" max="8529" width="17.6640625" customWidth="1"/>
    <col min="8530" max="8531" width="14.6640625" customWidth="1"/>
    <col min="8532" max="8533" width="15.88671875" customWidth="1"/>
    <col min="8534" max="8545" width="12.88671875" customWidth="1"/>
    <col min="8780" max="8780" width="12.5546875" customWidth="1"/>
    <col min="8781" max="8781" width="5.109375" customWidth="1"/>
    <col min="8782" max="8782" width="13.44140625" customWidth="1"/>
    <col min="8783" max="8784" width="21.44140625" customWidth="1"/>
    <col min="8785" max="8785" width="17.6640625" customWidth="1"/>
    <col min="8786" max="8787" width="14.6640625" customWidth="1"/>
    <col min="8788" max="8789" width="15.88671875" customWidth="1"/>
    <col min="8790" max="8801" width="12.88671875" customWidth="1"/>
    <col min="9036" max="9036" width="12.5546875" customWidth="1"/>
    <col min="9037" max="9037" width="5.109375" customWidth="1"/>
    <col min="9038" max="9038" width="13.44140625" customWidth="1"/>
    <col min="9039" max="9040" width="21.44140625" customWidth="1"/>
    <col min="9041" max="9041" width="17.6640625" customWidth="1"/>
    <col min="9042" max="9043" width="14.6640625" customWidth="1"/>
    <col min="9044" max="9045" width="15.88671875" customWidth="1"/>
    <col min="9046" max="9057" width="12.88671875" customWidth="1"/>
    <col min="9292" max="9292" width="12.5546875" customWidth="1"/>
    <col min="9293" max="9293" width="5.109375" customWidth="1"/>
    <col min="9294" max="9294" width="13.44140625" customWidth="1"/>
    <col min="9295" max="9296" width="21.44140625" customWidth="1"/>
    <col min="9297" max="9297" width="17.6640625" customWidth="1"/>
    <col min="9298" max="9299" width="14.6640625" customWidth="1"/>
    <col min="9300" max="9301" width="15.88671875" customWidth="1"/>
    <col min="9302" max="9313" width="12.88671875" customWidth="1"/>
    <col min="9548" max="9548" width="12.5546875" customWidth="1"/>
    <col min="9549" max="9549" width="5.109375" customWidth="1"/>
    <col min="9550" max="9550" width="13.44140625" customWidth="1"/>
    <col min="9551" max="9552" width="21.44140625" customWidth="1"/>
    <col min="9553" max="9553" width="17.6640625" customWidth="1"/>
    <col min="9554" max="9555" width="14.6640625" customWidth="1"/>
    <col min="9556" max="9557" width="15.88671875" customWidth="1"/>
    <col min="9558" max="9569" width="12.88671875" customWidth="1"/>
    <col min="9804" max="9804" width="12.5546875" customWidth="1"/>
    <col min="9805" max="9805" width="5.109375" customWidth="1"/>
    <col min="9806" max="9806" width="13.44140625" customWidth="1"/>
    <col min="9807" max="9808" width="21.44140625" customWidth="1"/>
    <col min="9809" max="9809" width="17.6640625" customWidth="1"/>
    <col min="9810" max="9811" width="14.6640625" customWidth="1"/>
    <col min="9812" max="9813" width="15.88671875" customWidth="1"/>
    <col min="9814" max="9825" width="12.88671875" customWidth="1"/>
    <col min="10060" max="10060" width="12.5546875" customWidth="1"/>
    <col min="10061" max="10061" width="5.109375" customWidth="1"/>
    <col min="10062" max="10062" width="13.44140625" customWidth="1"/>
    <col min="10063" max="10064" width="21.44140625" customWidth="1"/>
    <col min="10065" max="10065" width="17.6640625" customWidth="1"/>
    <col min="10066" max="10067" width="14.6640625" customWidth="1"/>
    <col min="10068" max="10069" width="15.88671875" customWidth="1"/>
    <col min="10070" max="10081" width="12.88671875" customWidth="1"/>
    <col min="10316" max="10316" width="12.5546875" customWidth="1"/>
    <col min="10317" max="10317" width="5.109375" customWidth="1"/>
    <col min="10318" max="10318" width="13.44140625" customWidth="1"/>
    <col min="10319" max="10320" width="21.44140625" customWidth="1"/>
    <col min="10321" max="10321" width="17.6640625" customWidth="1"/>
    <col min="10322" max="10323" width="14.6640625" customWidth="1"/>
    <col min="10324" max="10325" width="15.88671875" customWidth="1"/>
    <col min="10326" max="10337" width="12.88671875" customWidth="1"/>
    <col min="10572" max="10572" width="12.5546875" customWidth="1"/>
    <col min="10573" max="10573" width="5.109375" customWidth="1"/>
    <col min="10574" max="10574" width="13.44140625" customWidth="1"/>
    <col min="10575" max="10576" width="21.44140625" customWidth="1"/>
    <col min="10577" max="10577" width="17.6640625" customWidth="1"/>
    <col min="10578" max="10579" width="14.6640625" customWidth="1"/>
    <col min="10580" max="10581" width="15.88671875" customWidth="1"/>
    <col min="10582" max="10593" width="12.88671875" customWidth="1"/>
    <col min="10828" max="10828" width="12.5546875" customWidth="1"/>
    <col min="10829" max="10829" width="5.109375" customWidth="1"/>
    <col min="10830" max="10830" width="13.44140625" customWidth="1"/>
    <col min="10831" max="10832" width="21.44140625" customWidth="1"/>
    <col min="10833" max="10833" width="17.6640625" customWidth="1"/>
    <col min="10834" max="10835" width="14.6640625" customWidth="1"/>
    <col min="10836" max="10837" width="15.88671875" customWidth="1"/>
    <col min="10838" max="10849" width="12.88671875" customWidth="1"/>
    <col min="11084" max="11084" width="12.5546875" customWidth="1"/>
    <col min="11085" max="11085" width="5.109375" customWidth="1"/>
    <col min="11086" max="11086" width="13.44140625" customWidth="1"/>
    <col min="11087" max="11088" width="21.44140625" customWidth="1"/>
    <col min="11089" max="11089" width="17.6640625" customWidth="1"/>
    <col min="11090" max="11091" width="14.6640625" customWidth="1"/>
    <col min="11092" max="11093" width="15.88671875" customWidth="1"/>
    <col min="11094" max="11105" width="12.88671875" customWidth="1"/>
    <col min="11340" max="11340" width="12.5546875" customWidth="1"/>
    <col min="11341" max="11341" width="5.109375" customWidth="1"/>
    <col min="11342" max="11342" width="13.44140625" customWidth="1"/>
    <col min="11343" max="11344" width="21.44140625" customWidth="1"/>
    <col min="11345" max="11345" width="17.6640625" customWidth="1"/>
    <col min="11346" max="11347" width="14.6640625" customWidth="1"/>
    <col min="11348" max="11349" width="15.88671875" customWidth="1"/>
    <col min="11350" max="11361" width="12.88671875" customWidth="1"/>
    <col min="11596" max="11596" width="12.5546875" customWidth="1"/>
    <col min="11597" max="11597" width="5.109375" customWidth="1"/>
    <col min="11598" max="11598" width="13.44140625" customWidth="1"/>
    <col min="11599" max="11600" width="21.44140625" customWidth="1"/>
    <col min="11601" max="11601" width="17.6640625" customWidth="1"/>
    <col min="11602" max="11603" width="14.6640625" customWidth="1"/>
    <col min="11604" max="11605" width="15.88671875" customWidth="1"/>
    <col min="11606" max="11617" width="12.88671875" customWidth="1"/>
    <col min="11852" max="11852" width="12.5546875" customWidth="1"/>
    <col min="11853" max="11853" width="5.109375" customWidth="1"/>
    <col min="11854" max="11854" width="13.44140625" customWidth="1"/>
    <col min="11855" max="11856" width="21.44140625" customWidth="1"/>
    <col min="11857" max="11857" width="17.6640625" customWidth="1"/>
    <col min="11858" max="11859" width="14.6640625" customWidth="1"/>
    <col min="11860" max="11861" width="15.88671875" customWidth="1"/>
    <col min="11862" max="11873" width="12.88671875" customWidth="1"/>
    <col min="12108" max="12108" width="12.5546875" customWidth="1"/>
    <col min="12109" max="12109" width="5.109375" customWidth="1"/>
    <col min="12110" max="12110" width="13.44140625" customWidth="1"/>
    <col min="12111" max="12112" width="21.44140625" customWidth="1"/>
    <col min="12113" max="12113" width="17.6640625" customWidth="1"/>
    <col min="12114" max="12115" width="14.6640625" customWidth="1"/>
    <col min="12116" max="12117" width="15.88671875" customWidth="1"/>
    <col min="12118" max="12129" width="12.88671875" customWidth="1"/>
    <col min="12364" max="12364" width="12.5546875" customWidth="1"/>
    <col min="12365" max="12365" width="5.109375" customWidth="1"/>
    <col min="12366" max="12366" width="13.44140625" customWidth="1"/>
    <col min="12367" max="12368" width="21.44140625" customWidth="1"/>
    <col min="12369" max="12369" width="17.6640625" customWidth="1"/>
    <col min="12370" max="12371" width="14.6640625" customWidth="1"/>
    <col min="12372" max="12373" width="15.88671875" customWidth="1"/>
    <col min="12374" max="12385" width="12.88671875" customWidth="1"/>
    <col min="12620" max="12620" width="12.5546875" customWidth="1"/>
    <col min="12621" max="12621" width="5.109375" customWidth="1"/>
    <col min="12622" max="12622" width="13.44140625" customWidth="1"/>
    <col min="12623" max="12624" width="21.44140625" customWidth="1"/>
    <col min="12625" max="12625" width="17.6640625" customWidth="1"/>
    <col min="12626" max="12627" width="14.6640625" customWidth="1"/>
    <col min="12628" max="12629" width="15.88671875" customWidth="1"/>
    <col min="12630" max="12641" width="12.88671875" customWidth="1"/>
    <col min="12876" max="12876" width="12.5546875" customWidth="1"/>
    <col min="12877" max="12877" width="5.109375" customWidth="1"/>
    <col min="12878" max="12878" width="13.44140625" customWidth="1"/>
    <col min="12879" max="12880" width="21.44140625" customWidth="1"/>
    <col min="12881" max="12881" width="17.6640625" customWidth="1"/>
    <col min="12882" max="12883" width="14.6640625" customWidth="1"/>
    <col min="12884" max="12885" width="15.88671875" customWidth="1"/>
    <col min="12886" max="12897" width="12.88671875" customWidth="1"/>
    <col min="13132" max="13132" width="12.5546875" customWidth="1"/>
    <col min="13133" max="13133" width="5.109375" customWidth="1"/>
    <col min="13134" max="13134" width="13.44140625" customWidth="1"/>
    <col min="13135" max="13136" width="21.44140625" customWidth="1"/>
    <col min="13137" max="13137" width="17.6640625" customWidth="1"/>
    <col min="13138" max="13139" width="14.6640625" customWidth="1"/>
    <col min="13140" max="13141" width="15.88671875" customWidth="1"/>
    <col min="13142" max="13153" width="12.88671875" customWidth="1"/>
    <col min="13388" max="13388" width="12.5546875" customWidth="1"/>
    <col min="13389" max="13389" width="5.109375" customWidth="1"/>
    <col min="13390" max="13390" width="13.44140625" customWidth="1"/>
    <col min="13391" max="13392" width="21.44140625" customWidth="1"/>
    <col min="13393" max="13393" width="17.6640625" customWidth="1"/>
    <col min="13394" max="13395" width="14.6640625" customWidth="1"/>
    <col min="13396" max="13397" width="15.88671875" customWidth="1"/>
    <col min="13398" max="13409" width="12.88671875" customWidth="1"/>
    <col min="13644" max="13644" width="12.5546875" customWidth="1"/>
    <col min="13645" max="13645" width="5.109375" customWidth="1"/>
    <col min="13646" max="13646" width="13.44140625" customWidth="1"/>
    <col min="13647" max="13648" width="21.44140625" customWidth="1"/>
    <col min="13649" max="13649" width="17.6640625" customWidth="1"/>
    <col min="13650" max="13651" width="14.6640625" customWidth="1"/>
    <col min="13652" max="13653" width="15.88671875" customWidth="1"/>
    <col min="13654" max="13665" width="12.88671875" customWidth="1"/>
    <col min="13900" max="13900" width="12.5546875" customWidth="1"/>
    <col min="13901" max="13901" width="5.109375" customWidth="1"/>
    <col min="13902" max="13902" width="13.44140625" customWidth="1"/>
    <col min="13903" max="13904" width="21.44140625" customWidth="1"/>
    <col min="13905" max="13905" width="17.6640625" customWidth="1"/>
    <col min="13906" max="13907" width="14.6640625" customWidth="1"/>
    <col min="13908" max="13909" width="15.88671875" customWidth="1"/>
    <col min="13910" max="13921" width="12.88671875" customWidth="1"/>
    <col min="14156" max="14156" width="12.5546875" customWidth="1"/>
    <col min="14157" max="14157" width="5.109375" customWidth="1"/>
    <col min="14158" max="14158" width="13.44140625" customWidth="1"/>
    <col min="14159" max="14160" width="21.44140625" customWidth="1"/>
    <col min="14161" max="14161" width="17.6640625" customWidth="1"/>
    <col min="14162" max="14163" width="14.6640625" customWidth="1"/>
    <col min="14164" max="14165" width="15.88671875" customWidth="1"/>
    <col min="14166" max="14177" width="12.88671875" customWidth="1"/>
    <col min="14412" max="14412" width="12.5546875" customWidth="1"/>
    <col min="14413" max="14413" width="5.109375" customWidth="1"/>
    <col min="14414" max="14414" width="13.44140625" customWidth="1"/>
    <col min="14415" max="14416" width="21.44140625" customWidth="1"/>
    <col min="14417" max="14417" width="17.6640625" customWidth="1"/>
    <col min="14418" max="14419" width="14.6640625" customWidth="1"/>
    <col min="14420" max="14421" width="15.88671875" customWidth="1"/>
    <col min="14422" max="14433" width="12.88671875" customWidth="1"/>
    <col min="14668" max="14668" width="12.5546875" customWidth="1"/>
    <col min="14669" max="14669" width="5.109375" customWidth="1"/>
    <col min="14670" max="14670" width="13.44140625" customWidth="1"/>
    <col min="14671" max="14672" width="21.44140625" customWidth="1"/>
    <col min="14673" max="14673" width="17.6640625" customWidth="1"/>
    <col min="14674" max="14675" width="14.6640625" customWidth="1"/>
    <col min="14676" max="14677" width="15.88671875" customWidth="1"/>
    <col min="14678" max="14689" width="12.88671875" customWidth="1"/>
    <col min="14924" max="14924" width="12.5546875" customWidth="1"/>
    <col min="14925" max="14925" width="5.109375" customWidth="1"/>
    <col min="14926" max="14926" width="13.44140625" customWidth="1"/>
    <col min="14927" max="14928" width="21.44140625" customWidth="1"/>
    <col min="14929" max="14929" width="17.6640625" customWidth="1"/>
    <col min="14930" max="14931" width="14.6640625" customWidth="1"/>
    <col min="14932" max="14933" width="15.88671875" customWidth="1"/>
    <col min="14934" max="14945" width="12.88671875" customWidth="1"/>
    <col min="15180" max="15180" width="12.5546875" customWidth="1"/>
    <col min="15181" max="15181" width="5.109375" customWidth="1"/>
    <col min="15182" max="15182" width="13.44140625" customWidth="1"/>
    <col min="15183" max="15184" width="21.44140625" customWidth="1"/>
    <col min="15185" max="15185" width="17.6640625" customWidth="1"/>
    <col min="15186" max="15187" width="14.6640625" customWidth="1"/>
    <col min="15188" max="15189" width="15.88671875" customWidth="1"/>
    <col min="15190" max="15201" width="12.88671875" customWidth="1"/>
    <col min="15436" max="15436" width="12.5546875" customWidth="1"/>
    <col min="15437" max="15437" width="5.109375" customWidth="1"/>
    <col min="15438" max="15438" width="13.44140625" customWidth="1"/>
    <col min="15439" max="15440" width="21.44140625" customWidth="1"/>
    <col min="15441" max="15441" width="17.6640625" customWidth="1"/>
    <col min="15442" max="15443" width="14.6640625" customWidth="1"/>
    <col min="15444" max="15445" width="15.88671875" customWidth="1"/>
    <col min="15446" max="15457" width="12.88671875" customWidth="1"/>
    <col min="15692" max="15692" width="12.5546875" customWidth="1"/>
    <col min="15693" max="15693" width="5.109375" customWidth="1"/>
    <col min="15694" max="15694" width="13.44140625" customWidth="1"/>
    <col min="15695" max="15696" width="21.44140625" customWidth="1"/>
    <col min="15697" max="15697" width="17.6640625" customWidth="1"/>
    <col min="15698" max="15699" width="14.6640625" customWidth="1"/>
    <col min="15700" max="15701" width="15.88671875" customWidth="1"/>
    <col min="15702" max="15713" width="12.88671875" customWidth="1"/>
    <col min="15948" max="15948" width="12.5546875" customWidth="1"/>
    <col min="15949" max="15949" width="5.109375" customWidth="1"/>
    <col min="15950" max="15950" width="13.44140625" customWidth="1"/>
    <col min="15951" max="15952" width="21.44140625" customWidth="1"/>
    <col min="15953" max="15953" width="17.6640625" customWidth="1"/>
    <col min="15954" max="15955" width="14.6640625" customWidth="1"/>
    <col min="15956" max="15957" width="15.88671875" customWidth="1"/>
    <col min="15958" max="15969" width="12.88671875" customWidth="1"/>
    <col min="16204" max="16204" width="12.5546875" customWidth="1"/>
    <col min="16205" max="16205" width="5.109375" customWidth="1"/>
    <col min="16206" max="16206" width="13.44140625" customWidth="1"/>
    <col min="16207" max="16208" width="21.44140625" customWidth="1"/>
    <col min="16209" max="16209" width="17.6640625" customWidth="1"/>
    <col min="16210" max="16211" width="14.6640625" customWidth="1"/>
    <col min="16212" max="16213" width="15.88671875" customWidth="1"/>
    <col min="16214" max="16225" width="12.88671875" customWidth="1"/>
  </cols>
  <sheetData>
    <row r="1" spans="1:108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2"/>
      <c r="I1" s="2"/>
      <c r="J1" s="2"/>
      <c r="K1" s="3"/>
    </row>
    <row r="2" spans="1:108" x14ac:dyDescent="0.3">
      <c r="C2" s="63"/>
      <c r="D2" s="1"/>
      <c r="E2" s="1"/>
      <c r="F2" s="1"/>
      <c r="G2" s="1"/>
      <c r="H2" s="2"/>
      <c r="I2" s="2"/>
      <c r="J2" s="2"/>
      <c r="K2" s="3"/>
      <c r="L2" s="7"/>
    </row>
    <row r="3" spans="1:108" ht="24" customHeight="1" x14ac:dyDescent="0.3">
      <c r="A3" s="347" t="s">
        <v>2</v>
      </c>
      <c r="B3" s="347"/>
      <c r="C3" s="348" t="s">
        <v>151</v>
      </c>
      <c r="D3" s="348"/>
      <c r="E3" s="348"/>
      <c r="F3" s="348"/>
      <c r="G3" s="1"/>
      <c r="H3" s="2"/>
      <c r="I3" s="2"/>
      <c r="J3" s="2"/>
      <c r="K3" s="2"/>
      <c r="L3" s="8"/>
    </row>
    <row r="4" spans="1:108" x14ac:dyDescent="0.3">
      <c r="C4" s="1"/>
      <c r="D4" s="1"/>
      <c r="E4" s="1"/>
      <c r="F4" s="9"/>
      <c r="G4" s="9"/>
      <c r="H4" s="10"/>
      <c r="I4" s="10"/>
      <c r="J4" s="10"/>
    </row>
    <row r="5" spans="1:108" ht="27" customHeight="1" x14ac:dyDescent="0.3">
      <c r="A5" s="347" t="s">
        <v>3</v>
      </c>
      <c r="B5" s="347"/>
      <c r="C5" s="348" t="s">
        <v>137</v>
      </c>
      <c r="D5" s="348"/>
      <c r="E5" s="348"/>
      <c r="F5" s="348"/>
      <c r="G5" s="1"/>
      <c r="H5" s="11"/>
      <c r="I5" s="11"/>
      <c r="J5" s="11"/>
      <c r="K5" s="11"/>
      <c r="L5" s="11"/>
    </row>
    <row r="6" spans="1:108" x14ac:dyDescent="0.3">
      <c r="C6" s="1"/>
      <c r="D6" s="1"/>
      <c r="E6" s="1"/>
      <c r="F6" s="9"/>
      <c r="G6" s="9"/>
      <c r="H6" s="10"/>
      <c r="I6" s="10"/>
      <c r="J6" s="10"/>
    </row>
    <row r="7" spans="1:108" ht="27" customHeight="1" x14ac:dyDescent="0.3">
      <c r="A7" s="347" t="s">
        <v>4</v>
      </c>
      <c r="B7" s="347"/>
      <c r="C7" s="348" t="s">
        <v>152</v>
      </c>
      <c r="D7" s="348"/>
      <c r="E7" s="348"/>
      <c r="F7" s="348"/>
      <c r="G7" s="1"/>
      <c r="H7" s="11"/>
      <c r="I7" s="11"/>
      <c r="J7" s="11"/>
      <c r="K7" s="11"/>
      <c r="L7" s="11"/>
    </row>
    <row r="8" spans="1:108" x14ac:dyDescent="0.3">
      <c r="C8" s="9"/>
      <c r="D8" s="9"/>
      <c r="E8" s="9"/>
      <c r="F8" s="9"/>
      <c r="G8" s="9"/>
      <c r="H8" s="10"/>
      <c r="I8" s="10"/>
      <c r="J8" s="10"/>
    </row>
    <row r="9" spans="1:108" ht="28.5" customHeight="1" x14ac:dyDescent="0.3">
      <c r="A9" s="347" t="s">
        <v>5</v>
      </c>
      <c r="B9" s="347"/>
      <c r="C9" s="412" t="s">
        <v>225</v>
      </c>
      <c r="D9" s="413"/>
      <c r="E9" s="413"/>
      <c r="F9" s="414"/>
      <c r="G9" s="12"/>
      <c r="H9" s="13"/>
      <c r="I9" s="13"/>
      <c r="J9" s="13"/>
      <c r="K9" s="4" t="s">
        <v>6</v>
      </c>
    </row>
    <row r="10" spans="1:108" s="18" customFormat="1" ht="14.25" customHeight="1" x14ac:dyDescent="0.3">
      <c r="A10" s="3"/>
      <c r="B10" s="3"/>
      <c r="C10" s="14"/>
      <c r="D10" s="14"/>
      <c r="E10" s="14"/>
      <c r="F10" s="14"/>
      <c r="G10" s="15"/>
      <c r="H10" s="16"/>
      <c r="I10" s="16"/>
      <c r="J10" s="16"/>
      <c r="K10" s="3"/>
      <c r="L10" s="3"/>
      <c r="M10" s="35"/>
      <c r="N10" s="35"/>
      <c r="O10" s="35"/>
      <c r="P10" s="35"/>
      <c r="Q10" s="35"/>
      <c r="R10" s="35"/>
      <c r="S10" s="35"/>
      <c r="T10" s="35"/>
      <c r="U10" s="17"/>
      <c r="V10" s="17"/>
      <c r="W10" s="17"/>
      <c r="X10" s="17"/>
      <c r="Y10" s="17"/>
      <c r="Z10" s="35"/>
      <c r="AA10" s="35"/>
      <c r="AB10" s="17"/>
      <c r="AC10" s="17"/>
      <c r="AD10" s="17"/>
      <c r="AE10" s="17"/>
      <c r="AF10" s="35"/>
      <c r="AG10" s="35"/>
      <c r="AH10" s="17"/>
      <c r="AI10" s="17"/>
      <c r="AJ10" s="17"/>
      <c r="AK10" s="17"/>
      <c r="AL10" s="17"/>
      <c r="AM10" s="17"/>
      <c r="AN10" s="17"/>
      <c r="AO10" s="35"/>
      <c r="AP10" s="35"/>
      <c r="AQ10" s="17"/>
      <c r="AR10" s="17"/>
      <c r="AS10" s="17"/>
      <c r="AT10" s="17"/>
      <c r="AU10" s="17"/>
      <c r="AV10" s="17"/>
      <c r="AW10" s="35"/>
      <c r="AX10" s="35"/>
      <c r="AY10" s="17"/>
      <c r="AZ10" s="17"/>
      <c r="BA10" s="35"/>
      <c r="BB10" s="35"/>
      <c r="BC10" s="35"/>
      <c r="BD10" s="35"/>
      <c r="BE10" s="35"/>
      <c r="BF10" s="35"/>
      <c r="BG10" s="35"/>
      <c r="BH10" s="35"/>
      <c r="BI10" s="17"/>
      <c r="BJ10" s="17"/>
      <c r="BK10" s="17"/>
      <c r="BL10" s="17"/>
      <c r="BM10" s="35"/>
      <c r="BN10" s="35"/>
      <c r="BO10" s="17"/>
      <c r="BP10" s="17"/>
      <c r="BQ10" s="17"/>
      <c r="BR10" s="17"/>
      <c r="BS10" s="17"/>
      <c r="BT10" s="17"/>
      <c r="BU10" s="35"/>
      <c r="BV10" s="35"/>
      <c r="BW10" s="17"/>
      <c r="BX10" s="17"/>
      <c r="BY10" s="17"/>
      <c r="BZ10" s="17"/>
      <c r="CA10" s="17"/>
      <c r="CB10" s="35"/>
      <c r="CC10" s="35"/>
      <c r="CD10" s="17"/>
      <c r="CE10" s="17"/>
      <c r="CF10" s="17"/>
      <c r="CG10" s="17"/>
      <c r="CH10" s="17"/>
      <c r="CI10" s="17"/>
      <c r="CJ10" s="17"/>
      <c r="CK10" s="35"/>
      <c r="CL10" s="35"/>
      <c r="CM10" s="17"/>
      <c r="CN10" s="17"/>
      <c r="CO10" s="17"/>
      <c r="CP10" s="17"/>
      <c r="CQ10" s="17"/>
      <c r="CR10" s="17"/>
      <c r="CS10" s="35"/>
      <c r="CT10" s="35"/>
      <c r="CU10" s="17"/>
      <c r="CV10" s="17"/>
      <c r="CW10" s="17"/>
      <c r="CX10" s="17"/>
      <c r="CY10" s="17"/>
      <c r="CZ10" s="35"/>
      <c r="DA10" s="35"/>
      <c r="DB10" s="17"/>
      <c r="DC10" s="17"/>
      <c r="DD10" s="17"/>
    </row>
    <row r="11" spans="1:108" s="18" customFormat="1" ht="30" customHeight="1" x14ac:dyDescent="0.3">
      <c r="A11" s="19"/>
      <c r="B11" s="19"/>
      <c r="C11" s="15"/>
      <c r="D11" s="15"/>
      <c r="E11" s="15"/>
      <c r="F11" s="15"/>
      <c r="G11" s="15"/>
      <c r="H11" s="16"/>
      <c r="I11" s="16"/>
      <c r="J11" s="16"/>
      <c r="K11" s="3"/>
      <c r="L11" s="3"/>
      <c r="M11" s="35"/>
      <c r="N11" s="35"/>
      <c r="O11" s="35"/>
      <c r="P11" s="35"/>
      <c r="Q11" s="35"/>
      <c r="R11" s="35"/>
      <c r="S11" s="35"/>
      <c r="T11" s="35"/>
      <c r="U11" s="17"/>
      <c r="V11" s="17"/>
      <c r="W11" s="17"/>
      <c r="X11" s="17"/>
      <c r="Y11" s="17"/>
      <c r="Z11" s="35"/>
      <c r="AA11" s="35"/>
      <c r="AB11" s="17"/>
      <c r="AC11" s="17"/>
      <c r="AD11" s="17"/>
      <c r="AE11" s="17"/>
      <c r="AF11" s="35"/>
      <c r="AG11" s="35"/>
      <c r="AH11" s="17"/>
      <c r="AI11" s="17"/>
      <c r="AJ11" s="17"/>
      <c r="AK11" s="17"/>
      <c r="AL11" s="17"/>
      <c r="AM11" s="17"/>
      <c r="AN11" s="17"/>
      <c r="AO11" s="35"/>
      <c r="AP11" s="35"/>
      <c r="AQ11" s="17"/>
      <c r="AR11" s="17"/>
      <c r="AS11" s="17"/>
      <c r="AT11" s="17"/>
      <c r="AU11" s="17"/>
      <c r="AV11" s="17"/>
      <c r="AW11" s="35"/>
      <c r="AX11" s="35"/>
      <c r="AY11" s="17"/>
      <c r="AZ11" s="17"/>
      <c r="BA11" s="35"/>
      <c r="BB11" s="35"/>
      <c r="BC11" s="35"/>
      <c r="BD11" s="35"/>
      <c r="BE11" s="35"/>
      <c r="BF11" s="35"/>
      <c r="BG11" s="35"/>
      <c r="BH11" s="35"/>
      <c r="BI11" s="17"/>
      <c r="BJ11" s="17"/>
      <c r="BK11" s="17"/>
      <c r="BL11" s="17"/>
      <c r="BM11" s="35"/>
      <c r="BN11" s="35"/>
      <c r="BO11" s="17"/>
      <c r="BP11" s="17"/>
      <c r="BQ11" s="17"/>
      <c r="BR11" s="17"/>
      <c r="BS11" s="17"/>
      <c r="BT11" s="17"/>
      <c r="BU11" s="35"/>
      <c r="BV11" s="35"/>
      <c r="BW11" s="17"/>
      <c r="BX11" s="17"/>
      <c r="BY11" s="17"/>
      <c r="BZ11" s="17"/>
      <c r="CA11" s="17"/>
      <c r="CB11" s="35"/>
      <c r="CC11" s="35"/>
      <c r="CD11" s="17"/>
      <c r="CE11" s="17"/>
      <c r="CF11" s="17"/>
      <c r="CG11" s="17"/>
      <c r="CH11" s="17"/>
      <c r="CI11" s="17"/>
      <c r="CJ11" s="17"/>
      <c r="CK11" s="35"/>
      <c r="CL11" s="35"/>
      <c r="CM11" s="17"/>
      <c r="CN11" s="17"/>
      <c r="CO11" s="17"/>
      <c r="CP11" s="17"/>
      <c r="CQ11" s="17"/>
      <c r="CR11" s="17"/>
      <c r="CS11" s="35"/>
      <c r="CT11" s="35"/>
      <c r="CU11" s="17"/>
      <c r="CV11" s="17"/>
      <c r="CW11" s="17"/>
      <c r="CX11" s="17"/>
      <c r="CY11" s="17"/>
      <c r="CZ11" s="35"/>
      <c r="DA11" s="35"/>
      <c r="DB11" s="17"/>
      <c r="DC11" s="17"/>
      <c r="DD11" s="17"/>
    </row>
    <row r="12" spans="1:108" x14ac:dyDescent="0.3">
      <c r="A12" s="20"/>
      <c r="B12" s="20"/>
      <c r="C12" s="20"/>
      <c r="D12" s="20"/>
      <c r="E12" s="20"/>
      <c r="F12" s="20"/>
      <c r="G12" s="20"/>
      <c r="H12" s="21"/>
      <c r="I12" s="21"/>
      <c r="J12" s="21"/>
    </row>
    <row r="13" spans="1:108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11</v>
      </c>
      <c r="H13" s="356" t="s">
        <v>12</v>
      </c>
      <c r="I13" s="356" t="s">
        <v>13</v>
      </c>
      <c r="J13" s="356" t="s">
        <v>14</v>
      </c>
      <c r="K13" s="352" t="s">
        <v>15</v>
      </c>
      <c r="L13" s="499" t="s">
        <v>16</v>
      </c>
      <c r="M13" s="341" t="s">
        <v>17</v>
      </c>
      <c r="N13" s="342"/>
      <c r="O13" s="342"/>
      <c r="P13" s="342"/>
      <c r="Q13" s="342"/>
      <c r="R13" s="342"/>
      <c r="S13" s="342"/>
      <c r="T13" s="343"/>
      <c r="U13" s="341" t="s">
        <v>18</v>
      </c>
      <c r="V13" s="342"/>
      <c r="W13" s="342"/>
      <c r="X13" s="342"/>
      <c r="Y13" s="342"/>
      <c r="Z13" s="342"/>
      <c r="AA13" s="342"/>
      <c r="AB13" s="343"/>
      <c r="AC13" s="341" t="s">
        <v>19</v>
      </c>
      <c r="AD13" s="342"/>
      <c r="AE13" s="342"/>
      <c r="AF13" s="342"/>
      <c r="AG13" s="342"/>
      <c r="AH13" s="342"/>
      <c r="AI13" s="342"/>
      <c r="AJ13" s="343"/>
      <c r="AK13" s="341" t="s">
        <v>20</v>
      </c>
      <c r="AL13" s="342"/>
      <c r="AM13" s="342"/>
      <c r="AN13" s="342"/>
      <c r="AO13" s="342"/>
      <c r="AP13" s="342"/>
      <c r="AQ13" s="342"/>
      <c r="AR13" s="343"/>
      <c r="AS13" s="341" t="s">
        <v>21</v>
      </c>
      <c r="AT13" s="342"/>
      <c r="AU13" s="342"/>
      <c r="AV13" s="342"/>
      <c r="AW13" s="342"/>
      <c r="AX13" s="342"/>
      <c r="AY13" s="342"/>
      <c r="AZ13" s="343"/>
      <c r="BA13" s="341" t="s">
        <v>22</v>
      </c>
      <c r="BB13" s="342"/>
      <c r="BC13" s="342"/>
      <c r="BD13" s="342"/>
      <c r="BE13" s="342"/>
      <c r="BF13" s="342"/>
      <c r="BG13" s="342"/>
      <c r="BH13" s="343"/>
      <c r="BI13" s="341" t="s">
        <v>23</v>
      </c>
      <c r="BJ13" s="342"/>
      <c r="BK13" s="342"/>
      <c r="BL13" s="342"/>
      <c r="BM13" s="342"/>
      <c r="BN13" s="342"/>
      <c r="BO13" s="342"/>
      <c r="BP13" s="343"/>
      <c r="BQ13" s="341" t="s">
        <v>24</v>
      </c>
      <c r="BR13" s="342"/>
      <c r="BS13" s="342"/>
      <c r="BT13" s="342"/>
      <c r="BU13" s="342"/>
      <c r="BV13" s="342"/>
      <c r="BW13" s="342"/>
      <c r="BX13" s="343"/>
      <c r="BY13" s="341" t="s">
        <v>25</v>
      </c>
      <c r="BZ13" s="342"/>
      <c r="CA13" s="342"/>
      <c r="CB13" s="342"/>
      <c r="CC13" s="342"/>
      <c r="CD13" s="342"/>
      <c r="CE13" s="342"/>
      <c r="CF13" s="343"/>
      <c r="CG13" s="341" t="s">
        <v>26</v>
      </c>
      <c r="CH13" s="342"/>
      <c r="CI13" s="342"/>
      <c r="CJ13" s="342"/>
      <c r="CK13" s="342"/>
      <c r="CL13" s="342"/>
      <c r="CM13" s="342"/>
      <c r="CN13" s="343"/>
      <c r="CO13" s="341" t="s">
        <v>27</v>
      </c>
      <c r="CP13" s="342"/>
      <c r="CQ13" s="342"/>
      <c r="CR13" s="342"/>
      <c r="CS13" s="342"/>
      <c r="CT13" s="342"/>
      <c r="CU13" s="342"/>
      <c r="CV13" s="343"/>
      <c r="CW13" s="341" t="s">
        <v>28</v>
      </c>
      <c r="CX13" s="342"/>
      <c r="CY13" s="342"/>
      <c r="CZ13" s="342"/>
      <c r="DA13" s="342"/>
      <c r="DB13" s="342"/>
      <c r="DC13" s="342"/>
      <c r="DD13" s="343"/>
    </row>
    <row r="14" spans="1:108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3"/>
      <c r="L14" s="500"/>
      <c r="M14" s="344"/>
      <c r="N14" s="345"/>
      <c r="O14" s="345"/>
      <c r="P14" s="345"/>
      <c r="Q14" s="345"/>
      <c r="R14" s="345"/>
      <c r="S14" s="345"/>
      <c r="T14" s="346"/>
      <c r="U14" s="344"/>
      <c r="V14" s="345"/>
      <c r="W14" s="345"/>
      <c r="X14" s="345"/>
      <c r="Y14" s="345"/>
      <c r="Z14" s="345"/>
      <c r="AA14" s="345"/>
      <c r="AB14" s="346"/>
      <c r="AC14" s="344"/>
      <c r="AD14" s="345"/>
      <c r="AE14" s="345"/>
      <c r="AF14" s="345"/>
      <c r="AG14" s="345"/>
      <c r="AH14" s="345"/>
      <c r="AI14" s="345"/>
      <c r="AJ14" s="346"/>
      <c r="AK14" s="344"/>
      <c r="AL14" s="345"/>
      <c r="AM14" s="345"/>
      <c r="AN14" s="345"/>
      <c r="AO14" s="345"/>
      <c r="AP14" s="345"/>
      <c r="AQ14" s="345"/>
      <c r="AR14" s="346"/>
      <c r="AS14" s="344"/>
      <c r="AT14" s="345"/>
      <c r="AU14" s="345"/>
      <c r="AV14" s="345"/>
      <c r="AW14" s="345"/>
      <c r="AX14" s="345"/>
      <c r="AY14" s="345"/>
      <c r="AZ14" s="346"/>
      <c r="BA14" s="344"/>
      <c r="BB14" s="345"/>
      <c r="BC14" s="345"/>
      <c r="BD14" s="345"/>
      <c r="BE14" s="345"/>
      <c r="BF14" s="345"/>
      <c r="BG14" s="345"/>
      <c r="BH14" s="346"/>
      <c r="BI14" s="344"/>
      <c r="BJ14" s="345"/>
      <c r="BK14" s="345"/>
      <c r="BL14" s="345"/>
      <c r="BM14" s="345"/>
      <c r="BN14" s="345"/>
      <c r="BO14" s="345"/>
      <c r="BP14" s="346"/>
      <c r="BQ14" s="344"/>
      <c r="BR14" s="345"/>
      <c r="BS14" s="345"/>
      <c r="BT14" s="345"/>
      <c r="BU14" s="345"/>
      <c r="BV14" s="345"/>
      <c r="BW14" s="345"/>
      <c r="BX14" s="346"/>
      <c r="BY14" s="344"/>
      <c r="BZ14" s="345"/>
      <c r="CA14" s="345"/>
      <c r="CB14" s="345"/>
      <c r="CC14" s="345"/>
      <c r="CD14" s="345"/>
      <c r="CE14" s="345"/>
      <c r="CF14" s="346"/>
      <c r="CG14" s="344"/>
      <c r="CH14" s="345"/>
      <c r="CI14" s="345"/>
      <c r="CJ14" s="345"/>
      <c r="CK14" s="345"/>
      <c r="CL14" s="345"/>
      <c r="CM14" s="345"/>
      <c r="CN14" s="346"/>
      <c r="CO14" s="344"/>
      <c r="CP14" s="345"/>
      <c r="CQ14" s="345"/>
      <c r="CR14" s="345"/>
      <c r="CS14" s="345"/>
      <c r="CT14" s="345"/>
      <c r="CU14" s="345"/>
      <c r="CV14" s="346"/>
      <c r="CW14" s="344"/>
      <c r="CX14" s="345"/>
      <c r="CY14" s="345"/>
      <c r="CZ14" s="345"/>
      <c r="DA14" s="345"/>
      <c r="DB14" s="345"/>
      <c r="DC14" s="345"/>
      <c r="DD14" s="346"/>
    </row>
    <row r="15" spans="1:108" s="30" customFormat="1" ht="23.25" customHeight="1" x14ac:dyDescent="0.3">
      <c r="A15" s="493" t="s">
        <v>34</v>
      </c>
      <c r="B15" s="495" t="s">
        <v>153</v>
      </c>
      <c r="C15" s="496"/>
      <c r="D15" s="71" t="s">
        <v>154</v>
      </c>
      <c r="E15" s="72" t="s">
        <v>143</v>
      </c>
      <c r="F15" s="73" t="s">
        <v>33</v>
      </c>
      <c r="G15" s="36">
        <v>6</v>
      </c>
      <c r="H15" s="79">
        <f>G15*1</f>
        <v>6</v>
      </c>
      <c r="I15" s="79">
        <f>H15*1</f>
        <v>6</v>
      </c>
      <c r="J15" s="57"/>
      <c r="K15" s="53">
        <v>0</v>
      </c>
      <c r="L15" s="39">
        <f>SUM(M15:DD15)</f>
        <v>18</v>
      </c>
      <c r="M15" s="338">
        <v>6</v>
      </c>
      <c r="N15" s="339"/>
      <c r="O15" s="339"/>
      <c r="P15" s="339"/>
      <c r="Q15" s="339"/>
      <c r="R15" s="339"/>
      <c r="S15" s="339"/>
      <c r="T15" s="340"/>
      <c r="U15" s="338">
        <v>6</v>
      </c>
      <c r="V15" s="339"/>
      <c r="W15" s="339"/>
      <c r="X15" s="339"/>
      <c r="Y15" s="339"/>
      <c r="Z15" s="339"/>
      <c r="AA15" s="339"/>
      <c r="AB15" s="340"/>
      <c r="AC15" s="338">
        <v>6</v>
      </c>
      <c r="AD15" s="339"/>
      <c r="AE15" s="339"/>
      <c r="AF15" s="339"/>
      <c r="AG15" s="339"/>
      <c r="AH15" s="339"/>
      <c r="AI15" s="339"/>
      <c r="AJ15" s="340"/>
      <c r="AK15" s="338"/>
      <c r="AL15" s="339"/>
      <c r="AM15" s="339"/>
      <c r="AN15" s="339"/>
      <c r="AO15" s="339"/>
      <c r="AP15" s="339"/>
      <c r="AQ15" s="339"/>
      <c r="AR15" s="340"/>
      <c r="AS15" s="338"/>
      <c r="AT15" s="339"/>
      <c r="AU15" s="339"/>
      <c r="AV15" s="339"/>
      <c r="AW15" s="339"/>
      <c r="AX15" s="339"/>
      <c r="AY15" s="339"/>
      <c r="AZ15" s="340"/>
      <c r="BA15" s="338"/>
      <c r="BB15" s="339"/>
      <c r="BC15" s="339"/>
      <c r="BD15" s="339"/>
      <c r="BE15" s="339"/>
      <c r="BF15" s="339"/>
      <c r="BG15" s="339"/>
      <c r="BH15" s="340"/>
      <c r="BI15" s="338"/>
      <c r="BJ15" s="339"/>
      <c r="BK15" s="339"/>
      <c r="BL15" s="339"/>
      <c r="BM15" s="339"/>
      <c r="BN15" s="339"/>
      <c r="BO15" s="339"/>
      <c r="BP15" s="340"/>
      <c r="BQ15" s="338"/>
      <c r="BR15" s="339"/>
      <c r="BS15" s="339"/>
      <c r="BT15" s="339"/>
      <c r="BU15" s="339"/>
      <c r="BV15" s="339"/>
      <c r="BW15" s="339"/>
      <c r="BX15" s="340"/>
      <c r="BY15" s="338"/>
      <c r="BZ15" s="339"/>
      <c r="CA15" s="339"/>
      <c r="CB15" s="339"/>
      <c r="CC15" s="339"/>
      <c r="CD15" s="339"/>
      <c r="CE15" s="339"/>
      <c r="CF15" s="340"/>
      <c r="CG15" s="338"/>
      <c r="CH15" s="339"/>
      <c r="CI15" s="339"/>
      <c r="CJ15" s="339"/>
      <c r="CK15" s="339"/>
      <c r="CL15" s="339"/>
      <c r="CM15" s="339"/>
      <c r="CN15" s="340"/>
      <c r="CO15" s="338"/>
      <c r="CP15" s="339"/>
      <c r="CQ15" s="339"/>
      <c r="CR15" s="339"/>
      <c r="CS15" s="339"/>
      <c r="CT15" s="339"/>
      <c r="CU15" s="339"/>
      <c r="CV15" s="340"/>
      <c r="CW15" s="338"/>
      <c r="CX15" s="339"/>
      <c r="CY15" s="339"/>
      <c r="CZ15" s="339"/>
      <c r="DA15" s="339"/>
      <c r="DB15" s="339"/>
      <c r="DC15" s="339"/>
      <c r="DD15" s="340"/>
    </row>
    <row r="16" spans="1:108" s="30" customFormat="1" ht="24" customHeight="1" x14ac:dyDescent="0.3">
      <c r="A16" s="494"/>
      <c r="B16" s="497" t="s">
        <v>155</v>
      </c>
      <c r="C16" s="498"/>
      <c r="D16" s="71" t="s">
        <v>145</v>
      </c>
      <c r="E16" s="72" t="s">
        <v>32</v>
      </c>
      <c r="F16" s="73" t="s">
        <v>33</v>
      </c>
      <c r="G16" s="36">
        <v>4800</v>
      </c>
      <c r="H16" s="79">
        <f>G16*1.02</f>
        <v>4896</v>
      </c>
      <c r="I16" s="79">
        <f>H16*1.02</f>
        <v>4993.92</v>
      </c>
      <c r="J16" s="57" t="s">
        <v>156</v>
      </c>
      <c r="K16" s="53">
        <v>0.02</v>
      </c>
      <c r="L16" s="39">
        <f>SUM(M16:DD16)</f>
        <v>1094</v>
      </c>
      <c r="M16" s="338">
        <v>374</v>
      </c>
      <c r="N16" s="339"/>
      <c r="O16" s="339"/>
      <c r="P16" s="339"/>
      <c r="Q16" s="339"/>
      <c r="R16" s="339"/>
      <c r="S16" s="339"/>
      <c r="T16" s="340"/>
      <c r="U16" s="338">
        <v>420</v>
      </c>
      <c r="V16" s="339"/>
      <c r="W16" s="339"/>
      <c r="X16" s="339"/>
      <c r="Y16" s="339"/>
      <c r="Z16" s="339"/>
      <c r="AA16" s="339"/>
      <c r="AB16" s="340"/>
      <c r="AC16" s="338">
        <v>300</v>
      </c>
      <c r="AD16" s="339"/>
      <c r="AE16" s="339"/>
      <c r="AF16" s="339"/>
      <c r="AG16" s="339"/>
      <c r="AH16" s="339"/>
      <c r="AI16" s="339"/>
      <c r="AJ16" s="340"/>
      <c r="AK16" s="338"/>
      <c r="AL16" s="339"/>
      <c r="AM16" s="339"/>
      <c r="AN16" s="339"/>
      <c r="AO16" s="339"/>
      <c r="AP16" s="339"/>
      <c r="AQ16" s="339"/>
      <c r="AR16" s="340"/>
      <c r="AS16" s="338"/>
      <c r="AT16" s="339"/>
      <c r="AU16" s="339"/>
      <c r="AV16" s="339"/>
      <c r="AW16" s="339"/>
      <c r="AX16" s="339"/>
      <c r="AY16" s="339"/>
      <c r="AZ16" s="340"/>
      <c r="BA16" s="338"/>
      <c r="BB16" s="339"/>
      <c r="BC16" s="339"/>
      <c r="BD16" s="339"/>
      <c r="BE16" s="339"/>
      <c r="BF16" s="339"/>
      <c r="BG16" s="339"/>
      <c r="BH16" s="340"/>
      <c r="BI16" s="338"/>
      <c r="BJ16" s="339"/>
      <c r="BK16" s="339"/>
      <c r="BL16" s="339"/>
      <c r="BM16" s="339"/>
      <c r="BN16" s="339"/>
      <c r="BO16" s="339"/>
      <c r="BP16" s="340"/>
      <c r="BQ16" s="338"/>
      <c r="BR16" s="339"/>
      <c r="BS16" s="339"/>
      <c r="BT16" s="339"/>
      <c r="BU16" s="339"/>
      <c r="BV16" s="339"/>
      <c r="BW16" s="339"/>
      <c r="BX16" s="340"/>
      <c r="BY16" s="338"/>
      <c r="BZ16" s="339"/>
      <c r="CA16" s="339"/>
      <c r="CB16" s="339"/>
      <c r="CC16" s="339"/>
      <c r="CD16" s="339"/>
      <c r="CE16" s="339"/>
      <c r="CF16" s="340"/>
      <c r="CG16" s="338"/>
      <c r="CH16" s="339"/>
      <c r="CI16" s="339"/>
      <c r="CJ16" s="339"/>
      <c r="CK16" s="339"/>
      <c r="CL16" s="339"/>
      <c r="CM16" s="339"/>
      <c r="CN16" s="340"/>
      <c r="CO16" s="338"/>
      <c r="CP16" s="339"/>
      <c r="CQ16" s="339"/>
      <c r="CR16" s="339"/>
      <c r="CS16" s="339"/>
      <c r="CT16" s="339"/>
      <c r="CU16" s="339"/>
      <c r="CV16" s="340"/>
      <c r="CW16" s="338"/>
      <c r="CX16" s="339"/>
      <c r="CY16" s="339"/>
      <c r="CZ16" s="339"/>
      <c r="DA16" s="339"/>
      <c r="DB16" s="339"/>
      <c r="DC16" s="339"/>
      <c r="DD16" s="340"/>
    </row>
    <row r="17" spans="1:108" s="30" customFormat="1" ht="12.75" customHeight="1" x14ac:dyDescent="0.3">
      <c r="A17" s="405" t="s">
        <v>35</v>
      </c>
      <c r="B17" s="401" t="s">
        <v>157</v>
      </c>
      <c r="C17" s="402"/>
      <c r="D17" s="405" t="s">
        <v>36</v>
      </c>
      <c r="E17" s="405" t="s">
        <v>32</v>
      </c>
      <c r="F17" s="405" t="s">
        <v>33</v>
      </c>
      <c r="G17" s="380">
        <v>185</v>
      </c>
      <c r="H17" s="392">
        <f>G17*1.02</f>
        <v>188.70000000000002</v>
      </c>
      <c r="I17" s="392">
        <f>H17*1.02</f>
        <v>192.47400000000002</v>
      </c>
      <c r="J17" s="396" t="s">
        <v>156</v>
      </c>
      <c r="K17" s="359">
        <v>0.02</v>
      </c>
      <c r="L17" s="361">
        <f>SUM(M18:BX18)+CO18+CP18+CQ18+CR18+CU18+CV18+CW18+CX18+CY18+DB18+DC18+DD18</f>
        <v>27</v>
      </c>
      <c r="M17" s="74" t="s">
        <v>61</v>
      </c>
      <c r="N17" s="74" t="s">
        <v>62</v>
      </c>
      <c r="O17" s="74" t="s">
        <v>63</v>
      </c>
      <c r="P17" s="74" t="s">
        <v>64</v>
      </c>
      <c r="Q17" s="74" t="s">
        <v>37</v>
      </c>
      <c r="R17" s="74" t="s">
        <v>38</v>
      </c>
      <c r="S17" s="75" t="s">
        <v>39</v>
      </c>
      <c r="T17" s="74" t="s">
        <v>40</v>
      </c>
      <c r="U17" s="74" t="s">
        <v>61</v>
      </c>
      <c r="V17" s="74" t="s">
        <v>62</v>
      </c>
      <c r="W17" s="74" t="s">
        <v>63</v>
      </c>
      <c r="X17" s="74" t="s">
        <v>64</v>
      </c>
      <c r="Y17" s="74" t="s">
        <v>37</v>
      </c>
      <c r="Z17" s="74" t="s">
        <v>38</v>
      </c>
      <c r="AA17" s="75" t="s">
        <v>39</v>
      </c>
      <c r="AB17" s="74" t="s">
        <v>40</v>
      </c>
      <c r="AC17" s="74" t="s">
        <v>61</v>
      </c>
      <c r="AD17" s="74" t="s">
        <v>62</v>
      </c>
      <c r="AE17" s="74" t="s">
        <v>63</v>
      </c>
      <c r="AF17" s="74" t="s">
        <v>64</v>
      </c>
      <c r="AG17" s="74" t="s">
        <v>37</v>
      </c>
      <c r="AH17" s="74" t="s">
        <v>38</v>
      </c>
      <c r="AI17" s="75" t="s">
        <v>39</v>
      </c>
      <c r="AJ17" s="74" t="s">
        <v>40</v>
      </c>
      <c r="AK17" s="74" t="s">
        <v>61</v>
      </c>
      <c r="AL17" s="74" t="s">
        <v>62</v>
      </c>
      <c r="AM17" s="74" t="s">
        <v>63</v>
      </c>
      <c r="AN17" s="74" t="s">
        <v>64</v>
      </c>
      <c r="AO17" s="74" t="s">
        <v>37</v>
      </c>
      <c r="AP17" s="74" t="s">
        <v>38</v>
      </c>
      <c r="AQ17" s="75" t="s">
        <v>39</v>
      </c>
      <c r="AR17" s="74" t="s">
        <v>40</v>
      </c>
      <c r="AS17" s="74" t="s">
        <v>61</v>
      </c>
      <c r="AT17" s="74" t="s">
        <v>62</v>
      </c>
      <c r="AU17" s="74" t="s">
        <v>63</v>
      </c>
      <c r="AV17" s="74" t="s">
        <v>64</v>
      </c>
      <c r="AW17" s="74" t="s">
        <v>37</v>
      </c>
      <c r="AX17" s="74" t="s">
        <v>38</v>
      </c>
      <c r="AY17" s="75" t="s">
        <v>39</v>
      </c>
      <c r="AZ17" s="74" t="s">
        <v>40</v>
      </c>
      <c r="BA17" s="74" t="s">
        <v>61</v>
      </c>
      <c r="BB17" s="74" t="s">
        <v>62</v>
      </c>
      <c r="BC17" s="74" t="s">
        <v>63</v>
      </c>
      <c r="BD17" s="74" t="s">
        <v>64</v>
      </c>
      <c r="BE17" s="74" t="s">
        <v>37</v>
      </c>
      <c r="BF17" s="74" t="s">
        <v>38</v>
      </c>
      <c r="BG17" s="75" t="s">
        <v>39</v>
      </c>
      <c r="BH17" s="74" t="s">
        <v>40</v>
      </c>
      <c r="BI17" s="74" t="s">
        <v>61</v>
      </c>
      <c r="BJ17" s="74" t="s">
        <v>62</v>
      </c>
      <c r="BK17" s="74" t="s">
        <v>63</v>
      </c>
      <c r="BL17" s="74" t="s">
        <v>64</v>
      </c>
      <c r="BM17" s="74" t="s">
        <v>37</v>
      </c>
      <c r="BN17" s="74" t="s">
        <v>38</v>
      </c>
      <c r="BO17" s="75" t="s">
        <v>39</v>
      </c>
      <c r="BP17" s="74" t="s">
        <v>40</v>
      </c>
      <c r="BQ17" s="74" t="s">
        <v>61</v>
      </c>
      <c r="BR17" s="74" t="s">
        <v>62</v>
      </c>
      <c r="BS17" s="74" t="s">
        <v>63</v>
      </c>
      <c r="BT17" s="74" t="s">
        <v>64</v>
      </c>
      <c r="BU17" s="74" t="s">
        <v>37</v>
      </c>
      <c r="BV17" s="74" t="s">
        <v>38</v>
      </c>
      <c r="BW17" s="75" t="s">
        <v>39</v>
      </c>
      <c r="BX17" s="74" t="s">
        <v>40</v>
      </c>
      <c r="BY17" s="74" t="s">
        <v>61</v>
      </c>
      <c r="BZ17" s="74" t="s">
        <v>62</v>
      </c>
      <c r="CA17" s="74" t="s">
        <v>63</v>
      </c>
      <c r="CB17" s="74" t="s">
        <v>64</v>
      </c>
      <c r="CC17" s="74" t="s">
        <v>37</v>
      </c>
      <c r="CD17" s="74" t="s">
        <v>38</v>
      </c>
      <c r="CE17" s="75" t="s">
        <v>39</v>
      </c>
      <c r="CF17" s="74" t="s">
        <v>40</v>
      </c>
      <c r="CG17" s="74" t="s">
        <v>61</v>
      </c>
      <c r="CH17" s="74" t="s">
        <v>62</v>
      </c>
      <c r="CI17" s="74" t="s">
        <v>63</v>
      </c>
      <c r="CJ17" s="74" t="s">
        <v>64</v>
      </c>
      <c r="CK17" s="74" t="s">
        <v>37</v>
      </c>
      <c r="CL17" s="74" t="s">
        <v>38</v>
      </c>
      <c r="CM17" s="75" t="s">
        <v>39</v>
      </c>
      <c r="CN17" s="74" t="s">
        <v>40</v>
      </c>
      <c r="CO17" s="74" t="s">
        <v>61</v>
      </c>
      <c r="CP17" s="74" t="s">
        <v>62</v>
      </c>
      <c r="CQ17" s="74" t="s">
        <v>63</v>
      </c>
      <c r="CR17" s="74" t="s">
        <v>64</v>
      </c>
      <c r="CS17" s="74" t="s">
        <v>37</v>
      </c>
      <c r="CT17" s="74" t="s">
        <v>38</v>
      </c>
      <c r="CU17" s="75" t="s">
        <v>39</v>
      </c>
      <c r="CV17" s="74" t="s">
        <v>40</v>
      </c>
      <c r="CW17" s="74" t="s">
        <v>61</v>
      </c>
      <c r="CX17" s="74" t="s">
        <v>62</v>
      </c>
      <c r="CY17" s="74" t="s">
        <v>63</v>
      </c>
      <c r="CZ17" s="74" t="s">
        <v>64</v>
      </c>
      <c r="DA17" s="74" t="s">
        <v>37</v>
      </c>
      <c r="DB17" s="74" t="s">
        <v>38</v>
      </c>
      <c r="DC17" s="75" t="s">
        <v>39</v>
      </c>
      <c r="DD17" s="74" t="s">
        <v>40</v>
      </c>
    </row>
    <row r="18" spans="1:108" s="30" customFormat="1" ht="27" customHeight="1" x14ac:dyDescent="0.3">
      <c r="A18" s="492"/>
      <c r="B18" s="403"/>
      <c r="C18" s="404"/>
      <c r="D18" s="406"/>
      <c r="E18" s="406"/>
      <c r="F18" s="406"/>
      <c r="G18" s="381"/>
      <c r="H18" s="393"/>
      <c r="I18" s="393"/>
      <c r="J18" s="397"/>
      <c r="K18" s="360"/>
      <c r="L18" s="362"/>
      <c r="M18" s="76">
        <v>3</v>
      </c>
      <c r="N18" s="76">
        <v>1</v>
      </c>
      <c r="O18" s="76">
        <v>1</v>
      </c>
      <c r="P18" s="76">
        <v>1</v>
      </c>
      <c r="Q18" s="76">
        <v>2</v>
      </c>
      <c r="R18" s="76">
        <v>1</v>
      </c>
      <c r="S18" s="76">
        <v>1</v>
      </c>
      <c r="T18" s="76">
        <v>1</v>
      </c>
      <c r="U18" s="76">
        <v>3</v>
      </c>
      <c r="V18" s="76">
        <v>3</v>
      </c>
      <c r="W18" s="76">
        <v>0</v>
      </c>
      <c r="X18" s="76">
        <v>0</v>
      </c>
      <c r="Y18" s="76">
        <v>2</v>
      </c>
      <c r="Z18" s="76">
        <v>2</v>
      </c>
      <c r="AA18" s="76">
        <v>1</v>
      </c>
      <c r="AB18" s="76">
        <v>0</v>
      </c>
      <c r="AC18" s="105">
        <v>2</v>
      </c>
      <c r="AD18" s="105">
        <v>0</v>
      </c>
      <c r="AE18" s="105">
        <v>0</v>
      </c>
      <c r="AF18" s="105">
        <v>0</v>
      </c>
      <c r="AG18" s="105">
        <v>1</v>
      </c>
      <c r="AH18" s="105">
        <v>1</v>
      </c>
      <c r="AI18" s="105">
        <v>1</v>
      </c>
      <c r="AJ18" s="105">
        <v>0</v>
      </c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s="30" customFormat="1" ht="27" customHeight="1" x14ac:dyDescent="0.3">
      <c r="A19" s="492"/>
      <c r="B19" s="409" t="s">
        <v>158</v>
      </c>
      <c r="C19" s="410"/>
      <c r="D19" s="60" t="s">
        <v>36</v>
      </c>
      <c r="E19" s="60" t="s">
        <v>143</v>
      </c>
      <c r="F19" s="60" t="s">
        <v>30</v>
      </c>
      <c r="G19" s="77">
        <v>300</v>
      </c>
      <c r="H19" s="79">
        <f>G19*1.02</f>
        <v>306</v>
      </c>
      <c r="I19" s="79">
        <f>H19*1.02</f>
        <v>312.12</v>
      </c>
      <c r="J19" s="57" t="s">
        <v>159</v>
      </c>
      <c r="K19" s="67">
        <v>0.02</v>
      </c>
      <c r="L19" s="78">
        <f>MAX(SUM(M19:T19),SUM(U19:AB19),SUM(AC19:AJ19),SUM(AK19:AR19),SUM(AS19:AZ19),SUM(BA19:BH19),SUM(BY19:CF19),SUM(CG19:CN19),SUM(CO19:CV19))</f>
        <v>154</v>
      </c>
      <c r="M19" s="76">
        <v>30</v>
      </c>
      <c r="N19" s="76">
        <v>18</v>
      </c>
      <c r="O19" s="76">
        <v>24</v>
      </c>
      <c r="P19" s="76">
        <v>18</v>
      </c>
      <c r="Q19" s="76">
        <v>20</v>
      </c>
      <c r="R19" s="76">
        <v>9</v>
      </c>
      <c r="S19" s="76">
        <v>24</v>
      </c>
      <c r="T19" s="76">
        <v>5</v>
      </c>
      <c r="U19" s="76">
        <v>30</v>
      </c>
      <c r="V19" s="76">
        <v>20</v>
      </c>
      <c r="W19" s="76">
        <v>24</v>
      </c>
      <c r="X19" s="76">
        <v>19</v>
      </c>
      <c r="Y19" s="76">
        <v>20</v>
      </c>
      <c r="Z19" s="76">
        <v>11</v>
      </c>
      <c r="AA19" s="76">
        <v>24</v>
      </c>
      <c r="AB19" s="76">
        <v>5</v>
      </c>
      <c r="AC19" s="105">
        <v>31</v>
      </c>
      <c r="AD19" s="105">
        <v>20</v>
      </c>
      <c r="AE19" s="105">
        <v>23</v>
      </c>
      <c r="AF19" s="105">
        <v>18</v>
      </c>
      <c r="AG19" s="105">
        <v>21</v>
      </c>
      <c r="AH19" s="105">
        <v>11</v>
      </c>
      <c r="AI19" s="105">
        <v>25</v>
      </c>
      <c r="AJ19" s="105">
        <v>5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</row>
    <row r="20" spans="1:108" s="30" customFormat="1" ht="27" customHeight="1" x14ac:dyDescent="0.3">
      <c r="A20" s="406"/>
      <c r="B20" s="409" t="s">
        <v>160</v>
      </c>
      <c r="C20" s="410"/>
      <c r="D20" s="60" t="s">
        <v>36</v>
      </c>
      <c r="E20" s="60" t="s">
        <v>32</v>
      </c>
      <c r="F20" s="60" t="s">
        <v>33</v>
      </c>
      <c r="G20" s="77">
        <v>1800</v>
      </c>
      <c r="H20" s="80">
        <f>G20*1.05</f>
        <v>1890</v>
      </c>
      <c r="I20" s="80">
        <f>H20*1.05</f>
        <v>1984.5</v>
      </c>
      <c r="J20" s="66" t="s">
        <v>161</v>
      </c>
      <c r="K20" s="67">
        <v>0.05</v>
      </c>
      <c r="L20" s="78">
        <f>SUM(M20:DD20)</f>
        <v>269</v>
      </c>
      <c r="M20" s="76">
        <v>10</v>
      </c>
      <c r="N20" s="76">
        <v>12</v>
      </c>
      <c r="O20" s="76">
        <v>14</v>
      </c>
      <c r="P20" s="76">
        <v>27</v>
      </c>
      <c r="Q20" s="76">
        <v>22</v>
      </c>
      <c r="R20" s="76">
        <v>26</v>
      </c>
      <c r="S20" s="76">
        <v>25</v>
      </c>
      <c r="T20" s="76">
        <v>11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105">
        <v>6</v>
      </c>
      <c r="AD20" s="105">
        <v>8</v>
      </c>
      <c r="AE20" s="105">
        <v>15</v>
      </c>
      <c r="AF20" s="105">
        <v>17</v>
      </c>
      <c r="AG20" s="105">
        <v>31</v>
      </c>
      <c r="AH20" s="105">
        <v>17</v>
      </c>
      <c r="AI20" s="105">
        <v>17</v>
      </c>
      <c r="AJ20" s="105">
        <v>11</v>
      </c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x14ac:dyDescent="0.3">
      <c r="H21" s="4"/>
      <c r="I21" s="4"/>
      <c r="J21" s="4"/>
    </row>
    <row r="22" spans="1:108" ht="15" customHeight="1" x14ac:dyDescent="0.3">
      <c r="G22" s="100"/>
      <c r="H22" s="4"/>
      <c r="I22" s="4" t="s">
        <v>237</v>
      </c>
      <c r="J22" s="4"/>
      <c r="M22" s="358">
        <f>M19+N19+O19+P19+Q19+R19+S19+T19</f>
        <v>148</v>
      </c>
      <c r="N22" s="358"/>
      <c r="O22" s="358"/>
      <c r="P22" s="358"/>
      <c r="Q22" s="358"/>
      <c r="R22" s="358"/>
      <c r="S22" s="358"/>
      <c r="T22" s="358"/>
      <c r="U22" s="358">
        <f>U18+V18+W18+X18+Y18+Z18+AA18+AB18</f>
        <v>11</v>
      </c>
      <c r="V22" s="358"/>
      <c r="W22" s="358"/>
      <c r="X22" s="358"/>
      <c r="Y22" s="358"/>
      <c r="Z22" s="358"/>
      <c r="AA22" s="358"/>
      <c r="AB22" s="358"/>
      <c r="AC22" s="358">
        <f t="shared" ref="AC22" si="0">AC18+AD18+AE18+AF18+AG18+AH18+AI18+AJ18</f>
        <v>5</v>
      </c>
      <c r="AD22" s="358"/>
      <c r="AE22" s="358"/>
      <c r="AF22" s="358"/>
      <c r="AG22" s="358"/>
      <c r="AH22" s="358"/>
      <c r="AI22" s="358"/>
      <c r="AJ22" s="358"/>
      <c r="AK22" s="358">
        <f t="shared" ref="AK22" si="1">AK18+AL18+AM18+AN18+AO18+AP18+AQ18+AR18</f>
        <v>0</v>
      </c>
      <c r="AL22" s="358"/>
      <c r="AM22" s="358"/>
      <c r="AN22" s="358"/>
      <c r="AO22" s="358"/>
      <c r="AP22" s="358"/>
      <c r="AQ22" s="358"/>
      <c r="AR22" s="358"/>
      <c r="AS22" s="358">
        <f t="shared" ref="AS22" si="2">AS18+AT18+AU18+AV18+AW18+AX18+AY18+AZ18</f>
        <v>0</v>
      </c>
      <c r="AT22" s="358"/>
      <c r="AU22" s="358"/>
      <c r="AV22" s="358"/>
      <c r="AW22" s="358"/>
      <c r="AX22" s="358"/>
      <c r="AY22" s="358"/>
      <c r="AZ22" s="358"/>
      <c r="BA22" s="358">
        <f t="shared" ref="BA22" si="3">BA18+BB18+BC18+BD18+BE18+BF18+BG18+BH18</f>
        <v>0</v>
      </c>
      <c r="BB22" s="358"/>
      <c r="BC22" s="358"/>
      <c r="BD22" s="358"/>
      <c r="BE22" s="358"/>
      <c r="BF22" s="358"/>
      <c r="BG22" s="358"/>
      <c r="BH22" s="358"/>
      <c r="BI22" s="358">
        <f t="shared" ref="BI22" si="4">BI18+BJ18+BK18+BL18+BM18+BN18+BO18+BP18</f>
        <v>0</v>
      </c>
      <c r="BJ22" s="358"/>
      <c r="BK22" s="358"/>
      <c r="BL22" s="358"/>
      <c r="BM22" s="358"/>
      <c r="BN22" s="358"/>
      <c r="BO22" s="358"/>
      <c r="BP22" s="358"/>
      <c r="BQ22" s="358">
        <f t="shared" ref="BQ22" si="5">BQ18+BR18+BS18+BT18+BU18+BV18+BW18+BX18</f>
        <v>0</v>
      </c>
      <c r="BR22" s="358"/>
      <c r="BS22" s="358"/>
      <c r="BT22" s="358"/>
      <c r="BU22" s="358"/>
      <c r="BV22" s="358"/>
      <c r="BW22" s="358"/>
      <c r="BX22" s="358"/>
      <c r="BY22" s="358">
        <f t="shared" ref="BY22" si="6">BY18+BZ18+CA18+CB18+CC18+CD18+CE18+CF18</f>
        <v>0</v>
      </c>
      <c r="BZ22" s="358"/>
      <c r="CA22" s="358"/>
      <c r="CB22" s="358"/>
      <c r="CC22" s="358"/>
      <c r="CD22" s="358"/>
      <c r="CE22" s="358"/>
      <c r="CF22" s="358"/>
      <c r="CG22" s="358">
        <f t="shared" ref="CG22" si="7">CG18+CH18+CI18+CJ18+CK18+CL18+CM18+CN18</f>
        <v>0</v>
      </c>
      <c r="CH22" s="358"/>
      <c r="CI22" s="358"/>
      <c r="CJ22" s="358"/>
      <c r="CK22" s="358"/>
      <c r="CL22" s="358"/>
      <c r="CM22" s="358"/>
      <c r="CN22" s="358"/>
      <c r="CO22" s="358">
        <f t="shared" ref="CO22" si="8">CO18+CP18+CQ18+CR18+CS18+CT18+CU18+CV18</f>
        <v>0</v>
      </c>
      <c r="CP22" s="358"/>
      <c r="CQ22" s="358"/>
      <c r="CR22" s="358"/>
      <c r="CS22" s="358"/>
      <c r="CT22" s="358"/>
      <c r="CU22" s="358"/>
      <c r="CV22" s="358"/>
      <c r="CW22" s="358">
        <f t="shared" ref="CW22" si="9">CW18+CX18+CY18+CZ18+DA18+DB18+DC18+DD18</f>
        <v>0</v>
      </c>
      <c r="CX22" s="358"/>
      <c r="CY22" s="358"/>
      <c r="CZ22" s="358"/>
      <c r="DA22" s="358"/>
      <c r="DB22" s="358"/>
      <c r="DC22" s="358"/>
      <c r="DD22" s="358"/>
    </row>
    <row r="23" spans="1:108" x14ac:dyDescent="0.3">
      <c r="A23" s="4" t="s">
        <v>61</v>
      </c>
      <c r="B23" s="4" t="s">
        <v>41</v>
      </c>
      <c r="D23" s="4" t="s">
        <v>162</v>
      </c>
      <c r="H23" s="4"/>
      <c r="I23" s="4" t="s">
        <v>1</v>
      </c>
      <c r="J23" s="4"/>
      <c r="L23" s="100">
        <f>L15+L16</f>
        <v>1112</v>
      </c>
      <c r="M23" s="358">
        <f>M15+M16</f>
        <v>380</v>
      </c>
      <c r="N23" s="358"/>
      <c r="O23" s="358"/>
      <c r="P23" s="358"/>
      <c r="Q23" s="358"/>
      <c r="R23" s="358"/>
      <c r="S23" s="358"/>
      <c r="T23" s="358"/>
      <c r="U23" s="358">
        <f t="shared" ref="U23" si="10">U15+U16</f>
        <v>426</v>
      </c>
      <c r="V23" s="358"/>
      <c r="W23" s="358"/>
      <c r="X23" s="358"/>
      <c r="Y23" s="358"/>
      <c r="Z23" s="358"/>
      <c r="AA23" s="358"/>
      <c r="AB23" s="358"/>
      <c r="AC23" s="358">
        <f t="shared" ref="AC23" si="11">AC15+AC16</f>
        <v>306</v>
      </c>
      <c r="AD23" s="358"/>
      <c r="AE23" s="358"/>
      <c r="AF23" s="358"/>
      <c r="AG23" s="358"/>
      <c r="AH23" s="358"/>
      <c r="AI23" s="358"/>
      <c r="AJ23" s="358"/>
      <c r="AK23" s="358">
        <f t="shared" ref="AK23" si="12">AK15+AK16</f>
        <v>0</v>
      </c>
      <c r="AL23" s="358"/>
      <c r="AM23" s="358"/>
      <c r="AN23" s="358"/>
      <c r="AO23" s="358"/>
      <c r="AP23" s="358"/>
      <c r="AQ23" s="358"/>
      <c r="AR23" s="358"/>
      <c r="AS23" s="358">
        <f t="shared" ref="AS23" si="13">AS15+AS16</f>
        <v>0</v>
      </c>
      <c r="AT23" s="358"/>
      <c r="AU23" s="358"/>
      <c r="AV23" s="358"/>
      <c r="AW23" s="358"/>
      <c r="AX23" s="358"/>
      <c r="AY23" s="358"/>
      <c r="AZ23" s="358"/>
      <c r="BA23" s="358">
        <f t="shared" ref="BA23" si="14">BA15+BA16</f>
        <v>0</v>
      </c>
      <c r="BB23" s="358"/>
      <c r="BC23" s="358"/>
      <c r="BD23" s="358"/>
      <c r="BE23" s="358"/>
      <c r="BF23" s="358"/>
      <c r="BG23" s="358"/>
      <c r="BH23" s="358"/>
      <c r="BI23" s="358">
        <f t="shared" ref="BI23" si="15">BI15+BI16</f>
        <v>0</v>
      </c>
      <c r="BJ23" s="358"/>
      <c r="BK23" s="358"/>
      <c r="BL23" s="358"/>
      <c r="BM23" s="358"/>
      <c r="BN23" s="358"/>
      <c r="BO23" s="358"/>
      <c r="BP23" s="358"/>
      <c r="BQ23" s="358">
        <f t="shared" ref="BQ23" si="16">BQ15+BQ16</f>
        <v>0</v>
      </c>
      <c r="BR23" s="358"/>
      <c r="BS23" s="358"/>
      <c r="BT23" s="358"/>
      <c r="BU23" s="358"/>
      <c r="BV23" s="358"/>
      <c r="BW23" s="358"/>
      <c r="BX23" s="358"/>
      <c r="BY23" s="358">
        <f t="shared" ref="BY23" si="17">BY15+BY16</f>
        <v>0</v>
      </c>
      <c r="BZ23" s="358"/>
      <c r="CA23" s="358"/>
      <c r="CB23" s="358"/>
      <c r="CC23" s="358"/>
      <c r="CD23" s="358"/>
      <c r="CE23" s="358"/>
      <c r="CF23" s="358"/>
      <c r="CG23" s="358">
        <f t="shared" ref="CG23" si="18">CG15+CG16</f>
        <v>0</v>
      </c>
      <c r="CH23" s="358"/>
      <c r="CI23" s="358"/>
      <c r="CJ23" s="358"/>
      <c r="CK23" s="358"/>
      <c r="CL23" s="358"/>
      <c r="CM23" s="358"/>
      <c r="CN23" s="358"/>
      <c r="CO23" s="358">
        <f t="shared" ref="CO23" si="19">CO15+CO16</f>
        <v>0</v>
      </c>
      <c r="CP23" s="358"/>
      <c r="CQ23" s="358"/>
      <c r="CR23" s="358"/>
      <c r="CS23" s="358"/>
      <c r="CT23" s="358"/>
      <c r="CU23" s="358"/>
      <c r="CV23" s="358"/>
      <c r="CW23" s="358">
        <f t="shared" ref="CW23" si="20">CW15+CW16</f>
        <v>0</v>
      </c>
      <c r="CX23" s="358"/>
      <c r="CY23" s="358"/>
      <c r="CZ23" s="358"/>
      <c r="DA23" s="358"/>
      <c r="DB23" s="358"/>
      <c r="DC23" s="358"/>
      <c r="DD23" s="358"/>
    </row>
    <row r="24" spans="1:108" x14ac:dyDescent="0.3">
      <c r="A24" s="4" t="s">
        <v>62</v>
      </c>
      <c r="B24" s="4" t="s">
        <v>42</v>
      </c>
      <c r="D24" s="4" t="s">
        <v>162</v>
      </c>
      <c r="H24" s="4"/>
      <c r="I24" s="4"/>
      <c r="J24" s="4"/>
    </row>
    <row r="25" spans="1:108" x14ac:dyDescent="0.3">
      <c r="A25" s="4" t="s">
        <v>63</v>
      </c>
      <c r="B25" s="4" t="s">
        <v>65</v>
      </c>
      <c r="D25" s="4" t="s">
        <v>163</v>
      </c>
      <c r="H25" s="4"/>
      <c r="I25" s="4"/>
      <c r="J25" s="4"/>
    </row>
    <row r="26" spans="1:108" x14ac:dyDescent="0.3">
      <c r="A26" s="4" t="s">
        <v>64</v>
      </c>
      <c r="B26" s="4" t="s">
        <v>66</v>
      </c>
      <c r="D26" s="4" t="s">
        <v>163</v>
      </c>
      <c r="H26" s="4"/>
      <c r="I26" s="4"/>
      <c r="J26" s="4"/>
    </row>
    <row r="27" spans="1:108" x14ac:dyDescent="0.3">
      <c r="A27" s="4" t="s">
        <v>37</v>
      </c>
      <c r="B27" s="4" t="s">
        <v>43</v>
      </c>
      <c r="D27" s="4" t="s">
        <v>164</v>
      </c>
      <c r="H27" s="4"/>
      <c r="I27" s="4"/>
      <c r="J27" s="4"/>
    </row>
    <row r="28" spans="1:108" x14ac:dyDescent="0.3">
      <c r="A28" s="4" t="s">
        <v>38</v>
      </c>
      <c r="B28" s="4" t="s">
        <v>44</v>
      </c>
      <c r="D28" s="4" t="s">
        <v>164</v>
      </c>
    </row>
    <row r="29" spans="1:108" x14ac:dyDescent="0.3">
      <c r="A29" s="4" t="s">
        <v>39</v>
      </c>
      <c r="B29" s="4" t="s">
        <v>45</v>
      </c>
      <c r="C29"/>
      <c r="D29" s="4" t="s">
        <v>165</v>
      </c>
    </row>
    <row r="30" spans="1:108" x14ac:dyDescent="0.3">
      <c r="A30" s="4" t="s">
        <v>40</v>
      </c>
      <c r="B30" s="4" t="s">
        <v>46</v>
      </c>
      <c r="C30"/>
      <c r="D30" s="4" t="s">
        <v>165</v>
      </c>
    </row>
  </sheetData>
  <mergeCells count="96">
    <mergeCell ref="BY23:CF23"/>
    <mergeCell ref="CG23:CN23"/>
    <mergeCell ref="CO23:CV23"/>
    <mergeCell ref="CW23:DD23"/>
    <mergeCell ref="AC22:AJ22"/>
    <mergeCell ref="AK22:AR22"/>
    <mergeCell ref="AS22:AZ22"/>
    <mergeCell ref="BA22:BH22"/>
    <mergeCell ref="BI22:BP22"/>
    <mergeCell ref="BQ22:BX22"/>
    <mergeCell ref="BY22:CF22"/>
    <mergeCell ref="CG22:CN22"/>
    <mergeCell ref="CO22:CV22"/>
    <mergeCell ref="CW22:DD22"/>
    <mergeCell ref="AK23:AR23"/>
    <mergeCell ref="AS23:AZ23"/>
    <mergeCell ref="BA23:BH23"/>
    <mergeCell ref="BI23:BP23"/>
    <mergeCell ref="BQ23:BX23"/>
    <mergeCell ref="M22:T22"/>
    <mergeCell ref="U22:AB22"/>
    <mergeCell ref="M23:T23"/>
    <mergeCell ref="U23:AB23"/>
    <mergeCell ref="AC23:AJ23"/>
    <mergeCell ref="A1:B1"/>
    <mergeCell ref="C1:F1"/>
    <mergeCell ref="A3:B3"/>
    <mergeCell ref="C3:F3"/>
    <mergeCell ref="A5:B5"/>
    <mergeCell ref="C5:F5"/>
    <mergeCell ref="L13:L14"/>
    <mergeCell ref="A7:B7"/>
    <mergeCell ref="C7:F7"/>
    <mergeCell ref="A9:B9"/>
    <mergeCell ref="C9:F9"/>
    <mergeCell ref="B13:C14"/>
    <mergeCell ref="D13:D14"/>
    <mergeCell ref="E13:E14"/>
    <mergeCell ref="F13:F14"/>
    <mergeCell ref="G13:G14"/>
    <mergeCell ref="H13:H14"/>
    <mergeCell ref="I13:I14"/>
    <mergeCell ref="J13:J14"/>
    <mergeCell ref="K13:K14"/>
    <mergeCell ref="CW13:DD14"/>
    <mergeCell ref="M13:T14"/>
    <mergeCell ref="U13:AB14"/>
    <mergeCell ref="AC13:AJ14"/>
    <mergeCell ref="AK13:AR14"/>
    <mergeCell ref="AS13:AZ14"/>
    <mergeCell ref="BA13:BH14"/>
    <mergeCell ref="BI13:BP14"/>
    <mergeCell ref="BQ13:BX14"/>
    <mergeCell ref="BY13:CF14"/>
    <mergeCell ref="CG13:CN14"/>
    <mergeCell ref="CO13:CV14"/>
    <mergeCell ref="CO15:CV15"/>
    <mergeCell ref="CW15:DD15"/>
    <mergeCell ref="B16:C16"/>
    <mergeCell ref="M16:T16"/>
    <mergeCell ref="U16:AB16"/>
    <mergeCell ref="AC16:AJ16"/>
    <mergeCell ref="AK16:AR16"/>
    <mergeCell ref="AS16:AZ16"/>
    <mergeCell ref="BA16:BH16"/>
    <mergeCell ref="BI16:BP16"/>
    <mergeCell ref="AS15:AZ15"/>
    <mergeCell ref="BA15:BH15"/>
    <mergeCell ref="BI15:BP15"/>
    <mergeCell ref="BQ15:BX15"/>
    <mergeCell ref="BY15:CF15"/>
    <mergeCell ref="CG15:CN15"/>
    <mergeCell ref="CG16:CN16"/>
    <mergeCell ref="CO16:CV16"/>
    <mergeCell ref="CW16:DD16"/>
    <mergeCell ref="A17:A20"/>
    <mergeCell ref="B17:C18"/>
    <mergeCell ref="D17:D18"/>
    <mergeCell ref="E17:E18"/>
    <mergeCell ref="F17:F18"/>
    <mergeCell ref="A15:A16"/>
    <mergeCell ref="B15:C15"/>
    <mergeCell ref="M15:T15"/>
    <mergeCell ref="U15:AB15"/>
    <mergeCell ref="AC15:AJ15"/>
    <mergeCell ref="AK15:AR15"/>
    <mergeCell ref="J17:J18"/>
    <mergeCell ref="K17:K18"/>
    <mergeCell ref="L17:L18"/>
    <mergeCell ref="BQ16:BX16"/>
    <mergeCell ref="BY16:CF16"/>
    <mergeCell ref="B19:C19"/>
    <mergeCell ref="B20:C20"/>
    <mergeCell ref="G17:G18"/>
    <mergeCell ref="H17:H18"/>
    <mergeCell ref="I17:I18"/>
  </mergeCells>
  <pageMargins left="0.15748031496062992" right="0.31496062992125984" top="0.74803149606299213" bottom="0.74803149606299213" header="0.31496062992125984" footer="0.31496062992125984"/>
  <pageSetup scale="64" orientation="landscape" horizontalDpi="300" verticalDpi="300" r:id="rId1"/>
  <headerFooter>
    <oddHeader>&amp;C&amp;"-,Negrita"&amp;16SISTEMA DE INFORMACIÓN POR METAS "SIM"</oddHeader>
    <oddFooter xml:space="preserve">&amp;RPEM-F-001 
DIF Guadalajara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D23"/>
  <sheetViews>
    <sheetView view="pageBreakPreview" topLeftCell="A2" zoomScale="80" zoomScaleNormal="90" zoomScaleSheetLayoutView="80" workbookViewId="0">
      <selection activeCell="M14" sqref="M14:T14"/>
    </sheetView>
  </sheetViews>
  <sheetFormatPr baseColWidth="10" defaultRowHeight="14.4" x14ac:dyDescent="0.3"/>
  <cols>
    <col min="1" max="1" width="12.5546875" style="4" customWidth="1"/>
    <col min="2" max="3" width="11.6640625" style="4" customWidth="1"/>
    <col min="4" max="4" width="11.109375" style="4" customWidth="1"/>
    <col min="5" max="5" width="11.109375" style="4" hidden="1" customWidth="1"/>
    <col min="6" max="6" width="11.5546875" style="4" hidden="1" customWidth="1"/>
    <col min="7" max="10" width="11.44140625" style="32" hidden="1" customWidth="1"/>
    <col min="11" max="11" width="11.44140625" style="4" hidden="1" customWidth="1"/>
    <col min="12" max="12" width="14.21875" style="4" bestFit="1" customWidth="1"/>
    <col min="13" max="13" width="3.88671875" style="167" bestFit="1" customWidth="1"/>
    <col min="14" max="14" width="4" style="167" bestFit="1" customWidth="1"/>
    <col min="15" max="15" width="3.33203125" style="167" bestFit="1" customWidth="1"/>
    <col min="16" max="16" width="3" style="167" bestFit="1" customWidth="1"/>
    <col min="17" max="17" width="4" style="167" bestFit="1" customWidth="1"/>
    <col min="18" max="18" width="4.5546875" style="167" bestFit="1" customWidth="1"/>
    <col min="19" max="19" width="4.6640625" style="167" bestFit="1" customWidth="1"/>
    <col min="20" max="20" width="4.44140625" style="167" bestFit="1" customWidth="1"/>
    <col min="21" max="21" width="3.88671875" style="167" bestFit="1" customWidth="1"/>
    <col min="22" max="22" width="4" style="167" bestFit="1" customWidth="1"/>
    <col min="23" max="23" width="3.33203125" style="167" bestFit="1" customWidth="1"/>
    <col min="24" max="24" width="3" style="167" bestFit="1" customWidth="1"/>
    <col min="25" max="25" width="4" style="167" bestFit="1" customWidth="1"/>
    <col min="26" max="26" width="4.5546875" style="167" bestFit="1" customWidth="1"/>
    <col min="27" max="27" width="4.6640625" style="167" bestFit="1" customWidth="1"/>
    <col min="28" max="28" width="4.44140625" style="167" bestFit="1" customWidth="1"/>
    <col min="29" max="29" width="3.88671875" style="167" bestFit="1" customWidth="1"/>
    <col min="30" max="30" width="4" style="167" bestFit="1" customWidth="1"/>
    <col min="31" max="31" width="3.33203125" style="167" bestFit="1" customWidth="1"/>
    <col min="32" max="32" width="3" style="167" bestFit="1" customWidth="1"/>
    <col min="33" max="33" width="4" style="167" bestFit="1" customWidth="1"/>
    <col min="34" max="34" width="4.5546875" style="167" bestFit="1" customWidth="1"/>
    <col min="35" max="35" width="4.6640625" style="167" bestFit="1" customWidth="1"/>
    <col min="36" max="36" width="4.44140625" style="167" bestFit="1" customWidth="1"/>
    <col min="37" max="37" width="3.88671875" style="167" bestFit="1" customWidth="1"/>
    <col min="38" max="38" width="4" style="167" bestFit="1" customWidth="1"/>
    <col min="39" max="39" width="3.33203125" style="167" bestFit="1" customWidth="1"/>
    <col min="40" max="40" width="3" style="167" bestFit="1" customWidth="1"/>
    <col min="41" max="41" width="4" style="167" bestFit="1" customWidth="1"/>
    <col min="42" max="42" width="4.5546875" style="167" bestFit="1" customWidth="1"/>
    <col min="43" max="43" width="4.6640625" style="167" bestFit="1" customWidth="1"/>
    <col min="44" max="44" width="4.44140625" style="167" bestFit="1" customWidth="1"/>
    <col min="45" max="45" width="3.88671875" style="167" bestFit="1" customWidth="1"/>
    <col min="46" max="46" width="4" style="167" bestFit="1" customWidth="1"/>
    <col min="47" max="47" width="3.33203125" style="167" bestFit="1" customWidth="1"/>
    <col min="48" max="48" width="3" style="167" bestFit="1" customWidth="1"/>
    <col min="49" max="49" width="4" style="167" bestFit="1" customWidth="1"/>
    <col min="50" max="50" width="4.5546875" style="167" bestFit="1" customWidth="1"/>
    <col min="51" max="51" width="4.6640625" style="167" bestFit="1" customWidth="1"/>
    <col min="52" max="52" width="4.44140625" style="167" bestFit="1" customWidth="1"/>
    <col min="53" max="53" width="3.88671875" style="167" bestFit="1" customWidth="1"/>
    <col min="54" max="54" width="4" style="167" bestFit="1" customWidth="1"/>
    <col min="55" max="55" width="3.33203125" style="167" bestFit="1" customWidth="1"/>
    <col min="56" max="56" width="8.21875" style="167" customWidth="1"/>
    <col min="57" max="57" width="5.6640625" style="167" customWidth="1"/>
    <col min="58" max="58" width="4.5546875" style="167" bestFit="1" customWidth="1"/>
    <col min="59" max="59" width="4.6640625" style="167" bestFit="1" customWidth="1"/>
    <col min="60" max="60" width="4.44140625" style="167" bestFit="1" customWidth="1"/>
    <col min="61" max="61" width="3.88671875" style="167" bestFit="1" customWidth="1"/>
    <col min="62" max="62" width="4" style="167" bestFit="1" customWidth="1"/>
    <col min="63" max="63" width="3.33203125" style="167" bestFit="1" customWidth="1"/>
    <col min="64" max="64" width="3" style="167" bestFit="1" customWidth="1"/>
    <col min="65" max="65" width="4" style="167" bestFit="1" customWidth="1"/>
    <col min="66" max="66" width="4.5546875" style="167" bestFit="1" customWidth="1"/>
    <col min="67" max="67" width="4.6640625" style="167" bestFit="1" customWidth="1"/>
    <col min="68" max="68" width="4.44140625" style="167" bestFit="1" customWidth="1"/>
    <col min="69" max="69" width="14.44140625" style="167" customWidth="1"/>
    <col min="70" max="70" width="4.44140625" style="167" customWidth="1"/>
    <col min="71" max="71" width="3.33203125" style="167" bestFit="1" customWidth="1"/>
    <col min="72" max="72" width="3" style="167" bestFit="1" customWidth="1"/>
    <col min="73" max="73" width="4" style="167" bestFit="1" customWidth="1"/>
    <col min="74" max="74" width="7.33203125" style="167" customWidth="1"/>
    <col min="75" max="75" width="4.6640625" style="167" customWidth="1"/>
    <col min="76" max="76" width="4.44140625" style="167" bestFit="1" customWidth="1"/>
    <col min="77" max="77" width="3.88671875" style="167" bestFit="1" customWidth="1"/>
    <col min="78" max="78" width="4" style="167" bestFit="1" customWidth="1"/>
    <col min="79" max="79" width="3.33203125" style="167" bestFit="1" customWidth="1"/>
    <col min="80" max="80" width="3" style="167" bestFit="1" customWidth="1"/>
    <col min="81" max="81" width="4" style="167" bestFit="1" customWidth="1"/>
    <col min="82" max="82" width="4.5546875" style="167" bestFit="1" customWidth="1"/>
    <col min="83" max="83" width="4.6640625" style="167" bestFit="1" customWidth="1"/>
    <col min="84" max="84" width="4.44140625" style="167" bestFit="1" customWidth="1"/>
    <col min="85" max="90" width="4.33203125" style="167" customWidth="1"/>
    <col min="91" max="91" width="5.109375" style="167" customWidth="1"/>
    <col min="92" max="92" width="4.5546875" style="167" customWidth="1"/>
    <col min="93" max="98" width="4.33203125" style="167" customWidth="1"/>
    <col min="99" max="99" width="5.109375" style="167" customWidth="1"/>
    <col min="100" max="100" width="4.5546875" style="167" customWidth="1"/>
    <col min="101" max="106" width="4.33203125" style="167" customWidth="1"/>
    <col min="107" max="107" width="5.109375" style="167" customWidth="1"/>
    <col min="108" max="108" width="4.5546875" style="167" customWidth="1"/>
  </cols>
  <sheetData>
    <row r="1" spans="1:108" ht="21.75" customHeight="1" x14ac:dyDescent="0.3">
      <c r="A1" s="527" t="s">
        <v>271</v>
      </c>
      <c r="B1" s="528"/>
      <c r="C1" s="348" t="s">
        <v>101</v>
      </c>
      <c r="D1" s="348"/>
      <c r="E1" s="348"/>
      <c r="F1" s="348"/>
      <c r="G1" s="2"/>
      <c r="H1" s="2"/>
      <c r="I1" s="2"/>
      <c r="J1" s="2"/>
      <c r="K1" s="3"/>
    </row>
    <row r="2" spans="1:108" x14ac:dyDescent="0.3">
      <c r="C2" s="162"/>
      <c r="D2" s="1"/>
      <c r="E2" s="1"/>
      <c r="F2" s="1"/>
      <c r="G2" s="2"/>
      <c r="H2" s="2"/>
      <c r="I2" s="2"/>
      <c r="J2" s="2"/>
      <c r="K2" s="3"/>
      <c r="L2" s="7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</row>
    <row r="3" spans="1:108" ht="28.5" customHeight="1" x14ac:dyDescent="0.3">
      <c r="A3" s="527" t="s">
        <v>272</v>
      </c>
      <c r="B3" s="528"/>
      <c r="C3" s="348" t="s">
        <v>102</v>
      </c>
      <c r="D3" s="348"/>
      <c r="E3" s="348"/>
      <c r="F3" s="348"/>
      <c r="G3" s="2"/>
      <c r="H3" s="2"/>
      <c r="I3" s="2"/>
      <c r="J3" s="2"/>
      <c r="K3" s="1"/>
      <c r="L3" s="8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x14ac:dyDescent="0.3">
      <c r="C4" s="1"/>
      <c r="D4" s="1"/>
      <c r="E4" s="1"/>
      <c r="F4" s="9"/>
      <c r="G4" s="10"/>
      <c r="H4" s="10"/>
      <c r="I4" s="10"/>
      <c r="J4" s="10"/>
    </row>
    <row r="5" spans="1:108" ht="45.75" customHeight="1" x14ac:dyDescent="0.3">
      <c r="A5" s="527" t="s">
        <v>3</v>
      </c>
      <c r="B5" s="528"/>
      <c r="C5" s="348" t="s">
        <v>295</v>
      </c>
      <c r="D5" s="348"/>
      <c r="E5" s="348"/>
      <c r="F5" s="348"/>
      <c r="G5" s="2"/>
      <c r="H5" s="2"/>
      <c r="I5" s="2"/>
      <c r="J5" s="2"/>
    </row>
    <row r="6" spans="1:108" x14ac:dyDescent="0.3">
      <c r="C6" s="9"/>
      <c r="D6" s="9"/>
      <c r="E6" s="9"/>
      <c r="F6" s="9"/>
      <c r="G6" s="10"/>
      <c r="H6" s="10"/>
      <c r="I6" s="10"/>
      <c r="J6" s="10"/>
    </row>
    <row r="7" spans="1:108" ht="81" customHeight="1" x14ac:dyDescent="0.3">
      <c r="A7" s="527" t="s">
        <v>5</v>
      </c>
      <c r="B7" s="528"/>
      <c r="C7" s="504" t="s">
        <v>284</v>
      </c>
      <c r="D7" s="504"/>
      <c r="E7" s="504"/>
      <c r="F7" s="504"/>
      <c r="G7" s="13"/>
      <c r="H7" s="13"/>
      <c r="I7" s="13"/>
      <c r="J7" s="13"/>
      <c r="K7" s="4" t="s">
        <v>6</v>
      </c>
    </row>
    <row r="8" spans="1:108" x14ac:dyDescent="0.3">
      <c r="C8" s="12"/>
      <c r="D8" s="12"/>
      <c r="E8" s="12"/>
      <c r="F8" s="12"/>
      <c r="G8" s="13"/>
      <c r="H8" s="13"/>
      <c r="I8" s="13"/>
      <c r="J8" s="13"/>
    </row>
    <row r="9" spans="1:108" ht="25.5" customHeight="1" x14ac:dyDescent="0.3">
      <c r="A9" s="19"/>
      <c r="B9" s="19"/>
      <c r="C9" s="50"/>
      <c r="D9" s="50"/>
      <c r="E9" s="50"/>
      <c r="F9" s="50"/>
      <c r="G9" s="51"/>
      <c r="H9" s="51"/>
      <c r="I9" s="51"/>
      <c r="J9" s="51"/>
    </row>
    <row r="10" spans="1:108" x14ac:dyDescent="0.3">
      <c r="A10" s="20"/>
      <c r="B10" s="20"/>
      <c r="C10" s="20"/>
      <c r="D10" s="20"/>
      <c r="E10" s="20"/>
      <c r="F10" s="20"/>
      <c r="G10" s="21"/>
      <c r="H10" s="21"/>
      <c r="I10" s="21"/>
      <c r="J10" s="21"/>
    </row>
    <row r="11" spans="1:108" ht="18" customHeight="1" x14ac:dyDescent="0.3">
      <c r="A11" s="529"/>
      <c r="B11" s="354" t="s">
        <v>7</v>
      </c>
      <c r="C11" s="354"/>
      <c r="D11" s="352" t="s">
        <v>8</v>
      </c>
      <c r="E11" s="355" t="s">
        <v>9</v>
      </c>
      <c r="F11" s="352" t="s">
        <v>10</v>
      </c>
      <c r="G11" s="356" t="s">
        <v>305</v>
      </c>
      <c r="H11" s="356" t="s">
        <v>13</v>
      </c>
      <c r="I11" s="356" t="s">
        <v>315</v>
      </c>
      <c r="J11" s="356" t="s">
        <v>14</v>
      </c>
      <c r="K11" s="352" t="s">
        <v>316</v>
      </c>
      <c r="L11" s="352" t="s">
        <v>307</v>
      </c>
      <c r="M11" s="341" t="s">
        <v>17</v>
      </c>
      <c r="N11" s="342"/>
      <c r="O11" s="342"/>
      <c r="P11" s="342"/>
      <c r="Q11" s="342"/>
      <c r="R11" s="342"/>
      <c r="S11" s="342"/>
      <c r="T11" s="343"/>
      <c r="U11" s="341" t="s">
        <v>18</v>
      </c>
      <c r="V11" s="342"/>
      <c r="W11" s="342"/>
      <c r="X11" s="342"/>
      <c r="Y11" s="342"/>
      <c r="Z11" s="342"/>
      <c r="AA11" s="342"/>
      <c r="AB11" s="343"/>
      <c r="AC11" s="341" t="s">
        <v>19</v>
      </c>
      <c r="AD11" s="342"/>
      <c r="AE11" s="342"/>
      <c r="AF11" s="342"/>
      <c r="AG11" s="342"/>
      <c r="AH11" s="342"/>
      <c r="AI11" s="342"/>
      <c r="AJ11" s="343"/>
      <c r="AK11" s="341" t="s">
        <v>20</v>
      </c>
      <c r="AL11" s="342"/>
      <c r="AM11" s="342"/>
      <c r="AN11" s="342"/>
      <c r="AO11" s="342"/>
      <c r="AP11" s="342"/>
      <c r="AQ11" s="342"/>
      <c r="AR11" s="343"/>
      <c r="AS11" s="341" t="s">
        <v>21</v>
      </c>
      <c r="AT11" s="342"/>
      <c r="AU11" s="342"/>
      <c r="AV11" s="342"/>
      <c r="AW11" s="342"/>
      <c r="AX11" s="342"/>
      <c r="AY11" s="342"/>
      <c r="AZ11" s="343"/>
      <c r="BA11" s="341" t="s">
        <v>22</v>
      </c>
      <c r="BB11" s="342"/>
      <c r="BC11" s="342"/>
      <c r="BD11" s="342"/>
      <c r="BE11" s="342"/>
      <c r="BF11" s="342"/>
      <c r="BG11" s="342"/>
      <c r="BH11" s="343"/>
      <c r="BI11" s="341" t="s">
        <v>23</v>
      </c>
      <c r="BJ11" s="342"/>
      <c r="BK11" s="342"/>
      <c r="BL11" s="342"/>
      <c r="BM11" s="342"/>
      <c r="BN11" s="342"/>
      <c r="BO11" s="342"/>
      <c r="BP11" s="343"/>
      <c r="BQ11" s="341" t="s">
        <v>24</v>
      </c>
      <c r="BR11" s="342"/>
      <c r="BS11" s="342"/>
      <c r="BT11" s="342"/>
      <c r="BU11" s="342"/>
      <c r="BV11" s="342"/>
      <c r="BW11" s="342"/>
      <c r="BX11" s="343"/>
      <c r="BY11" s="341" t="s">
        <v>25</v>
      </c>
      <c r="BZ11" s="342"/>
      <c r="CA11" s="342"/>
      <c r="CB11" s="342"/>
      <c r="CC11" s="342"/>
      <c r="CD11" s="342"/>
      <c r="CE11" s="342"/>
      <c r="CF11" s="343"/>
      <c r="CG11" s="341" t="s">
        <v>26</v>
      </c>
      <c r="CH11" s="342"/>
      <c r="CI11" s="342"/>
      <c r="CJ11" s="342"/>
      <c r="CK11" s="342"/>
      <c r="CL11" s="342"/>
      <c r="CM11" s="342"/>
      <c r="CN11" s="343"/>
      <c r="CO11" s="341" t="s">
        <v>27</v>
      </c>
      <c r="CP11" s="342"/>
      <c r="CQ11" s="342"/>
      <c r="CR11" s="342"/>
      <c r="CS11" s="342"/>
      <c r="CT11" s="342"/>
      <c r="CU11" s="342"/>
      <c r="CV11" s="343"/>
      <c r="CW11" s="341" t="s">
        <v>28</v>
      </c>
      <c r="CX11" s="342"/>
      <c r="CY11" s="342"/>
      <c r="CZ11" s="342"/>
      <c r="DA11" s="342"/>
      <c r="DB11" s="342"/>
      <c r="DC11" s="342"/>
      <c r="DD11" s="343"/>
    </row>
    <row r="12" spans="1:108" ht="18" customHeight="1" x14ac:dyDescent="0.3">
      <c r="A12" s="529"/>
      <c r="B12" s="354"/>
      <c r="C12" s="354"/>
      <c r="D12" s="353"/>
      <c r="E12" s="355"/>
      <c r="F12" s="353"/>
      <c r="G12" s="357"/>
      <c r="H12" s="357"/>
      <c r="I12" s="357"/>
      <c r="J12" s="357"/>
      <c r="K12" s="353"/>
      <c r="L12" s="353"/>
      <c r="M12" s="344"/>
      <c r="N12" s="345"/>
      <c r="O12" s="345"/>
      <c r="P12" s="345"/>
      <c r="Q12" s="345"/>
      <c r="R12" s="345"/>
      <c r="S12" s="345"/>
      <c r="T12" s="346"/>
      <c r="U12" s="344"/>
      <c r="V12" s="345"/>
      <c r="W12" s="345"/>
      <c r="X12" s="345"/>
      <c r="Y12" s="345"/>
      <c r="Z12" s="345"/>
      <c r="AA12" s="345"/>
      <c r="AB12" s="346"/>
      <c r="AC12" s="344"/>
      <c r="AD12" s="345"/>
      <c r="AE12" s="345"/>
      <c r="AF12" s="345"/>
      <c r="AG12" s="345"/>
      <c r="AH12" s="345"/>
      <c r="AI12" s="345"/>
      <c r="AJ12" s="346"/>
      <c r="AK12" s="344"/>
      <c r="AL12" s="345"/>
      <c r="AM12" s="345"/>
      <c r="AN12" s="345"/>
      <c r="AO12" s="345"/>
      <c r="AP12" s="345"/>
      <c r="AQ12" s="345"/>
      <c r="AR12" s="346"/>
      <c r="AS12" s="344"/>
      <c r="AT12" s="345"/>
      <c r="AU12" s="345"/>
      <c r="AV12" s="345"/>
      <c r="AW12" s="345"/>
      <c r="AX12" s="345"/>
      <c r="AY12" s="345"/>
      <c r="AZ12" s="346"/>
      <c r="BA12" s="344"/>
      <c r="BB12" s="345"/>
      <c r="BC12" s="345"/>
      <c r="BD12" s="345"/>
      <c r="BE12" s="345"/>
      <c r="BF12" s="345"/>
      <c r="BG12" s="345"/>
      <c r="BH12" s="346"/>
      <c r="BI12" s="344"/>
      <c r="BJ12" s="345"/>
      <c r="BK12" s="345"/>
      <c r="BL12" s="345"/>
      <c r="BM12" s="345"/>
      <c r="BN12" s="345"/>
      <c r="BO12" s="345"/>
      <c r="BP12" s="346"/>
      <c r="BQ12" s="344"/>
      <c r="BR12" s="345"/>
      <c r="BS12" s="345"/>
      <c r="BT12" s="345"/>
      <c r="BU12" s="345"/>
      <c r="BV12" s="345"/>
      <c r="BW12" s="345"/>
      <c r="BX12" s="346"/>
      <c r="BY12" s="344"/>
      <c r="BZ12" s="345"/>
      <c r="CA12" s="345"/>
      <c r="CB12" s="345"/>
      <c r="CC12" s="345"/>
      <c r="CD12" s="345"/>
      <c r="CE12" s="345"/>
      <c r="CF12" s="346"/>
      <c r="CG12" s="344"/>
      <c r="CH12" s="345"/>
      <c r="CI12" s="345"/>
      <c r="CJ12" s="345"/>
      <c r="CK12" s="345"/>
      <c r="CL12" s="345"/>
      <c r="CM12" s="345"/>
      <c r="CN12" s="346"/>
      <c r="CO12" s="344"/>
      <c r="CP12" s="345"/>
      <c r="CQ12" s="345"/>
      <c r="CR12" s="345"/>
      <c r="CS12" s="345"/>
      <c r="CT12" s="345"/>
      <c r="CU12" s="345"/>
      <c r="CV12" s="346"/>
      <c r="CW12" s="344"/>
      <c r="CX12" s="345"/>
      <c r="CY12" s="345"/>
      <c r="CZ12" s="345"/>
      <c r="DA12" s="345"/>
      <c r="DB12" s="345"/>
      <c r="DC12" s="345"/>
      <c r="DD12" s="346"/>
    </row>
    <row r="13" spans="1:108" ht="30" customHeight="1" x14ac:dyDescent="0.3">
      <c r="A13" s="188" t="s">
        <v>29</v>
      </c>
      <c r="B13" s="382" t="s">
        <v>289</v>
      </c>
      <c r="C13" s="383"/>
      <c r="D13" s="181" t="s">
        <v>29</v>
      </c>
      <c r="E13" s="182" t="s">
        <v>275</v>
      </c>
      <c r="F13" s="183" t="s">
        <v>33</v>
      </c>
      <c r="G13" s="233">
        <v>3</v>
      </c>
      <c r="H13" s="233">
        <v>10</v>
      </c>
      <c r="I13" s="184">
        <v>0</v>
      </c>
      <c r="J13" s="195" t="s">
        <v>161</v>
      </c>
      <c r="K13" s="185"/>
      <c r="L13" s="186">
        <f t="shared" ref="L13:L18" si="0">SUM(M13:DD13)</f>
        <v>22</v>
      </c>
      <c r="M13" s="501">
        <v>0</v>
      </c>
      <c r="N13" s="502"/>
      <c r="O13" s="502"/>
      <c r="P13" s="502"/>
      <c r="Q13" s="502"/>
      <c r="R13" s="502"/>
      <c r="S13" s="502"/>
      <c r="T13" s="503"/>
      <c r="U13" s="501">
        <v>0</v>
      </c>
      <c r="V13" s="502"/>
      <c r="W13" s="502"/>
      <c r="X13" s="502"/>
      <c r="Y13" s="502"/>
      <c r="Z13" s="502"/>
      <c r="AA13" s="502"/>
      <c r="AB13" s="503"/>
      <c r="AC13" s="501">
        <v>2</v>
      </c>
      <c r="AD13" s="502"/>
      <c r="AE13" s="502"/>
      <c r="AF13" s="502"/>
      <c r="AG13" s="502"/>
      <c r="AH13" s="502"/>
      <c r="AI13" s="502"/>
      <c r="AJ13" s="503"/>
      <c r="AK13" s="338">
        <v>3</v>
      </c>
      <c r="AL13" s="339"/>
      <c r="AM13" s="339"/>
      <c r="AN13" s="339"/>
      <c r="AO13" s="339"/>
      <c r="AP13" s="339"/>
      <c r="AQ13" s="339"/>
      <c r="AR13" s="340"/>
      <c r="AS13" s="338">
        <v>0</v>
      </c>
      <c r="AT13" s="339"/>
      <c r="AU13" s="339"/>
      <c r="AV13" s="339"/>
      <c r="AW13" s="339"/>
      <c r="AX13" s="339"/>
      <c r="AY13" s="339"/>
      <c r="AZ13" s="340"/>
      <c r="BA13" s="338">
        <v>0</v>
      </c>
      <c r="BB13" s="339"/>
      <c r="BC13" s="339"/>
      <c r="BD13" s="339"/>
      <c r="BE13" s="339"/>
      <c r="BF13" s="339"/>
      <c r="BG13" s="339"/>
      <c r="BH13" s="340"/>
      <c r="BI13" s="338">
        <v>3</v>
      </c>
      <c r="BJ13" s="339"/>
      <c r="BK13" s="339"/>
      <c r="BL13" s="339"/>
      <c r="BM13" s="339"/>
      <c r="BN13" s="339"/>
      <c r="BO13" s="339"/>
      <c r="BP13" s="340"/>
      <c r="BQ13" s="338">
        <v>0</v>
      </c>
      <c r="BR13" s="339"/>
      <c r="BS13" s="339"/>
      <c r="BT13" s="339"/>
      <c r="BU13" s="339"/>
      <c r="BV13" s="339"/>
      <c r="BW13" s="339"/>
      <c r="BX13" s="340"/>
      <c r="BY13" s="338">
        <v>4</v>
      </c>
      <c r="BZ13" s="339"/>
      <c r="CA13" s="339"/>
      <c r="CB13" s="339"/>
      <c r="CC13" s="339"/>
      <c r="CD13" s="339"/>
      <c r="CE13" s="339"/>
      <c r="CF13" s="340"/>
      <c r="CG13" s="501">
        <v>2</v>
      </c>
      <c r="CH13" s="502"/>
      <c r="CI13" s="502"/>
      <c r="CJ13" s="502"/>
      <c r="CK13" s="502"/>
      <c r="CL13" s="502"/>
      <c r="CM13" s="502"/>
      <c r="CN13" s="503"/>
      <c r="CO13" s="501">
        <v>2</v>
      </c>
      <c r="CP13" s="502"/>
      <c r="CQ13" s="502"/>
      <c r="CR13" s="502"/>
      <c r="CS13" s="502"/>
      <c r="CT13" s="502"/>
      <c r="CU13" s="502"/>
      <c r="CV13" s="503"/>
      <c r="CW13" s="501">
        <v>6</v>
      </c>
      <c r="CX13" s="502"/>
      <c r="CY13" s="502"/>
      <c r="CZ13" s="502"/>
      <c r="DA13" s="502"/>
      <c r="DB13" s="502"/>
      <c r="DC13" s="502"/>
      <c r="DD13" s="503"/>
    </row>
    <row r="14" spans="1:108" ht="54.75" customHeight="1" x14ac:dyDescent="0.3">
      <c r="A14" s="523" t="s">
        <v>274</v>
      </c>
      <c r="B14" s="382" t="s">
        <v>273</v>
      </c>
      <c r="C14" s="383"/>
      <c r="D14" s="26" t="s">
        <v>274</v>
      </c>
      <c r="E14" s="163" t="s">
        <v>275</v>
      </c>
      <c r="F14" s="164" t="s">
        <v>33</v>
      </c>
      <c r="G14" s="233">
        <v>11</v>
      </c>
      <c r="H14" s="233">
        <v>15</v>
      </c>
      <c r="I14" s="170">
        <v>20</v>
      </c>
      <c r="J14" s="174" t="s">
        <v>283</v>
      </c>
      <c r="K14" s="171"/>
      <c r="L14" s="172">
        <f t="shared" si="0"/>
        <v>4</v>
      </c>
      <c r="M14" s="501">
        <v>0</v>
      </c>
      <c r="N14" s="502"/>
      <c r="O14" s="502"/>
      <c r="P14" s="502"/>
      <c r="Q14" s="502"/>
      <c r="R14" s="502"/>
      <c r="S14" s="502"/>
      <c r="T14" s="503"/>
      <c r="U14" s="501">
        <v>0</v>
      </c>
      <c r="V14" s="502"/>
      <c r="W14" s="502"/>
      <c r="X14" s="502"/>
      <c r="Y14" s="502"/>
      <c r="Z14" s="502"/>
      <c r="AA14" s="502"/>
      <c r="AB14" s="503"/>
      <c r="AC14" s="501">
        <v>0</v>
      </c>
      <c r="AD14" s="502"/>
      <c r="AE14" s="502"/>
      <c r="AF14" s="502"/>
      <c r="AG14" s="502"/>
      <c r="AH14" s="502"/>
      <c r="AI14" s="502"/>
      <c r="AJ14" s="503"/>
      <c r="AK14" s="338">
        <v>0</v>
      </c>
      <c r="AL14" s="339"/>
      <c r="AM14" s="339"/>
      <c r="AN14" s="339"/>
      <c r="AO14" s="339"/>
      <c r="AP14" s="339"/>
      <c r="AQ14" s="339"/>
      <c r="AR14" s="340"/>
      <c r="AS14" s="338">
        <v>0</v>
      </c>
      <c r="AT14" s="339"/>
      <c r="AU14" s="339"/>
      <c r="AV14" s="339"/>
      <c r="AW14" s="339"/>
      <c r="AX14" s="339"/>
      <c r="AY14" s="339"/>
      <c r="AZ14" s="340"/>
      <c r="BA14" s="338">
        <v>0</v>
      </c>
      <c r="BB14" s="339"/>
      <c r="BC14" s="339"/>
      <c r="BD14" s="339"/>
      <c r="BE14" s="339"/>
      <c r="BF14" s="339"/>
      <c r="BG14" s="339"/>
      <c r="BH14" s="340"/>
      <c r="BI14" s="338">
        <v>0</v>
      </c>
      <c r="BJ14" s="339"/>
      <c r="BK14" s="339"/>
      <c r="BL14" s="339"/>
      <c r="BM14" s="339"/>
      <c r="BN14" s="339"/>
      <c r="BO14" s="339"/>
      <c r="BP14" s="340"/>
      <c r="BQ14" s="338">
        <v>0</v>
      </c>
      <c r="BR14" s="339"/>
      <c r="BS14" s="339"/>
      <c r="BT14" s="339"/>
      <c r="BU14" s="339"/>
      <c r="BV14" s="339"/>
      <c r="BW14" s="339"/>
      <c r="BX14" s="340"/>
      <c r="BY14" s="338">
        <v>0</v>
      </c>
      <c r="BZ14" s="339"/>
      <c r="CA14" s="339"/>
      <c r="CB14" s="339"/>
      <c r="CC14" s="339"/>
      <c r="CD14" s="339"/>
      <c r="CE14" s="339"/>
      <c r="CF14" s="340"/>
      <c r="CG14" s="501">
        <v>1</v>
      </c>
      <c r="CH14" s="502"/>
      <c r="CI14" s="502"/>
      <c r="CJ14" s="502"/>
      <c r="CK14" s="502"/>
      <c r="CL14" s="502"/>
      <c r="CM14" s="502"/>
      <c r="CN14" s="503"/>
      <c r="CO14" s="501">
        <v>2</v>
      </c>
      <c r="CP14" s="502"/>
      <c r="CQ14" s="502"/>
      <c r="CR14" s="502"/>
      <c r="CS14" s="502"/>
      <c r="CT14" s="502"/>
      <c r="CU14" s="502"/>
      <c r="CV14" s="503"/>
      <c r="CW14" s="501">
        <v>1</v>
      </c>
      <c r="CX14" s="502"/>
      <c r="CY14" s="502"/>
      <c r="CZ14" s="502"/>
      <c r="DA14" s="502"/>
      <c r="DB14" s="502"/>
      <c r="DC14" s="502"/>
      <c r="DD14" s="503"/>
    </row>
    <row r="15" spans="1:108" ht="61.5" hidden="1" customHeight="1" x14ac:dyDescent="0.3">
      <c r="A15" s="530"/>
      <c r="B15" s="382" t="s">
        <v>276</v>
      </c>
      <c r="C15" s="383"/>
      <c r="D15" s="26" t="s">
        <v>274</v>
      </c>
      <c r="E15" s="163" t="s">
        <v>275</v>
      </c>
      <c r="F15" s="164" t="s">
        <v>33</v>
      </c>
      <c r="G15" s="233"/>
      <c r="H15" s="233"/>
      <c r="I15" s="170"/>
      <c r="J15" s="174" t="s">
        <v>282</v>
      </c>
      <c r="K15" s="171"/>
      <c r="L15" s="172">
        <f t="shared" si="0"/>
        <v>0</v>
      </c>
      <c r="M15" s="501"/>
      <c r="N15" s="502"/>
      <c r="O15" s="502"/>
      <c r="P15" s="502"/>
      <c r="Q15" s="502"/>
      <c r="R15" s="502"/>
      <c r="S15" s="502"/>
      <c r="T15" s="503"/>
      <c r="U15" s="501"/>
      <c r="V15" s="502"/>
      <c r="W15" s="502"/>
      <c r="X15" s="502"/>
      <c r="Y15" s="502"/>
      <c r="Z15" s="502"/>
      <c r="AA15" s="502"/>
      <c r="AB15" s="503"/>
      <c r="AC15" s="501"/>
      <c r="AD15" s="502"/>
      <c r="AE15" s="502"/>
      <c r="AF15" s="502"/>
      <c r="AG15" s="502"/>
      <c r="AH15" s="502"/>
      <c r="AI15" s="502"/>
      <c r="AJ15" s="503"/>
      <c r="AK15" s="338"/>
      <c r="AL15" s="339"/>
      <c r="AM15" s="339"/>
      <c r="AN15" s="339"/>
      <c r="AO15" s="339"/>
      <c r="AP15" s="339"/>
      <c r="AQ15" s="339"/>
      <c r="AR15" s="340"/>
      <c r="AS15" s="338"/>
      <c r="AT15" s="339"/>
      <c r="AU15" s="339"/>
      <c r="AV15" s="339"/>
      <c r="AW15" s="339"/>
      <c r="AX15" s="339"/>
      <c r="AY15" s="339"/>
      <c r="AZ15" s="340"/>
      <c r="BA15" s="338"/>
      <c r="BB15" s="339"/>
      <c r="BC15" s="339"/>
      <c r="BD15" s="339"/>
      <c r="BE15" s="339"/>
      <c r="BF15" s="339"/>
      <c r="BG15" s="339"/>
      <c r="BH15" s="340"/>
      <c r="BI15" s="338"/>
      <c r="BJ15" s="339"/>
      <c r="BK15" s="339"/>
      <c r="BL15" s="339"/>
      <c r="BM15" s="339"/>
      <c r="BN15" s="339"/>
      <c r="BO15" s="339"/>
      <c r="BP15" s="340"/>
      <c r="BQ15" s="338"/>
      <c r="BR15" s="339"/>
      <c r="BS15" s="339"/>
      <c r="BT15" s="339"/>
      <c r="BU15" s="339"/>
      <c r="BV15" s="339"/>
      <c r="BW15" s="339"/>
      <c r="BX15" s="340"/>
      <c r="BY15" s="338"/>
      <c r="BZ15" s="339"/>
      <c r="CA15" s="339"/>
      <c r="CB15" s="339"/>
      <c r="CC15" s="339"/>
      <c r="CD15" s="339"/>
      <c r="CE15" s="339"/>
      <c r="CF15" s="340"/>
      <c r="CG15" s="501"/>
      <c r="CH15" s="502"/>
      <c r="CI15" s="502"/>
      <c r="CJ15" s="502"/>
      <c r="CK15" s="502"/>
      <c r="CL15" s="502"/>
      <c r="CM15" s="502"/>
      <c r="CN15" s="503"/>
      <c r="CO15" s="501"/>
      <c r="CP15" s="502"/>
      <c r="CQ15" s="502"/>
      <c r="CR15" s="502"/>
      <c r="CS15" s="502"/>
      <c r="CT15" s="502"/>
      <c r="CU15" s="502"/>
      <c r="CV15" s="503"/>
      <c r="CW15" s="501"/>
      <c r="CX15" s="502"/>
      <c r="CY15" s="502"/>
      <c r="CZ15" s="502"/>
      <c r="DA15" s="502"/>
      <c r="DB15" s="502"/>
      <c r="DC15" s="502"/>
      <c r="DD15" s="503"/>
    </row>
    <row r="16" spans="1:108" s="180" customFormat="1" ht="48" customHeight="1" x14ac:dyDescent="0.3">
      <c r="A16" s="524"/>
      <c r="B16" s="367" t="s">
        <v>277</v>
      </c>
      <c r="C16" s="368"/>
      <c r="D16" s="183" t="s">
        <v>278</v>
      </c>
      <c r="E16" s="182" t="s">
        <v>275</v>
      </c>
      <c r="F16" s="219" t="s">
        <v>33</v>
      </c>
      <c r="G16" s="233">
        <v>21</v>
      </c>
      <c r="H16" s="233">
        <v>25</v>
      </c>
      <c r="I16" s="184">
        <v>27</v>
      </c>
      <c r="J16" s="174" t="s">
        <v>281</v>
      </c>
      <c r="K16" s="187"/>
      <c r="L16" s="186">
        <f t="shared" si="0"/>
        <v>24</v>
      </c>
      <c r="M16" s="501">
        <v>3</v>
      </c>
      <c r="N16" s="502"/>
      <c r="O16" s="502"/>
      <c r="P16" s="502"/>
      <c r="Q16" s="502"/>
      <c r="R16" s="502"/>
      <c r="S16" s="502"/>
      <c r="T16" s="503"/>
      <c r="U16" s="501">
        <v>4</v>
      </c>
      <c r="V16" s="502"/>
      <c r="W16" s="502"/>
      <c r="X16" s="502"/>
      <c r="Y16" s="502"/>
      <c r="Z16" s="502"/>
      <c r="AA16" s="502"/>
      <c r="AB16" s="503"/>
      <c r="AC16" s="501">
        <v>2</v>
      </c>
      <c r="AD16" s="502"/>
      <c r="AE16" s="502"/>
      <c r="AF16" s="502"/>
      <c r="AG16" s="502"/>
      <c r="AH16" s="502"/>
      <c r="AI16" s="502"/>
      <c r="AJ16" s="503"/>
      <c r="AK16" s="338">
        <v>2</v>
      </c>
      <c r="AL16" s="339"/>
      <c r="AM16" s="339"/>
      <c r="AN16" s="339"/>
      <c r="AO16" s="339"/>
      <c r="AP16" s="339"/>
      <c r="AQ16" s="339"/>
      <c r="AR16" s="340"/>
      <c r="AS16" s="338">
        <v>3</v>
      </c>
      <c r="AT16" s="339"/>
      <c r="AU16" s="339"/>
      <c r="AV16" s="339"/>
      <c r="AW16" s="339"/>
      <c r="AX16" s="339"/>
      <c r="AY16" s="339"/>
      <c r="AZ16" s="340"/>
      <c r="BA16" s="338">
        <v>1</v>
      </c>
      <c r="BB16" s="339"/>
      <c r="BC16" s="339"/>
      <c r="BD16" s="339"/>
      <c r="BE16" s="339"/>
      <c r="BF16" s="339"/>
      <c r="BG16" s="339"/>
      <c r="BH16" s="340"/>
      <c r="BI16" s="338">
        <v>0</v>
      </c>
      <c r="BJ16" s="339"/>
      <c r="BK16" s="339"/>
      <c r="BL16" s="339"/>
      <c r="BM16" s="339"/>
      <c r="BN16" s="339"/>
      <c r="BO16" s="339"/>
      <c r="BP16" s="340"/>
      <c r="BQ16" s="338">
        <v>1</v>
      </c>
      <c r="BR16" s="339"/>
      <c r="BS16" s="339"/>
      <c r="BT16" s="339"/>
      <c r="BU16" s="339"/>
      <c r="BV16" s="339"/>
      <c r="BW16" s="339"/>
      <c r="BX16" s="340"/>
      <c r="BY16" s="338">
        <v>0</v>
      </c>
      <c r="BZ16" s="339"/>
      <c r="CA16" s="339"/>
      <c r="CB16" s="339"/>
      <c r="CC16" s="339"/>
      <c r="CD16" s="339"/>
      <c r="CE16" s="339"/>
      <c r="CF16" s="340"/>
      <c r="CG16" s="501">
        <v>2</v>
      </c>
      <c r="CH16" s="502"/>
      <c r="CI16" s="502"/>
      <c r="CJ16" s="502"/>
      <c r="CK16" s="502"/>
      <c r="CL16" s="502"/>
      <c r="CM16" s="502"/>
      <c r="CN16" s="503"/>
      <c r="CO16" s="501">
        <v>2</v>
      </c>
      <c r="CP16" s="502"/>
      <c r="CQ16" s="502"/>
      <c r="CR16" s="502"/>
      <c r="CS16" s="502"/>
      <c r="CT16" s="502"/>
      <c r="CU16" s="502"/>
      <c r="CV16" s="503"/>
      <c r="CW16" s="501">
        <v>4</v>
      </c>
      <c r="CX16" s="502"/>
      <c r="CY16" s="502"/>
      <c r="CZ16" s="502"/>
      <c r="DA16" s="502"/>
      <c r="DB16" s="502"/>
      <c r="DC16" s="502"/>
      <c r="DD16" s="503"/>
    </row>
    <row r="17" spans="1:108" s="217" customFormat="1" ht="48.75" customHeight="1" x14ac:dyDescent="0.3">
      <c r="A17" s="523" t="s">
        <v>34</v>
      </c>
      <c r="B17" s="525" t="s">
        <v>299</v>
      </c>
      <c r="C17" s="526"/>
      <c r="D17" s="219" t="s">
        <v>300</v>
      </c>
      <c r="E17" s="218" t="s">
        <v>275</v>
      </c>
      <c r="F17" s="219" t="s">
        <v>33</v>
      </c>
      <c r="G17" s="233">
        <v>2542</v>
      </c>
      <c r="H17" s="233">
        <v>2500</v>
      </c>
      <c r="I17" s="192">
        <v>500</v>
      </c>
      <c r="J17" s="195" t="s">
        <v>304</v>
      </c>
      <c r="K17" s="216"/>
      <c r="L17" s="193">
        <f t="shared" si="0"/>
        <v>2275</v>
      </c>
      <c r="M17" s="501">
        <v>138</v>
      </c>
      <c r="N17" s="502"/>
      <c r="O17" s="502"/>
      <c r="P17" s="502"/>
      <c r="Q17" s="502"/>
      <c r="R17" s="502"/>
      <c r="S17" s="502"/>
      <c r="T17" s="503"/>
      <c r="U17" s="501">
        <v>143</v>
      </c>
      <c r="V17" s="502"/>
      <c r="W17" s="502"/>
      <c r="X17" s="502"/>
      <c r="Y17" s="502"/>
      <c r="Z17" s="502"/>
      <c r="AA17" s="502"/>
      <c r="AB17" s="503"/>
      <c r="AC17" s="501">
        <v>135</v>
      </c>
      <c r="AD17" s="502"/>
      <c r="AE17" s="502"/>
      <c r="AF17" s="502"/>
      <c r="AG17" s="502"/>
      <c r="AH17" s="502"/>
      <c r="AI17" s="502"/>
      <c r="AJ17" s="503"/>
      <c r="AK17" s="338">
        <v>153</v>
      </c>
      <c r="AL17" s="339"/>
      <c r="AM17" s="339"/>
      <c r="AN17" s="339"/>
      <c r="AO17" s="339"/>
      <c r="AP17" s="339"/>
      <c r="AQ17" s="339"/>
      <c r="AR17" s="340"/>
      <c r="AS17" s="338">
        <v>152</v>
      </c>
      <c r="AT17" s="339"/>
      <c r="AU17" s="339"/>
      <c r="AV17" s="339"/>
      <c r="AW17" s="339"/>
      <c r="AX17" s="339"/>
      <c r="AY17" s="339"/>
      <c r="AZ17" s="340"/>
      <c r="BA17" s="338">
        <v>229</v>
      </c>
      <c r="BB17" s="339"/>
      <c r="BC17" s="339"/>
      <c r="BD17" s="339"/>
      <c r="BE17" s="339"/>
      <c r="BF17" s="339"/>
      <c r="BG17" s="339"/>
      <c r="BH17" s="340"/>
      <c r="BI17" s="338">
        <v>178</v>
      </c>
      <c r="BJ17" s="339"/>
      <c r="BK17" s="339"/>
      <c r="BL17" s="339"/>
      <c r="BM17" s="339"/>
      <c r="BN17" s="339"/>
      <c r="BO17" s="339"/>
      <c r="BP17" s="340"/>
      <c r="BQ17" s="338">
        <v>234</v>
      </c>
      <c r="BR17" s="339"/>
      <c r="BS17" s="339"/>
      <c r="BT17" s="339"/>
      <c r="BU17" s="339"/>
      <c r="BV17" s="339"/>
      <c r="BW17" s="339"/>
      <c r="BX17" s="340"/>
      <c r="BY17" s="338">
        <v>157</v>
      </c>
      <c r="BZ17" s="339"/>
      <c r="CA17" s="339"/>
      <c r="CB17" s="339"/>
      <c r="CC17" s="339"/>
      <c r="CD17" s="339"/>
      <c r="CE17" s="339"/>
      <c r="CF17" s="340"/>
      <c r="CG17" s="501">
        <v>209</v>
      </c>
      <c r="CH17" s="502"/>
      <c r="CI17" s="502"/>
      <c r="CJ17" s="502"/>
      <c r="CK17" s="502"/>
      <c r="CL17" s="502"/>
      <c r="CM17" s="502"/>
      <c r="CN17" s="503"/>
      <c r="CO17" s="501">
        <v>362</v>
      </c>
      <c r="CP17" s="502"/>
      <c r="CQ17" s="502"/>
      <c r="CR17" s="502"/>
      <c r="CS17" s="502"/>
      <c r="CT17" s="502"/>
      <c r="CU17" s="502"/>
      <c r="CV17" s="503"/>
      <c r="CW17" s="501">
        <v>185</v>
      </c>
      <c r="CX17" s="502"/>
      <c r="CY17" s="502"/>
      <c r="CZ17" s="502"/>
      <c r="DA17" s="502"/>
      <c r="DB17" s="502"/>
      <c r="DC17" s="502"/>
      <c r="DD17" s="503"/>
    </row>
    <row r="18" spans="1:108" ht="36" customHeight="1" x14ac:dyDescent="0.3">
      <c r="A18" s="524"/>
      <c r="B18" s="367" t="s">
        <v>290</v>
      </c>
      <c r="C18" s="368"/>
      <c r="D18" s="219" t="s">
        <v>301</v>
      </c>
      <c r="E18" s="189" t="s">
        <v>275</v>
      </c>
      <c r="F18" s="190" t="s">
        <v>33</v>
      </c>
      <c r="G18" s="233">
        <v>128</v>
      </c>
      <c r="H18" s="233">
        <v>130</v>
      </c>
      <c r="I18" s="192">
        <v>44</v>
      </c>
      <c r="J18" s="195" t="s">
        <v>303</v>
      </c>
      <c r="K18" s="194"/>
      <c r="L18" s="193">
        <f t="shared" si="0"/>
        <v>149</v>
      </c>
      <c r="M18" s="501">
        <v>10</v>
      </c>
      <c r="N18" s="502"/>
      <c r="O18" s="502"/>
      <c r="P18" s="502"/>
      <c r="Q18" s="502"/>
      <c r="R18" s="502"/>
      <c r="S18" s="502"/>
      <c r="T18" s="503"/>
      <c r="U18" s="501">
        <v>11</v>
      </c>
      <c r="V18" s="502"/>
      <c r="W18" s="502"/>
      <c r="X18" s="502"/>
      <c r="Y18" s="502"/>
      <c r="Z18" s="502"/>
      <c r="AA18" s="502"/>
      <c r="AB18" s="503"/>
      <c r="AC18" s="501">
        <v>7</v>
      </c>
      <c r="AD18" s="502"/>
      <c r="AE18" s="502"/>
      <c r="AF18" s="502"/>
      <c r="AG18" s="502"/>
      <c r="AH18" s="502"/>
      <c r="AI18" s="502"/>
      <c r="AJ18" s="503"/>
      <c r="AK18" s="338">
        <v>10</v>
      </c>
      <c r="AL18" s="339"/>
      <c r="AM18" s="339"/>
      <c r="AN18" s="339"/>
      <c r="AO18" s="339"/>
      <c r="AP18" s="339"/>
      <c r="AQ18" s="339"/>
      <c r="AR18" s="340"/>
      <c r="AS18" s="338">
        <v>14</v>
      </c>
      <c r="AT18" s="339"/>
      <c r="AU18" s="339"/>
      <c r="AV18" s="339"/>
      <c r="AW18" s="339"/>
      <c r="AX18" s="339"/>
      <c r="AY18" s="339"/>
      <c r="AZ18" s="340"/>
      <c r="BA18" s="338">
        <v>11</v>
      </c>
      <c r="BB18" s="339"/>
      <c r="BC18" s="339"/>
      <c r="BD18" s="339"/>
      <c r="BE18" s="339"/>
      <c r="BF18" s="339"/>
      <c r="BG18" s="339"/>
      <c r="BH18" s="340"/>
      <c r="BI18" s="338">
        <v>10</v>
      </c>
      <c r="BJ18" s="339"/>
      <c r="BK18" s="339"/>
      <c r="BL18" s="339"/>
      <c r="BM18" s="339"/>
      <c r="BN18" s="339"/>
      <c r="BO18" s="339"/>
      <c r="BP18" s="340"/>
      <c r="BQ18" s="338">
        <v>11</v>
      </c>
      <c r="BR18" s="339"/>
      <c r="BS18" s="339"/>
      <c r="BT18" s="339"/>
      <c r="BU18" s="339"/>
      <c r="BV18" s="339"/>
      <c r="BW18" s="339"/>
      <c r="BX18" s="340"/>
      <c r="BY18" s="338">
        <v>8</v>
      </c>
      <c r="BZ18" s="339"/>
      <c r="CA18" s="339"/>
      <c r="CB18" s="339"/>
      <c r="CC18" s="339"/>
      <c r="CD18" s="339"/>
      <c r="CE18" s="339"/>
      <c r="CF18" s="340"/>
      <c r="CG18" s="501">
        <v>18</v>
      </c>
      <c r="CH18" s="502"/>
      <c r="CI18" s="502"/>
      <c r="CJ18" s="502"/>
      <c r="CK18" s="502"/>
      <c r="CL18" s="502"/>
      <c r="CM18" s="502"/>
      <c r="CN18" s="503"/>
      <c r="CO18" s="501">
        <v>21</v>
      </c>
      <c r="CP18" s="502"/>
      <c r="CQ18" s="502"/>
      <c r="CR18" s="502"/>
      <c r="CS18" s="502"/>
      <c r="CT18" s="502"/>
      <c r="CU18" s="502"/>
      <c r="CV18" s="503"/>
      <c r="CW18" s="501">
        <v>18</v>
      </c>
      <c r="CX18" s="502"/>
      <c r="CY18" s="502"/>
      <c r="CZ18" s="502"/>
      <c r="DA18" s="502"/>
      <c r="DB18" s="502"/>
      <c r="DC18" s="502"/>
      <c r="DD18" s="503"/>
    </row>
    <row r="19" spans="1:108" ht="14.25" customHeight="1" x14ac:dyDescent="0.3">
      <c r="A19" s="504" t="s">
        <v>35</v>
      </c>
      <c r="B19" s="505" t="s">
        <v>324</v>
      </c>
      <c r="C19" s="506"/>
      <c r="D19" s="509" t="s">
        <v>36</v>
      </c>
      <c r="E19" s="509" t="s">
        <v>275</v>
      </c>
      <c r="F19" s="509" t="s">
        <v>33</v>
      </c>
      <c r="G19" s="511">
        <v>2969</v>
      </c>
      <c r="H19" s="511">
        <v>3000</v>
      </c>
      <c r="I19" s="513">
        <v>693</v>
      </c>
      <c r="J19" s="515" t="s">
        <v>303</v>
      </c>
      <c r="K19" s="517"/>
      <c r="L19" s="519">
        <f>SUM(M20:DD20)</f>
        <v>2366</v>
      </c>
      <c r="M19" s="55" t="s">
        <v>61</v>
      </c>
      <c r="N19" s="55" t="s">
        <v>62</v>
      </c>
      <c r="O19" s="55" t="s">
        <v>63</v>
      </c>
      <c r="P19" s="55" t="s">
        <v>64</v>
      </c>
      <c r="Q19" s="55" t="s">
        <v>37</v>
      </c>
      <c r="R19" s="55" t="s">
        <v>38</v>
      </c>
      <c r="S19" s="55" t="s">
        <v>39</v>
      </c>
      <c r="T19" s="55" t="s">
        <v>40</v>
      </c>
      <c r="U19" s="55" t="s">
        <v>61</v>
      </c>
      <c r="V19" s="55" t="s">
        <v>62</v>
      </c>
      <c r="W19" s="55" t="s">
        <v>63</v>
      </c>
      <c r="X19" s="55" t="s">
        <v>64</v>
      </c>
      <c r="Y19" s="55" t="s">
        <v>37</v>
      </c>
      <c r="Z19" s="55" t="s">
        <v>38</v>
      </c>
      <c r="AA19" s="55" t="s">
        <v>39</v>
      </c>
      <c r="AB19" s="55" t="s">
        <v>40</v>
      </c>
      <c r="AC19" s="55" t="s">
        <v>61</v>
      </c>
      <c r="AD19" s="55" t="s">
        <v>62</v>
      </c>
      <c r="AE19" s="55" t="s">
        <v>63</v>
      </c>
      <c r="AF19" s="55" t="s">
        <v>64</v>
      </c>
      <c r="AG19" s="55" t="s">
        <v>37</v>
      </c>
      <c r="AH19" s="55" t="s">
        <v>38</v>
      </c>
      <c r="AI19" s="55" t="s">
        <v>39</v>
      </c>
      <c r="AJ19" s="55" t="s">
        <v>40</v>
      </c>
      <c r="AK19" s="55" t="s">
        <v>61</v>
      </c>
      <c r="AL19" s="55" t="s">
        <v>62</v>
      </c>
      <c r="AM19" s="55" t="s">
        <v>63</v>
      </c>
      <c r="AN19" s="55" t="s">
        <v>64</v>
      </c>
      <c r="AO19" s="55" t="s">
        <v>37</v>
      </c>
      <c r="AP19" s="55" t="s">
        <v>38</v>
      </c>
      <c r="AQ19" s="55" t="s">
        <v>39</v>
      </c>
      <c r="AR19" s="55" t="s">
        <v>40</v>
      </c>
      <c r="AS19" s="55" t="s">
        <v>61</v>
      </c>
      <c r="AT19" s="55" t="s">
        <v>62</v>
      </c>
      <c r="AU19" s="55" t="s">
        <v>63</v>
      </c>
      <c r="AV19" s="55" t="s">
        <v>64</v>
      </c>
      <c r="AW19" s="55" t="s">
        <v>37</v>
      </c>
      <c r="AX19" s="55" t="s">
        <v>38</v>
      </c>
      <c r="AY19" s="55" t="s">
        <v>39</v>
      </c>
      <c r="AZ19" s="55" t="s">
        <v>40</v>
      </c>
      <c r="BA19" s="55" t="s">
        <v>61</v>
      </c>
      <c r="BB19" s="55" t="s">
        <v>62</v>
      </c>
      <c r="BC19" s="55" t="s">
        <v>63</v>
      </c>
      <c r="BD19" s="55" t="s">
        <v>64</v>
      </c>
      <c r="BE19" s="55" t="s">
        <v>37</v>
      </c>
      <c r="BF19" s="55" t="s">
        <v>38</v>
      </c>
      <c r="BG19" s="55" t="s">
        <v>39</v>
      </c>
      <c r="BH19" s="55" t="s">
        <v>40</v>
      </c>
      <c r="BI19" s="55" t="s">
        <v>61</v>
      </c>
      <c r="BJ19" s="55" t="s">
        <v>62</v>
      </c>
      <c r="BK19" s="55" t="s">
        <v>63</v>
      </c>
      <c r="BL19" s="55" t="s">
        <v>64</v>
      </c>
      <c r="BM19" s="55" t="s">
        <v>37</v>
      </c>
      <c r="BN19" s="55" t="s">
        <v>38</v>
      </c>
      <c r="BO19" s="55" t="s">
        <v>39</v>
      </c>
      <c r="BP19" s="55" t="s">
        <v>40</v>
      </c>
      <c r="BQ19" s="55" t="s">
        <v>61</v>
      </c>
      <c r="BR19" s="55" t="s">
        <v>62</v>
      </c>
      <c r="BS19" s="55" t="s">
        <v>63</v>
      </c>
      <c r="BT19" s="55" t="s">
        <v>64</v>
      </c>
      <c r="BU19" s="55" t="s">
        <v>37</v>
      </c>
      <c r="BV19" s="55" t="s">
        <v>38</v>
      </c>
      <c r="BW19" s="55" t="s">
        <v>39</v>
      </c>
      <c r="BX19" s="55" t="s">
        <v>40</v>
      </c>
      <c r="BY19" s="55" t="s">
        <v>61</v>
      </c>
      <c r="BZ19" s="55" t="s">
        <v>62</v>
      </c>
      <c r="CA19" s="55" t="s">
        <v>63</v>
      </c>
      <c r="CB19" s="55" t="s">
        <v>64</v>
      </c>
      <c r="CC19" s="55" t="s">
        <v>37</v>
      </c>
      <c r="CD19" s="55" t="s">
        <v>38</v>
      </c>
      <c r="CE19" s="55" t="s">
        <v>39</v>
      </c>
      <c r="CF19" s="55" t="s">
        <v>40</v>
      </c>
      <c r="CG19" s="55" t="s">
        <v>61</v>
      </c>
      <c r="CH19" s="55" t="s">
        <v>62</v>
      </c>
      <c r="CI19" s="55" t="s">
        <v>63</v>
      </c>
      <c r="CJ19" s="55" t="s">
        <v>64</v>
      </c>
      <c r="CK19" s="55" t="s">
        <v>37</v>
      </c>
      <c r="CL19" s="55" t="s">
        <v>38</v>
      </c>
      <c r="CM19" s="55" t="s">
        <v>39</v>
      </c>
      <c r="CN19" s="55" t="s">
        <v>40</v>
      </c>
      <c r="CO19" s="55" t="s">
        <v>61</v>
      </c>
      <c r="CP19" s="55" t="s">
        <v>62</v>
      </c>
      <c r="CQ19" s="55" t="s">
        <v>63</v>
      </c>
      <c r="CR19" s="55" t="s">
        <v>64</v>
      </c>
      <c r="CS19" s="55" t="s">
        <v>37</v>
      </c>
      <c r="CT19" s="55" t="s">
        <v>38</v>
      </c>
      <c r="CU19" s="55" t="s">
        <v>39</v>
      </c>
      <c r="CV19" s="55" t="s">
        <v>40</v>
      </c>
      <c r="CW19" s="55" t="s">
        <v>61</v>
      </c>
      <c r="CX19" s="55" t="s">
        <v>62</v>
      </c>
      <c r="CY19" s="55" t="s">
        <v>63</v>
      </c>
      <c r="CZ19" s="55" t="s">
        <v>64</v>
      </c>
      <c r="DA19" s="55" t="s">
        <v>37</v>
      </c>
      <c r="DB19" s="55" t="s">
        <v>38</v>
      </c>
      <c r="DC19" s="55" t="s">
        <v>39</v>
      </c>
      <c r="DD19" s="55" t="s">
        <v>40</v>
      </c>
    </row>
    <row r="20" spans="1:108" ht="24.75" customHeight="1" x14ac:dyDescent="0.3">
      <c r="A20" s="504"/>
      <c r="B20" s="507"/>
      <c r="C20" s="508"/>
      <c r="D20" s="510"/>
      <c r="E20" s="510"/>
      <c r="F20" s="510"/>
      <c r="G20" s="512"/>
      <c r="H20" s="512"/>
      <c r="I20" s="514"/>
      <c r="J20" s="516"/>
      <c r="K20" s="518"/>
      <c r="L20" s="520"/>
      <c r="M20" s="199"/>
      <c r="N20" s="199"/>
      <c r="O20" s="199"/>
      <c r="P20" s="199"/>
      <c r="Q20" s="199">
        <v>5</v>
      </c>
      <c r="R20" s="199">
        <v>133</v>
      </c>
      <c r="S20" s="199">
        <v>0</v>
      </c>
      <c r="T20" s="199">
        <v>18</v>
      </c>
      <c r="U20" s="199"/>
      <c r="V20" s="199"/>
      <c r="W20" s="199"/>
      <c r="X20" s="199"/>
      <c r="Y20" s="199">
        <v>5</v>
      </c>
      <c r="Z20" s="199">
        <v>138</v>
      </c>
      <c r="AA20" s="199">
        <v>0</v>
      </c>
      <c r="AB20" s="199">
        <v>15</v>
      </c>
      <c r="AC20" s="199"/>
      <c r="AD20" s="199"/>
      <c r="AE20" s="199"/>
      <c r="AF20" s="199"/>
      <c r="AG20" s="199">
        <v>5</v>
      </c>
      <c r="AH20" s="199">
        <v>130</v>
      </c>
      <c r="AI20" s="199">
        <v>4</v>
      </c>
      <c r="AJ20" s="199">
        <v>18</v>
      </c>
      <c r="AK20" s="199"/>
      <c r="AL20" s="199"/>
      <c r="AM20" s="199"/>
      <c r="AN20" s="199"/>
      <c r="AO20" s="259">
        <v>8</v>
      </c>
      <c r="AP20" s="259">
        <v>145</v>
      </c>
      <c r="AQ20" s="259">
        <v>1</v>
      </c>
      <c r="AR20" s="259">
        <v>16</v>
      </c>
      <c r="AS20" s="259"/>
      <c r="AT20" s="259"/>
      <c r="AU20" s="259"/>
      <c r="AV20" s="259"/>
      <c r="AW20" s="259">
        <v>12</v>
      </c>
      <c r="AX20" s="259">
        <v>140</v>
      </c>
      <c r="AY20" s="259">
        <v>1</v>
      </c>
      <c r="AZ20" s="259">
        <v>18</v>
      </c>
      <c r="BA20" s="259"/>
      <c r="BB20" s="259"/>
      <c r="BC20" s="259"/>
      <c r="BD20" s="259"/>
      <c r="BE20" s="259">
        <v>5</v>
      </c>
      <c r="BF20" s="259">
        <v>194</v>
      </c>
      <c r="BG20" s="259">
        <v>0</v>
      </c>
      <c r="BH20" s="259">
        <v>30</v>
      </c>
      <c r="BI20" s="161"/>
      <c r="BJ20" s="161"/>
      <c r="BK20" s="161"/>
      <c r="BL20" s="161"/>
      <c r="BM20" s="221">
        <v>5</v>
      </c>
      <c r="BN20" s="227">
        <v>148</v>
      </c>
      <c r="BO20" s="221">
        <v>0</v>
      </c>
      <c r="BP20" s="221">
        <v>25</v>
      </c>
      <c r="BQ20" s="179"/>
      <c r="BR20" s="179"/>
      <c r="BS20" s="179"/>
      <c r="BT20" s="179"/>
      <c r="BU20" s="222">
        <v>18</v>
      </c>
      <c r="BV20" s="228">
        <v>179</v>
      </c>
      <c r="BW20" s="222">
        <v>0</v>
      </c>
      <c r="BX20" s="222">
        <v>37</v>
      </c>
      <c r="BY20" s="222"/>
      <c r="BZ20" s="222"/>
      <c r="CA20" s="222"/>
      <c r="CB20" s="222"/>
      <c r="CC20" s="222">
        <v>4</v>
      </c>
      <c r="CD20" s="222">
        <v>146</v>
      </c>
      <c r="CE20" s="222">
        <v>0</v>
      </c>
      <c r="CF20" s="222">
        <v>7</v>
      </c>
      <c r="CG20" s="161"/>
      <c r="CH20" s="161"/>
      <c r="CI20" s="161"/>
      <c r="CJ20" s="161"/>
      <c r="CK20" s="161">
        <v>14</v>
      </c>
      <c r="CL20" s="161">
        <v>181</v>
      </c>
      <c r="CM20" s="161">
        <v>1</v>
      </c>
      <c r="CN20" s="161">
        <v>13</v>
      </c>
      <c r="CO20" s="161"/>
      <c r="CP20" s="161"/>
      <c r="CQ20" s="161"/>
      <c r="CR20" s="161"/>
      <c r="CS20" s="161">
        <v>15</v>
      </c>
      <c r="CT20" s="161">
        <v>313</v>
      </c>
      <c r="CU20" s="161">
        <v>0</v>
      </c>
      <c r="CV20" s="161">
        <v>34</v>
      </c>
      <c r="CW20" s="161"/>
      <c r="CX20" s="161"/>
      <c r="CY20" s="161"/>
      <c r="CZ20" s="161"/>
      <c r="DA20" s="161">
        <v>5</v>
      </c>
      <c r="DB20" s="161">
        <v>168</v>
      </c>
      <c r="DC20" s="161">
        <v>1</v>
      </c>
      <c r="DD20" s="161">
        <v>11</v>
      </c>
    </row>
    <row r="21" spans="1:108" ht="38.25" customHeight="1" x14ac:dyDescent="0.3">
      <c r="A21" s="504"/>
      <c r="B21" s="521" t="s">
        <v>279</v>
      </c>
      <c r="C21" s="522"/>
      <c r="D21" s="165" t="s">
        <v>36</v>
      </c>
      <c r="E21" s="165" t="s">
        <v>280</v>
      </c>
      <c r="F21" s="165" t="s">
        <v>33</v>
      </c>
      <c r="G21" s="233">
        <v>2209</v>
      </c>
      <c r="H21" s="233">
        <v>2250</v>
      </c>
      <c r="I21" s="170">
        <v>0</v>
      </c>
      <c r="J21" s="174" t="s">
        <v>302</v>
      </c>
      <c r="K21" s="173"/>
      <c r="L21" s="172">
        <f>SUM(M21:DD21)</f>
        <v>2004</v>
      </c>
      <c r="M21" s="199"/>
      <c r="N21" s="199"/>
      <c r="O21" s="199"/>
      <c r="P21" s="199"/>
      <c r="Q21" s="199">
        <v>5</v>
      </c>
      <c r="R21" s="199">
        <v>130</v>
      </c>
      <c r="S21" s="199">
        <v>0</v>
      </c>
      <c r="T21" s="199">
        <v>18</v>
      </c>
      <c r="U21" s="199"/>
      <c r="V21" s="199"/>
      <c r="W21" s="199"/>
      <c r="X21" s="199"/>
      <c r="Y21" s="199">
        <v>5</v>
      </c>
      <c r="Z21" s="199">
        <v>136</v>
      </c>
      <c r="AA21" s="199">
        <v>0</v>
      </c>
      <c r="AB21" s="199">
        <v>15</v>
      </c>
      <c r="AC21" s="199"/>
      <c r="AD21" s="199"/>
      <c r="AE21" s="199"/>
      <c r="AF21" s="199"/>
      <c r="AG21" s="199">
        <v>5</v>
      </c>
      <c r="AH21" s="199">
        <v>128</v>
      </c>
      <c r="AI21" s="199">
        <v>4</v>
      </c>
      <c r="AJ21" s="199">
        <v>18</v>
      </c>
      <c r="AK21" s="199"/>
      <c r="AL21" s="199"/>
      <c r="AM21" s="199"/>
      <c r="AN21" s="199"/>
      <c r="AO21" s="259">
        <v>5</v>
      </c>
      <c r="AP21" s="259">
        <v>138</v>
      </c>
      <c r="AQ21" s="259">
        <v>0</v>
      </c>
      <c r="AR21" s="259">
        <v>16</v>
      </c>
      <c r="AS21" s="259"/>
      <c r="AT21" s="259"/>
      <c r="AU21" s="259"/>
      <c r="AV21" s="259"/>
      <c r="AW21" s="259">
        <v>12</v>
      </c>
      <c r="AX21" s="259">
        <v>129</v>
      </c>
      <c r="AY21" s="259">
        <v>1</v>
      </c>
      <c r="AZ21" s="259">
        <v>18</v>
      </c>
      <c r="BA21" s="259"/>
      <c r="BB21" s="259"/>
      <c r="BC21" s="259"/>
      <c r="BD21" s="259"/>
      <c r="BE21" s="259">
        <v>5</v>
      </c>
      <c r="BF21" s="259">
        <v>182</v>
      </c>
      <c r="BG21" s="259">
        <v>0</v>
      </c>
      <c r="BH21" s="259">
        <v>29</v>
      </c>
      <c r="BI21" s="161"/>
      <c r="BJ21" s="161"/>
      <c r="BK21" s="161"/>
      <c r="BL21" s="161"/>
      <c r="BM21" s="221">
        <v>5</v>
      </c>
      <c r="BN21" s="227">
        <v>137</v>
      </c>
      <c r="BO21" s="221">
        <v>0</v>
      </c>
      <c r="BP21" s="221">
        <v>24</v>
      </c>
      <c r="BQ21" s="179"/>
      <c r="BR21" s="179"/>
      <c r="BS21" s="179"/>
      <c r="BT21" s="179"/>
      <c r="BU21" s="222">
        <v>5</v>
      </c>
      <c r="BV21" s="228">
        <v>175</v>
      </c>
      <c r="BW21" s="222">
        <v>0</v>
      </c>
      <c r="BX21" s="222">
        <v>37</v>
      </c>
      <c r="BY21" s="222"/>
      <c r="BZ21" s="222"/>
      <c r="CA21" s="222"/>
      <c r="CB21" s="222"/>
      <c r="CC21" s="222">
        <v>4</v>
      </c>
      <c r="CD21" s="222">
        <v>146</v>
      </c>
      <c r="CE21" s="222">
        <v>0</v>
      </c>
      <c r="CF21" s="222">
        <v>7</v>
      </c>
      <c r="CG21" s="161"/>
      <c r="CH21" s="161"/>
      <c r="CI21" s="161"/>
      <c r="CJ21" s="161"/>
      <c r="CK21" s="161">
        <v>4</v>
      </c>
      <c r="CL21" s="161">
        <v>51</v>
      </c>
      <c r="CM21" s="161">
        <v>1</v>
      </c>
      <c r="CN21" s="161">
        <v>10</v>
      </c>
      <c r="CO21" s="161"/>
      <c r="CP21" s="161"/>
      <c r="CQ21" s="161"/>
      <c r="CR21" s="161"/>
      <c r="CS21" s="161">
        <v>11</v>
      </c>
      <c r="CT21" s="161">
        <v>241</v>
      </c>
      <c r="CU21" s="161">
        <v>0</v>
      </c>
      <c r="CV21" s="161">
        <v>27</v>
      </c>
      <c r="CW21" s="161"/>
      <c r="CX21" s="161"/>
      <c r="CY21" s="161"/>
      <c r="CZ21" s="161"/>
      <c r="DA21" s="161">
        <v>1</v>
      </c>
      <c r="DB21" s="161">
        <v>115</v>
      </c>
      <c r="DC21" s="161">
        <v>1</v>
      </c>
      <c r="DD21" s="161">
        <v>3</v>
      </c>
    </row>
    <row r="23" spans="1:108" x14ac:dyDescent="0.3">
      <c r="L23" s="4">
        <f>L19</f>
        <v>2366</v>
      </c>
    </row>
  </sheetData>
  <mergeCells count="123">
    <mergeCell ref="A14:A16"/>
    <mergeCell ref="B14:C14"/>
    <mergeCell ref="B15:C15"/>
    <mergeCell ref="B13:C13"/>
    <mergeCell ref="B16:C16"/>
    <mergeCell ref="M14:T14"/>
    <mergeCell ref="U14:AB14"/>
    <mergeCell ref="M15:T15"/>
    <mergeCell ref="U15:AB15"/>
    <mergeCell ref="U13:AB13"/>
    <mergeCell ref="A1:B1"/>
    <mergeCell ref="C1:F1"/>
    <mergeCell ref="A3:B3"/>
    <mergeCell ref="C3:F3"/>
    <mergeCell ref="A5:B5"/>
    <mergeCell ref="C5:F5"/>
    <mergeCell ref="L11:L12"/>
    <mergeCell ref="A7:B7"/>
    <mergeCell ref="C7:F7"/>
    <mergeCell ref="A11:A12"/>
    <mergeCell ref="B11:C12"/>
    <mergeCell ref="D11:D12"/>
    <mergeCell ref="E11:E12"/>
    <mergeCell ref="F11:F12"/>
    <mergeCell ref="H11:H12"/>
    <mergeCell ref="I11:I12"/>
    <mergeCell ref="J11:J12"/>
    <mergeCell ref="K11:K12"/>
    <mergeCell ref="G11:G12"/>
    <mergeCell ref="CW14:DD14"/>
    <mergeCell ref="CO13:CV13"/>
    <mergeCell ref="CW13:DD13"/>
    <mergeCell ref="CG14:CN14"/>
    <mergeCell ref="M11:T12"/>
    <mergeCell ref="U11:AB12"/>
    <mergeCell ref="AC11:AJ12"/>
    <mergeCell ref="AK11:AR12"/>
    <mergeCell ref="AS11:AZ12"/>
    <mergeCell ref="M13:T13"/>
    <mergeCell ref="CO11:CV12"/>
    <mergeCell ref="AC14:AJ14"/>
    <mergeCell ref="BA11:BH12"/>
    <mergeCell ref="BI11:BP12"/>
    <mergeCell ref="BQ11:BX12"/>
    <mergeCell ref="BI14:BP14"/>
    <mergeCell ref="CO14:CV14"/>
    <mergeCell ref="CW11:DD12"/>
    <mergeCell ref="BY11:CF12"/>
    <mergeCell ref="BQ13:BX13"/>
    <mergeCell ref="BY13:CF13"/>
    <mergeCell ref="BQ14:BX14"/>
    <mergeCell ref="BY14:CF14"/>
    <mergeCell ref="AC13:AJ13"/>
    <mergeCell ref="CG11:CN12"/>
    <mergeCell ref="CG13:CN13"/>
    <mergeCell ref="BI13:BP13"/>
    <mergeCell ref="A19:A21"/>
    <mergeCell ref="B19:C20"/>
    <mergeCell ref="D19:D20"/>
    <mergeCell ref="E19:E20"/>
    <mergeCell ref="F19:F20"/>
    <mergeCell ref="H19:H20"/>
    <mergeCell ref="I19:I20"/>
    <mergeCell ref="J19:J20"/>
    <mergeCell ref="K19:K20"/>
    <mergeCell ref="L19:L20"/>
    <mergeCell ref="B21:C21"/>
    <mergeCell ref="A17:A18"/>
    <mergeCell ref="B18:C18"/>
    <mergeCell ref="M18:T18"/>
    <mergeCell ref="U18:AB18"/>
    <mergeCell ref="AC18:AJ18"/>
    <mergeCell ref="BQ18:BX18"/>
    <mergeCell ref="BY18:CF18"/>
    <mergeCell ref="G19:G20"/>
    <mergeCell ref="BQ15:BX15"/>
    <mergeCell ref="B17:C17"/>
    <mergeCell ref="CW15:DD15"/>
    <mergeCell ref="CW18:DD18"/>
    <mergeCell ref="CG18:CN18"/>
    <mergeCell ref="CO18:CV18"/>
    <mergeCell ref="CG16:CN16"/>
    <mergeCell ref="CO16:CV16"/>
    <mergeCell ref="CW16:DD16"/>
    <mergeCell ref="CG17:CN17"/>
    <mergeCell ref="CO17:CV17"/>
    <mergeCell ref="CW17:DD17"/>
    <mergeCell ref="CG15:CN15"/>
    <mergeCell ref="CO15:CV15"/>
    <mergeCell ref="BI17:BP17"/>
    <mergeCell ref="BI16:BP16"/>
    <mergeCell ref="BI18:BP18"/>
    <mergeCell ref="BI15:BP15"/>
    <mergeCell ref="BQ17:BX17"/>
    <mergeCell ref="BY17:CF17"/>
    <mergeCell ref="BQ16:BX16"/>
    <mergeCell ref="BY16:CF16"/>
    <mergeCell ref="M17:T17"/>
    <mergeCell ref="U17:AB17"/>
    <mergeCell ref="AC17:AJ17"/>
    <mergeCell ref="M16:T16"/>
    <mergeCell ref="U16:AB16"/>
    <mergeCell ref="AK16:AR16"/>
    <mergeCell ref="BY15:CF15"/>
    <mergeCell ref="AC15:AJ15"/>
    <mergeCell ref="AC16:AJ16"/>
    <mergeCell ref="AK17:AR17"/>
    <mergeCell ref="AS17:AZ17"/>
    <mergeCell ref="BA17:BH17"/>
    <mergeCell ref="AS16:AZ16"/>
    <mergeCell ref="BA16:BH16"/>
    <mergeCell ref="AK18:AR18"/>
    <mergeCell ref="AS18:AZ18"/>
    <mergeCell ref="BA18:BH18"/>
    <mergeCell ref="AK13:AR13"/>
    <mergeCell ref="AS13:AZ13"/>
    <mergeCell ref="BA13:BH13"/>
    <mergeCell ref="AK14:AR14"/>
    <mergeCell ref="AK15:AR15"/>
    <mergeCell ref="AS15:AZ15"/>
    <mergeCell ref="BA15:BH15"/>
    <mergeCell ref="AS14:AZ14"/>
    <mergeCell ref="BA14:BH14"/>
  </mergeCells>
  <pageMargins left="0.15748031496062992" right="0.15748031496062992" top="0.74803149606299213" bottom="0.74803149606299213" header="0.31496062992125984" footer="0.31496062992125984"/>
  <pageSetup scale="52" orientation="landscape" r:id="rId1"/>
  <colBreaks count="1" manualBreakCount="1">
    <brk id="76" max="20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H31"/>
  <sheetViews>
    <sheetView view="pageBreakPreview" zoomScale="90" zoomScaleNormal="90" zoomScaleSheetLayoutView="90" workbookViewId="0">
      <selection activeCell="BQ1" sqref="BQ1"/>
    </sheetView>
  </sheetViews>
  <sheetFormatPr baseColWidth="10" defaultRowHeight="14.4" x14ac:dyDescent="0.3"/>
  <cols>
    <col min="1" max="1" width="12.5546875" style="4" customWidth="1"/>
    <col min="2" max="3" width="11.6640625" style="4" customWidth="1"/>
    <col min="4" max="4" width="11.109375" style="4" customWidth="1"/>
    <col min="5" max="5" width="11.109375" style="4" hidden="1" customWidth="1"/>
    <col min="6" max="6" width="12" style="4" hidden="1" customWidth="1"/>
    <col min="7" max="12" width="11.44140625" style="32" hidden="1" customWidth="1"/>
    <col min="13" max="13" width="11.44140625" style="4" hidden="1" customWidth="1"/>
    <col min="14" max="14" width="14.21875" style="4" bestFit="1" customWidth="1"/>
    <col min="15" max="15" width="3.77734375" style="46" bestFit="1" customWidth="1"/>
    <col min="16" max="16" width="3.88671875" style="46" bestFit="1" customWidth="1"/>
    <col min="17" max="17" width="3.33203125" style="46" bestFit="1" customWidth="1"/>
    <col min="18" max="18" width="3" style="46" bestFit="1" customWidth="1"/>
    <col min="19" max="19" width="4.109375" style="46" bestFit="1" customWidth="1"/>
    <col min="20" max="20" width="4.5546875" style="46" bestFit="1" customWidth="1"/>
    <col min="21" max="21" width="3.77734375" style="47" bestFit="1" customWidth="1"/>
    <col min="22" max="22" width="3.88671875" style="47" bestFit="1" customWidth="1"/>
    <col min="23" max="23" width="3.33203125" style="47" bestFit="1" customWidth="1"/>
    <col min="24" max="24" width="3" style="47" bestFit="1" customWidth="1"/>
    <col min="25" max="25" width="4.109375" style="47" bestFit="1" customWidth="1"/>
    <col min="26" max="26" width="4.5546875" style="47" bestFit="1" customWidth="1"/>
    <col min="27" max="27" width="3.77734375" style="47" bestFit="1" customWidth="1"/>
    <col min="28" max="28" width="3.88671875" style="47" bestFit="1" customWidth="1"/>
    <col min="29" max="29" width="3.33203125" style="47" bestFit="1" customWidth="1"/>
    <col min="30" max="30" width="3" style="47" bestFit="1" customWidth="1"/>
    <col min="31" max="31" width="4.109375" style="47" bestFit="1" customWidth="1"/>
    <col min="32" max="32" width="4.5546875" style="47" bestFit="1" customWidth="1"/>
    <col min="33" max="33" width="3.77734375" style="47" bestFit="1" customWidth="1"/>
    <col min="34" max="34" width="3.88671875" style="47" bestFit="1" customWidth="1"/>
    <col min="35" max="35" width="3.33203125" style="47" bestFit="1" customWidth="1"/>
    <col min="36" max="36" width="3" style="47" bestFit="1" customWidth="1"/>
    <col min="37" max="37" width="4.109375" style="47" bestFit="1" customWidth="1"/>
    <col min="38" max="38" width="4.5546875" style="47" bestFit="1" customWidth="1"/>
    <col min="39" max="39" width="3.77734375" style="47" bestFit="1" customWidth="1"/>
    <col min="40" max="40" width="3.88671875" style="47" bestFit="1" customWidth="1"/>
    <col min="41" max="41" width="3.33203125" style="47" bestFit="1" customWidth="1"/>
    <col min="42" max="42" width="3" style="47" bestFit="1" customWidth="1"/>
    <col min="43" max="43" width="4.109375" style="47" bestFit="1" customWidth="1"/>
    <col min="44" max="44" width="4.5546875" style="47" bestFit="1" customWidth="1"/>
    <col min="45" max="45" width="3.77734375" style="47" bestFit="1" customWidth="1"/>
    <col min="46" max="46" width="3.88671875" style="47" bestFit="1" customWidth="1"/>
    <col min="47" max="47" width="3.33203125" style="47" bestFit="1" customWidth="1"/>
    <col min="48" max="48" width="3" style="47" bestFit="1" customWidth="1"/>
    <col min="49" max="49" width="4.109375" style="47" bestFit="1" customWidth="1"/>
    <col min="50" max="50" width="4.5546875" style="47" bestFit="1" customWidth="1"/>
    <col min="51" max="51" width="3.77734375" style="47" bestFit="1" customWidth="1"/>
    <col min="52" max="52" width="3.88671875" style="47" bestFit="1" customWidth="1"/>
    <col min="53" max="53" width="3.33203125" style="47" bestFit="1" customWidth="1"/>
    <col min="54" max="54" width="3" style="47" bestFit="1" customWidth="1"/>
    <col min="55" max="55" width="4.109375" style="47" bestFit="1" customWidth="1"/>
    <col min="56" max="56" width="4.5546875" style="47" bestFit="1" customWidth="1"/>
    <col min="57" max="57" width="3.77734375" style="47" bestFit="1" customWidth="1"/>
    <col min="58" max="58" width="3.88671875" style="47" bestFit="1" customWidth="1"/>
    <col min="59" max="59" width="3.33203125" style="47" bestFit="1" customWidth="1"/>
    <col min="60" max="60" width="3" style="47" bestFit="1" customWidth="1"/>
    <col min="61" max="61" width="4.109375" style="47" bestFit="1" customWidth="1"/>
    <col min="62" max="62" width="4.5546875" style="47" bestFit="1" customWidth="1"/>
    <col min="63" max="63" width="3.77734375" style="47" bestFit="1" customWidth="1"/>
    <col min="64" max="64" width="3.88671875" style="47" bestFit="1" customWidth="1"/>
    <col min="65" max="65" width="3.33203125" style="47" bestFit="1" customWidth="1"/>
    <col min="66" max="66" width="3" style="47" bestFit="1" customWidth="1"/>
    <col min="67" max="67" width="4.109375" style="47" bestFit="1" customWidth="1"/>
    <col min="68" max="68" width="4.5546875" style="47" bestFit="1" customWidth="1"/>
    <col min="69" max="73" width="4.33203125" style="47" customWidth="1"/>
    <col min="74" max="74" width="4.44140625" style="47" customWidth="1"/>
    <col min="75" max="79" width="4.33203125" style="47" customWidth="1"/>
    <col min="80" max="80" width="4.44140625" style="47" customWidth="1"/>
    <col min="81" max="85" width="4.33203125" style="47" customWidth="1"/>
    <col min="86" max="86" width="4.44140625" style="47" customWidth="1"/>
  </cols>
  <sheetData>
    <row r="1" spans="1:86" ht="21.75" customHeight="1" x14ac:dyDescent="0.3">
      <c r="A1" s="347" t="s">
        <v>0</v>
      </c>
      <c r="B1" s="347"/>
      <c r="C1" s="348" t="s">
        <v>101</v>
      </c>
      <c r="D1" s="348"/>
      <c r="E1" s="348"/>
      <c r="F1" s="348"/>
      <c r="G1" s="2"/>
      <c r="H1" s="2"/>
      <c r="I1" s="2"/>
      <c r="J1" s="2"/>
      <c r="K1" s="2"/>
      <c r="L1" s="2"/>
      <c r="M1" s="3"/>
    </row>
    <row r="2" spans="1:86" x14ac:dyDescent="0.3">
      <c r="C2" s="6"/>
      <c r="D2" s="1"/>
      <c r="E2" s="1"/>
      <c r="F2" s="1"/>
      <c r="G2" s="2"/>
      <c r="H2" s="2"/>
      <c r="I2" s="2"/>
      <c r="J2" s="2"/>
      <c r="K2" s="2"/>
      <c r="L2" s="2"/>
      <c r="M2" s="3"/>
      <c r="N2" s="7"/>
      <c r="O2" s="48"/>
      <c r="P2" s="48"/>
      <c r="Q2" s="48"/>
      <c r="R2" s="48"/>
      <c r="S2" s="48"/>
      <c r="T2" s="48"/>
    </row>
    <row r="3" spans="1:86" ht="24" customHeight="1" x14ac:dyDescent="0.3">
      <c r="A3" s="347" t="s">
        <v>2</v>
      </c>
      <c r="B3" s="347"/>
      <c r="C3" s="348" t="s">
        <v>102</v>
      </c>
      <c r="D3" s="348"/>
      <c r="E3" s="348"/>
      <c r="F3" s="348"/>
      <c r="G3" s="2"/>
      <c r="H3" s="2"/>
      <c r="I3" s="2"/>
      <c r="J3" s="2"/>
      <c r="K3" s="2"/>
      <c r="L3" s="2"/>
      <c r="M3" s="1"/>
      <c r="N3" s="8"/>
      <c r="O3" s="49"/>
      <c r="P3" s="49"/>
      <c r="Q3" s="49"/>
      <c r="R3" s="49"/>
      <c r="S3" s="49"/>
      <c r="T3" s="49"/>
    </row>
    <row r="4" spans="1:86" x14ac:dyDescent="0.3">
      <c r="C4" s="1"/>
      <c r="D4" s="1"/>
      <c r="E4" s="1"/>
      <c r="F4" s="9"/>
      <c r="G4" s="10"/>
      <c r="H4" s="10"/>
      <c r="I4" s="10"/>
      <c r="J4" s="10"/>
      <c r="K4" s="10"/>
      <c r="L4" s="10"/>
    </row>
    <row r="5" spans="1:86" ht="27" customHeight="1" x14ac:dyDescent="0.3">
      <c r="A5" s="347" t="s">
        <v>3</v>
      </c>
      <c r="B5" s="347"/>
      <c r="C5" s="348" t="s">
        <v>103</v>
      </c>
      <c r="D5" s="348"/>
      <c r="E5" s="348"/>
      <c r="F5" s="348"/>
      <c r="G5" s="2"/>
      <c r="H5" s="2"/>
      <c r="I5" s="2"/>
      <c r="J5" s="2"/>
      <c r="K5" s="2"/>
      <c r="L5" s="2"/>
    </row>
    <row r="6" spans="1:86" x14ac:dyDescent="0.3">
      <c r="C6" s="9"/>
      <c r="D6" s="9"/>
      <c r="E6" s="9"/>
      <c r="F6" s="9"/>
      <c r="G6" s="10"/>
      <c r="H6" s="10"/>
      <c r="I6" s="10"/>
      <c r="J6" s="10"/>
      <c r="K6" s="10"/>
      <c r="L6" s="10"/>
    </row>
    <row r="7" spans="1:86" ht="45" customHeight="1" x14ac:dyDescent="0.3">
      <c r="A7" s="347" t="s">
        <v>5</v>
      </c>
      <c r="B7" s="347"/>
      <c r="C7" s="531" t="s">
        <v>104</v>
      </c>
      <c r="D7" s="531"/>
      <c r="E7" s="531"/>
      <c r="F7" s="531"/>
      <c r="G7" s="13"/>
      <c r="H7" s="13"/>
      <c r="I7" s="13"/>
      <c r="J7" s="13"/>
      <c r="K7" s="13"/>
      <c r="L7" s="13"/>
      <c r="M7" s="4" t="s">
        <v>6</v>
      </c>
    </row>
    <row r="8" spans="1:86" x14ac:dyDescent="0.3">
      <c r="C8" s="12"/>
      <c r="D8" s="12"/>
      <c r="E8" s="12"/>
      <c r="F8" s="12"/>
      <c r="G8" s="13"/>
      <c r="H8" s="13"/>
      <c r="I8" s="13"/>
      <c r="J8" s="13"/>
      <c r="K8" s="13"/>
      <c r="L8" s="13"/>
    </row>
    <row r="9" spans="1:86" ht="25.5" customHeight="1" x14ac:dyDescent="0.3">
      <c r="A9" s="19"/>
      <c r="B9" s="19"/>
      <c r="C9" s="50"/>
      <c r="D9" s="50"/>
      <c r="E9" s="50"/>
      <c r="F9" s="50"/>
      <c r="G9" s="51"/>
      <c r="H9" s="51"/>
      <c r="I9" s="51"/>
      <c r="J9" s="51"/>
      <c r="K9" s="51"/>
      <c r="L9" s="51"/>
    </row>
    <row r="10" spans="1:86" x14ac:dyDescent="0.3">
      <c r="A10" s="20"/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</row>
    <row r="11" spans="1:86" ht="14.25" customHeight="1" x14ac:dyDescent="0.3">
      <c r="A11" s="529"/>
      <c r="B11" s="354" t="s">
        <v>7</v>
      </c>
      <c r="C11" s="354"/>
      <c r="D11" s="352" t="s">
        <v>8</v>
      </c>
      <c r="E11" s="355" t="s">
        <v>9</v>
      </c>
      <c r="F11" s="352" t="s">
        <v>10</v>
      </c>
      <c r="G11" s="356" t="s">
        <v>305</v>
      </c>
      <c r="H11" s="356" t="s">
        <v>13</v>
      </c>
      <c r="I11" s="356" t="s">
        <v>311</v>
      </c>
      <c r="J11" s="356" t="s">
        <v>312</v>
      </c>
      <c r="K11" s="356" t="s">
        <v>313</v>
      </c>
      <c r="L11" s="356" t="s">
        <v>14</v>
      </c>
      <c r="M11" s="352" t="s">
        <v>316</v>
      </c>
      <c r="N11" s="352" t="s">
        <v>307</v>
      </c>
      <c r="O11" s="341" t="s">
        <v>17</v>
      </c>
      <c r="P11" s="342"/>
      <c r="Q11" s="342"/>
      <c r="R11" s="342"/>
      <c r="S11" s="342"/>
      <c r="T11" s="343"/>
      <c r="U11" s="341" t="s">
        <v>18</v>
      </c>
      <c r="V11" s="342"/>
      <c r="W11" s="342"/>
      <c r="X11" s="342"/>
      <c r="Y11" s="342"/>
      <c r="Z11" s="343"/>
      <c r="AA11" s="341" t="s">
        <v>19</v>
      </c>
      <c r="AB11" s="342"/>
      <c r="AC11" s="342"/>
      <c r="AD11" s="342"/>
      <c r="AE11" s="342"/>
      <c r="AF11" s="343"/>
      <c r="AG11" s="341" t="s">
        <v>20</v>
      </c>
      <c r="AH11" s="342"/>
      <c r="AI11" s="342"/>
      <c r="AJ11" s="342"/>
      <c r="AK11" s="342"/>
      <c r="AL11" s="343"/>
      <c r="AM11" s="341" t="s">
        <v>21</v>
      </c>
      <c r="AN11" s="342"/>
      <c r="AO11" s="342"/>
      <c r="AP11" s="342"/>
      <c r="AQ11" s="342"/>
      <c r="AR11" s="343"/>
      <c r="AS11" s="341" t="s">
        <v>22</v>
      </c>
      <c r="AT11" s="342"/>
      <c r="AU11" s="342"/>
      <c r="AV11" s="342"/>
      <c r="AW11" s="342"/>
      <c r="AX11" s="343"/>
      <c r="AY11" s="341" t="s">
        <v>23</v>
      </c>
      <c r="AZ11" s="342"/>
      <c r="BA11" s="342"/>
      <c r="BB11" s="342"/>
      <c r="BC11" s="342"/>
      <c r="BD11" s="343"/>
      <c r="BE11" s="341" t="s">
        <v>24</v>
      </c>
      <c r="BF11" s="342"/>
      <c r="BG11" s="342"/>
      <c r="BH11" s="342"/>
      <c r="BI11" s="342"/>
      <c r="BJ11" s="343"/>
      <c r="BK11" s="341" t="s">
        <v>25</v>
      </c>
      <c r="BL11" s="342"/>
      <c r="BM11" s="342"/>
      <c r="BN11" s="342"/>
      <c r="BO11" s="342"/>
      <c r="BP11" s="343"/>
      <c r="BQ11" s="341" t="s">
        <v>26</v>
      </c>
      <c r="BR11" s="342"/>
      <c r="BS11" s="342"/>
      <c r="BT11" s="342"/>
      <c r="BU11" s="342"/>
      <c r="BV11" s="343"/>
      <c r="BW11" s="341" t="s">
        <v>27</v>
      </c>
      <c r="BX11" s="342"/>
      <c r="BY11" s="342"/>
      <c r="BZ11" s="342"/>
      <c r="CA11" s="342"/>
      <c r="CB11" s="343"/>
      <c r="CC11" s="341" t="s">
        <v>28</v>
      </c>
      <c r="CD11" s="342"/>
      <c r="CE11" s="342"/>
      <c r="CF11" s="342"/>
      <c r="CG11" s="342"/>
      <c r="CH11" s="343"/>
    </row>
    <row r="12" spans="1:86" ht="14.25" customHeight="1" x14ac:dyDescent="0.3">
      <c r="A12" s="529"/>
      <c r="B12" s="354"/>
      <c r="C12" s="354"/>
      <c r="D12" s="353"/>
      <c r="E12" s="355"/>
      <c r="F12" s="353"/>
      <c r="G12" s="357"/>
      <c r="H12" s="357"/>
      <c r="I12" s="357"/>
      <c r="J12" s="357"/>
      <c r="K12" s="357"/>
      <c r="L12" s="357"/>
      <c r="M12" s="353"/>
      <c r="N12" s="353"/>
      <c r="O12" s="344"/>
      <c r="P12" s="345"/>
      <c r="Q12" s="345"/>
      <c r="R12" s="345"/>
      <c r="S12" s="345"/>
      <c r="T12" s="346"/>
      <c r="U12" s="344"/>
      <c r="V12" s="345"/>
      <c r="W12" s="345"/>
      <c r="X12" s="345"/>
      <c r="Y12" s="345"/>
      <c r="Z12" s="346"/>
      <c r="AA12" s="344"/>
      <c r="AB12" s="345"/>
      <c r="AC12" s="345"/>
      <c r="AD12" s="345"/>
      <c r="AE12" s="345"/>
      <c r="AF12" s="346"/>
      <c r="AG12" s="344"/>
      <c r="AH12" s="345"/>
      <c r="AI12" s="345"/>
      <c r="AJ12" s="345"/>
      <c r="AK12" s="345"/>
      <c r="AL12" s="346"/>
      <c r="AM12" s="344"/>
      <c r="AN12" s="345"/>
      <c r="AO12" s="345"/>
      <c r="AP12" s="345"/>
      <c r="AQ12" s="345"/>
      <c r="AR12" s="346"/>
      <c r="AS12" s="344"/>
      <c r="AT12" s="345"/>
      <c r="AU12" s="345"/>
      <c r="AV12" s="345"/>
      <c r="AW12" s="345"/>
      <c r="AX12" s="346"/>
      <c r="AY12" s="344"/>
      <c r="AZ12" s="345"/>
      <c r="BA12" s="345"/>
      <c r="BB12" s="345"/>
      <c r="BC12" s="345"/>
      <c r="BD12" s="346"/>
      <c r="BE12" s="344"/>
      <c r="BF12" s="345"/>
      <c r="BG12" s="345"/>
      <c r="BH12" s="345"/>
      <c r="BI12" s="345"/>
      <c r="BJ12" s="346"/>
      <c r="BK12" s="344"/>
      <c r="BL12" s="345"/>
      <c r="BM12" s="345"/>
      <c r="BN12" s="345"/>
      <c r="BO12" s="345"/>
      <c r="BP12" s="346"/>
      <c r="BQ12" s="344"/>
      <c r="BR12" s="345"/>
      <c r="BS12" s="345"/>
      <c r="BT12" s="345"/>
      <c r="BU12" s="345"/>
      <c r="BV12" s="346"/>
      <c r="BW12" s="344"/>
      <c r="BX12" s="345"/>
      <c r="BY12" s="345"/>
      <c r="BZ12" s="345"/>
      <c r="CA12" s="345"/>
      <c r="CB12" s="346"/>
      <c r="CC12" s="344"/>
      <c r="CD12" s="345"/>
      <c r="CE12" s="345"/>
      <c r="CF12" s="345"/>
      <c r="CG12" s="345"/>
      <c r="CH12" s="346"/>
    </row>
    <row r="13" spans="1:86" ht="28.5" customHeight="1" x14ac:dyDescent="0.3">
      <c r="A13" s="22" t="s">
        <v>29</v>
      </c>
      <c r="B13" s="382" t="s">
        <v>105</v>
      </c>
      <c r="C13" s="383"/>
      <c r="D13" s="26" t="s">
        <v>106</v>
      </c>
      <c r="E13" s="27" t="s">
        <v>32</v>
      </c>
      <c r="F13" s="28" t="s">
        <v>33</v>
      </c>
      <c r="G13" s="52">
        <v>35795</v>
      </c>
      <c r="H13" s="52">
        <v>35800</v>
      </c>
      <c r="I13" s="114">
        <v>33087</v>
      </c>
      <c r="J13" s="114">
        <f>I13*1.02</f>
        <v>33748.74</v>
      </c>
      <c r="K13" s="114">
        <f>J13*1.02</f>
        <v>34423.714800000002</v>
      </c>
      <c r="L13" s="25" t="s">
        <v>107</v>
      </c>
      <c r="M13" s="112">
        <v>0.48</v>
      </c>
      <c r="N13" s="126">
        <f>SUM(O13:CH13)</f>
        <v>31791</v>
      </c>
      <c r="O13" s="338">
        <v>2840</v>
      </c>
      <c r="P13" s="339"/>
      <c r="Q13" s="339"/>
      <c r="R13" s="339"/>
      <c r="S13" s="339"/>
      <c r="T13" s="340"/>
      <c r="U13" s="338">
        <v>2590</v>
      </c>
      <c r="V13" s="339"/>
      <c r="W13" s="339"/>
      <c r="X13" s="339"/>
      <c r="Y13" s="339"/>
      <c r="Z13" s="340"/>
      <c r="AA13" s="338">
        <v>2458</v>
      </c>
      <c r="AB13" s="339"/>
      <c r="AC13" s="339"/>
      <c r="AD13" s="339"/>
      <c r="AE13" s="339"/>
      <c r="AF13" s="340"/>
      <c r="AG13" s="338">
        <v>2517</v>
      </c>
      <c r="AH13" s="339"/>
      <c r="AI13" s="339"/>
      <c r="AJ13" s="339"/>
      <c r="AK13" s="339"/>
      <c r="AL13" s="340"/>
      <c r="AM13" s="338">
        <v>2907</v>
      </c>
      <c r="AN13" s="339"/>
      <c r="AO13" s="339"/>
      <c r="AP13" s="339"/>
      <c r="AQ13" s="339"/>
      <c r="AR13" s="340"/>
      <c r="AS13" s="338">
        <v>2798</v>
      </c>
      <c r="AT13" s="339"/>
      <c r="AU13" s="339"/>
      <c r="AV13" s="339"/>
      <c r="AW13" s="339"/>
      <c r="AX13" s="340"/>
      <c r="AY13" s="338">
        <v>2456</v>
      </c>
      <c r="AZ13" s="339"/>
      <c r="BA13" s="339"/>
      <c r="BB13" s="339"/>
      <c r="BC13" s="339"/>
      <c r="BD13" s="340"/>
      <c r="BE13" s="338">
        <v>2662</v>
      </c>
      <c r="BF13" s="339"/>
      <c r="BG13" s="339"/>
      <c r="BH13" s="339"/>
      <c r="BI13" s="339"/>
      <c r="BJ13" s="340"/>
      <c r="BK13" s="338">
        <v>2763</v>
      </c>
      <c r="BL13" s="339"/>
      <c r="BM13" s="339"/>
      <c r="BN13" s="339"/>
      <c r="BO13" s="339"/>
      <c r="BP13" s="340"/>
      <c r="BQ13" s="338">
        <v>2554</v>
      </c>
      <c r="BR13" s="339"/>
      <c r="BS13" s="339"/>
      <c r="BT13" s="339"/>
      <c r="BU13" s="339"/>
      <c r="BV13" s="340"/>
      <c r="BW13" s="338">
        <v>2778</v>
      </c>
      <c r="BX13" s="339"/>
      <c r="BY13" s="339"/>
      <c r="BZ13" s="339"/>
      <c r="CA13" s="339"/>
      <c r="CB13" s="340"/>
      <c r="CC13" s="338">
        <v>2468</v>
      </c>
      <c r="CD13" s="339"/>
      <c r="CE13" s="339"/>
      <c r="CF13" s="339"/>
      <c r="CG13" s="339"/>
      <c r="CH13" s="340"/>
    </row>
    <row r="14" spans="1:86" ht="36.75" customHeight="1" x14ac:dyDescent="0.3">
      <c r="A14" s="391" t="s">
        <v>108</v>
      </c>
      <c r="B14" s="367" t="s">
        <v>109</v>
      </c>
      <c r="C14" s="368"/>
      <c r="D14" s="28" t="s">
        <v>110</v>
      </c>
      <c r="E14" s="27" t="s">
        <v>32</v>
      </c>
      <c r="F14" s="28" t="s">
        <v>33</v>
      </c>
      <c r="G14" s="52">
        <v>1036</v>
      </c>
      <c r="H14" s="52">
        <v>1000</v>
      </c>
      <c r="I14" s="114">
        <v>753</v>
      </c>
      <c r="J14" s="114">
        <f t="shared" ref="J14:K14" si="0">I14*1.02</f>
        <v>768.06000000000006</v>
      </c>
      <c r="K14" s="114">
        <f t="shared" si="0"/>
        <v>783.42120000000011</v>
      </c>
      <c r="L14" s="25" t="s">
        <v>107</v>
      </c>
      <c r="M14" s="38">
        <v>-0.1</v>
      </c>
      <c r="N14" s="126">
        <f t="shared" ref="N14:N17" si="1">SUM(O14:CH14)</f>
        <v>829</v>
      </c>
      <c r="O14" s="338">
        <v>63</v>
      </c>
      <c r="P14" s="339"/>
      <c r="Q14" s="339"/>
      <c r="R14" s="339"/>
      <c r="S14" s="339"/>
      <c r="T14" s="340"/>
      <c r="U14" s="338">
        <v>62</v>
      </c>
      <c r="V14" s="339"/>
      <c r="W14" s="339"/>
      <c r="X14" s="339"/>
      <c r="Y14" s="339"/>
      <c r="Z14" s="340"/>
      <c r="AA14" s="338">
        <v>54</v>
      </c>
      <c r="AB14" s="339"/>
      <c r="AC14" s="339"/>
      <c r="AD14" s="339"/>
      <c r="AE14" s="339"/>
      <c r="AF14" s="340"/>
      <c r="AG14" s="338">
        <v>84</v>
      </c>
      <c r="AH14" s="339"/>
      <c r="AI14" s="339"/>
      <c r="AJ14" s="339"/>
      <c r="AK14" s="339"/>
      <c r="AL14" s="340"/>
      <c r="AM14" s="338">
        <v>104</v>
      </c>
      <c r="AN14" s="339"/>
      <c r="AO14" s="339"/>
      <c r="AP14" s="339"/>
      <c r="AQ14" s="339"/>
      <c r="AR14" s="340"/>
      <c r="AS14" s="338">
        <v>90</v>
      </c>
      <c r="AT14" s="339"/>
      <c r="AU14" s="339"/>
      <c r="AV14" s="339"/>
      <c r="AW14" s="339"/>
      <c r="AX14" s="340"/>
      <c r="AY14" s="338">
        <v>87</v>
      </c>
      <c r="AZ14" s="339"/>
      <c r="BA14" s="339"/>
      <c r="BB14" s="339"/>
      <c r="BC14" s="339"/>
      <c r="BD14" s="340"/>
      <c r="BE14" s="338">
        <v>80</v>
      </c>
      <c r="BF14" s="339"/>
      <c r="BG14" s="339"/>
      <c r="BH14" s="339"/>
      <c r="BI14" s="339"/>
      <c r="BJ14" s="340"/>
      <c r="BK14" s="338">
        <v>50</v>
      </c>
      <c r="BL14" s="339"/>
      <c r="BM14" s="339"/>
      <c r="BN14" s="339"/>
      <c r="BO14" s="339"/>
      <c r="BP14" s="340"/>
      <c r="BQ14" s="338">
        <v>55</v>
      </c>
      <c r="BR14" s="339"/>
      <c r="BS14" s="339"/>
      <c r="BT14" s="339"/>
      <c r="BU14" s="339"/>
      <c r="BV14" s="340"/>
      <c r="BW14" s="338">
        <v>70</v>
      </c>
      <c r="BX14" s="339"/>
      <c r="BY14" s="339"/>
      <c r="BZ14" s="339"/>
      <c r="CA14" s="339"/>
      <c r="CB14" s="340"/>
      <c r="CC14" s="338">
        <v>30</v>
      </c>
      <c r="CD14" s="339"/>
      <c r="CE14" s="339"/>
      <c r="CF14" s="339"/>
      <c r="CG14" s="339"/>
      <c r="CH14" s="340"/>
    </row>
    <row r="15" spans="1:86" ht="24" customHeight="1" x14ac:dyDescent="0.3">
      <c r="A15" s="391"/>
      <c r="B15" s="367" t="s">
        <v>111</v>
      </c>
      <c r="C15" s="368"/>
      <c r="D15" s="26" t="s">
        <v>34</v>
      </c>
      <c r="E15" s="27" t="s">
        <v>32</v>
      </c>
      <c r="F15" s="28" t="s">
        <v>33</v>
      </c>
      <c r="G15" s="52">
        <v>14576</v>
      </c>
      <c r="H15" s="52">
        <v>14600</v>
      </c>
      <c r="I15" s="114">
        <v>13846</v>
      </c>
      <c r="J15" s="114">
        <f t="shared" ref="J15:K15" si="2">I15*1.02</f>
        <v>14122.92</v>
      </c>
      <c r="K15" s="114">
        <f t="shared" si="2"/>
        <v>14405.3784</v>
      </c>
      <c r="L15" s="25" t="s">
        <v>107</v>
      </c>
      <c r="M15" s="112">
        <v>0.43</v>
      </c>
      <c r="N15" s="126">
        <f t="shared" si="1"/>
        <v>13462</v>
      </c>
      <c r="O15" s="338">
        <v>1158</v>
      </c>
      <c r="P15" s="339"/>
      <c r="Q15" s="339"/>
      <c r="R15" s="339"/>
      <c r="S15" s="339"/>
      <c r="T15" s="340"/>
      <c r="U15" s="338">
        <v>1103</v>
      </c>
      <c r="V15" s="339"/>
      <c r="W15" s="339"/>
      <c r="X15" s="339"/>
      <c r="Y15" s="339"/>
      <c r="Z15" s="340"/>
      <c r="AA15" s="338">
        <v>1023</v>
      </c>
      <c r="AB15" s="339"/>
      <c r="AC15" s="339"/>
      <c r="AD15" s="339"/>
      <c r="AE15" s="339"/>
      <c r="AF15" s="340"/>
      <c r="AG15" s="338">
        <v>1032</v>
      </c>
      <c r="AH15" s="339"/>
      <c r="AI15" s="339"/>
      <c r="AJ15" s="339"/>
      <c r="AK15" s="339"/>
      <c r="AL15" s="340"/>
      <c r="AM15" s="338">
        <v>1247</v>
      </c>
      <c r="AN15" s="339"/>
      <c r="AO15" s="339"/>
      <c r="AP15" s="339"/>
      <c r="AQ15" s="339"/>
      <c r="AR15" s="340"/>
      <c r="AS15" s="338">
        <v>1221</v>
      </c>
      <c r="AT15" s="339"/>
      <c r="AU15" s="339"/>
      <c r="AV15" s="339"/>
      <c r="AW15" s="339"/>
      <c r="AX15" s="340"/>
      <c r="AY15" s="338">
        <v>1046</v>
      </c>
      <c r="AZ15" s="339"/>
      <c r="BA15" s="339"/>
      <c r="BB15" s="339"/>
      <c r="BC15" s="339"/>
      <c r="BD15" s="340"/>
      <c r="BE15" s="338">
        <v>1124</v>
      </c>
      <c r="BF15" s="339"/>
      <c r="BG15" s="339"/>
      <c r="BH15" s="339"/>
      <c r="BI15" s="339"/>
      <c r="BJ15" s="340"/>
      <c r="BK15" s="338">
        <v>1126</v>
      </c>
      <c r="BL15" s="339"/>
      <c r="BM15" s="339"/>
      <c r="BN15" s="339"/>
      <c r="BO15" s="339"/>
      <c r="BP15" s="340"/>
      <c r="BQ15" s="338">
        <v>1108</v>
      </c>
      <c r="BR15" s="339"/>
      <c r="BS15" s="339"/>
      <c r="BT15" s="339"/>
      <c r="BU15" s="339"/>
      <c r="BV15" s="340"/>
      <c r="BW15" s="338">
        <v>1208</v>
      </c>
      <c r="BX15" s="339"/>
      <c r="BY15" s="339"/>
      <c r="BZ15" s="339"/>
      <c r="CA15" s="339"/>
      <c r="CB15" s="340"/>
      <c r="CC15" s="338">
        <v>1066</v>
      </c>
      <c r="CD15" s="339"/>
      <c r="CE15" s="339"/>
      <c r="CF15" s="339"/>
      <c r="CG15" s="339"/>
      <c r="CH15" s="340"/>
    </row>
    <row r="16" spans="1:86" ht="32.25" customHeight="1" x14ac:dyDescent="0.3">
      <c r="A16" s="391"/>
      <c r="B16" s="382" t="s">
        <v>112</v>
      </c>
      <c r="C16" s="383"/>
      <c r="D16" s="26" t="s">
        <v>54</v>
      </c>
      <c r="E16" s="27" t="s">
        <v>32</v>
      </c>
      <c r="F16" s="28" t="s">
        <v>33</v>
      </c>
      <c r="G16" s="52">
        <v>559</v>
      </c>
      <c r="H16" s="52">
        <v>600</v>
      </c>
      <c r="I16" s="114">
        <v>685</v>
      </c>
      <c r="J16" s="114">
        <f t="shared" ref="J16:K16" si="3">I16*1.02</f>
        <v>698.7</v>
      </c>
      <c r="K16" s="114">
        <f t="shared" si="3"/>
        <v>712.67400000000009</v>
      </c>
      <c r="L16" s="25" t="s">
        <v>113</v>
      </c>
      <c r="M16" s="112">
        <v>0.1</v>
      </c>
      <c r="N16" s="126">
        <f t="shared" si="1"/>
        <v>159</v>
      </c>
      <c r="O16" s="338">
        <v>13</v>
      </c>
      <c r="P16" s="339"/>
      <c r="Q16" s="339"/>
      <c r="R16" s="339"/>
      <c r="S16" s="339"/>
      <c r="T16" s="340"/>
      <c r="U16" s="338">
        <v>20</v>
      </c>
      <c r="V16" s="339"/>
      <c r="W16" s="339"/>
      <c r="X16" s="339"/>
      <c r="Y16" s="339"/>
      <c r="Z16" s="340"/>
      <c r="AA16" s="338">
        <v>12</v>
      </c>
      <c r="AB16" s="339"/>
      <c r="AC16" s="339"/>
      <c r="AD16" s="339"/>
      <c r="AE16" s="339"/>
      <c r="AF16" s="340"/>
      <c r="AG16" s="338">
        <v>16</v>
      </c>
      <c r="AH16" s="339"/>
      <c r="AI16" s="339"/>
      <c r="AJ16" s="339"/>
      <c r="AK16" s="339"/>
      <c r="AL16" s="340"/>
      <c r="AM16" s="338">
        <v>16</v>
      </c>
      <c r="AN16" s="339"/>
      <c r="AO16" s="339"/>
      <c r="AP16" s="339"/>
      <c r="AQ16" s="339"/>
      <c r="AR16" s="340"/>
      <c r="AS16" s="338">
        <v>11</v>
      </c>
      <c r="AT16" s="339"/>
      <c r="AU16" s="339"/>
      <c r="AV16" s="339"/>
      <c r="AW16" s="339"/>
      <c r="AX16" s="340"/>
      <c r="AY16" s="338">
        <v>11</v>
      </c>
      <c r="AZ16" s="339"/>
      <c r="BA16" s="339"/>
      <c r="BB16" s="339"/>
      <c r="BC16" s="339"/>
      <c r="BD16" s="340"/>
      <c r="BE16" s="338">
        <v>23</v>
      </c>
      <c r="BF16" s="339"/>
      <c r="BG16" s="339"/>
      <c r="BH16" s="339"/>
      <c r="BI16" s="339"/>
      <c r="BJ16" s="340"/>
      <c r="BK16" s="338">
        <v>4</v>
      </c>
      <c r="BL16" s="339"/>
      <c r="BM16" s="339"/>
      <c r="BN16" s="339"/>
      <c r="BO16" s="339"/>
      <c r="BP16" s="340"/>
      <c r="BQ16" s="338">
        <v>9</v>
      </c>
      <c r="BR16" s="339"/>
      <c r="BS16" s="339"/>
      <c r="BT16" s="339"/>
      <c r="BU16" s="339"/>
      <c r="BV16" s="340"/>
      <c r="BW16" s="338">
        <v>16</v>
      </c>
      <c r="BX16" s="339"/>
      <c r="BY16" s="339"/>
      <c r="BZ16" s="339"/>
      <c r="CA16" s="339"/>
      <c r="CB16" s="340"/>
      <c r="CC16" s="338">
        <v>8</v>
      </c>
      <c r="CD16" s="339"/>
      <c r="CE16" s="339"/>
      <c r="CF16" s="339"/>
      <c r="CG16" s="339"/>
      <c r="CH16" s="340"/>
    </row>
    <row r="17" spans="1:86" ht="33.75" customHeight="1" x14ac:dyDescent="0.3">
      <c r="A17" s="391"/>
      <c r="B17" s="382" t="s">
        <v>114</v>
      </c>
      <c r="C17" s="383"/>
      <c r="D17" s="28" t="s">
        <v>115</v>
      </c>
      <c r="E17" s="27" t="s">
        <v>32</v>
      </c>
      <c r="F17" s="28" t="s">
        <v>33</v>
      </c>
      <c r="G17" s="52">
        <v>338</v>
      </c>
      <c r="H17" s="52">
        <v>400</v>
      </c>
      <c r="I17" s="114">
        <v>557</v>
      </c>
      <c r="J17" s="114">
        <f t="shared" ref="J17:K17" si="4">I17*1.02</f>
        <v>568.14</v>
      </c>
      <c r="K17" s="114">
        <f t="shared" si="4"/>
        <v>579.50279999999998</v>
      </c>
      <c r="L17" s="25" t="s">
        <v>116</v>
      </c>
      <c r="M17" s="112">
        <v>-0.63</v>
      </c>
      <c r="N17" s="126">
        <f t="shared" si="1"/>
        <v>180</v>
      </c>
      <c r="O17" s="338">
        <v>25</v>
      </c>
      <c r="P17" s="339"/>
      <c r="Q17" s="339"/>
      <c r="R17" s="339"/>
      <c r="S17" s="339"/>
      <c r="T17" s="340"/>
      <c r="U17" s="338">
        <v>35</v>
      </c>
      <c r="V17" s="339"/>
      <c r="W17" s="339"/>
      <c r="X17" s="339"/>
      <c r="Y17" s="339"/>
      <c r="Z17" s="340"/>
      <c r="AA17" s="338">
        <v>25</v>
      </c>
      <c r="AB17" s="339"/>
      <c r="AC17" s="339"/>
      <c r="AD17" s="339"/>
      <c r="AE17" s="339"/>
      <c r="AF17" s="340"/>
      <c r="AG17" s="338">
        <v>10</v>
      </c>
      <c r="AH17" s="339"/>
      <c r="AI17" s="339"/>
      <c r="AJ17" s="339"/>
      <c r="AK17" s="339"/>
      <c r="AL17" s="340"/>
      <c r="AM17" s="338">
        <v>20</v>
      </c>
      <c r="AN17" s="339"/>
      <c r="AO17" s="339"/>
      <c r="AP17" s="339"/>
      <c r="AQ17" s="339"/>
      <c r="AR17" s="340"/>
      <c r="AS17" s="338">
        <v>0</v>
      </c>
      <c r="AT17" s="339"/>
      <c r="AU17" s="339"/>
      <c r="AV17" s="339"/>
      <c r="AW17" s="339"/>
      <c r="AX17" s="340"/>
      <c r="AY17" s="338">
        <v>5</v>
      </c>
      <c r="AZ17" s="339"/>
      <c r="BA17" s="339"/>
      <c r="BB17" s="339"/>
      <c r="BC17" s="339"/>
      <c r="BD17" s="340"/>
      <c r="BE17" s="338">
        <v>10</v>
      </c>
      <c r="BF17" s="339"/>
      <c r="BG17" s="339"/>
      <c r="BH17" s="339"/>
      <c r="BI17" s="339"/>
      <c r="BJ17" s="340"/>
      <c r="BK17" s="338">
        <v>10</v>
      </c>
      <c r="BL17" s="339"/>
      <c r="BM17" s="339"/>
      <c r="BN17" s="339"/>
      <c r="BO17" s="339"/>
      <c r="BP17" s="340"/>
      <c r="BQ17" s="338">
        <v>10</v>
      </c>
      <c r="BR17" s="339"/>
      <c r="BS17" s="339"/>
      <c r="BT17" s="339"/>
      <c r="BU17" s="339"/>
      <c r="BV17" s="340"/>
      <c r="BW17" s="338">
        <v>10</v>
      </c>
      <c r="BX17" s="339"/>
      <c r="BY17" s="339"/>
      <c r="BZ17" s="339"/>
      <c r="CA17" s="339"/>
      <c r="CB17" s="340"/>
      <c r="CC17" s="338">
        <v>20</v>
      </c>
      <c r="CD17" s="339"/>
      <c r="CE17" s="339"/>
      <c r="CF17" s="339"/>
      <c r="CG17" s="339"/>
      <c r="CH17" s="340"/>
    </row>
    <row r="18" spans="1:86" ht="14.25" customHeight="1" x14ac:dyDescent="0.3">
      <c r="A18" s="509" t="s">
        <v>35</v>
      </c>
      <c r="B18" s="533" t="s">
        <v>117</v>
      </c>
      <c r="C18" s="534"/>
      <c r="D18" s="509" t="s">
        <v>36</v>
      </c>
      <c r="E18" s="509" t="s">
        <v>32</v>
      </c>
      <c r="F18" s="509" t="s">
        <v>33</v>
      </c>
      <c r="G18" s="539">
        <v>1637</v>
      </c>
      <c r="H18" s="539">
        <v>1800</v>
      </c>
      <c r="I18" s="376">
        <v>1950</v>
      </c>
      <c r="J18" s="376">
        <f>I18*1.02</f>
        <v>1989</v>
      </c>
      <c r="K18" s="376">
        <f>J18*1.02</f>
        <v>2028.78</v>
      </c>
      <c r="L18" s="378" t="s">
        <v>118</v>
      </c>
      <c r="M18" s="542">
        <v>0.52</v>
      </c>
      <c r="N18" s="361">
        <f>SUM(O19:CH19)</f>
        <v>1073</v>
      </c>
      <c r="O18" s="54" t="s">
        <v>61</v>
      </c>
      <c r="P18" s="54" t="s">
        <v>62</v>
      </c>
      <c r="Q18" s="54" t="s">
        <v>63</v>
      </c>
      <c r="R18" s="54" t="s">
        <v>64</v>
      </c>
      <c r="S18" s="54" t="s">
        <v>37</v>
      </c>
      <c r="T18" s="55" t="s">
        <v>38</v>
      </c>
      <c r="U18" s="54" t="s">
        <v>61</v>
      </c>
      <c r="V18" s="54" t="s">
        <v>62</v>
      </c>
      <c r="W18" s="54" t="s">
        <v>63</v>
      </c>
      <c r="X18" s="54" t="s">
        <v>64</v>
      </c>
      <c r="Y18" s="54" t="s">
        <v>37</v>
      </c>
      <c r="Z18" s="55" t="s">
        <v>38</v>
      </c>
      <c r="AA18" s="54" t="s">
        <v>61</v>
      </c>
      <c r="AB18" s="54" t="s">
        <v>62</v>
      </c>
      <c r="AC18" s="54" t="s">
        <v>63</v>
      </c>
      <c r="AD18" s="54" t="s">
        <v>64</v>
      </c>
      <c r="AE18" s="54" t="s">
        <v>37</v>
      </c>
      <c r="AF18" s="55" t="s">
        <v>38</v>
      </c>
      <c r="AG18" s="54" t="s">
        <v>61</v>
      </c>
      <c r="AH18" s="54" t="s">
        <v>62</v>
      </c>
      <c r="AI18" s="54" t="s">
        <v>63</v>
      </c>
      <c r="AJ18" s="54" t="s">
        <v>64</v>
      </c>
      <c r="AK18" s="54" t="s">
        <v>37</v>
      </c>
      <c r="AL18" s="55" t="s">
        <v>38</v>
      </c>
      <c r="AM18" s="54" t="s">
        <v>61</v>
      </c>
      <c r="AN18" s="54" t="s">
        <v>62</v>
      </c>
      <c r="AO18" s="54" t="s">
        <v>63</v>
      </c>
      <c r="AP18" s="54" t="s">
        <v>64</v>
      </c>
      <c r="AQ18" s="54" t="s">
        <v>37</v>
      </c>
      <c r="AR18" s="55" t="s">
        <v>38</v>
      </c>
      <c r="AS18" s="54" t="s">
        <v>61</v>
      </c>
      <c r="AT18" s="54" t="s">
        <v>62</v>
      </c>
      <c r="AU18" s="54" t="s">
        <v>63</v>
      </c>
      <c r="AV18" s="54" t="s">
        <v>64</v>
      </c>
      <c r="AW18" s="54" t="s">
        <v>37</v>
      </c>
      <c r="AX18" s="55" t="s">
        <v>38</v>
      </c>
      <c r="AY18" s="54" t="s">
        <v>61</v>
      </c>
      <c r="AZ18" s="54" t="s">
        <v>62</v>
      </c>
      <c r="BA18" s="54" t="s">
        <v>63</v>
      </c>
      <c r="BB18" s="54" t="s">
        <v>64</v>
      </c>
      <c r="BC18" s="54" t="s">
        <v>37</v>
      </c>
      <c r="BD18" s="55" t="s">
        <v>38</v>
      </c>
      <c r="BE18" s="54" t="s">
        <v>61</v>
      </c>
      <c r="BF18" s="54" t="s">
        <v>62</v>
      </c>
      <c r="BG18" s="54" t="s">
        <v>63</v>
      </c>
      <c r="BH18" s="54" t="s">
        <v>64</v>
      </c>
      <c r="BI18" s="54" t="s">
        <v>37</v>
      </c>
      <c r="BJ18" s="55" t="s">
        <v>38</v>
      </c>
      <c r="BK18" s="54" t="s">
        <v>61</v>
      </c>
      <c r="BL18" s="54" t="s">
        <v>62</v>
      </c>
      <c r="BM18" s="54" t="s">
        <v>63</v>
      </c>
      <c r="BN18" s="54" t="s">
        <v>64</v>
      </c>
      <c r="BO18" s="54" t="s">
        <v>37</v>
      </c>
      <c r="BP18" s="55" t="s">
        <v>38</v>
      </c>
      <c r="BQ18" s="54" t="s">
        <v>61</v>
      </c>
      <c r="BR18" s="54" t="s">
        <v>62</v>
      </c>
      <c r="BS18" s="54" t="s">
        <v>63</v>
      </c>
      <c r="BT18" s="54" t="s">
        <v>64</v>
      </c>
      <c r="BU18" s="54" t="s">
        <v>37</v>
      </c>
      <c r="BV18" s="55" t="s">
        <v>38</v>
      </c>
      <c r="BW18" s="54" t="s">
        <v>61</v>
      </c>
      <c r="BX18" s="54" t="s">
        <v>62</v>
      </c>
      <c r="BY18" s="54" t="s">
        <v>63</v>
      </c>
      <c r="BZ18" s="54" t="s">
        <v>64</v>
      </c>
      <c r="CA18" s="54" t="s">
        <v>37</v>
      </c>
      <c r="CB18" s="55" t="s">
        <v>38</v>
      </c>
      <c r="CC18" s="54" t="s">
        <v>61</v>
      </c>
      <c r="CD18" s="54" t="s">
        <v>62</v>
      </c>
      <c r="CE18" s="54" t="s">
        <v>63</v>
      </c>
      <c r="CF18" s="54" t="s">
        <v>64</v>
      </c>
      <c r="CG18" s="54" t="s">
        <v>37</v>
      </c>
      <c r="CH18" s="55" t="s">
        <v>38</v>
      </c>
    </row>
    <row r="19" spans="1:86" ht="21.75" customHeight="1" x14ac:dyDescent="0.3">
      <c r="A19" s="532"/>
      <c r="B19" s="535"/>
      <c r="C19" s="536"/>
      <c r="D19" s="510"/>
      <c r="E19" s="510"/>
      <c r="F19" s="510"/>
      <c r="G19" s="540"/>
      <c r="H19" s="540"/>
      <c r="I19" s="377"/>
      <c r="J19" s="377"/>
      <c r="K19" s="377"/>
      <c r="L19" s="379"/>
      <c r="M19" s="543"/>
      <c r="N19" s="362"/>
      <c r="O19" s="241">
        <v>1</v>
      </c>
      <c r="P19" s="241"/>
      <c r="Q19" s="241"/>
      <c r="R19" s="241"/>
      <c r="S19" s="241">
        <v>12</v>
      </c>
      <c r="T19" s="241">
        <v>69</v>
      </c>
      <c r="U19" s="241">
        <v>2</v>
      </c>
      <c r="V19" s="241">
        <v>2</v>
      </c>
      <c r="W19" s="241"/>
      <c r="X19" s="241"/>
      <c r="Y19" s="241">
        <v>7</v>
      </c>
      <c r="Z19" s="241">
        <v>104</v>
      </c>
      <c r="AA19" s="241">
        <v>2</v>
      </c>
      <c r="AB19" s="241">
        <v>2</v>
      </c>
      <c r="AC19" s="241"/>
      <c r="AD19" s="241"/>
      <c r="AE19" s="241">
        <v>8</v>
      </c>
      <c r="AF19" s="241">
        <v>91</v>
      </c>
      <c r="AG19" s="260">
        <v>1</v>
      </c>
      <c r="AH19" s="260">
        <v>6</v>
      </c>
      <c r="AI19" s="260"/>
      <c r="AJ19" s="260"/>
      <c r="AK19" s="260">
        <v>23</v>
      </c>
      <c r="AL19" s="260">
        <v>95</v>
      </c>
      <c r="AM19" s="260">
        <v>1</v>
      </c>
      <c r="AN19" s="260">
        <v>1</v>
      </c>
      <c r="AO19" s="260"/>
      <c r="AP19" s="260"/>
      <c r="AQ19" s="260">
        <v>6</v>
      </c>
      <c r="AR19" s="260">
        <v>130</v>
      </c>
      <c r="AS19" s="260">
        <v>2</v>
      </c>
      <c r="AT19" s="260">
        <v>1</v>
      </c>
      <c r="AU19" s="260"/>
      <c r="AV19" s="260"/>
      <c r="AW19" s="260">
        <v>5</v>
      </c>
      <c r="AX19" s="260">
        <v>67</v>
      </c>
      <c r="AY19" s="273">
        <v>3</v>
      </c>
      <c r="AZ19" s="273">
        <v>1</v>
      </c>
      <c r="BA19" s="273"/>
      <c r="BB19" s="273"/>
      <c r="BC19" s="273">
        <v>7</v>
      </c>
      <c r="BD19" s="273">
        <v>64</v>
      </c>
      <c r="BE19" s="282">
        <v>0</v>
      </c>
      <c r="BF19" s="282">
        <v>1</v>
      </c>
      <c r="BG19" s="282"/>
      <c r="BH19" s="282"/>
      <c r="BI19" s="282">
        <v>11</v>
      </c>
      <c r="BJ19" s="282">
        <v>47</v>
      </c>
      <c r="BK19" s="292">
        <v>1</v>
      </c>
      <c r="BL19" s="292">
        <v>1</v>
      </c>
      <c r="BM19" s="292"/>
      <c r="BN19" s="292"/>
      <c r="BO19" s="292">
        <v>5</v>
      </c>
      <c r="BP19" s="292">
        <v>29</v>
      </c>
      <c r="BQ19" s="319">
        <v>0</v>
      </c>
      <c r="BR19" s="319">
        <v>1</v>
      </c>
      <c r="BS19" s="319"/>
      <c r="BT19" s="319"/>
      <c r="BU19" s="319">
        <v>20</v>
      </c>
      <c r="BV19" s="319">
        <v>34</v>
      </c>
      <c r="BW19" s="319">
        <v>8</v>
      </c>
      <c r="BX19" s="319">
        <v>10</v>
      </c>
      <c r="BY19" s="319"/>
      <c r="BZ19" s="319"/>
      <c r="CA19" s="319">
        <v>30</v>
      </c>
      <c r="CB19" s="319">
        <v>105</v>
      </c>
      <c r="CC19" s="319"/>
      <c r="CD19" s="319">
        <v>3</v>
      </c>
      <c r="CE19" s="319"/>
      <c r="CF19" s="319"/>
      <c r="CG19" s="319">
        <v>8</v>
      </c>
      <c r="CH19" s="319">
        <v>46</v>
      </c>
    </row>
    <row r="20" spans="1:86" ht="27" customHeight="1" x14ac:dyDescent="0.3">
      <c r="A20" s="510"/>
      <c r="B20" s="537" t="s">
        <v>82</v>
      </c>
      <c r="C20" s="538"/>
      <c r="D20" s="23" t="s">
        <v>36</v>
      </c>
      <c r="E20" s="23" t="s">
        <v>32</v>
      </c>
      <c r="F20" s="23" t="s">
        <v>33</v>
      </c>
      <c r="G20" s="52">
        <v>1999</v>
      </c>
      <c r="H20" s="52">
        <v>2200</v>
      </c>
      <c r="I20" s="114">
        <v>2611</v>
      </c>
      <c r="J20" s="114">
        <f t="shared" ref="J20:K20" si="5">I20*1.02</f>
        <v>2663.2200000000003</v>
      </c>
      <c r="K20" s="114">
        <f t="shared" si="5"/>
        <v>2716.4844000000003</v>
      </c>
      <c r="L20" s="25" t="s">
        <v>121</v>
      </c>
      <c r="M20" s="38">
        <v>0.26</v>
      </c>
      <c r="N20" s="276">
        <f t="shared" ref="N20" si="6">SUM(O20:CH20)</f>
        <v>1436</v>
      </c>
      <c r="O20" s="241">
        <v>1</v>
      </c>
      <c r="P20" s="241"/>
      <c r="Q20" s="241"/>
      <c r="R20" s="241"/>
      <c r="S20" s="241">
        <v>13</v>
      </c>
      <c r="T20" s="241">
        <v>113</v>
      </c>
      <c r="U20" s="241">
        <v>2</v>
      </c>
      <c r="V20" s="241">
        <v>2</v>
      </c>
      <c r="W20" s="241"/>
      <c r="X20" s="241"/>
      <c r="Y20" s="241">
        <v>8</v>
      </c>
      <c r="Z20" s="241">
        <v>62</v>
      </c>
      <c r="AA20" s="241">
        <v>2</v>
      </c>
      <c r="AB20" s="241">
        <v>2</v>
      </c>
      <c r="AC20" s="241"/>
      <c r="AD20" s="241"/>
      <c r="AE20" s="241">
        <v>9</v>
      </c>
      <c r="AF20" s="241">
        <v>117</v>
      </c>
      <c r="AG20" s="260">
        <v>1</v>
      </c>
      <c r="AH20" s="260">
        <v>6</v>
      </c>
      <c r="AI20" s="260"/>
      <c r="AJ20" s="260"/>
      <c r="AK20" s="260">
        <v>29</v>
      </c>
      <c r="AL20" s="260">
        <v>103</v>
      </c>
      <c r="AM20" s="260">
        <v>1</v>
      </c>
      <c r="AN20" s="260">
        <v>5</v>
      </c>
      <c r="AO20" s="260"/>
      <c r="AP20" s="260"/>
      <c r="AQ20" s="260">
        <v>12</v>
      </c>
      <c r="AR20" s="260">
        <v>162</v>
      </c>
      <c r="AS20" s="260">
        <v>2</v>
      </c>
      <c r="AT20" s="260">
        <v>1</v>
      </c>
      <c r="AU20" s="260"/>
      <c r="AV20" s="260"/>
      <c r="AW20" s="260">
        <v>9</v>
      </c>
      <c r="AX20" s="260">
        <v>99</v>
      </c>
      <c r="AY20" s="273">
        <v>3</v>
      </c>
      <c r="AZ20" s="273">
        <v>1</v>
      </c>
      <c r="BA20" s="273"/>
      <c r="BB20" s="273"/>
      <c r="BC20" s="273">
        <v>18</v>
      </c>
      <c r="BD20" s="273">
        <v>87</v>
      </c>
      <c r="BE20" s="282">
        <v>0</v>
      </c>
      <c r="BF20" s="282">
        <v>1</v>
      </c>
      <c r="BG20" s="282"/>
      <c r="BH20" s="282"/>
      <c r="BI20" s="282">
        <v>16</v>
      </c>
      <c r="BJ20" s="282">
        <v>77</v>
      </c>
      <c r="BK20" s="292">
        <v>1</v>
      </c>
      <c r="BL20" s="292">
        <v>1</v>
      </c>
      <c r="BM20" s="292"/>
      <c r="BN20" s="292"/>
      <c r="BO20" s="292">
        <v>8</v>
      </c>
      <c r="BP20" s="292">
        <v>52</v>
      </c>
      <c r="BQ20" s="303">
        <v>0</v>
      </c>
      <c r="BR20" s="303">
        <v>2</v>
      </c>
      <c r="BS20" s="303"/>
      <c r="BT20" s="303"/>
      <c r="BU20" s="303">
        <v>23</v>
      </c>
      <c r="BV20" s="303">
        <v>105</v>
      </c>
      <c r="BW20" s="313">
        <v>8</v>
      </c>
      <c r="BX20" s="313">
        <v>10</v>
      </c>
      <c r="BY20" s="313"/>
      <c r="BZ20" s="313"/>
      <c r="CA20" s="313">
        <v>35</v>
      </c>
      <c r="CB20" s="313">
        <v>145</v>
      </c>
      <c r="CC20" s="313"/>
      <c r="CD20" s="313">
        <v>3</v>
      </c>
      <c r="CE20" s="313"/>
      <c r="CF20" s="313"/>
      <c r="CG20" s="313">
        <v>11</v>
      </c>
      <c r="CH20" s="313">
        <v>68</v>
      </c>
    </row>
    <row r="22" spans="1:86" x14ac:dyDescent="0.3">
      <c r="G22" s="160">
        <f>G20</f>
        <v>1999</v>
      </c>
      <c r="H22" s="160">
        <f>H20</f>
        <v>2200</v>
      </c>
      <c r="I22" s="160">
        <f>I20</f>
        <v>2611</v>
      </c>
      <c r="J22" s="159"/>
      <c r="K22" s="159"/>
      <c r="L22" s="159" t="s">
        <v>237</v>
      </c>
      <c r="M22" s="4" t="s">
        <v>237</v>
      </c>
      <c r="N22" s="100">
        <f>N20</f>
        <v>1436</v>
      </c>
      <c r="O22" s="541">
        <f>O20+P20+Q20+R20+S20+T20</f>
        <v>127</v>
      </c>
      <c r="P22" s="541"/>
      <c r="Q22" s="541"/>
      <c r="R22" s="541"/>
      <c r="S22" s="541"/>
      <c r="T22" s="541"/>
      <c r="U22" s="541">
        <f t="shared" ref="U22" si="7">U20+V20+W20+X20+Y20+Z20</f>
        <v>74</v>
      </c>
      <c r="V22" s="541"/>
      <c r="W22" s="541"/>
      <c r="X22" s="541"/>
      <c r="Y22" s="541"/>
      <c r="Z22" s="541"/>
      <c r="AA22" s="541">
        <f t="shared" ref="AA22" si="8">AA20+AB20+AC20+AD20+AE20+AF20</f>
        <v>130</v>
      </c>
      <c r="AB22" s="541"/>
      <c r="AC22" s="541"/>
      <c r="AD22" s="541"/>
      <c r="AE22" s="541"/>
      <c r="AF22" s="541"/>
      <c r="AG22" s="541">
        <f t="shared" ref="AG22" si="9">AG20+AH20+AI20+AJ20+AK20+AL20</f>
        <v>139</v>
      </c>
      <c r="AH22" s="541"/>
      <c r="AI22" s="541"/>
      <c r="AJ22" s="541"/>
      <c r="AK22" s="541"/>
      <c r="AL22" s="541"/>
      <c r="AM22" s="541">
        <f t="shared" ref="AM22" si="10">AM20+AN20+AO20+AP20+AQ20+AR20</f>
        <v>180</v>
      </c>
      <c r="AN22" s="541"/>
      <c r="AO22" s="541"/>
      <c r="AP22" s="541"/>
      <c r="AQ22" s="541"/>
      <c r="AR22" s="541"/>
      <c r="AS22" s="541">
        <f t="shared" ref="AS22" si="11">AS20+AT20+AU20+AV20+AW20+AX20</f>
        <v>111</v>
      </c>
      <c r="AT22" s="541"/>
      <c r="AU22" s="541"/>
      <c r="AV22" s="541"/>
      <c r="AW22" s="541"/>
      <c r="AX22" s="541"/>
      <c r="AY22" s="541">
        <f t="shared" ref="AY22" si="12">AY20+AZ20+BA20+BB20+BC20+BD20</f>
        <v>109</v>
      </c>
      <c r="AZ22" s="541"/>
      <c r="BA22" s="541"/>
      <c r="BB22" s="541"/>
      <c r="BC22" s="541"/>
      <c r="BD22" s="541"/>
      <c r="BE22" s="541">
        <f t="shared" ref="BE22" si="13">BE20+BF20+BG20+BH20+BI20+BJ20</f>
        <v>94</v>
      </c>
      <c r="BF22" s="541"/>
      <c r="BG22" s="541"/>
      <c r="BH22" s="541"/>
      <c r="BI22" s="541"/>
      <c r="BJ22" s="541"/>
      <c r="BK22" s="541">
        <f t="shared" ref="BK22" si="14">BK20+BL20+BM20+BN20+BO20+BP20</f>
        <v>62</v>
      </c>
      <c r="BL22" s="541"/>
      <c r="BM22" s="541"/>
      <c r="BN22" s="541"/>
      <c r="BO22" s="541"/>
      <c r="BP22" s="541"/>
      <c r="BQ22" s="541">
        <f t="shared" ref="BQ22" si="15">BQ20+BR20+BS20+BT20+BU20+BV20</f>
        <v>130</v>
      </c>
      <c r="BR22" s="541"/>
      <c r="BS22" s="541"/>
      <c r="BT22" s="541"/>
      <c r="BU22" s="541"/>
      <c r="BV22" s="541"/>
      <c r="BW22" s="541">
        <f t="shared" ref="BW22" si="16">BW20+BX20+BY20+BZ20+CA20+CB20</f>
        <v>198</v>
      </c>
      <c r="BX22" s="541"/>
      <c r="BY22" s="541"/>
      <c r="BZ22" s="541"/>
      <c r="CA22" s="541"/>
      <c r="CB22" s="541"/>
      <c r="CC22" s="541">
        <f t="shared" ref="CC22" si="17">CC20+CD20+CE20+CF20+CG20+CH20</f>
        <v>82</v>
      </c>
      <c r="CD22" s="541"/>
      <c r="CE22" s="541"/>
      <c r="CF22" s="541"/>
      <c r="CG22" s="541"/>
      <c r="CH22" s="541"/>
    </row>
    <row r="23" spans="1:86" x14ac:dyDescent="0.3">
      <c r="A23" s="4" t="s">
        <v>61</v>
      </c>
      <c r="B23" s="4" t="s">
        <v>41</v>
      </c>
      <c r="C23"/>
      <c r="D23"/>
      <c r="G23" s="160">
        <f>SUM(G13:G17)</f>
        <v>52304</v>
      </c>
      <c r="H23" s="160">
        <f>SUM(H13:H17)</f>
        <v>52400</v>
      </c>
      <c r="I23" s="160">
        <f>SUM(I13:I17)</f>
        <v>48928</v>
      </c>
      <c r="J23" s="159"/>
      <c r="K23" s="159"/>
      <c r="L23" s="159" t="s">
        <v>1</v>
      </c>
      <c r="M23" s="4" t="s">
        <v>1</v>
      </c>
      <c r="N23" s="100">
        <f>N14+N15+N16+N17</f>
        <v>14630</v>
      </c>
      <c r="O23" s="541">
        <f>SUM(O13:T17)</f>
        <v>4099</v>
      </c>
      <c r="P23" s="541"/>
      <c r="Q23" s="541"/>
      <c r="R23" s="541"/>
      <c r="S23" s="541"/>
      <c r="T23" s="541"/>
      <c r="U23" s="541">
        <f t="shared" ref="U23" si="18">SUM(U13:Z17)</f>
        <v>3810</v>
      </c>
      <c r="V23" s="541"/>
      <c r="W23" s="541"/>
      <c r="X23" s="541"/>
      <c r="Y23" s="541"/>
      <c r="Z23" s="541"/>
      <c r="AA23" s="541">
        <f t="shared" ref="AA23" si="19">SUM(AA13:AF17)</f>
        <v>3572</v>
      </c>
      <c r="AB23" s="541"/>
      <c r="AC23" s="541"/>
      <c r="AD23" s="541"/>
      <c r="AE23" s="541"/>
      <c r="AF23" s="541"/>
      <c r="AG23" s="541">
        <f t="shared" ref="AG23" si="20">SUM(AG13:AL17)</f>
        <v>3659</v>
      </c>
      <c r="AH23" s="541"/>
      <c r="AI23" s="541"/>
      <c r="AJ23" s="541"/>
      <c r="AK23" s="541"/>
      <c r="AL23" s="541"/>
      <c r="AM23" s="541">
        <f t="shared" ref="AM23" si="21">SUM(AM13:AR17)</f>
        <v>4294</v>
      </c>
      <c r="AN23" s="541"/>
      <c r="AO23" s="541"/>
      <c r="AP23" s="541"/>
      <c r="AQ23" s="541"/>
      <c r="AR23" s="541"/>
      <c r="AS23" s="541">
        <f t="shared" ref="AS23" si="22">SUM(AS13:AX17)</f>
        <v>4120</v>
      </c>
      <c r="AT23" s="541"/>
      <c r="AU23" s="541"/>
      <c r="AV23" s="541"/>
      <c r="AW23" s="541"/>
      <c r="AX23" s="541"/>
      <c r="AY23" s="541">
        <f t="shared" ref="AY23" si="23">SUM(AY13:BD17)</f>
        <v>3605</v>
      </c>
      <c r="AZ23" s="541"/>
      <c r="BA23" s="541"/>
      <c r="BB23" s="541"/>
      <c r="BC23" s="541"/>
      <c r="BD23" s="541"/>
      <c r="BE23" s="541">
        <f t="shared" ref="BE23" si="24">SUM(BE13:BJ17)</f>
        <v>3899</v>
      </c>
      <c r="BF23" s="541"/>
      <c r="BG23" s="541"/>
      <c r="BH23" s="541"/>
      <c r="BI23" s="541"/>
      <c r="BJ23" s="541"/>
      <c r="BK23" s="541">
        <f t="shared" ref="BK23" si="25">SUM(BK13:BP17)</f>
        <v>3953</v>
      </c>
      <c r="BL23" s="541"/>
      <c r="BM23" s="541"/>
      <c r="BN23" s="541"/>
      <c r="BO23" s="541"/>
      <c r="BP23" s="541"/>
      <c r="BQ23" s="541">
        <f t="shared" ref="BQ23" si="26">SUM(BQ13:BV17)</f>
        <v>3736</v>
      </c>
      <c r="BR23" s="541"/>
      <c r="BS23" s="541"/>
      <c r="BT23" s="541"/>
      <c r="BU23" s="541"/>
      <c r="BV23" s="541"/>
      <c r="BW23" s="541">
        <f t="shared" ref="BW23" si="27">SUM(BW13:CB17)</f>
        <v>4082</v>
      </c>
      <c r="BX23" s="541"/>
      <c r="BY23" s="541"/>
      <c r="BZ23" s="541"/>
      <c r="CA23" s="541"/>
      <c r="CB23" s="541"/>
      <c r="CC23" s="541">
        <f t="shared" ref="CC23" si="28">SUM(CC13:CH17)</f>
        <v>3592</v>
      </c>
      <c r="CD23" s="541"/>
      <c r="CE23" s="541"/>
      <c r="CF23" s="541"/>
      <c r="CG23" s="541"/>
      <c r="CH23" s="541"/>
    </row>
    <row r="24" spans="1:86" x14ac:dyDescent="0.3">
      <c r="A24" s="4" t="s">
        <v>62</v>
      </c>
      <c r="B24" s="4" t="s">
        <v>42</v>
      </c>
      <c r="C24"/>
      <c r="D24"/>
      <c r="L24" s="159" t="s">
        <v>238</v>
      </c>
      <c r="N24" s="100">
        <f>N13</f>
        <v>31791</v>
      </c>
    </row>
    <row r="25" spans="1:86" x14ac:dyDescent="0.3">
      <c r="C25"/>
      <c r="D25"/>
      <c r="N25" s="100">
        <f>N23+N24</f>
        <v>46421</v>
      </c>
    </row>
    <row r="26" spans="1:86" x14ac:dyDescent="0.3">
      <c r="A26" s="4" t="s">
        <v>63</v>
      </c>
      <c r="B26" s="4" t="s">
        <v>65</v>
      </c>
      <c r="C26"/>
      <c r="D26"/>
      <c r="L26" s="4" t="s">
        <v>61</v>
      </c>
      <c r="M26" s="4" t="s">
        <v>61</v>
      </c>
      <c r="N26" s="4">
        <f>O20+U20+AA20+AG20+AM20+AS20+AY20+BE20+BK20+BQ20+BW20+CC20</f>
        <v>21</v>
      </c>
    </row>
    <row r="27" spans="1:86" x14ac:dyDescent="0.3">
      <c r="A27" s="4" t="s">
        <v>64</v>
      </c>
      <c r="B27" s="4" t="s">
        <v>66</v>
      </c>
      <c r="C27"/>
      <c r="D27"/>
      <c r="L27" s="4" t="s">
        <v>62</v>
      </c>
      <c r="M27" s="4" t="s">
        <v>62</v>
      </c>
      <c r="N27" s="4">
        <f>P20+V20+AB20+AH20+AN20+AT20+AZ20+BF20+BL20+BR20+BX20+CD20</f>
        <v>34</v>
      </c>
    </row>
    <row r="28" spans="1:86" x14ac:dyDescent="0.3">
      <c r="A28" s="4" t="s">
        <v>37</v>
      </c>
      <c r="B28" s="4" t="s">
        <v>43</v>
      </c>
      <c r="C28"/>
      <c r="D28"/>
      <c r="L28" s="4" t="s">
        <v>63</v>
      </c>
      <c r="M28" s="4" t="s">
        <v>63</v>
      </c>
      <c r="N28" s="4">
        <f>Q20+W20+AC20+AI20+AO20+AU20+BA20+BG20+BM20+BS20+BY20+CE20</f>
        <v>0</v>
      </c>
    </row>
    <row r="29" spans="1:86" x14ac:dyDescent="0.3">
      <c r="A29" s="4" t="s">
        <v>38</v>
      </c>
      <c r="B29" s="4" t="s">
        <v>44</v>
      </c>
      <c r="C29"/>
      <c r="D29"/>
      <c r="L29" s="4" t="s">
        <v>64</v>
      </c>
      <c r="M29" s="4" t="s">
        <v>64</v>
      </c>
      <c r="N29" s="4">
        <f>R20+X20+AD20+AJ20+AP20+AV20+BB20+BH20+BN20+BT20+BZ20+CF20</f>
        <v>0</v>
      </c>
    </row>
    <row r="30" spans="1:86" x14ac:dyDescent="0.3">
      <c r="L30" s="4" t="s">
        <v>37</v>
      </c>
      <c r="M30" s="4" t="s">
        <v>37</v>
      </c>
      <c r="N30" s="4">
        <f>S20+Y20+AE20+AK20+AQ20+AW20+BC20+BI20+BO20+BU20+CA20+CG20</f>
        <v>191</v>
      </c>
    </row>
    <row r="31" spans="1:86" x14ac:dyDescent="0.3">
      <c r="L31" s="4" t="s">
        <v>38</v>
      </c>
      <c r="M31" s="4" t="s">
        <v>38</v>
      </c>
      <c r="N31" s="4">
        <f>T20+Z20+AF20+AL20+AR20+AX20+BD20+BJ20+BP20+BV20+CB20+CH20</f>
        <v>1190</v>
      </c>
    </row>
  </sheetData>
  <mergeCells count="137">
    <mergeCell ref="BE15:BJ15"/>
    <mergeCell ref="AM16:AR16"/>
    <mergeCell ref="AS16:AX16"/>
    <mergeCell ref="AM15:AR15"/>
    <mergeCell ref="AS15:AX15"/>
    <mergeCell ref="AG15:AL15"/>
    <mergeCell ref="AY13:BD13"/>
    <mergeCell ref="AA14:AF14"/>
    <mergeCell ref="AG14:AL14"/>
    <mergeCell ref="AM14:AR14"/>
    <mergeCell ref="AS14:AX14"/>
    <mergeCell ref="AA15:AF15"/>
    <mergeCell ref="AY15:BD15"/>
    <mergeCell ref="CC17:CH17"/>
    <mergeCell ref="BW16:CB16"/>
    <mergeCell ref="CC16:CH16"/>
    <mergeCell ref="BW14:CB14"/>
    <mergeCell ref="CC14:CH14"/>
    <mergeCell ref="BW15:CB15"/>
    <mergeCell ref="CC15:CH15"/>
    <mergeCell ref="CC13:CH13"/>
    <mergeCell ref="BW13:CB13"/>
    <mergeCell ref="BQ16:BV16"/>
    <mergeCell ref="BQ17:BV17"/>
    <mergeCell ref="AY16:BD16"/>
    <mergeCell ref="AY17:BD17"/>
    <mergeCell ref="BE17:BJ17"/>
    <mergeCell ref="BE16:BJ16"/>
    <mergeCell ref="BW17:CB17"/>
    <mergeCell ref="AS17:AX17"/>
    <mergeCell ref="AM17:AR17"/>
    <mergeCell ref="L18:L19"/>
    <mergeCell ref="M18:M19"/>
    <mergeCell ref="N18:N19"/>
    <mergeCell ref="U17:Z17"/>
    <mergeCell ref="AA17:AF17"/>
    <mergeCell ref="O16:T16"/>
    <mergeCell ref="U16:Z16"/>
    <mergeCell ref="AA16:AF16"/>
    <mergeCell ref="BK17:BP17"/>
    <mergeCell ref="BK16:BP16"/>
    <mergeCell ref="AG17:AL17"/>
    <mergeCell ref="AG16:AL16"/>
    <mergeCell ref="O17:T17"/>
    <mergeCell ref="CC22:CH22"/>
    <mergeCell ref="BW23:CB23"/>
    <mergeCell ref="CC23:CH23"/>
    <mergeCell ref="O22:T22"/>
    <mergeCell ref="O23:T23"/>
    <mergeCell ref="U22:Z22"/>
    <mergeCell ref="AA22:AF22"/>
    <mergeCell ref="AG22:AL22"/>
    <mergeCell ref="AM22:AR22"/>
    <mergeCell ref="AS22:AX22"/>
    <mergeCell ref="AY22:BD22"/>
    <mergeCell ref="BE22:BJ22"/>
    <mergeCell ref="U23:Z23"/>
    <mergeCell ref="AA23:AF23"/>
    <mergeCell ref="AG23:AL23"/>
    <mergeCell ref="AM23:AR23"/>
    <mergeCell ref="AS23:AX23"/>
    <mergeCell ref="AY23:BD23"/>
    <mergeCell ref="BE23:BJ23"/>
    <mergeCell ref="BQ23:BV23"/>
    <mergeCell ref="BK23:BP23"/>
    <mergeCell ref="BK22:BP22"/>
    <mergeCell ref="BQ22:BV22"/>
    <mergeCell ref="BW22:CB22"/>
    <mergeCell ref="A18:A20"/>
    <mergeCell ref="B18:C19"/>
    <mergeCell ref="D18:D19"/>
    <mergeCell ref="E18:E19"/>
    <mergeCell ref="F18:F19"/>
    <mergeCell ref="I18:I19"/>
    <mergeCell ref="J18:J19"/>
    <mergeCell ref="K18:K19"/>
    <mergeCell ref="B17:C17"/>
    <mergeCell ref="A14:A17"/>
    <mergeCell ref="B14:C14"/>
    <mergeCell ref="B20:C20"/>
    <mergeCell ref="B16:C16"/>
    <mergeCell ref="B15:C15"/>
    <mergeCell ref="H18:H19"/>
    <mergeCell ref="G18:G19"/>
    <mergeCell ref="B13:C13"/>
    <mergeCell ref="M11:M12"/>
    <mergeCell ref="N11:N12"/>
    <mergeCell ref="AY11:BD12"/>
    <mergeCell ref="AG13:AL13"/>
    <mergeCell ref="AM13:AR13"/>
    <mergeCell ref="O13:T13"/>
    <mergeCell ref="U13:Z13"/>
    <mergeCell ref="AA13:AF13"/>
    <mergeCell ref="H11:H12"/>
    <mergeCell ref="G11:G12"/>
    <mergeCell ref="L11:L12"/>
    <mergeCell ref="AS13:AX13"/>
    <mergeCell ref="U15:Z15"/>
    <mergeCell ref="O15:T15"/>
    <mergeCell ref="CC11:CH12"/>
    <mergeCell ref="O11:T12"/>
    <mergeCell ref="U11:Z12"/>
    <mergeCell ref="AA11:AF12"/>
    <mergeCell ref="AG11:AL12"/>
    <mergeCell ref="AM11:AR12"/>
    <mergeCell ref="AS11:AX12"/>
    <mergeCell ref="BE11:BJ12"/>
    <mergeCell ref="BK11:BP12"/>
    <mergeCell ref="BQ11:BV12"/>
    <mergeCell ref="BW11:CB12"/>
    <mergeCell ref="BK13:BP13"/>
    <mergeCell ref="BK14:BP14"/>
    <mergeCell ref="BQ13:BV13"/>
    <mergeCell ref="BQ14:BV14"/>
    <mergeCell ref="BK15:BP15"/>
    <mergeCell ref="BQ15:BV15"/>
    <mergeCell ref="BE13:BJ13"/>
    <mergeCell ref="BE14:BJ14"/>
    <mergeCell ref="O14:T14"/>
    <mergeCell ref="U14:Z14"/>
    <mergeCell ref="AY14:BD14"/>
    <mergeCell ref="A1:B1"/>
    <mergeCell ref="C1:F1"/>
    <mergeCell ref="A3:B3"/>
    <mergeCell ref="C3:F3"/>
    <mergeCell ref="A5:B5"/>
    <mergeCell ref="C5:F5"/>
    <mergeCell ref="I11:I12"/>
    <mergeCell ref="J11:J12"/>
    <mergeCell ref="K11:K12"/>
    <mergeCell ref="A7:B7"/>
    <mergeCell ref="C7:F7"/>
    <mergeCell ref="A11:A12"/>
    <mergeCell ref="B11:C12"/>
    <mergeCell ref="D11:D12"/>
    <mergeCell ref="E11:E12"/>
    <mergeCell ref="F11:F12"/>
  </mergeCells>
  <pageMargins left="1.1417322834645669" right="0.15748031496062992" top="0.74803149606299213" bottom="0.74803149606299213" header="0.31496062992125984" footer="0.31496062992125984"/>
  <pageSetup paperSize="9" scale="90" orientation="landscape" r:id="rId1"/>
  <colBreaks count="1" manualBreakCount="1">
    <brk id="14" max="19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5"/>
  <sheetViews>
    <sheetView view="pageBreakPreview" topLeftCell="A129" zoomScale="90" zoomScaleNormal="80" zoomScaleSheetLayoutView="90" workbookViewId="0">
      <selection activeCell="C164" sqref="C164"/>
    </sheetView>
  </sheetViews>
  <sheetFormatPr baseColWidth="10" defaultRowHeight="14.4" x14ac:dyDescent="0.3"/>
  <cols>
    <col min="1" max="1" width="18.44140625" customWidth="1"/>
    <col min="2" max="2" width="12.88671875" customWidth="1"/>
    <col min="3" max="3" width="14.44140625" customWidth="1"/>
    <col min="4" max="4" width="15.109375" customWidth="1"/>
  </cols>
  <sheetData>
    <row r="1" spans="1:5" ht="18" x14ac:dyDescent="0.35">
      <c r="A1" s="559" t="s">
        <v>241</v>
      </c>
      <c r="B1" s="559"/>
      <c r="C1" s="559"/>
      <c r="D1" s="559"/>
      <c r="E1" s="559"/>
    </row>
    <row r="2" spans="1:5" ht="18" x14ac:dyDescent="0.35">
      <c r="A2" s="560" t="s">
        <v>242</v>
      </c>
      <c r="B2" s="560"/>
      <c r="C2" s="560"/>
      <c r="D2" s="560"/>
      <c r="E2" s="560"/>
    </row>
    <row r="3" spans="1:5" ht="18" customHeight="1" x14ac:dyDescent="0.35">
      <c r="A3" s="560" t="s">
        <v>243</v>
      </c>
      <c r="B3" s="560"/>
      <c r="C3" s="560"/>
      <c r="D3" s="560"/>
      <c r="E3" s="560"/>
    </row>
    <row r="4" spans="1:5" ht="19.5" customHeight="1" x14ac:dyDescent="0.3"/>
    <row r="5" spans="1:5" ht="20.25" customHeight="1" x14ac:dyDescent="0.3">
      <c r="A5" s="561" t="s">
        <v>266</v>
      </c>
      <c r="B5" s="561"/>
      <c r="C5" s="561"/>
      <c r="D5" s="561"/>
      <c r="E5" s="561"/>
    </row>
    <row r="6" spans="1:5" s="116" customFormat="1" x14ac:dyDescent="0.3">
      <c r="A6" s="138"/>
      <c r="B6" s="138"/>
      <c r="C6" s="138"/>
      <c r="D6" s="138"/>
    </row>
    <row r="7" spans="1:5" ht="15.75" customHeight="1" x14ac:dyDescent="0.3">
      <c r="A7" s="556" t="s">
        <v>48</v>
      </c>
      <c r="B7" s="557"/>
      <c r="C7" s="557"/>
      <c r="D7" s="558"/>
    </row>
    <row r="8" spans="1:5" ht="17.25" customHeight="1" x14ac:dyDescent="0.3">
      <c r="A8" s="552" t="s">
        <v>237</v>
      </c>
      <c r="B8" s="552"/>
      <c r="C8" s="139" t="s">
        <v>244</v>
      </c>
      <c r="D8" s="139" t="s">
        <v>245</v>
      </c>
    </row>
    <row r="9" spans="1:5" x14ac:dyDescent="0.3">
      <c r="A9" s="550" t="s">
        <v>41</v>
      </c>
      <c r="B9" s="550"/>
      <c r="C9" s="140">
        <f>'SIM-VENTANILLA'!N24</f>
        <v>27</v>
      </c>
      <c r="D9" s="551">
        <f>C9+C10</f>
        <v>47</v>
      </c>
    </row>
    <row r="10" spans="1:5" x14ac:dyDescent="0.3">
      <c r="A10" s="550" t="s">
        <v>42</v>
      </c>
      <c r="B10" s="550"/>
      <c r="C10" s="140">
        <f>'SIM-VENTANILLA'!N25</f>
        <v>20</v>
      </c>
      <c r="D10" s="551"/>
    </row>
    <row r="11" spans="1:5" x14ac:dyDescent="0.3">
      <c r="A11" s="550" t="s">
        <v>65</v>
      </c>
      <c r="B11" s="550"/>
      <c r="C11" s="140">
        <f>'SIM-VENTANILLA'!N26</f>
        <v>10</v>
      </c>
      <c r="D11" s="551">
        <f>C11+C12</f>
        <v>26</v>
      </c>
    </row>
    <row r="12" spans="1:5" x14ac:dyDescent="0.3">
      <c r="A12" s="550" t="s">
        <v>66</v>
      </c>
      <c r="B12" s="550"/>
      <c r="C12" s="140">
        <f>'SIM-VENTANILLA'!N27</f>
        <v>16</v>
      </c>
      <c r="D12" s="551"/>
    </row>
    <row r="13" spans="1:5" x14ac:dyDescent="0.3">
      <c r="A13" s="550" t="s">
        <v>246</v>
      </c>
      <c r="B13" s="550"/>
      <c r="C13" s="206">
        <f>'SIM-VENTANILLA'!N28</f>
        <v>112</v>
      </c>
      <c r="D13" s="551">
        <f t="shared" ref="D13" si="0">C13+C14</f>
        <v>240</v>
      </c>
    </row>
    <row r="14" spans="1:5" x14ac:dyDescent="0.3">
      <c r="A14" s="550" t="s">
        <v>247</v>
      </c>
      <c r="B14" s="550"/>
      <c r="C14" s="206">
        <f>'SIM-VENTANILLA'!N29</f>
        <v>128</v>
      </c>
      <c r="D14" s="551"/>
    </row>
    <row r="15" spans="1:5" x14ac:dyDescent="0.3">
      <c r="A15" s="550" t="s">
        <v>67</v>
      </c>
      <c r="B15" s="550"/>
      <c r="C15" s="206">
        <f>'SIM-VENTANILLA'!N30</f>
        <v>55</v>
      </c>
      <c r="D15" s="551">
        <f t="shared" ref="D15" si="1">C15+C16</f>
        <v>132</v>
      </c>
    </row>
    <row r="16" spans="1:5" x14ac:dyDescent="0.3">
      <c r="A16" s="550" t="s">
        <v>46</v>
      </c>
      <c r="B16" s="550"/>
      <c r="C16" s="206">
        <f>'SIM-VENTANILLA'!N31</f>
        <v>77</v>
      </c>
      <c r="D16" s="551"/>
    </row>
    <row r="17" spans="1:4" x14ac:dyDescent="0.3">
      <c r="A17" s="552" t="s">
        <v>248</v>
      </c>
      <c r="B17" s="552"/>
      <c r="C17" s="141">
        <f>SUM(C9:C16)</f>
        <v>445</v>
      </c>
      <c r="D17" s="142"/>
    </row>
    <row r="18" spans="1:4" x14ac:dyDescent="0.3">
      <c r="A18" s="552" t="s">
        <v>249</v>
      </c>
      <c r="B18" s="552"/>
      <c r="C18" s="147">
        <f>'SIM-VENTANILLA'!N22</f>
        <v>877</v>
      </c>
      <c r="D18" s="142"/>
    </row>
    <row r="20" spans="1:4" ht="15.6" x14ac:dyDescent="0.3">
      <c r="A20" s="556" t="s">
        <v>68</v>
      </c>
      <c r="B20" s="557"/>
      <c r="C20" s="557"/>
      <c r="D20" s="558"/>
    </row>
    <row r="21" spans="1:4" x14ac:dyDescent="0.3">
      <c r="A21" s="552" t="s">
        <v>237</v>
      </c>
      <c r="B21" s="552"/>
      <c r="C21" s="139" t="s">
        <v>244</v>
      </c>
      <c r="D21" s="139" t="s">
        <v>245</v>
      </c>
    </row>
    <row r="22" spans="1:4" x14ac:dyDescent="0.3">
      <c r="A22" s="550" t="s">
        <v>41</v>
      </c>
      <c r="B22" s="550"/>
      <c r="C22" s="140">
        <f>'SIM-CASOS'!N34</f>
        <v>192</v>
      </c>
      <c r="D22" s="551">
        <f t="shared" ref="D22:D28" si="2">C22+C23</f>
        <v>379</v>
      </c>
    </row>
    <row r="23" spans="1:4" x14ac:dyDescent="0.3">
      <c r="A23" s="550" t="s">
        <v>42</v>
      </c>
      <c r="B23" s="550"/>
      <c r="C23" s="140">
        <f>'SIM-CASOS'!N35</f>
        <v>187</v>
      </c>
      <c r="D23" s="551"/>
    </row>
    <row r="24" spans="1:4" x14ac:dyDescent="0.3">
      <c r="A24" s="550" t="s">
        <v>65</v>
      </c>
      <c r="B24" s="550"/>
      <c r="C24" s="140">
        <f>'SIM-CASOS'!N36</f>
        <v>11</v>
      </c>
      <c r="D24" s="551">
        <f t="shared" si="2"/>
        <v>16</v>
      </c>
    </row>
    <row r="25" spans="1:4" x14ac:dyDescent="0.3">
      <c r="A25" s="550" t="s">
        <v>66</v>
      </c>
      <c r="B25" s="550"/>
      <c r="C25" s="140">
        <f>'SIM-CASOS'!N37</f>
        <v>5</v>
      </c>
      <c r="D25" s="551"/>
    </row>
    <row r="26" spans="1:4" x14ac:dyDescent="0.3">
      <c r="A26" s="550" t="s">
        <v>246</v>
      </c>
      <c r="B26" s="550"/>
      <c r="C26" s="206">
        <f>'SIM-CASOS'!N38</f>
        <v>241</v>
      </c>
      <c r="D26" s="551">
        <f t="shared" si="2"/>
        <v>378</v>
      </c>
    </row>
    <row r="27" spans="1:4" x14ac:dyDescent="0.3">
      <c r="A27" s="550" t="s">
        <v>247</v>
      </c>
      <c r="B27" s="550"/>
      <c r="C27" s="206">
        <f>'SIM-CASOS'!N39</f>
        <v>137</v>
      </c>
      <c r="D27" s="551"/>
    </row>
    <row r="28" spans="1:4" x14ac:dyDescent="0.3">
      <c r="A28" s="550" t="s">
        <v>67</v>
      </c>
      <c r="B28" s="550"/>
      <c r="C28" s="206">
        <f>'SIM-CASOS'!N40</f>
        <v>179</v>
      </c>
      <c r="D28" s="551">
        <f t="shared" si="2"/>
        <v>289</v>
      </c>
    </row>
    <row r="29" spans="1:4" x14ac:dyDescent="0.3">
      <c r="A29" s="550" t="s">
        <v>46</v>
      </c>
      <c r="B29" s="550"/>
      <c r="C29" s="206">
        <f>'SIM-CASOS'!N41</f>
        <v>110</v>
      </c>
      <c r="D29" s="551"/>
    </row>
    <row r="30" spans="1:4" x14ac:dyDescent="0.3">
      <c r="A30" s="552" t="s">
        <v>248</v>
      </c>
      <c r="B30" s="552"/>
      <c r="C30" s="141">
        <f>SUM(C22:C29)</f>
        <v>1062</v>
      </c>
      <c r="D30" s="142"/>
    </row>
    <row r="31" spans="1:4" x14ac:dyDescent="0.3">
      <c r="A31" s="552" t="s">
        <v>249</v>
      </c>
      <c r="B31" s="552"/>
      <c r="C31" s="147">
        <f>'SIM-CASOS'!N32</f>
        <v>3325</v>
      </c>
      <c r="D31" s="142"/>
    </row>
    <row r="33" spans="1:4" ht="15.6" x14ac:dyDescent="0.3">
      <c r="A33" s="556" t="s">
        <v>257</v>
      </c>
      <c r="B33" s="557"/>
      <c r="C33" s="557"/>
      <c r="D33" s="558"/>
    </row>
    <row r="34" spans="1:4" x14ac:dyDescent="0.3">
      <c r="A34" s="552" t="s">
        <v>237</v>
      </c>
      <c r="B34" s="552"/>
      <c r="C34" s="139" t="s">
        <v>244</v>
      </c>
      <c r="D34" s="139" t="s">
        <v>245</v>
      </c>
    </row>
    <row r="35" spans="1:4" x14ac:dyDescent="0.3">
      <c r="A35" s="550" t="s">
        <v>41</v>
      </c>
      <c r="B35" s="550"/>
      <c r="C35" s="140">
        <f>'SIM-T.S.CENTROS'!N30</f>
        <v>332</v>
      </c>
      <c r="D35" s="551">
        <f t="shared" ref="D35:D41" si="3">C35+C36</f>
        <v>928</v>
      </c>
    </row>
    <row r="36" spans="1:4" x14ac:dyDescent="0.3">
      <c r="A36" s="550" t="s">
        <v>42</v>
      </c>
      <c r="B36" s="550"/>
      <c r="C36" s="140">
        <f>'SIM-T.S.CENTROS'!N31</f>
        <v>596</v>
      </c>
      <c r="D36" s="551"/>
    </row>
    <row r="37" spans="1:4" x14ac:dyDescent="0.3">
      <c r="A37" s="550" t="s">
        <v>65</v>
      </c>
      <c r="B37" s="550"/>
      <c r="C37" s="140">
        <f>'SIM-T.S.CENTROS'!N32</f>
        <v>283</v>
      </c>
      <c r="D37" s="551">
        <f t="shared" si="3"/>
        <v>632</v>
      </c>
    </row>
    <row r="38" spans="1:4" x14ac:dyDescent="0.3">
      <c r="A38" s="550" t="s">
        <v>66</v>
      </c>
      <c r="B38" s="550"/>
      <c r="C38" s="140">
        <f>'SIM-T.S.CENTROS'!N33</f>
        <v>349</v>
      </c>
      <c r="D38" s="551"/>
    </row>
    <row r="39" spans="1:4" x14ac:dyDescent="0.3">
      <c r="A39" s="550" t="s">
        <v>246</v>
      </c>
      <c r="B39" s="550"/>
      <c r="C39" s="206">
        <f>'SIM-T.S.CENTROS'!N34</f>
        <v>14306</v>
      </c>
      <c r="D39" s="551">
        <f t="shared" si="3"/>
        <v>17195</v>
      </c>
    </row>
    <row r="40" spans="1:4" x14ac:dyDescent="0.3">
      <c r="A40" s="550" t="s">
        <v>247</v>
      </c>
      <c r="B40" s="550"/>
      <c r="C40" s="206">
        <f>'SIM-T.S.CENTROS'!N35</f>
        <v>2889</v>
      </c>
      <c r="D40" s="551"/>
    </row>
    <row r="41" spans="1:4" x14ac:dyDescent="0.3">
      <c r="A41" s="550" t="s">
        <v>67</v>
      </c>
      <c r="B41" s="550"/>
      <c r="C41" s="206">
        <f>'SIM-T.S.CENTROS'!N36</f>
        <v>5982</v>
      </c>
      <c r="D41" s="551">
        <f t="shared" si="3"/>
        <v>8241</v>
      </c>
    </row>
    <row r="42" spans="1:4" x14ac:dyDescent="0.3">
      <c r="A42" s="550" t="s">
        <v>46</v>
      </c>
      <c r="B42" s="550"/>
      <c r="C42" s="206">
        <f>'SIM-T.S.CENTROS'!N37</f>
        <v>2259</v>
      </c>
      <c r="D42" s="551"/>
    </row>
    <row r="43" spans="1:4" x14ac:dyDescent="0.3">
      <c r="A43" s="552" t="s">
        <v>248</v>
      </c>
      <c r="B43" s="552"/>
      <c r="C43" s="141">
        <f>SUM(C35:C42)</f>
        <v>26996</v>
      </c>
      <c r="D43" s="142"/>
    </row>
    <row r="44" spans="1:4" x14ac:dyDescent="0.3">
      <c r="A44" s="552" t="s">
        <v>249</v>
      </c>
      <c r="B44" s="552"/>
      <c r="C44" s="147">
        <f>'SIM-T.S.CENTROS'!N28</f>
        <v>48331</v>
      </c>
      <c r="D44" s="142"/>
    </row>
    <row r="46" spans="1:4" ht="15.6" x14ac:dyDescent="0.3">
      <c r="A46" s="556" t="s">
        <v>258</v>
      </c>
      <c r="B46" s="557"/>
      <c r="C46" s="557"/>
      <c r="D46" s="558"/>
    </row>
    <row r="47" spans="1:4" x14ac:dyDescent="0.3">
      <c r="A47" s="552" t="s">
        <v>237</v>
      </c>
      <c r="B47" s="552"/>
      <c r="C47" s="139" t="s">
        <v>244</v>
      </c>
      <c r="D47" s="139" t="s">
        <v>245</v>
      </c>
    </row>
    <row r="48" spans="1:4" x14ac:dyDescent="0.3">
      <c r="A48" s="550" t="s">
        <v>41</v>
      </c>
      <c r="B48" s="550"/>
      <c r="C48" s="140">
        <f>'SIM-COMEDORES'!N25</f>
        <v>115</v>
      </c>
      <c r="D48" s="551">
        <f t="shared" ref="D48:D54" si="4">C48+C49</f>
        <v>239</v>
      </c>
    </row>
    <row r="49" spans="1:4" x14ac:dyDescent="0.3">
      <c r="A49" s="550" t="s">
        <v>42</v>
      </c>
      <c r="B49" s="550"/>
      <c r="C49" s="140">
        <f>'SIM-COMEDORES'!N26</f>
        <v>124</v>
      </c>
      <c r="D49" s="551"/>
    </row>
    <row r="50" spans="1:4" x14ac:dyDescent="0.3">
      <c r="A50" s="550" t="s">
        <v>65</v>
      </c>
      <c r="B50" s="550"/>
      <c r="C50" s="140">
        <f>'SIM-COMEDORES'!N27</f>
        <v>103</v>
      </c>
      <c r="D50" s="551">
        <f t="shared" si="4"/>
        <v>225</v>
      </c>
    </row>
    <row r="51" spans="1:4" x14ac:dyDescent="0.3">
      <c r="A51" s="550" t="s">
        <v>66</v>
      </c>
      <c r="B51" s="550"/>
      <c r="C51" s="140">
        <f>'SIM-COMEDORES'!N28</f>
        <v>122</v>
      </c>
      <c r="D51" s="551"/>
    </row>
    <row r="52" spans="1:4" x14ac:dyDescent="0.3">
      <c r="A52" s="550" t="s">
        <v>246</v>
      </c>
      <c r="B52" s="550"/>
      <c r="C52" s="206">
        <f>'SIM-COMEDORES'!N29</f>
        <v>204</v>
      </c>
      <c r="D52" s="551">
        <f t="shared" si="4"/>
        <v>355</v>
      </c>
    </row>
    <row r="53" spans="1:4" x14ac:dyDescent="0.3">
      <c r="A53" s="550" t="s">
        <v>247</v>
      </c>
      <c r="B53" s="550"/>
      <c r="C53" s="206">
        <f>'SIM-COMEDORES'!N30</f>
        <v>151</v>
      </c>
      <c r="D53" s="551"/>
    </row>
    <row r="54" spans="1:4" x14ac:dyDescent="0.3">
      <c r="A54" s="550" t="s">
        <v>67</v>
      </c>
      <c r="B54" s="550"/>
      <c r="C54" s="206">
        <f>'SIM-COMEDORES'!N31</f>
        <v>175</v>
      </c>
      <c r="D54" s="551">
        <f t="shared" si="4"/>
        <v>330</v>
      </c>
    </row>
    <row r="55" spans="1:4" x14ac:dyDescent="0.3">
      <c r="A55" s="550" t="s">
        <v>46</v>
      </c>
      <c r="B55" s="550"/>
      <c r="C55" s="206">
        <f>'SIM-COMEDORES'!N32</f>
        <v>155</v>
      </c>
      <c r="D55" s="551"/>
    </row>
    <row r="56" spans="1:4" x14ac:dyDescent="0.3">
      <c r="A56" s="552" t="s">
        <v>248</v>
      </c>
      <c r="B56" s="552"/>
      <c r="C56" s="141">
        <f>SUM(C48:C55)</f>
        <v>1149</v>
      </c>
      <c r="D56" s="142"/>
    </row>
    <row r="57" spans="1:4" x14ac:dyDescent="0.3">
      <c r="A57" s="552" t="s">
        <v>249</v>
      </c>
      <c r="B57" s="552"/>
      <c r="C57" s="147">
        <f>'SIM-COMEDORES'!N23</f>
        <v>150074</v>
      </c>
      <c r="D57" s="142"/>
    </row>
    <row r="59" spans="1:4" ht="15.6" x14ac:dyDescent="0.3">
      <c r="A59" s="556" t="s">
        <v>167</v>
      </c>
      <c r="B59" s="557"/>
      <c r="C59" s="557"/>
      <c r="D59" s="558"/>
    </row>
    <row r="60" spans="1:4" x14ac:dyDescent="0.3">
      <c r="A60" s="552" t="s">
        <v>237</v>
      </c>
      <c r="B60" s="552"/>
      <c r="C60" s="139" t="s">
        <v>244</v>
      </c>
      <c r="D60" s="139" t="s">
        <v>245</v>
      </c>
    </row>
    <row r="61" spans="1:4" x14ac:dyDescent="0.3">
      <c r="A61" s="550" t="s">
        <v>41</v>
      </c>
      <c r="B61" s="550"/>
      <c r="C61" s="140">
        <f>'SIM-MEDICO'!N28</f>
        <v>5893</v>
      </c>
      <c r="D61" s="551">
        <f t="shared" ref="D61:D67" si="5">C61+C62</f>
        <v>11448</v>
      </c>
    </row>
    <row r="62" spans="1:4" x14ac:dyDescent="0.3">
      <c r="A62" s="550" t="s">
        <v>42</v>
      </c>
      <c r="B62" s="550"/>
      <c r="C62" s="140">
        <f>'SIM-MEDICO'!N29</f>
        <v>5555</v>
      </c>
      <c r="D62" s="551"/>
    </row>
    <row r="63" spans="1:4" x14ac:dyDescent="0.3">
      <c r="A63" s="550" t="s">
        <v>65</v>
      </c>
      <c r="B63" s="550"/>
      <c r="C63" s="140">
        <f>'SIM-MEDICO'!N30</f>
        <v>2495</v>
      </c>
      <c r="D63" s="551">
        <f t="shared" si="5"/>
        <v>5087</v>
      </c>
    </row>
    <row r="64" spans="1:4" x14ac:dyDescent="0.3">
      <c r="A64" s="550" t="s">
        <v>66</v>
      </c>
      <c r="B64" s="550"/>
      <c r="C64" s="140">
        <f>'SIM-MEDICO'!N31</f>
        <v>2592</v>
      </c>
      <c r="D64" s="551"/>
    </row>
    <row r="65" spans="1:6" x14ac:dyDescent="0.3">
      <c r="A65" s="550" t="s">
        <v>246</v>
      </c>
      <c r="B65" s="550"/>
      <c r="C65" s="140">
        <f>'SIM-MEDICO'!N32</f>
        <v>18365</v>
      </c>
      <c r="D65" s="551">
        <f t="shared" si="5"/>
        <v>29606</v>
      </c>
    </row>
    <row r="66" spans="1:6" x14ac:dyDescent="0.3">
      <c r="A66" s="550" t="s">
        <v>247</v>
      </c>
      <c r="B66" s="550"/>
      <c r="C66" s="140">
        <f>'SIM-MEDICO'!N33</f>
        <v>11241</v>
      </c>
      <c r="D66" s="551"/>
    </row>
    <row r="67" spans="1:6" hidden="1" x14ac:dyDescent="0.3">
      <c r="A67" s="550" t="s">
        <v>67</v>
      </c>
      <c r="B67" s="550"/>
      <c r="C67" s="140"/>
      <c r="D67" s="551">
        <f t="shared" si="5"/>
        <v>0</v>
      </c>
    </row>
    <row r="68" spans="1:6" hidden="1" x14ac:dyDescent="0.3">
      <c r="A68" s="550" t="s">
        <v>46</v>
      </c>
      <c r="B68" s="550"/>
      <c r="C68" s="140"/>
      <c r="D68" s="551"/>
    </row>
    <row r="69" spans="1:6" x14ac:dyDescent="0.3">
      <c r="A69" s="552" t="s">
        <v>248</v>
      </c>
      <c r="B69" s="552"/>
      <c r="C69" s="141">
        <f>SUM(C61:C68)</f>
        <v>46141</v>
      </c>
      <c r="D69" s="142"/>
    </row>
    <row r="70" spans="1:6" x14ac:dyDescent="0.3">
      <c r="A70" s="552" t="s">
        <v>249</v>
      </c>
      <c r="B70" s="552"/>
      <c r="C70" s="147">
        <f>'SIM-MEDICO'!N26</f>
        <v>322238</v>
      </c>
      <c r="D70" s="142"/>
    </row>
    <row r="72" spans="1:6" ht="15.6" x14ac:dyDescent="0.3">
      <c r="A72" s="556" t="s">
        <v>183</v>
      </c>
      <c r="B72" s="557"/>
      <c r="C72" s="557"/>
      <c r="D72" s="558"/>
    </row>
    <row r="73" spans="1:6" x14ac:dyDescent="0.3">
      <c r="A73" s="552" t="s">
        <v>237</v>
      </c>
      <c r="B73" s="552"/>
      <c r="C73" s="139" t="s">
        <v>244</v>
      </c>
      <c r="D73" s="139" t="s">
        <v>245</v>
      </c>
    </row>
    <row r="74" spans="1:6" x14ac:dyDescent="0.3">
      <c r="A74" s="550" t="s">
        <v>41</v>
      </c>
      <c r="B74" s="550"/>
      <c r="C74" s="140">
        <f>'SIM-LABORATORIO'!N25</f>
        <v>1059</v>
      </c>
      <c r="D74" s="551">
        <f t="shared" ref="D74:D80" si="6">C74+C75</f>
        <v>1932</v>
      </c>
      <c r="F74" s="180" t="s">
        <v>291</v>
      </c>
    </row>
    <row r="75" spans="1:6" x14ac:dyDescent="0.3">
      <c r="A75" s="550" t="s">
        <v>42</v>
      </c>
      <c r="B75" s="550"/>
      <c r="C75" s="140">
        <f>'SIM-LABORATORIO'!N26</f>
        <v>873</v>
      </c>
      <c r="D75" s="551"/>
      <c r="F75" s="180" t="s">
        <v>292</v>
      </c>
    </row>
    <row r="76" spans="1:6" x14ac:dyDescent="0.3">
      <c r="A76" s="550" t="s">
        <v>65</v>
      </c>
      <c r="B76" s="550"/>
      <c r="C76" s="140">
        <f>'SIM-LABORATORIO'!N27</f>
        <v>0</v>
      </c>
      <c r="D76" s="551">
        <f t="shared" si="6"/>
        <v>0</v>
      </c>
      <c r="F76" s="180" t="s">
        <v>293</v>
      </c>
    </row>
    <row r="77" spans="1:6" x14ac:dyDescent="0.3">
      <c r="A77" s="550" t="s">
        <v>66</v>
      </c>
      <c r="B77" s="550"/>
      <c r="C77" s="140">
        <f>'SIM-LABORATORIO'!N28</f>
        <v>0</v>
      </c>
      <c r="D77" s="551"/>
      <c r="F77" s="180" t="s">
        <v>294</v>
      </c>
    </row>
    <row r="78" spans="1:6" x14ac:dyDescent="0.3">
      <c r="A78" s="550" t="s">
        <v>246</v>
      </c>
      <c r="B78" s="550"/>
      <c r="C78" s="140">
        <f>'SIM-LABORATORIO'!N29</f>
        <v>5378</v>
      </c>
      <c r="D78" s="551">
        <f t="shared" si="6"/>
        <v>10045</v>
      </c>
    </row>
    <row r="79" spans="1:6" x14ac:dyDescent="0.3">
      <c r="A79" s="550" t="s">
        <v>247</v>
      </c>
      <c r="B79" s="550"/>
      <c r="C79" s="140">
        <f>'SIM-LABORATORIO'!N30</f>
        <v>4667</v>
      </c>
      <c r="D79" s="551"/>
    </row>
    <row r="80" spans="1:6" hidden="1" x14ac:dyDescent="0.3">
      <c r="A80" s="550" t="s">
        <v>67</v>
      </c>
      <c r="B80" s="550"/>
      <c r="C80" s="140"/>
      <c r="D80" s="551">
        <f t="shared" si="6"/>
        <v>0</v>
      </c>
    </row>
    <row r="81" spans="1:4" hidden="1" x14ac:dyDescent="0.3">
      <c r="A81" s="550" t="s">
        <v>46</v>
      </c>
      <c r="B81" s="550"/>
      <c r="C81" s="140"/>
      <c r="D81" s="551"/>
    </row>
    <row r="82" spans="1:4" x14ac:dyDescent="0.3">
      <c r="A82" s="552" t="s">
        <v>248</v>
      </c>
      <c r="B82" s="552"/>
      <c r="C82" s="141">
        <f>SUM(C74:C81)</f>
        <v>11977</v>
      </c>
      <c r="D82" s="142"/>
    </row>
    <row r="83" spans="1:4" x14ac:dyDescent="0.3">
      <c r="A83" s="552" t="s">
        <v>249</v>
      </c>
      <c r="B83" s="552"/>
      <c r="C83" s="147">
        <f>'SIM-LABORATORIO'!N22</f>
        <v>54070</v>
      </c>
      <c r="D83" s="142"/>
    </row>
    <row r="85" spans="1:4" ht="15.6" x14ac:dyDescent="0.3">
      <c r="A85" s="556" t="s">
        <v>191</v>
      </c>
      <c r="B85" s="557"/>
      <c r="C85" s="557"/>
      <c r="D85" s="558"/>
    </row>
    <row r="86" spans="1:4" x14ac:dyDescent="0.3">
      <c r="A86" s="552" t="s">
        <v>237</v>
      </c>
      <c r="B86" s="552"/>
      <c r="C86" s="139" t="s">
        <v>244</v>
      </c>
      <c r="D86" s="139" t="s">
        <v>245</v>
      </c>
    </row>
    <row r="87" spans="1:4" x14ac:dyDescent="0.3">
      <c r="A87" s="550" t="s">
        <v>41</v>
      </c>
      <c r="B87" s="550"/>
      <c r="C87" s="140">
        <f>'SIM-DENTAL'!N26</f>
        <v>958</v>
      </c>
      <c r="D87" s="551">
        <f t="shared" ref="D87:D93" si="7">C87+C88</f>
        <v>1864</v>
      </c>
    </row>
    <row r="88" spans="1:4" x14ac:dyDescent="0.3">
      <c r="A88" s="550" t="s">
        <v>42</v>
      </c>
      <c r="B88" s="550"/>
      <c r="C88" s="140">
        <f>'SIM-DENTAL'!N27</f>
        <v>906</v>
      </c>
      <c r="D88" s="551"/>
    </row>
    <row r="89" spans="1:4" x14ac:dyDescent="0.3">
      <c r="A89" s="550" t="s">
        <v>65</v>
      </c>
      <c r="B89" s="550"/>
      <c r="C89" s="140">
        <f>'SIM-DENTAL'!N28</f>
        <v>4591</v>
      </c>
      <c r="D89" s="551">
        <f t="shared" si="7"/>
        <v>7066</v>
      </c>
    </row>
    <row r="90" spans="1:4" x14ac:dyDescent="0.3">
      <c r="A90" s="550" t="s">
        <v>66</v>
      </c>
      <c r="B90" s="550"/>
      <c r="C90" s="140">
        <f>'SIM-DENTAL'!N29</f>
        <v>2475</v>
      </c>
      <c r="D90" s="551"/>
    </row>
    <row r="91" spans="1:4" x14ac:dyDescent="0.3">
      <c r="A91" s="550" t="s">
        <v>246</v>
      </c>
      <c r="B91" s="550"/>
      <c r="C91" s="140">
        <f>'SIM-DENTAL'!N30</f>
        <v>5092</v>
      </c>
      <c r="D91" s="551">
        <f t="shared" si="7"/>
        <v>8423</v>
      </c>
    </row>
    <row r="92" spans="1:4" x14ac:dyDescent="0.3">
      <c r="A92" s="550" t="s">
        <v>247</v>
      </c>
      <c r="B92" s="550"/>
      <c r="C92" s="140">
        <f>'SIM-DENTAL'!N31</f>
        <v>3331</v>
      </c>
      <c r="D92" s="551"/>
    </row>
    <row r="93" spans="1:4" hidden="1" x14ac:dyDescent="0.3">
      <c r="A93" s="550" t="s">
        <v>67</v>
      </c>
      <c r="B93" s="550"/>
      <c r="C93" s="140"/>
      <c r="D93" s="551">
        <f t="shared" si="7"/>
        <v>0</v>
      </c>
    </row>
    <row r="94" spans="1:4" hidden="1" x14ac:dyDescent="0.3">
      <c r="A94" s="550" t="s">
        <v>46</v>
      </c>
      <c r="B94" s="550"/>
      <c r="C94" s="140"/>
      <c r="D94" s="551"/>
    </row>
    <row r="95" spans="1:4" x14ac:dyDescent="0.3">
      <c r="A95" s="552" t="s">
        <v>248</v>
      </c>
      <c r="B95" s="552"/>
      <c r="C95" s="141">
        <f>SUM(C87:C94)</f>
        <v>17353</v>
      </c>
      <c r="D95" s="142"/>
    </row>
    <row r="96" spans="1:4" x14ac:dyDescent="0.3">
      <c r="A96" s="552" t="s">
        <v>249</v>
      </c>
      <c r="B96" s="552"/>
      <c r="C96" s="147">
        <f>'SIM-DENTAL'!N24</f>
        <v>13594</v>
      </c>
      <c r="D96" s="142"/>
    </row>
    <row r="98" spans="1:4" ht="15.6" x14ac:dyDescent="0.3">
      <c r="A98" s="556" t="s">
        <v>200</v>
      </c>
      <c r="B98" s="557"/>
      <c r="C98" s="557"/>
      <c r="D98" s="558"/>
    </row>
    <row r="99" spans="1:4" x14ac:dyDescent="0.3">
      <c r="A99" s="552" t="s">
        <v>237</v>
      </c>
      <c r="B99" s="552"/>
      <c r="C99" s="139" t="s">
        <v>244</v>
      </c>
      <c r="D99" s="139" t="s">
        <v>245</v>
      </c>
    </row>
    <row r="100" spans="1:4" x14ac:dyDescent="0.3">
      <c r="A100" s="550" t="s">
        <v>41</v>
      </c>
      <c r="B100" s="550"/>
      <c r="C100" s="140">
        <f>'SIM-PSICOLOGÍA'!N36</f>
        <v>4467</v>
      </c>
      <c r="D100" s="551">
        <f t="shared" ref="D100:D106" si="8">C100+C101</f>
        <v>9287</v>
      </c>
    </row>
    <row r="101" spans="1:4" x14ac:dyDescent="0.3">
      <c r="A101" s="550" t="s">
        <v>42</v>
      </c>
      <c r="B101" s="550"/>
      <c r="C101" s="140">
        <f>'SIM-PSICOLOGÍA'!N37</f>
        <v>4820</v>
      </c>
      <c r="D101" s="551"/>
    </row>
    <row r="102" spans="1:4" x14ac:dyDescent="0.3">
      <c r="A102" s="550" t="s">
        <v>65</v>
      </c>
      <c r="B102" s="550"/>
      <c r="C102" s="140">
        <f>'SIM-PSICOLOGÍA'!N38</f>
        <v>1371</v>
      </c>
      <c r="D102" s="551">
        <f t="shared" si="8"/>
        <v>2600</v>
      </c>
    </row>
    <row r="103" spans="1:4" x14ac:dyDescent="0.3">
      <c r="A103" s="550" t="s">
        <v>66</v>
      </c>
      <c r="B103" s="550"/>
      <c r="C103" s="140">
        <f>'SIM-PSICOLOGÍA'!N39</f>
        <v>1229</v>
      </c>
      <c r="D103" s="551"/>
    </row>
    <row r="104" spans="1:4" x14ac:dyDescent="0.3">
      <c r="A104" s="550" t="s">
        <v>246</v>
      </c>
      <c r="B104" s="550"/>
      <c r="C104" s="140">
        <f>'SIM-PSICOLOGÍA'!N40</f>
        <v>9947</v>
      </c>
      <c r="D104" s="551">
        <f t="shared" si="8"/>
        <v>12680</v>
      </c>
    </row>
    <row r="105" spans="1:4" x14ac:dyDescent="0.3">
      <c r="A105" s="550" t="s">
        <v>247</v>
      </c>
      <c r="B105" s="550"/>
      <c r="C105" s="140">
        <f>'SIM-PSICOLOGÍA'!N41</f>
        <v>2733</v>
      </c>
      <c r="D105" s="551"/>
    </row>
    <row r="106" spans="1:4" hidden="1" x14ac:dyDescent="0.3">
      <c r="A106" s="550" t="s">
        <v>67</v>
      </c>
      <c r="B106" s="550"/>
      <c r="C106" s="140"/>
      <c r="D106" s="551">
        <f t="shared" si="8"/>
        <v>0</v>
      </c>
    </row>
    <row r="107" spans="1:4" hidden="1" x14ac:dyDescent="0.3">
      <c r="A107" s="550" t="s">
        <v>46</v>
      </c>
      <c r="B107" s="550"/>
      <c r="C107" s="140"/>
      <c r="D107" s="551"/>
    </row>
    <row r="108" spans="1:4" x14ac:dyDescent="0.3">
      <c r="A108" s="552" t="s">
        <v>248</v>
      </c>
      <c r="B108" s="552"/>
      <c r="C108" s="141">
        <f>SUM(C100:C107)</f>
        <v>24567</v>
      </c>
      <c r="D108" s="142"/>
    </row>
    <row r="109" spans="1:4" x14ac:dyDescent="0.3">
      <c r="A109" s="552" t="s">
        <v>249</v>
      </c>
      <c r="B109" s="552"/>
      <c r="C109" s="147">
        <f>'SIM-PSICOLOGÍA'!N33</f>
        <v>32245</v>
      </c>
      <c r="D109" s="142"/>
    </row>
    <row r="111" spans="1:4" ht="15.6" x14ac:dyDescent="0.3">
      <c r="A111" s="556" t="s">
        <v>136</v>
      </c>
      <c r="B111" s="557"/>
      <c r="C111" s="557"/>
      <c r="D111" s="558"/>
    </row>
    <row r="112" spans="1:4" x14ac:dyDescent="0.3">
      <c r="A112" s="552" t="s">
        <v>237</v>
      </c>
      <c r="B112" s="552"/>
      <c r="C112" s="139" t="s">
        <v>244</v>
      </c>
      <c r="D112" s="139" t="s">
        <v>245</v>
      </c>
    </row>
    <row r="113" spans="1:4" x14ac:dyDescent="0.3">
      <c r="A113" s="550" t="s">
        <v>41</v>
      </c>
      <c r="B113" s="550"/>
      <c r="C113" s="140">
        <f>'SIM-EXTRA ESCOLAR'!N29</f>
        <v>7723</v>
      </c>
      <c r="D113" s="551">
        <f t="shared" ref="D113:D119" si="9">C113+C114</f>
        <v>15553</v>
      </c>
    </row>
    <row r="114" spans="1:4" x14ac:dyDescent="0.3">
      <c r="A114" s="550" t="s">
        <v>42</v>
      </c>
      <c r="B114" s="550"/>
      <c r="C114" s="140">
        <f>'SIM-EXTRA ESCOLAR'!N30</f>
        <v>7830</v>
      </c>
      <c r="D114" s="551"/>
    </row>
    <row r="115" spans="1:4" x14ac:dyDescent="0.3">
      <c r="A115" s="550" t="s">
        <v>65</v>
      </c>
      <c r="B115" s="550"/>
      <c r="C115" s="140">
        <f>'SIM-EXTRA ESCOLAR'!N31</f>
        <v>6552</v>
      </c>
      <c r="D115" s="551">
        <f t="shared" si="9"/>
        <v>13086</v>
      </c>
    </row>
    <row r="116" spans="1:4" x14ac:dyDescent="0.3">
      <c r="A116" s="550" t="s">
        <v>66</v>
      </c>
      <c r="B116" s="550"/>
      <c r="C116" s="140">
        <f>'SIM-EXTRA ESCOLAR'!N32</f>
        <v>6534</v>
      </c>
      <c r="D116" s="551"/>
    </row>
    <row r="117" spans="1:4" x14ac:dyDescent="0.3">
      <c r="A117" s="550" t="s">
        <v>246</v>
      </c>
      <c r="B117" s="550"/>
      <c r="C117" s="206">
        <f>'SIM-EXTRA ESCOLAR'!N33</f>
        <v>7035</v>
      </c>
      <c r="D117" s="551">
        <f t="shared" si="9"/>
        <v>13568</v>
      </c>
    </row>
    <row r="118" spans="1:4" x14ac:dyDescent="0.3">
      <c r="A118" s="550" t="s">
        <v>247</v>
      </c>
      <c r="B118" s="550"/>
      <c r="C118" s="206">
        <f>'SIM-EXTRA ESCOLAR'!N34</f>
        <v>6533</v>
      </c>
      <c r="D118" s="551"/>
    </row>
    <row r="119" spans="1:4" x14ac:dyDescent="0.3">
      <c r="A119" s="550" t="s">
        <v>67</v>
      </c>
      <c r="B119" s="550"/>
      <c r="C119" s="206">
        <f>'SIM-EXTRA ESCOLAR'!N35</f>
        <v>6999</v>
      </c>
      <c r="D119" s="551">
        <f t="shared" si="9"/>
        <v>13816</v>
      </c>
    </row>
    <row r="120" spans="1:4" x14ac:dyDescent="0.3">
      <c r="A120" s="550" t="s">
        <v>46</v>
      </c>
      <c r="B120" s="550"/>
      <c r="C120" s="206">
        <f>'SIM-EXTRA ESCOLAR'!N36</f>
        <v>6817</v>
      </c>
      <c r="D120" s="551"/>
    </row>
    <row r="121" spans="1:4" x14ac:dyDescent="0.3">
      <c r="A121" s="552" t="s">
        <v>248</v>
      </c>
      <c r="B121" s="552"/>
      <c r="C121" s="141">
        <f>SUM(C113:C120)</f>
        <v>56023</v>
      </c>
      <c r="D121" s="142"/>
    </row>
    <row r="122" spans="1:4" x14ac:dyDescent="0.3">
      <c r="A122" s="552" t="s">
        <v>249</v>
      </c>
      <c r="B122" s="552"/>
      <c r="C122" s="147">
        <f>'SIM-EXTRA ESCOLAR'!N26</f>
        <v>0</v>
      </c>
      <c r="D122" s="142"/>
    </row>
    <row r="123" spans="1:4" s="180" customFormat="1" x14ac:dyDescent="0.3">
      <c r="A123" s="203"/>
      <c r="B123" s="203"/>
      <c r="C123" s="204"/>
      <c r="D123" s="142"/>
    </row>
    <row r="124" spans="1:4" s="180" customFormat="1" ht="27.75" customHeight="1" x14ac:dyDescent="0.3">
      <c r="A124" s="553" t="s">
        <v>295</v>
      </c>
      <c r="B124" s="554"/>
      <c r="C124" s="554"/>
      <c r="D124" s="555"/>
    </row>
    <row r="125" spans="1:4" s="180" customFormat="1" x14ac:dyDescent="0.3">
      <c r="A125" s="552" t="s">
        <v>237</v>
      </c>
      <c r="B125" s="552"/>
      <c r="C125" s="200" t="s">
        <v>244</v>
      </c>
      <c r="D125" s="200" t="s">
        <v>245</v>
      </c>
    </row>
    <row r="126" spans="1:4" s="180" customFormat="1" x14ac:dyDescent="0.3">
      <c r="A126" s="550" t="s">
        <v>41</v>
      </c>
      <c r="B126" s="550"/>
      <c r="C126" s="140">
        <v>0</v>
      </c>
      <c r="D126" s="551">
        <f t="shared" ref="D126" si="10">C126+C127</f>
        <v>0</v>
      </c>
    </row>
    <row r="127" spans="1:4" s="180" customFormat="1" x14ac:dyDescent="0.3">
      <c r="A127" s="550" t="s">
        <v>42</v>
      </c>
      <c r="B127" s="550"/>
      <c r="C127" s="140">
        <v>0</v>
      </c>
      <c r="D127" s="551"/>
    </row>
    <row r="128" spans="1:4" s="180" customFormat="1" x14ac:dyDescent="0.3">
      <c r="A128" s="550" t="s">
        <v>65</v>
      </c>
      <c r="B128" s="550"/>
      <c r="C128" s="140">
        <v>0</v>
      </c>
      <c r="D128" s="551">
        <f t="shared" ref="D128" si="11">C128+C129</f>
        <v>0</v>
      </c>
    </row>
    <row r="129" spans="1:4" s="180" customFormat="1" x14ac:dyDescent="0.3">
      <c r="A129" s="550" t="s">
        <v>66</v>
      </c>
      <c r="B129" s="550"/>
      <c r="C129" s="140">
        <v>0</v>
      </c>
      <c r="D129" s="551"/>
    </row>
    <row r="130" spans="1:4" s="180" customFormat="1" x14ac:dyDescent="0.3">
      <c r="A130" s="550" t="s">
        <v>246</v>
      </c>
      <c r="B130" s="550"/>
      <c r="C130" s="205" t="e">
        <f>'SIM-PAPSC'!#REF!</f>
        <v>#REF!</v>
      </c>
      <c r="D130" s="551" t="e">
        <f t="shared" ref="D130" si="12">C130+C131</f>
        <v>#REF!</v>
      </c>
    </row>
    <row r="131" spans="1:4" s="180" customFormat="1" x14ac:dyDescent="0.3">
      <c r="A131" s="550" t="s">
        <v>247</v>
      </c>
      <c r="B131" s="550"/>
      <c r="C131" s="140" t="e">
        <f>'SIM-PAPSC'!#REF!</f>
        <v>#REF!</v>
      </c>
      <c r="D131" s="551"/>
    </row>
    <row r="132" spans="1:4" s="180" customFormat="1" x14ac:dyDescent="0.3">
      <c r="A132" s="550" t="s">
        <v>67</v>
      </c>
      <c r="B132" s="550"/>
      <c r="C132" s="205">
        <v>0</v>
      </c>
      <c r="D132" s="551">
        <f t="shared" ref="D132" si="13">C132+C133</f>
        <v>0</v>
      </c>
    </row>
    <row r="133" spans="1:4" s="180" customFormat="1" x14ac:dyDescent="0.3">
      <c r="A133" s="550" t="s">
        <v>46</v>
      </c>
      <c r="B133" s="550"/>
      <c r="C133" s="205">
        <v>0</v>
      </c>
      <c r="D133" s="551"/>
    </row>
    <row r="134" spans="1:4" s="180" customFormat="1" x14ac:dyDescent="0.3">
      <c r="A134" s="552" t="s">
        <v>248</v>
      </c>
      <c r="B134" s="552"/>
      <c r="C134" s="141" t="e">
        <f>SUM(C126:C133)</f>
        <v>#REF!</v>
      </c>
      <c r="D134" s="142"/>
    </row>
    <row r="135" spans="1:4" s="180" customFormat="1" x14ac:dyDescent="0.3">
      <c r="A135" s="552" t="s">
        <v>249</v>
      </c>
      <c r="B135" s="552"/>
      <c r="C135" s="147" t="e">
        <f>'SIM-PAPSC'!#REF!</f>
        <v>#REF!</v>
      </c>
      <c r="D135" s="142"/>
    </row>
    <row r="136" spans="1:4" s="180" customFormat="1" x14ac:dyDescent="0.3"/>
    <row r="137" spans="1:4" ht="28.2" customHeight="1" x14ac:dyDescent="0.3">
      <c r="A137" s="553" t="s">
        <v>103</v>
      </c>
      <c r="B137" s="554"/>
      <c r="C137" s="554"/>
      <c r="D137" s="555"/>
    </row>
    <row r="138" spans="1:4" x14ac:dyDescent="0.3">
      <c r="A138" s="552" t="s">
        <v>237</v>
      </c>
      <c r="B138" s="552"/>
      <c r="C138" s="139" t="s">
        <v>244</v>
      </c>
      <c r="D138" s="139" t="s">
        <v>245</v>
      </c>
    </row>
    <row r="139" spans="1:4" x14ac:dyDescent="0.3">
      <c r="A139" s="550" t="s">
        <v>41</v>
      </c>
      <c r="B139" s="550"/>
      <c r="C139" s="140">
        <f>'SIM-CADIPSI'!N26</f>
        <v>21</v>
      </c>
      <c r="D139" s="551">
        <f t="shared" ref="D139:D145" si="14">C139+C140</f>
        <v>55</v>
      </c>
    </row>
    <row r="140" spans="1:4" x14ac:dyDescent="0.3">
      <c r="A140" s="550" t="s">
        <v>42</v>
      </c>
      <c r="B140" s="550"/>
      <c r="C140" s="140">
        <f>'SIM-CADIPSI'!N27</f>
        <v>34</v>
      </c>
      <c r="D140" s="551"/>
    </row>
    <row r="141" spans="1:4" x14ac:dyDescent="0.3">
      <c r="A141" s="550" t="s">
        <v>65</v>
      </c>
      <c r="B141" s="550"/>
      <c r="C141" s="140">
        <f>'SIM-CADIPSI'!N28</f>
        <v>0</v>
      </c>
      <c r="D141" s="551">
        <f t="shared" si="14"/>
        <v>0</v>
      </c>
    </row>
    <row r="142" spans="1:4" x14ac:dyDescent="0.3">
      <c r="A142" s="550" t="s">
        <v>66</v>
      </c>
      <c r="B142" s="550"/>
      <c r="C142" s="140">
        <f>'SIM-CADIPSI'!N29</f>
        <v>0</v>
      </c>
      <c r="D142" s="551"/>
    </row>
    <row r="143" spans="1:4" x14ac:dyDescent="0.3">
      <c r="A143" s="550" t="s">
        <v>246</v>
      </c>
      <c r="B143" s="550"/>
      <c r="C143" s="140">
        <f>'SIM-CADIPSI'!N30</f>
        <v>191</v>
      </c>
      <c r="D143" s="551">
        <f t="shared" si="14"/>
        <v>1381</v>
      </c>
    </row>
    <row r="144" spans="1:4" x14ac:dyDescent="0.3">
      <c r="A144" s="550" t="s">
        <v>247</v>
      </c>
      <c r="B144" s="550"/>
      <c r="C144" s="140">
        <f>'SIM-CADIPSI'!N31</f>
        <v>1190</v>
      </c>
      <c r="D144" s="551"/>
    </row>
    <row r="145" spans="1:7" hidden="1" x14ac:dyDescent="0.3">
      <c r="A145" s="550" t="s">
        <v>67</v>
      </c>
      <c r="B145" s="550"/>
      <c r="C145" s="140"/>
      <c r="D145" s="551">
        <f t="shared" si="14"/>
        <v>0</v>
      </c>
    </row>
    <row r="146" spans="1:7" hidden="1" x14ac:dyDescent="0.3">
      <c r="A146" s="550" t="s">
        <v>46</v>
      </c>
      <c r="B146" s="550"/>
      <c r="C146" s="140"/>
      <c r="D146" s="551"/>
    </row>
    <row r="147" spans="1:7" x14ac:dyDescent="0.3">
      <c r="A147" s="552" t="s">
        <v>248</v>
      </c>
      <c r="B147" s="552"/>
      <c r="C147" s="141">
        <f>SUM(C139:C146)</f>
        <v>1436</v>
      </c>
      <c r="D147" s="142"/>
    </row>
    <row r="148" spans="1:7" x14ac:dyDescent="0.3">
      <c r="A148" s="552" t="s">
        <v>249</v>
      </c>
      <c r="B148" s="552"/>
      <c r="C148" s="147">
        <f>'SIM-CADIPSI'!N25</f>
        <v>46421</v>
      </c>
      <c r="D148" s="142"/>
    </row>
    <row r="154" spans="1:7" x14ac:dyDescent="0.3">
      <c r="A154" s="549" t="s">
        <v>250</v>
      </c>
      <c r="B154" s="549"/>
      <c r="C154" s="143" t="s">
        <v>251</v>
      </c>
      <c r="D154" s="143" t="s">
        <v>245</v>
      </c>
    </row>
    <row r="155" spans="1:7" x14ac:dyDescent="0.3">
      <c r="A155" s="545" t="s">
        <v>41</v>
      </c>
      <c r="B155" s="545"/>
      <c r="C155" s="142">
        <f>C9+C22+C35+C48+C61+C74+C87+C100+C113+C139</f>
        <v>20787</v>
      </c>
      <c r="D155" s="547">
        <f>C155+C156</f>
        <v>41732</v>
      </c>
      <c r="E155" s="547" t="s">
        <v>42</v>
      </c>
    </row>
    <row r="156" spans="1:7" x14ac:dyDescent="0.3">
      <c r="A156" s="545" t="s">
        <v>42</v>
      </c>
      <c r="B156" s="545"/>
      <c r="C156" s="142">
        <f>C10+C23+C36+C49+C62+C75+C88+C101+C114+C140</f>
        <v>20945</v>
      </c>
      <c r="D156" s="547"/>
      <c r="E156" s="547"/>
    </row>
    <row r="157" spans="1:7" x14ac:dyDescent="0.3">
      <c r="A157" s="545" t="s">
        <v>65</v>
      </c>
      <c r="B157" s="545"/>
      <c r="C157" s="142">
        <f>C11+C24+C37+C50+C63+C76+C102+C115+C141</f>
        <v>10825</v>
      </c>
      <c r="D157" s="546">
        <f t="shared" ref="D157" si="15">C157+C158</f>
        <v>24147</v>
      </c>
      <c r="E157" s="548" t="s">
        <v>252</v>
      </c>
      <c r="G157">
        <v>3767</v>
      </c>
    </row>
    <row r="158" spans="1:7" x14ac:dyDescent="0.3">
      <c r="A158" s="545" t="s">
        <v>66</v>
      </c>
      <c r="B158" s="545"/>
      <c r="C158" s="142">
        <f>C12+C25+C38+C51+C64+C77+C90+C103+C116+C142</f>
        <v>13322</v>
      </c>
      <c r="D158" s="546"/>
      <c r="E158" s="548"/>
      <c r="G158">
        <v>3249</v>
      </c>
    </row>
    <row r="159" spans="1:7" x14ac:dyDescent="0.3">
      <c r="A159" s="545" t="s">
        <v>246</v>
      </c>
      <c r="B159" s="545"/>
      <c r="C159" s="142" t="e">
        <f>C13+C26+C39+C52+C65+C78+C91+C104+C117+C143+C130</f>
        <v>#REF!</v>
      </c>
      <c r="D159" s="546" t="e">
        <f t="shared" ref="D159" si="16">C159+C160</f>
        <v>#REF!</v>
      </c>
      <c r="E159" s="547" t="s">
        <v>253</v>
      </c>
      <c r="G159">
        <v>17695</v>
      </c>
    </row>
    <row r="160" spans="1:7" x14ac:dyDescent="0.3">
      <c r="A160" s="545" t="s">
        <v>247</v>
      </c>
      <c r="B160" s="545"/>
      <c r="C160" s="18" t="e">
        <f>C14+C27+C40+C53+C66+C79+C92+C105+C118+C144+C131</f>
        <v>#REF!</v>
      </c>
      <c r="D160" s="546"/>
      <c r="E160" s="547"/>
      <c r="G160">
        <v>10791</v>
      </c>
    </row>
    <row r="161" spans="1:5" x14ac:dyDescent="0.3">
      <c r="A161" s="545" t="s">
        <v>67</v>
      </c>
      <c r="B161" s="545"/>
      <c r="C161" s="142">
        <f>C15+C28+C41+C54+C119</f>
        <v>13390</v>
      </c>
      <c r="D161" s="547">
        <f t="shared" ref="D161" si="17">C161+C162</f>
        <v>22808</v>
      </c>
      <c r="E161" s="548" t="s">
        <v>254</v>
      </c>
    </row>
    <row r="162" spans="1:5" x14ac:dyDescent="0.3">
      <c r="A162" s="545" t="s">
        <v>46</v>
      </c>
      <c r="B162" s="545"/>
      <c r="C162" s="142">
        <f>C16+C29+C42+C55+C120</f>
        <v>9418</v>
      </c>
      <c r="D162" s="547"/>
      <c r="E162" s="548"/>
    </row>
    <row r="164" spans="1:5" x14ac:dyDescent="0.3">
      <c r="A164" s="544" t="s">
        <v>255</v>
      </c>
      <c r="B164" s="544"/>
      <c r="C164" t="e">
        <f>SUM(C155:C162)</f>
        <v>#REF!</v>
      </c>
      <c r="D164" t="e">
        <f>C164+C134</f>
        <v>#REF!</v>
      </c>
    </row>
    <row r="165" spans="1:5" x14ac:dyDescent="0.3">
      <c r="A165" s="544" t="s">
        <v>256</v>
      </c>
      <c r="B165" s="544"/>
      <c r="C165" s="148" t="e">
        <f>C148+C122+C109+C96+C83+C70+C57+C44+C31+C18+C135</f>
        <v>#REF!</v>
      </c>
    </row>
  </sheetData>
  <mergeCells count="199">
    <mergeCell ref="D132:D133"/>
    <mergeCell ref="A133:B133"/>
    <mergeCell ref="A134:B134"/>
    <mergeCell ref="A135:B135"/>
    <mergeCell ref="A124:D124"/>
    <mergeCell ref="A9:B9"/>
    <mergeCell ref="D9:D10"/>
    <mergeCell ref="A10:B10"/>
    <mergeCell ref="A11:B11"/>
    <mergeCell ref="D11:D12"/>
    <mergeCell ref="A12:B12"/>
    <mergeCell ref="A21:B21"/>
    <mergeCell ref="A22:B22"/>
    <mergeCell ref="D22:D23"/>
    <mergeCell ref="A23:B23"/>
    <mergeCell ref="A28:B28"/>
    <mergeCell ref="D28:D29"/>
    <mergeCell ref="A29:B29"/>
    <mergeCell ref="A30:B30"/>
    <mergeCell ref="A31:B31"/>
    <mergeCell ref="A33:D33"/>
    <mergeCell ref="A24:B24"/>
    <mergeCell ref="D24:D25"/>
    <mergeCell ref="A25:B25"/>
    <mergeCell ref="A1:E1"/>
    <mergeCell ref="A2:E2"/>
    <mergeCell ref="A3:E3"/>
    <mergeCell ref="A5:E5"/>
    <mergeCell ref="A7:D7"/>
    <mergeCell ref="A8:B8"/>
    <mergeCell ref="A17:B17"/>
    <mergeCell ref="A18:B18"/>
    <mergeCell ref="A20:D20"/>
    <mergeCell ref="A13:B13"/>
    <mergeCell ref="D13:D14"/>
    <mergeCell ref="A14:B14"/>
    <mergeCell ref="A15:B15"/>
    <mergeCell ref="D15:D16"/>
    <mergeCell ref="A16:B16"/>
    <mergeCell ref="A26:B26"/>
    <mergeCell ref="D26:D27"/>
    <mergeCell ref="A27:B27"/>
    <mergeCell ref="A39:B39"/>
    <mergeCell ref="D39:D40"/>
    <mergeCell ref="A40:B40"/>
    <mergeCell ref="A41:B41"/>
    <mergeCell ref="D41:D42"/>
    <mergeCell ref="A42:B42"/>
    <mergeCell ref="A34:B34"/>
    <mergeCell ref="A35:B35"/>
    <mergeCell ref="D35:D36"/>
    <mergeCell ref="A36:B36"/>
    <mergeCell ref="A37:B37"/>
    <mergeCell ref="D37:D38"/>
    <mergeCell ref="A38:B38"/>
    <mergeCell ref="A50:B50"/>
    <mergeCell ref="D50:D51"/>
    <mergeCell ref="A51:B51"/>
    <mergeCell ref="A52:B52"/>
    <mergeCell ref="D52:D53"/>
    <mergeCell ref="A53:B53"/>
    <mergeCell ref="A43:B43"/>
    <mergeCell ref="A44:B44"/>
    <mergeCell ref="A46:D46"/>
    <mergeCell ref="A47:B47"/>
    <mergeCell ref="A48:B48"/>
    <mergeCell ref="D48:D49"/>
    <mergeCell ref="A49:B49"/>
    <mergeCell ref="A60:B60"/>
    <mergeCell ref="A61:B61"/>
    <mergeCell ref="D61:D62"/>
    <mergeCell ref="A62:B62"/>
    <mergeCell ref="A63:B63"/>
    <mergeCell ref="D63:D64"/>
    <mergeCell ref="A64:B64"/>
    <mergeCell ref="A54:B54"/>
    <mergeCell ref="D54:D55"/>
    <mergeCell ref="A55:B55"/>
    <mergeCell ref="A56:B56"/>
    <mergeCell ref="A57:B57"/>
    <mergeCell ref="A59:D59"/>
    <mergeCell ref="A69:B69"/>
    <mergeCell ref="A70:B70"/>
    <mergeCell ref="A72:D72"/>
    <mergeCell ref="A73:B73"/>
    <mergeCell ref="A74:B74"/>
    <mergeCell ref="D74:D75"/>
    <mergeCell ref="A75:B75"/>
    <mergeCell ref="A65:B65"/>
    <mergeCell ref="D65:D66"/>
    <mergeCell ref="A66:B66"/>
    <mergeCell ref="A67:B67"/>
    <mergeCell ref="D67:D68"/>
    <mergeCell ref="A68:B68"/>
    <mergeCell ref="A80:B80"/>
    <mergeCell ref="D80:D81"/>
    <mergeCell ref="A81:B81"/>
    <mergeCell ref="A82:B82"/>
    <mergeCell ref="A83:B83"/>
    <mergeCell ref="A85:D85"/>
    <mergeCell ref="A76:B76"/>
    <mergeCell ref="D76:D77"/>
    <mergeCell ref="A77:B77"/>
    <mergeCell ref="A78:B78"/>
    <mergeCell ref="D78:D79"/>
    <mergeCell ref="A79:B79"/>
    <mergeCell ref="A91:B91"/>
    <mergeCell ref="D91:D92"/>
    <mergeCell ref="A92:B92"/>
    <mergeCell ref="A93:B93"/>
    <mergeCell ref="D93:D94"/>
    <mergeCell ref="A94:B94"/>
    <mergeCell ref="A86:B86"/>
    <mergeCell ref="A87:B87"/>
    <mergeCell ref="D87:D88"/>
    <mergeCell ref="A88:B88"/>
    <mergeCell ref="A89:B89"/>
    <mergeCell ref="D89:D90"/>
    <mergeCell ref="A90:B90"/>
    <mergeCell ref="A102:B102"/>
    <mergeCell ref="D102:D103"/>
    <mergeCell ref="A103:B103"/>
    <mergeCell ref="A104:B104"/>
    <mergeCell ref="D104:D105"/>
    <mergeCell ref="A105:B105"/>
    <mergeCell ref="A95:B95"/>
    <mergeCell ref="A96:B96"/>
    <mergeCell ref="A98:D98"/>
    <mergeCell ref="A99:B99"/>
    <mergeCell ref="A100:B100"/>
    <mergeCell ref="D100:D101"/>
    <mergeCell ref="A101:B101"/>
    <mergeCell ref="A112:B112"/>
    <mergeCell ref="A113:B113"/>
    <mergeCell ref="D113:D114"/>
    <mergeCell ref="A114:B114"/>
    <mergeCell ref="A115:B115"/>
    <mergeCell ref="D115:D116"/>
    <mergeCell ref="A116:B116"/>
    <mergeCell ref="A106:B106"/>
    <mergeCell ref="D106:D107"/>
    <mergeCell ref="A107:B107"/>
    <mergeCell ref="A108:B108"/>
    <mergeCell ref="A109:B109"/>
    <mergeCell ref="A111:D111"/>
    <mergeCell ref="A121:B121"/>
    <mergeCell ref="A122:B122"/>
    <mergeCell ref="A137:D137"/>
    <mergeCell ref="A138:B138"/>
    <mergeCell ref="A139:B139"/>
    <mergeCell ref="D139:D140"/>
    <mergeCell ref="A140:B140"/>
    <mergeCell ref="A117:B117"/>
    <mergeCell ref="D117:D118"/>
    <mergeCell ref="A118:B118"/>
    <mergeCell ref="A119:B119"/>
    <mergeCell ref="D119:D120"/>
    <mergeCell ref="A120:B120"/>
    <mergeCell ref="A125:B125"/>
    <mergeCell ref="A126:B126"/>
    <mergeCell ref="D126:D127"/>
    <mergeCell ref="A127:B127"/>
    <mergeCell ref="A128:B128"/>
    <mergeCell ref="D128:D129"/>
    <mergeCell ref="A129:B129"/>
    <mergeCell ref="A130:B130"/>
    <mergeCell ref="D130:D131"/>
    <mergeCell ref="A131:B131"/>
    <mergeCell ref="A132:B132"/>
    <mergeCell ref="A145:B145"/>
    <mergeCell ref="D145:D146"/>
    <mergeCell ref="A146:B146"/>
    <mergeCell ref="A147:B147"/>
    <mergeCell ref="A148:B148"/>
    <mergeCell ref="A141:B141"/>
    <mergeCell ref="D141:D142"/>
    <mergeCell ref="A142:B142"/>
    <mergeCell ref="A143:B143"/>
    <mergeCell ref="D143:D144"/>
    <mergeCell ref="A144:B144"/>
    <mergeCell ref="A155:B155"/>
    <mergeCell ref="D155:D156"/>
    <mergeCell ref="E155:E156"/>
    <mergeCell ref="A156:B156"/>
    <mergeCell ref="A157:B157"/>
    <mergeCell ref="D157:D158"/>
    <mergeCell ref="E157:E158"/>
    <mergeCell ref="A158:B158"/>
    <mergeCell ref="A154:B154"/>
    <mergeCell ref="A164:B164"/>
    <mergeCell ref="A165:B165"/>
    <mergeCell ref="A159:B159"/>
    <mergeCell ref="D159:D160"/>
    <mergeCell ref="E159:E160"/>
    <mergeCell ref="A160:B160"/>
    <mergeCell ref="A161:B161"/>
    <mergeCell ref="D161:D162"/>
    <mergeCell ref="E161:E162"/>
    <mergeCell ref="A162:B162"/>
  </mergeCells>
  <pageMargins left="1.0900000000000001" right="0.7" top="0.75" bottom="0.75" header="0.3" footer="0.3"/>
  <pageSetup paperSize="9" scale="97" orientation="portrait" r:id="rId1"/>
  <rowBreaks count="2" manualBreakCount="2">
    <brk id="45" max="16383" man="1"/>
    <brk id="9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41"/>
  <sheetViews>
    <sheetView view="pageBreakPreview" topLeftCell="A15" zoomScale="90" zoomScaleSheetLayoutView="90" workbookViewId="0">
      <selection activeCell="B26" sqref="B26:C26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4" customWidth="1"/>
    <col min="9" max="9" width="12.109375" style="4" hidden="1" customWidth="1"/>
    <col min="10" max="10" width="12.1093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20" width="4.33203125" style="33" customWidth="1"/>
    <col min="21" max="21" width="4.5546875" style="33" customWidth="1"/>
    <col min="22" max="22" width="4.33203125" style="33" customWidth="1"/>
    <col min="23" max="25" width="4.33203125" style="5" customWidth="1"/>
    <col min="26" max="27" width="4.33203125" style="33" customWidth="1"/>
    <col min="28" max="28" width="4.33203125" style="5" customWidth="1"/>
    <col min="29" max="29" width="4.5546875" style="5" customWidth="1"/>
    <col min="30" max="34" width="4.33203125" style="5" customWidth="1"/>
    <col min="35" max="35" width="4.33203125" style="33" customWidth="1"/>
    <col min="36" max="36" width="4.33203125" style="5" customWidth="1"/>
    <col min="37" max="37" width="4.5546875" style="5" customWidth="1"/>
    <col min="38" max="41" width="4.33203125" style="5" customWidth="1"/>
    <col min="42" max="42" width="4.33203125" style="33" customWidth="1"/>
    <col min="43" max="44" width="4.33203125" style="5" customWidth="1"/>
    <col min="45" max="45" width="4.5546875" style="5" customWidth="1"/>
    <col min="46" max="49" width="4.33203125" style="5" customWidth="1"/>
    <col min="50" max="50" width="4.33203125" style="33" customWidth="1"/>
    <col min="51" max="52" width="4.33203125" style="5" customWidth="1"/>
    <col min="53" max="53" width="4.5546875" style="5" customWidth="1"/>
    <col min="54" max="54" width="4.33203125" style="5" customWidth="1"/>
    <col min="55" max="58" width="4.33203125" style="33" customWidth="1"/>
    <col min="59" max="59" width="4.33203125" style="5" customWidth="1"/>
    <col min="60" max="60" width="4.33203125" style="33" customWidth="1"/>
    <col min="61" max="61" width="4.5546875" style="33" customWidth="1"/>
    <col min="62" max="62" width="4.33203125" style="33" customWidth="1"/>
    <col min="63" max="66" width="4.33203125" style="5" customWidth="1"/>
    <col min="67" max="67" width="4.33203125" style="33" customWidth="1"/>
    <col min="68" max="68" width="4.33203125" style="5" customWidth="1"/>
    <col min="69" max="69" width="4.5546875" style="5" customWidth="1"/>
    <col min="70" max="74" width="4.33203125" style="5" customWidth="1"/>
    <col min="75" max="75" width="4.33203125" style="33" customWidth="1"/>
    <col min="76" max="76" width="4.33203125" style="5" customWidth="1"/>
    <col min="77" max="77" width="4.5546875" style="5" customWidth="1"/>
    <col min="78" max="81" width="4.33203125" style="5" customWidth="1"/>
    <col min="82" max="82" width="4.33203125" style="33" customWidth="1"/>
    <col min="83" max="84" width="4.33203125" style="5" customWidth="1"/>
    <col min="85" max="85" width="4.5546875" style="5" customWidth="1"/>
    <col min="86" max="89" width="4.33203125" style="5" customWidth="1"/>
    <col min="90" max="90" width="4.33203125" style="33" customWidth="1"/>
    <col min="91" max="92" width="4.33203125" style="5" customWidth="1"/>
    <col min="93" max="93" width="4.5546875" style="5" customWidth="1"/>
    <col min="94" max="98" width="4.33203125" style="5" customWidth="1"/>
    <col min="99" max="99" width="4.33203125" style="33" customWidth="1"/>
    <col min="100" max="100" width="4.33203125" style="5" customWidth="1"/>
    <col min="101" max="101" width="4.5546875" style="5" customWidth="1"/>
    <col min="102" max="105" width="4.33203125" style="5" customWidth="1"/>
    <col min="106" max="106" width="4.33203125" style="33" customWidth="1"/>
    <col min="107" max="108" width="4.33203125" style="5" customWidth="1"/>
    <col min="109" max="109" width="4.5546875" style="5" customWidth="1"/>
    <col min="110" max="110" width="4.33203125" style="5" customWidth="1"/>
    <col min="334" max="334" width="12.5546875" customWidth="1"/>
    <col min="335" max="335" width="5.109375" customWidth="1"/>
    <col min="336" max="336" width="13.44140625" customWidth="1"/>
    <col min="337" max="338" width="21.44140625" customWidth="1"/>
    <col min="339" max="339" width="17.6640625" customWidth="1"/>
    <col min="340" max="341" width="14.6640625" customWidth="1"/>
    <col min="342" max="343" width="15.88671875" customWidth="1"/>
    <col min="344" max="355" width="12.88671875" customWidth="1"/>
    <col min="590" max="590" width="12.5546875" customWidth="1"/>
    <col min="591" max="591" width="5.109375" customWidth="1"/>
    <col min="592" max="592" width="13.44140625" customWidth="1"/>
    <col min="593" max="594" width="21.44140625" customWidth="1"/>
    <col min="595" max="595" width="17.6640625" customWidth="1"/>
    <col min="596" max="597" width="14.6640625" customWidth="1"/>
    <col min="598" max="599" width="15.88671875" customWidth="1"/>
    <col min="600" max="611" width="12.88671875" customWidth="1"/>
    <col min="846" max="846" width="12.5546875" customWidth="1"/>
    <col min="847" max="847" width="5.109375" customWidth="1"/>
    <col min="848" max="848" width="13.44140625" customWidth="1"/>
    <col min="849" max="850" width="21.44140625" customWidth="1"/>
    <col min="851" max="851" width="17.6640625" customWidth="1"/>
    <col min="852" max="853" width="14.6640625" customWidth="1"/>
    <col min="854" max="855" width="15.88671875" customWidth="1"/>
    <col min="856" max="867" width="12.88671875" customWidth="1"/>
    <col min="1102" max="1102" width="12.5546875" customWidth="1"/>
    <col min="1103" max="1103" width="5.109375" customWidth="1"/>
    <col min="1104" max="1104" width="13.44140625" customWidth="1"/>
    <col min="1105" max="1106" width="21.44140625" customWidth="1"/>
    <col min="1107" max="1107" width="17.6640625" customWidth="1"/>
    <col min="1108" max="1109" width="14.6640625" customWidth="1"/>
    <col min="1110" max="1111" width="15.88671875" customWidth="1"/>
    <col min="1112" max="1123" width="12.88671875" customWidth="1"/>
    <col min="1358" max="1358" width="12.5546875" customWidth="1"/>
    <col min="1359" max="1359" width="5.109375" customWidth="1"/>
    <col min="1360" max="1360" width="13.44140625" customWidth="1"/>
    <col min="1361" max="1362" width="21.44140625" customWidth="1"/>
    <col min="1363" max="1363" width="17.6640625" customWidth="1"/>
    <col min="1364" max="1365" width="14.6640625" customWidth="1"/>
    <col min="1366" max="1367" width="15.88671875" customWidth="1"/>
    <col min="1368" max="1379" width="12.88671875" customWidth="1"/>
    <col min="1614" max="1614" width="12.5546875" customWidth="1"/>
    <col min="1615" max="1615" width="5.109375" customWidth="1"/>
    <col min="1616" max="1616" width="13.44140625" customWidth="1"/>
    <col min="1617" max="1618" width="21.44140625" customWidth="1"/>
    <col min="1619" max="1619" width="17.6640625" customWidth="1"/>
    <col min="1620" max="1621" width="14.6640625" customWidth="1"/>
    <col min="1622" max="1623" width="15.88671875" customWidth="1"/>
    <col min="1624" max="1635" width="12.88671875" customWidth="1"/>
    <col min="1870" max="1870" width="12.5546875" customWidth="1"/>
    <col min="1871" max="1871" width="5.109375" customWidth="1"/>
    <col min="1872" max="1872" width="13.44140625" customWidth="1"/>
    <col min="1873" max="1874" width="21.44140625" customWidth="1"/>
    <col min="1875" max="1875" width="17.6640625" customWidth="1"/>
    <col min="1876" max="1877" width="14.6640625" customWidth="1"/>
    <col min="1878" max="1879" width="15.88671875" customWidth="1"/>
    <col min="1880" max="1891" width="12.88671875" customWidth="1"/>
    <col min="2126" max="2126" width="12.5546875" customWidth="1"/>
    <col min="2127" max="2127" width="5.109375" customWidth="1"/>
    <col min="2128" max="2128" width="13.44140625" customWidth="1"/>
    <col min="2129" max="2130" width="21.44140625" customWidth="1"/>
    <col min="2131" max="2131" width="17.6640625" customWidth="1"/>
    <col min="2132" max="2133" width="14.6640625" customWidth="1"/>
    <col min="2134" max="2135" width="15.88671875" customWidth="1"/>
    <col min="2136" max="2147" width="12.88671875" customWidth="1"/>
    <col min="2382" max="2382" width="12.5546875" customWidth="1"/>
    <col min="2383" max="2383" width="5.109375" customWidth="1"/>
    <col min="2384" max="2384" width="13.44140625" customWidth="1"/>
    <col min="2385" max="2386" width="21.44140625" customWidth="1"/>
    <col min="2387" max="2387" width="17.6640625" customWidth="1"/>
    <col min="2388" max="2389" width="14.6640625" customWidth="1"/>
    <col min="2390" max="2391" width="15.88671875" customWidth="1"/>
    <col min="2392" max="2403" width="12.88671875" customWidth="1"/>
    <col min="2638" max="2638" width="12.5546875" customWidth="1"/>
    <col min="2639" max="2639" width="5.109375" customWidth="1"/>
    <col min="2640" max="2640" width="13.44140625" customWidth="1"/>
    <col min="2641" max="2642" width="21.44140625" customWidth="1"/>
    <col min="2643" max="2643" width="17.6640625" customWidth="1"/>
    <col min="2644" max="2645" width="14.6640625" customWidth="1"/>
    <col min="2646" max="2647" width="15.88671875" customWidth="1"/>
    <col min="2648" max="2659" width="12.88671875" customWidth="1"/>
    <col min="2894" max="2894" width="12.5546875" customWidth="1"/>
    <col min="2895" max="2895" width="5.109375" customWidth="1"/>
    <col min="2896" max="2896" width="13.44140625" customWidth="1"/>
    <col min="2897" max="2898" width="21.44140625" customWidth="1"/>
    <col min="2899" max="2899" width="17.6640625" customWidth="1"/>
    <col min="2900" max="2901" width="14.6640625" customWidth="1"/>
    <col min="2902" max="2903" width="15.88671875" customWidth="1"/>
    <col min="2904" max="2915" width="12.88671875" customWidth="1"/>
    <col min="3150" max="3150" width="12.5546875" customWidth="1"/>
    <col min="3151" max="3151" width="5.109375" customWidth="1"/>
    <col min="3152" max="3152" width="13.44140625" customWidth="1"/>
    <col min="3153" max="3154" width="21.44140625" customWidth="1"/>
    <col min="3155" max="3155" width="17.6640625" customWidth="1"/>
    <col min="3156" max="3157" width="14.6640625" customWidth="1"/>
    <col min="3158" max="3159" width="15.88671875" customWidth="1"/>
    <col min="3160" max="3171" width="12.88671875" customWidth="1"/>
    <col min="3406" max="3406" width="12.5546875" customWidth="1"/>
    <col min="3407" max="3407" width="5.109375" customWidth="1"/>
    <col min="3408" max="3408" width="13.44140625" customWidth="1"/>
    <col min="3409" max="3410" width="21.44140625" customWidth="1"/>
    <col min="3411" max="3411" width="17.6640625" customWidth="1"/>
    <col min="3412" max="3413" width="14.6640625" customWidth="1"/>
    <col min="3414" max="3415" width="15.88671875" customWidth="1"/>
    <col min="3416" max="3427" width="12.88671875" customWidth="1"/>
    <col min="3662" max="3662" width="12.5546875" customWidth="1"/>
    <col min="3663" max="3663" width="5.109375" customWidth="1"/>
    <col min="3664" max="3664" width="13.44140625" customWidth="1"/>
    <col min="3665" max="3666" width="21.44140625" customWidth="1"/>
    <col min="3667" max="3667" width="17.6640625" customWidth="1"/>
    <col min="3668" max="3669" width="14.6640625" customWidth="1"/>
    <col min="3670" max="3671" width="15.88671875" customWidth="1"/>
    <col min="3672" max="3683" width="12.88671875" customWidth="1"/>
    <col min="3918" max="3918" width="12.5546875" customWidth="1"/>
    <col min="3919" max="3919" width="5.109375" customWidth="1"/>
    <col min="3920" max="3920" width="13.44140625" customWidth="1"/>
    <col min="3921" max="3922" width="21.44140625" customWidth="1"/>
    <col min="3923" max="3923" width="17.6640625" customWidth="1"/>
    <col min="3924" max="3925" width="14.6640625" customWidth="1"/>
    <col min="3926" max="3927" width="15.88671875" customWidth="1"/>
    <col min="3928" max="3939" width="12.88671875" customWidth="1"/>
    <col min="4174" max="4174" width="12.5546875" customWidth="1"/>
    <col min="4175" max="4175" width="5.109375" customWidth="1"/>
    <col min="4176" max="4176" width="13.44140625" customWidth="1"/>
    <col min="4177" max="4178" width="21.44140625" customWidth="1"/>
    <col min="4179" max="4179" width="17.6640625" customWidth="1"/>
    <col min="4180" max="4181" width="14.6640625" customWidth="1"/>
    <col min="4182" max="4183" width="15.88671875" customWidth="1"/>
    <col min="4184" max="4195" width="12.88671875" customWidth="1"/>
    <col min="4430" max="4430" width="12.5546875" customWidth="1"/>
    <col min="4431" max="4431" width="5.109375" customWidth="1"/>
    <col min="4432" max="4432" width="13.44140625" customWidth="1"/>
    <col min="4433" max="4434" width="21.44140625" customWidth="1"/>
    <col min="4435" max="4435" width="17.6640625" customWidth="1"/>
    <col min="4436" max="4437" width="14.6640625" customWidth="1"/>
    <col min="4438" max="4439" width="15.88671875" customWidth="1"/>
    <col min="4440" max="4451" width="12.88671875" customWidth="1"/>
    <col min="4686" max="4686" width="12.5546875" customWidth="1"/>
    <col min="4687" max="4687" width="5.109375" customWidth="1"/>
    <col min="4688" max="4688" width="13.44140625" customWidth="1"/>
    <col min="4689" max="4690" width="21.44140625" customWidth="1"/>
    <col min="4691" max="4691" width="17.6640625" customWidth="1"/>
    <col min="4692" max="4693" width="14.6640625" customWidth="1"/>
    <col min="4694" max="4695" width="15.88671875" customWidth="1"/>
    <col min="4696" max="4707" width="12.88671875" customWidth="1"/>
    <col min="4942" max="4942" width="12.5546875" customWidth="1"/>
    <col min="4943" max="4943" width="5.109375" customWidth="1"/>
    <col min="4944" max="4944" width="13.44140625" customWidth="1"/>
    <col min="4945" max="4946" width="21.44140625" customWidth="1"/>
    <col min="4947" max="4947" width="17.6640625" customWidth="1"/>
    <col min="4948" max="4949" width="14.6640625" customWidth="1"/>
    <col min="4950" max="4951" width="15.88671875" customWidth="1"/>
    <col min="4952" max="4963" width="12.88671875" customWidth="1"/>
    <col min="5198" max="5198" width="12.5546875" customWidth="1"/>
    <col min="5199" max="5199" width="5.109375" customWidth="1"/>
    <col min="5200" max="5200" width="13.44140625" customWidth="1"/>
    <col min="5201" max="5202" width="21.44140625" customWidth="1"/>
    <col min="5203" max="5203" width="17.6640625" customWidth="1"/>
    <col min="5204" max="5205" width="14.6640625" customWidth="1"/>
    <col min="5206" max="5207" width="15.88671875" customWidth="1"/>
    <col min="5208" max="5219" width="12.88671875" customWidth="1"/>
    <col min="5454" max="5454" width="12.5546875" customWidth="1"/>
    <col min="5455" max="5455" width="5.109375" customWidth="1"/>
    <col min="5456" max="5456" width="13.44140625" customWidth="1"/>
    <col min="5457" max="5458" width="21.44140625" customWidth="1"/>
    <col min="5459" max="5459" width="17.6640625" customWidth="1"/>
    <col min="5460" max="5461" width="14.6640625" customWidth="1"/>
    <col min="5462" max="5463" width="15.88671875" customWidth="1"/>
    <col min="5464" max="5475" width="12.88671875" customWidth="1"/>
    <col min="5710" max="5710" width="12.5546875" customWidth="1"/>
    <col min="5711" max="5711" width="5.109375" customWidth="1"/>
    <col min="5712" max="5712" width="13.44140625" customWidth="1"/>
    <col min="5713" max="5714" width="21.44140625" customWidth="1"/>
    <col min="5715" max="5715" width="17.6640625" customWidth="1"/>
    <col min="5716" max="5717" width="14.6640625" customWidth="1"/>
    <col min="5718" max="5719" width="15.88671875" customWidth="1"/>
    <col min="5720" max="5731" width="12.88671875" customWidth="1"/>
    <col min="5966" max="5966" width="12.5546875" customWidth="1"/>
    <col min="5967" max="5967" width="5.109375" customWidth="1"/>
    <col min="5968" max="5968" width="13.44140625" customWidth="1"/>
    <col min="5969" max="5970" width="21.44140625" customWidth="1"/>
    <col min="5971" max="5971" width="17.6640625" customWidth="1"/>
    <col min="5972" max="5973" width="14.6640625" customWidth="1"/>
    <col min="5974" max="5975" width="15.88671875" customWidth="1"/>
    <col min="5976" max="5987" width="12.88671875" customWidth="1"/>
    <col min="6222" max="6222" width="12.5546875" customWidth="1"/>
    <col min="6223" max="6223" width="5.109375" customWidth="1"/>
    <col min="6224" max="6224" width="13.44140625" customWidth="1"/>
    <col min="6225" max="6226" width="21.44140625" customWidth="1"/>
    <col min="6227" max="6227" width="17.6640625" customWidth="1"/>
    <col min="6228" max="6229" width="14.6640625" customWidth="1"/>
    <col min="6230" max="6231" width="15.88671875" customWidth="1"/>
    <col min="6232" max="6243" width="12.88671875" customWidth="1"/>
    <col min="6478" max="6478" width="12.5546875" customWidth="1"/>
    <col min="6479" max="6479" width="5.109375" customWidth="1"/>
    <col min="6480" max="6480" width="13.44140625" customWidth="1"/>
    <col min="6481" max="6482" width="21.44140625" customWidth="1"/>
    <col min="6483" max="6483" width="17.6640625" customWidth="1"/>
    <col min="6484" max="6485" width="14.6640625" customWidth="1"/>
    <col min="6486" max="6487" width="15.88671875" customWidth="1"/>
    <col min="6488" max="6499" width="12.88671875" customWidth="1"/>
    <col min="6734" max="6734" width="12.5546875" customWidth="1"/>
    <col min="6735" max="6735" width="5.109375" customWidth="1"/>
    <col min="6736" max="6736" width="13.44140625" customWidth="1"/>
    <col min="6737" max="6738" width="21.44140625" customWidth="1"/>
    <col min="6739" max="6739" width="17.6640625" customWidth="1"/>
    <col min="6740" max="6741" width="14.6640625" customWidth="1"/>
    <col min="6742" max="6743" width="15.88671875" customWidth="1"/>
    <col min="6744" max="6755" width="12.88671875" customWidth="1"/>
    <col min="6990" max="6990" width="12.5546875" customWidth="1"/>
    <col min="6991" max="6991" width="5.109375" customWidth="1"/>
    <col min="6992" max="6992" width="13.44140625" customWidth="1"/>
    <col min="6993" max="6994" width="21.44140625" customWidth="1"/>
    <col min="6995" max="6995" width="17.6640625" customWidth="1"/>
    <col min="6996" max="6997" width="14.6640625" customWidth="1"/>
    <col min="6998" max="6999" width="15.88671875" customWidth="1"/>
    <col min="7000" max="7011" width="12.88671875" customWidth="1"/>
    <col min="7246" max="7246" width="12.5546875" customWidth="1"/>
    <col min="7247" max="7247" width="5.109375" customWidth="1"/>
    <col min="7248" max="7248" width="13.44140625" customWidth="1"/>
    <col min="7249" max="7250" width="21.44140625" customWidth="1"/>
    <col min="7251" max="7251" width="17.6640625" customWidth="1"/>
    <col min="7252" max="7253" width="14.6640625" customWidth="1"/>
    <col min="7254" max="7255" width="15.88671875" customWidth="1"/>
    <col min="7256" max="7267" width="12.88671875" customWidth="1"/>
    <col min="7502" max="7502" width="12.5546875" customWidth="1"/>
    <col min="7503" max="7503" width="5.109375" customWidth="1"/>
    <col min="7504" max="7504" width="13.44140625" customWidth="1"/>
    <col min="7505" max="7506" width="21.44140625" customWidth="1"/>
    <col min="7507" max="7507" width="17.6640625" customWidth="1"/>
    <col min="7508" max="7509" width="14.6640625" customWidth="1"/>
    <col min="7510" max="7511" width="15.88671875" customWidth="1"/>
    <col min="7512" max="7523" width="12.88671875" customWidth="1"/>
    <col min="7758" max="7758" width="12.5546875" customWidth="1"/>
    <col min="7759" max="7759" width="5.109375" customWidth="1"/>
    <col min="7760" max="7760" width="13.44140625" customWidth="1"/>
    <col min="7761" max="7762" width="21.44140625" customWidth="1"/>
    <col min="7763" max="7763" width="17.6640625" customWidth="1"/>
    <col min="7764" max="7765" width="14.6640625" customWidth="1"/>
    <col min="7766" max="7767" width="15.88671875" customWidth="1"/>
    <col min="7768" max="7779" width="12.88671875" customWidth="1"/>
    <col min="8014" max="8014" width="12.5546875" customWidth="1"/>
    <col min="8015" max="8015" width="5.109375" customWidth="1"/>
    <col min="8016" max="8016" width="13.44140625" customWidth="1"/>
    <col min="8017" max="8018" width="21.44140625" customWidth="1"/>
    <col min="8019" max="8019" width="17.6640625" customWidth="1"/>
    <col min="8020" max="8021" width="14.6640625" customWidth="1"/>
    <col min="8022" max="8023" width="15.88671875" customWidth="1"/>
    <col min="8024" max="8035" width="12.88671875" customWidth="1"/>
    <col min="8270" max="8270" width="12.5546875" customWidth="1"/>
    <col min="8271" max="8271" width="5.109375" customWidth="1"/>
    <col min="8272" max="8272" width="13.44140625" customWidth="1"/>
    <col min="8273" max="8274" width="21.44140625" customWidth="1"/>
    <col min="8275" max="8275" width="17.6640625" customWidth="1"/>
    <col min="8276" max="8277" width="14.6640625" customWidth="1"/>
    <col min="8278" max="8279" width="15.88671875" customWidth="1"/>
    <col min="8280" max="8291" width="12.88671875" customWidth="1"/>
    <col min="8526" max="8526" width="12.5546875" customWidth="1"/>
    <col min="8527" max="8527" width="5.109375" customWidth="1"/>
    <col min="8528" max="8528" width="13.44140625" customWidth="1"/>
    <col min="8529" max="8530" width="21.44140625" customWidth="1"/>
    <col min="8531" max="8531" width="17.6640625" customWidth="1"/>
    <col min="8532" max="8533" width="14.6640625" customWidth="1"/>
    <col min="8534" max="8535" width="15.88671875" customWidth="1"/>
    <col min="8536" max="8547" width="12.88671875" customWidth="1"/>
    <col min="8782" max="8782" width="12.5546875" customWidth="1"/>
    <col min="8783" max="8783" width="5.109375" customWidth="1"/>
    <col min="8784" max="8784" width="13.44140625" customWidth="1"/>
    <col min="8785" max="8786" width="21.44140625" customWidth="1"/>
    <col min="8787" max="8787" width="17.6640625" customWidth="1"/>
    <col min="8788" max="8789" width="14.6640625" customWidth="1"/>
    <col min="8790" max="8791" width="15.88671875" customWidth="1"/>
    <col min="8792" max="8803" width="12.88671875" customWidth="1"/>
    <col min="9038" max="9038" width="12.5546875" customWidth="1"/>
    <col min="9039" max="9039" width="5.109375" customWidth="1"/>
    <col min="9040" max="9040" width="13.44140625" customWidth="1"/>
    <col min="9041" max="9042" width="21.44140625" customWidth="1"/>
    <col min="9043" max="9043" width="17.6640625" customWidth="1"/>
    <col min="9044" max="9045" width="14.6640625" customWidth="1"/>
    <col min="9046" max="9047" width="15.88671875" customWidth="1"/>
    <col min="9048" max="9059" width="12.88671875" customWidth="1"/>
    <col min="9294" max="9294" width="12.5546875" customWidth="1"/>
    <col min="9295" max="9295" width="5.109375" customWidth="1"/>
    <col min="9296" max="9296" width="13.44140625" customWidth="1"/>
    <col min="9297" max="9298" width="21.44140625" customWidth="1"/>
    <col min="9299" max="9299" width="17.6640625" customWidth="1"/>
    <col min="9300" max="9301" width="14.6640625" customWidth="1"/>
    <col min="9302" max="9303" width="15.88671875" customWidth="1"/>
    <col min="9304" max="9315" width="12.88671875" customWidth="1"/>
    <col min="9550" max="9550" width="12.5546875" customWidth="1"/>
    <col min="9551" max="9551" width="5.109375" customWidth="1"/>
    <col min="9552" max="9552" width="13.44140625" customWidth="1"/>
    <col min="9553" max="9554" width="21.44140625" customWidth="1"/>
    <col min="9555" max="9555" width="17.6640625" customWidth="1"/>
    <col min="9556" max="9557" width="14.6640625" customWidth="1"/>
    <col min="9558" max="9559" width="15.88671875" customWidth="1"/>
    <col min="9560" max="9571" width="12.88671875" customWidth="1"/>
    <col min="9806" max="9806" width="12.5546875" customWidth="1"/>
    <col min="9807" max="9807" width="5.109375" customWidth="1"/>
    <col min="9808" max="9808" width="13.44140625" customWidth="1"/>
    <col min="9809" max="9810" width="21.44140625" customWidth="1"/>
    <col min="9811" max="9811" width="17.6640625" customWidth="1"/>
    <col min="9812" max="9813" width="14.6640625" customWidth="1"/>
    <col min="9814" max="9815" width="15.88671875" customWidth="1"/>
    <col min="9816" max="9827" width="12.88671875" customWidth="1"/>
    <col min="10062" max="10062" width="12.5546875" customWidth="1"/>
    <col min="10063" max="10063" width="5.109375" customWidth="1"/>
    <col min="10064" max="10064" width="13.44140625" customWidth="1"/>
    <col min="10065" max="10066" width="21.44140625" customWidth="1"/>
    <col min="10067" max="10067" width="17.6640625" customWidth="1"/>
    <col min="10068" max="10069" width="14.6640625" customWidth="1"/>
    <col min="10070" max="10071" width="15.88671875" customWidth="1"/>
    <col min="10072" max="10083" width="12.88671875" customWidth="1"/>
    <col min="10318" max="10318" width="12.5546875" customWidth="1"/>
    <col min="10319" max="10319" width="5.109375" customWidth="1"/>
    <col min="10320" max="10320" width="13.44140625" customWidth="1"/>
    <col min="10321" max="10322" width="21.44140625" customWidth="1"/>
    <col min="10323" max="10323" width="17.6640625" customWidth="1"/>
    <col min="10324" max="10325" width="14.6640625" customWidth="1"/>
    <col min="10326" max="10327" width="15.88671875" customWidth="1"/>
    <col min="10328" max="10339" width="12.88671875" customWidth="1"/>
    <col min="10574" max="10574" width="12.5546875" customWidth="1"/>
    <col min="10575" max="10575" width="5.109375" customWidth="1"/>
    <col min="10576" max="10576" width="13.44140625" customWidth="1"/>
    <col min="10577" max="10578" width="21.44140625" customWidth="1"/>
    <col min="10579" max="10579" width="17.6640625" customWidth="1"/>
    <col min="10580" max="10581" width="14.6640625" customWidth="1"/>
    <col min="10582" max="10583" width="15.88671875" customWidth="1"/>
    <col min="10584" max="10595" width="12.88671875" customWidth="1"/>
    <col min="10830" max="10830" width="12.5546875" customWidth="1"/>
    <col min="10831" max="10831" width="5.109375" customWidth="1"/>
    <col min="10832" max="10832" width="13.44140625" customWidth="1"/>
    <col min="10833" max="10834" width="21.44140625" customWidth="1"/>
    <col min="10835" max="10835" width="17.6640625" customWidth="1"/>
    <col min="10836" max="10837" width="14.6640625" customWidth="1"/>
    <col min="10838" max="10839" width="15.88671875" customWidth="1"/>
    <col min="10840" max="10851" width="12.88671875" customWidth="1"/>
    <col min="11086" max="11086" width="12.5546875" customWidth="1"/>
    <col min="11087" max="11087" width="5.109375" customWidth="1"/>
    <col min="11088" max="11088" width="13.44140625" customWidth="1"/>
    <col min="11089" max="11090" width="21.44140625" customWidth="1"/>
    <col min="11091" max="11091" width="17.6640625" customWidth="1"/>
    <col min="11092" max="11093" width="14.6640625" customWidth="1"/>
    <col min="11094" max="11095" width="15.88671875" customWidth="1"/>
    <col min="11096" max="11107" width="12.88671875" customWidth="1"/>
    <col min="11342" max="11342" width="12.5546875" customWidth="1"/>
    <col min="11343" max="11343" width="5.109375" customWidth="1"/>
    <col min="11344" max="11344" width="13.44140625" customWidth="1"/>
    <col min="11345" max="11346" width="21.44140625" customWidth="1"/>
    <col min="11347" max="11347" width="17.6640625" customWidth="1"/>
    <col min="11348" max="11349" width="14.6640625" customWidth="1"/>
    <col min="11350" max="11351" width="15.88671875" customWidth="1"/>
    <col min="11352" max="11363" width="12.88671875" customWidth="1"/>
    <col min="11598" max="11598" width="12.5546875" customWidth="1"/>
    <col min="11599" max="11599" width="5.109375" customWidth="1"/>
    <col min="11600" max="11600" width="13.44140625" customWidth="1"/>
    <col min="11601" max="11602" width="21.44140625" customWidth="1"/>
    <col min="11603" max="11603" width="17.6640625" customWidth="1"/>
    <col min="11604" max="11605" width="14.6640625" customWidth="1"/>
    <col min="11606" max="11607" width="15.88671875" customWidth="1"/>
    <col min="11608" max="11619" width="12.88671875" customWidth="1"/>
    <col min="11854" max="11854" width="12.5546875" customWidth="1"/>
    <col min="11855" max="11855" width="5.109375" customWidth="1"/>
    <col min="11856" max="11856" width="13.44140625" customWidth="1"/>
    <col min="11857" max="11858" width="21.44140625" customWidth="1"/>
    <col min="11859" max="11859" width="17.6640625" customWidth="1"/>
    <col min="11860" max="11861" width="14.6640625" customWidth="1"/>
    <col min="11862" max="11863" width="15.88671875" customWidth="1"/>
    <col min="11864" max="11875" width="12.88671875" customWidth="1"/>
    <col min="12110" max="12110" width="12.5546875" customWidth="1"/>
    <col min="12111" max="12111" width="5.109375" customWidth="1"/>
    <col min="12112" max="12112" width="13.44140625" customWidth="1"/>
    <col min="12113" max="12114" width="21.44140625" customWidth="1"/>
    <col min="12115" max="12115" width="17.6640625" customWidth="1"/>
    <col min="12116" max="12117" width="14.6640625" customWidth="1"/>
    <col min="12118" max="12119" width="15.88671875" customWidth="1"/>
    <col min="12120" max="12131" width="12.88671875" customWidth="1"/>
    <col min="12366" max="12366" width="12.5546875" customWidth="1"/>
    <col min="12367" max="12367" width="5.109375" customWidth="1"/>
    <col min="12368" max="12368" width="13.44140625" customWidth="1"/>
    <col min="12369" max="12370" width="21.44140625" customWidth="1"/>
    <col min="12371" max="12371" width="17.6640625" customWidth="1"/>
    <col min="12372" max="12373" width="14.6640625" customWidth="1"/>
    <col min="12374" max="12375" width="15.88671875" customWidth="1"/>
    <col min="12376" max="12387" width="12.88671875" customWidth="1"/>
    <col min="12622" max="12622" width="12.5546875" customWidth="1"/>
    <col min="12623" max="12623" width="5.109375" customWidth="1"/>
    <col min="12624" max="12624" width="13.44140625" customWidth="1"/>
    <col min="12625" max="12626" width="21.44140625" customWidth="1"/>
    <col min="12627" max="12627" width="17.6640625" customWidth="1"/>
    <col min="12628" max="12629" width="14.6640625" customWidth="1"/>
    <col min="12630" max="12631" width="15.88671875" customWidth="1"/>
    <col min="12632" max="12643" width="12.88671875" customWidth="1"/>
    <col min="12878" max="12878" width="12.5546875" customWidth="1"/>
    <col min="12879" max="12879" width="5.109375" customWidth="1"/>
    <col min="12880" max="12880" width="13.44140625" customWidth="1"/>
    <col min="12881" max="12882" width="21.44140625" customWidth="1"/>
    <col min="12883" max="12883" width="17.6640625" customWidth="1"/>
    <col min="12884" max="12885" width="14.6640625" customWidth="1"/>
    <col min="12886" max="12887" width="15.88671875" customWidth="1"/>
    <col min="12888" max="12899" width="12.88671875" customWidth="1"/>
    <col min="13134" max="13134" width="12.5546875" customWidth="1"/>
    <col min="13135" max="13135" width="5.109375" customWidth="1"/>
    <col min="13136" max="13136" width="13.44140625" customWidth="1"/>
    <col min="13137" max="13138" width="21.44140625" customWidth="1"/>
    <col min="13139" max="13139" width="17.6640625" customWidth="1"/>
    <col min="13140" max="13141" width="14.6640625" customWidth="1"/>
    <col min="13142" max="13143" width="15.88671875" customWidth="1"/>
    <col min="13144" max="13155" width="12.88671875" customWidth="1"/>
    <col min="13390" max="13390" width="12.5546875" customWidth="1"/>
    <col min="13391" max="13391" width="5.109375" customWidth="1"/>
    <col min="13392" max="13392" width="13.44140625" customWidth="1"/>
    <col min="13393" max="13394" width="21.44140625" customWidth="1"/>
    <col min="13395" max="13395" width="17.6640625" customWidth="1"/>
    <col min="13396" max="13397" width="14.6640625" customWidth="1"/>
    <col min="13398" max="13399" width="15.88671875" customWidth="1"/>
    <col min="13400" max="13411" width="12.88671875" customWidth="1"/>
    <col min="13646" max="13646" width="12.5546875" customWidth="1"/>
    <col min="13647" max="13647" width="5.109375" customWidth="1"/>
    <col min="13648" max="13648" width="13.44140625" customWidth="1"/>
    <col min="13649" max="13650" width="21.44140625" customWidth="1"/>
    <col min="13651" max="13651" width="17.6640625" customWidth="1"/>
    <col min="13652" max="13653" width="14.6640625" customWidth="1"/>
    <col min="13654" max="13655" width="15.88671875" customWidth="1"/>
    <col min="13656" max="13667" width="12.88671875" customWidth="1"/>
    <col min="13902" max="13902" width="12.5546875" customWidth="1"/>
    <col min="13903" max="13903" width="5.109375" customWidth="1"/>
    <col min="13904" max="13904" width="13.44140625" customWidth="1"/>
    <col min="13905" max="13906" width="21.44140625" customWidth="1"/>
    <col min="13907" max="13907" width="17.6640625" customWidth="1"/>
    <col min="13908" max="13909" width="14.6640625" customWidth="1"/>
    <col min="13910" max="13911" width="15.88671875" customWidth="1"/>
    <col min="13912" max="13923" width="12.88671875" customWidth="1"/>
    <col min="14158" max="14158" width="12.5546875" customWidth="1"/>
    <col min="14159" max="14159" width="5.109375" customWidth="1"/>
    <col min="14160" max="14160" width="13.44140625" customWidth="1"/>
    <col min="14161" max="14162" width="21.44140625" customWidth="1"/>
    <col min="14163" max="14163" width="17.6640625" customWidth="1"/>
    <col min="14164" max="14165" width="14.6640625" customWidth="1"/>
    <col min="14166" max="14167" width="15.88671875" customWidth="1"/>
    <col min="14168" max="14179" width="12.88671875" customWidth="1"/>
    <col min="14414" max="14414" width="12.5546875" customWidth="1"/>
    <col min="14415" max="14415" width="5.109375" customWidth="1"/>
    <col min="14416" max="14416" width="13.44140625" customWidth="1"/>
    <col min="14417" max="14418" width="21.44140625" customWidth="1"/>
    <col min="14419" max="14419" width="17.6640625" customWidth="1"/>
    <col min="14420" max="14421" width="14.6640625" customWidth="1"/>
    <col min="14422" max="14423" width="15.88671875" customWidth="1"/>
    <col min="14424" max="14435" width="12.88671875" customWidth="1"/>
    <col min="14670" max="14670" width="12.5546875" customWidth="1"/>
    <col min="14671" max="14671" width="5.109375" customWidth="1"/>
    <col min="14672" max="14672" width="13.44140625" customWidth="1"/>
    <col min="14673" max="14674" width="21.44140625" customWidth="1"/>
    <col min="14675" max="14675" width="17.6640625" customWidth="1"/>
    <col min="14676" max="14677" width="14.6640625" customWidth="1"/>
    <col min="14678" max="14679" width="15.88671875" customWidth="1"/>
    <col min="14680" max="14691" width="12.88671875" customWidth="1"/>
    <col min="14926" max="14926" width="12.5546875" customWidth="1"/>
    <col min="14927" max="14927" width="5.109375" customWidth="1"/>
    <col min="14928" max="14928" width="13.44140625" customWidth="1"/>
    <col min="14929" max="14930" width="21.44140625" customWidth="1"/>
    <col min="14931" max="14931" width="17.6640625" customWidth="1"/>
    <col min="14932" max="14933" width="14.6640625" customWidth="1"/>
    <col min="14934" max="14935" width="15.88671875" customWidth="1"/>
    <col min="14936" max="14947" width="12.88671875" customWidth="1"/>
    <col min="15182" max="15182" width="12.5546875" customWidth="1"/>
    <col min="15183" max="15183" width="5.109375" customWidth="1"/>
    <col min="15184" max="15184" width="13.44140625" customWidth="1"/>
    <col min="15185" max="15186" width="21.44140625" customWidth="1"/>
    <col min="15187" max="15187" width="17.6640625" customWidth="1"/>
    <col min="15188" max="15189" width="14.6640625" customWidth="1"/>
    <col min="15190" max="15191" width="15.88671875" customWidth="1"/>
    <col min="15192" max="15203" width="12.88671875" customWidth="1"/>
    <col min="15438" max="15438" width="12.5546875" customWidth="1"/>
    <col min="15439" max="15439" width="5.109375" customWidth="1"/>
    <col min="15440" max="15440" width="13.44140625" customWidth="1"/>
    <col min="15441" max="15442" width="21.44140625" customWidth="1"/>
    <col min="15443" max="15443" width="17.6640625" customWidth="1"/>
    <col min="15444" max="15445" width="14.6640625" customWidth="1"/>
    <col min="15446" max="15447" width="15.88671875" customWidth="1"/>
    <col min="15448" max="15459" width="12.88671875" customWidth="1"/>
    <col min="15694" max="15694" width="12.5546875" customWidth="1"/>
    <col min="15695" max="15695" width="5.109375" customWidth="1"/>
    <col min="15696" max="15696" width="13.44140625" customWidth="1"/>
    <col min="15697" max="15698" width="21.44140625" customWidth="1"/>
    <col min="15699" max="15699" width="17.6640625" customWidth="1"/>
    <col min="15700" max="15701" width="14.6640625" customWidth="1"/>
    <col min="15702" max="15703" width="15.88671875" customWidth="1"/>
    <col min="15704" max="15715" width="12.88671875" customWidth="1"/>
    <col min="15950" max="15950" width="12.5546875" customWidth="1"/>
    <col min="15951" max="15951" width="5.109375" customWidth="1"/>
    <col min="15952" max="15952" width="13.44140625" customWidth="1"/>
    <col min="15953" max="15954" width="21.44140625" customWidth="1"/>
    <col min="15955" max="15955" width="17.6640625" customWidth="1"/>
    <col min="15956" max="15957" width="14.6640625" customWidth="1"/>
    <col min="15958" max="15959" width="15.88671875" customWidth="1"/>
    <col min="15960" max="15971" width="12.88671875" customWidth="1"/>
    <col min="16206" max="16206" width="12.5546875" customWidth="1"/>
    <col min="16207" max="16207" width="5.109375" customWidth="1"/>
    <col min="16208" max="16208" width="13.44140625" customWidth="1"/>
    <col min="16209" max="16210" width="21.44140625" customWidth="1"/>
    <col min="16211" max="16211" width="17.6640625" customWidth="1"/>
    <col min="16212" max="16213" width="14.6640625" customWidth="1"/>
    <col min="16214" max="16215" width="15.88671875" customWidth="1"/>
    <col min="16216" max="16227" width="12.88671875" customWidth="1"/>
  </cols>
  <sheetData>
    <row r="1" spans="1:110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1"/>
      <c r="I1" s="1"/>
      <c r="J1" s="2"/>
      <c r="K1" s="2"/>
      <c r="L1" s="2"/>
      <c r="M1" s="3"/>
    </row>
    <row r="2" spans="1:110" x14ac:dyDescent="0.3">
      <c r="C2" s="6"/>
      <c r="D2" s="1"/>
      <c r="E2" s="1"/>
      <c r="F2" s="1"/>
      <c r="G2" s="1"/>
      <c r="H2" s="1"/>
      <c r="I2" s="1"/>
      <c r="J2" s="2"/>
      <c r="K2" s="2"/>
      <c r="L2" s="2"/>
      <c r="M2" s="3"/>
      <c r="N2" s="7"/>
    </row>
    <row r="3" spans="1:110" ht="24" customHeight="1" x14ac:dyDescent="0.3">
      <c r="A3" s="347" t="s">
        <v>2</v>
      </c>
      <c r="B3" s="347"/>
      <c r="C3" s="349" t="s">
        <v>47</v>
      </c>
      <c r="D3" s="350"/>
      <c r="E3" s="350"/>
      <c r="F3" s="351"/>
      <c r="G3" s="1"/>
      <c r="H3" s="1"/>
      <c r="I3" s="1"/>
      <c r="J3" s="2"/>
      <c r="K3" s="2"/>
      <c r="L3" s="2"/>
      <c r="M3" s="2"/>
      <c r="N3" s="8"/>
    </row>
    <row r="4" spans="1:110" x14ac:dyDescent="0.3">
      <c r="C4" s="1"/>
      <c r="D4" s="1"/>
      <c r="E4" s="1"/>
      <c r="F4" s="9"/>
      <c r="G4" s="9"/>
      <c r="H4" s="9"/>
      <c r="I4" s="9"/>
      <c r="J4" s="10"/>
      <c r="K4" s="10"/>
      <c r="L4" s="10"/>
    </row>
    <row r="5" spans="1:110" ht="27" customHeight="1" x14ac:dyDescent="0.3">
      <c r="A5" s="347" t="s">
        <v>3</v>
      </c>
      <c r="B5" s="347"/>
      <c r="C5" s="348" t="s">
        <v>68</v>
      </c>
      <c r="D5" s="348"/>
      <c r="E5" s="348"/>
      <c r="F5" s="348"/>
      <c r="G5" s="1"/>
      <c r="H5" s="1"/>
      <c r="I5" s="1"/>
      <c r="J5" s="11"/>
      <c r="K5" s="11"/>
      <c r="L5" s="11"/>
      <c r="M5" s="11"/>
      <c r="N5" s="11"/>
    </row>
    <row r="6" spans="1:110" x14ac:dyDescent="0.3">
      <c r="C6" s="1"/>
      <c r="D6" s="1"/>
      <c r="E6" s="1"/>
      <c r="F6" s="9"/>
      <c r="G6" s="9"/>
      <c r="H6" s="9"/>
      <c r="I6" s="9"/>
      <c r="J6" s="10"/>
      <c r="K6" s="10"/>
      <c r="L6" s="10"/>
    </row>
    <row r="7" spans="1:110" ht="27" hidden="1" customHeight="1" x14ac:dyDescent="0.3">
      <c r="A7" s="347" t="s">
        <v>4</v>
      </c>
      <c r="B7" s="347"/>
      <c r="C7" s="348"/>
      <c r="D7" s="348"/>
      <c r="E7" s="348"/>
      <c r="F7" s="348"/>
      <c r="G7" s="1"/>
      <c r="H7" s="1"/>
      <c r="I7" s="1"/>
      <c r="J7" s="11"/>
      <c r="K7" s="11"/>
      <c r="L7" s="11"/>
      <c r="M7" s="11"/>
      <c r="N7" s="11"/>
    </row>
    <row r="8" spans="1:110" hidden="1" x14ac:dyDescent="0.3">
      <c r="C8" s="9"/>
      <c r="D8" s="9"/>
      <c r="E8" s="9"/>
      <c r="F8" s="9"/>
      <c r="G8" s="9"/>
      <c r="H8" s="9"/>
      <c r="I8" s="9"/>
      <c r="J8" s="10"/>
      <c r="K8" s="10"/>
      <c r="L8" s="10"/>
    </row>
    <row r="9" spans="1:110" ht="84.6" customHeight="1" x14ac:dyDescent="0.3">
      <c r="A9" s="347" t="s">
        <v>5</v>
      </c>
      <c r="B9" s="347"/>
      <c r="C9" s="349" t="s">
        <v>69</v>
      </c>
      <c r="D9" s="350"/>
      <c r="E9" s="350"/>
      <c r="F9" s="351"/>
      <c r="G9" s="12"/>
      <c r="H9" s="12"/>
      <c r="I9" s="12"/>
      <c r="J9" s="13"/>
      <c r="K9" s="13"/>
      <c r="L9" s="13"/>
      <c r="M9" s="4" t="s">
        <v>6</v>
      </c>
    </row>
    <row r="10" spans="1:110" s="18" customFormat="1" ht="14.25" customHeight="1" x14ac:dyDescent="0.3">
      <c r="A10" s="3"/>
      <c r="B10" s="3"/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35"/>
      <c r="V10" s="35"/>
      <c r="W10" s="17"/>
      <c r="X10" s="17"/>
      <c r="Y10" s="17"/>
      <c r="Z10" s="35"/>
      <c r="AA10" s="35"/>
      <c r="AB10" s="17"/>
      <c r="AC10" s="17"/>
      <c r="AD10" s="17"/>
      <c r="AE10" s="17"/>
      <c r="AF10" s="17"/>
      <c r="AG10" s="17"/>
      <c r="AH10" s="17"/>
      <c r="AI10" s="35"/>
      <c r="AJ10" s="17"/>
      <c r="AK10" s="17"/>
      <c r="AL10" s="17"/>
      <c r="AM10" s="17"/>
      <c r="AN10" s="17"/>
      <c r="AO10" s="17"/>
      <c r="AP10" s="35"/>
      <c r="AQ10" s="17"/>
      <c r="AR10" s="17"/>
      <c r="AS10" s="17"/>
      <c r="AT10" s="17"/>
      <c r="AU10" s="17"/>
      <c r="AV10" s="17"/>
      <c r="AW10" s="17"/>
      <c r="AX10" s="35"/>
      <c r="AY10" s="17"/>
      <c r="AZ10" s="17"/>
      <c r="BA10" s="17"/>
      <c r="BB10" s="17"/>
      <c r="BC10" s="35"/>
      <c r="BD10" s="35"/>
      <c r="BE10" s="35"/>
      <c r="BF10" s="35"/>
      <c r="BG10" s="17"/>
      <c r="BH10" s="35"/>
      <c r="BI10" s="35"/>
      <c r="BJ10" s="35"/>
      <c r="BK10" s="17"/>
      <c r="BL10" s="17"/>
      <c r="BM10" s="17"/>
      <c r="BN10" s="17"/>
      <c r="BO10" s="35"/>
      <c r="BP10" s="17"/>
      <c r="BQ10" s="17"/>
      <c r="BR10" s="17"/>
      <c r="BS10" s="17"/>
      <c r="BT10" s="17"/>
      <c r="BU10" s="17"/>
      <c r="BV10" s="17"/>
      <c r="BW10" s="35"/>
      <c r="BX10" s="17"/>
      <c r="BY10" s="17"/>
      <c r="BZ10" s="17"/>
      <c r="CA10" s="17"/>
      <c r="CB10" s="17"/>
      <c r="CC10" s="17"/>
      <c r="CD10" s="35"/>
      <c r="CE10" s="17"/>
      <c r="CF10" s="17"/>
      <c r="CG10" s="17"/>
      <c r="CH10" s="17"/>
      <c r="CI10" s="17"/>
      <c r="CJ10" s="17"/>
      <c r="CK10" s="17"/>
      <c r="CL10" s="35"/>
      <c r="CM10" s="17"/>
      <c r="CN10" s="17"/>
      <c r="CO10" s="17"/>
      <c r="CP10" s="17"/>
      <c r="CQ10" s="17"/>
      <c r="CR10" s="17"/>
      <c r="CS10" s="17"/>
      <c r="CT10" s="17"/>
      <c r="CU10" s="35"/>
      <c r="CV10" s="17"/>
      <c r="CW10" s="17"/>
      <c r="CX10" s="17"/>
      <c r="CY10" s="17"/>
      <c r="CZ10" s="17"/>
      <c r="DA10" s="17"/>
      <c r="DB10" s="35"/>
      <c r="DC10" s="17"/>
      <c r="DD10" s="17"/>
      <c r="DE10" s="17"/>
      <c r="DF10" s="17"/>
    </row>
    <row r="11" spans="1:110" s="18" customFormat="1" ht="30" customHeight="1" x14ac:dyDescent="0.3">
      <c r="A11" s="19"/>
      <c r="B11" s="19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35"/>
      <c r="V11" s="35"/>
      <c r="W11" s="17"/>
      <c r="X11" s="17"/>
      <c r="Y11" s="17"/>
      <c r="Z11" s="35"/>
      <c r="AA11" s="35"/>
      <c r="AB11" s="17"/>
      <c r="AC11" s="17"/>
      <c r="AD11" s="17"/>
      <c r="AE11" s="17"/>
      <c r="AF11" s="17"/>
      <c r="AG11" s="17"/>
      <c r="AH11" s="17"/>
      <c r="AI11" s="35"/>
      <c r="AJ11" s="17"/>
      <c r="AK11" s="17"/>
      <c r="AL11" s="17"/>
      <c r="AM11" s="17"/>
      <c r="AN11" s="17"/>
      <c r="AO11" s="17"/>
      <c r="AP11" s="35"/>
      <c r="AQ11" s="17"/>
      <c r="AR11" s="17"/>
      <c r="AS11" s="17"/>
      <c r="AT11" s="17"/>
      <c r="AU11" s="17"/>
      <c r="AV11" s="17"/>
      <c r="AW11" s="17"/>
      <c r="AX11" s="35"/>
      <c r="AY11" s="17"/>
      <c r="AZ11" s="17"/>
      <c r="BA11" s="17"/>
      <c r="BB11" s="17"/>
      <c r="BC11" s="35"/>
      <c r="BD11" s="35"/>
      <c r="BE11" s="35"/>
      <c r="BF11" s="35"/>
      <c r="BG11" s="17"/>
      <c r="BH11" s="35"/>
      <c r="BI11" s="35"/>
      <c r="BJ11" s="35"/>
      <c r="BK11" s="17"/>
      <c r="BL11" s="17"/>
      <c r="BM11" s="17"/>
      <c r="BN11" s="17"/>
      <c r="BO11" s="35"/>
      <c r="BP11" s="17"/>
      <c r="BQ11" s="17"/>
      <c r="BR11" s="17"/>
      <c r="BS11" s="17"/>
      <c r="BT11" s="17"/>
      <c r="BU11" s="17"/>
      <c r="BV11" s="17"/>
      <c r="BW11" s="35"/>
      <c r="BX11" s="17"/>
      <c r="BY11" s="17"/>
      <c r="BZ11" s="17"/>
      <c r="CA11" s="17"/>
      <c r="CB11" s="17"/>
      <c r="CC11" s="17"/>
      <c r="CD11" s="35"/>
      <c r="CE11" s="17"/>
      <c r="CF11" s="17"/>
      <c r="CG11" s="17"/>
      <c r="CH11" s="17"/>
      <c r="CI11" s="17"/>
      <c r="CJ11" s="17"/>
      <c r="CK11" s="17"/>
      <c r="CL11" s="35"/>
      <c r="CM11" s="17"/>
      <c r="CN11" s="17"/>
      <c r="CO11" s="17"/>
      <c r="CP11" s="17"/>
      <c r="CQ11" s="17"/>
      <c r="CR11" s="17"/>
      <c r="CS11" s="17"/>
      <c r="CT11" s="17"/>
      <c r="CU11" s="35"/>
      <c r="CV11" s="17"/>
      <c r="CW11" s="17"/>
      <c r="CX11" s="17"/>
      <c r="CY11" s="17"/>
      <c r="CZ11" s="17"/>
      <c r="DA11" s="17"/>
      <c r="DB11" s="35"/>
      <c r="DC11" s="17"/>
      <c r="DD11" s="17"/>
      <c r="DE11" s="17"/>
      <c r="DF11" s="17"/>
    </row>
    <row r="12" spans="1:110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</row>
    <row r="13" spans="1:110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311</v>
      </c>
      <c r="J13" s="356" t="s">
        <v>312</v>
      </c>
      <c r="K13" s="356" t="s">
        <v>313</v>
      </c>
      <c r="L13" s="356" t="s">
        <v>14</v>
      </c>
      <c r="M13" s="352" t="s">
        <v>314</v>
      </c>
      <c r="N13" s="352" t="s">
        <v>307</v>
      </c>
      <c r="O13" s="341" t="s">
        <v>17</v>
      </c>
      <c r="P13" s="342"/>
      <c r="Q13" s="342"/>
      <c r="R13" s="342"/>
      <c r="S13" s="342"/>
      <c r="T13" s="342"/>
      <c r="U13" s="342"/>
      <c r="V13" s="343"/>
      <c r="W13" s="341" t="s">
        <v>18</v>
      </c>
      <c r="X13" s="342"/>
      <c r="Y13" s="342"/>
      <c r="Z13" s="342"/>
      <c r="AA13" s="342"/>
      <c r="AB13" s="342"/>
      <c r="AC13" s="342"/>
      <c r="AD13" s="343"/>
      <c r="AE13" s="341" t="s">
        <v>19</v>
      </c>
      <c r="AF13" s="342"/>
      <c r="AG13" s="342"/>
      <c r="AH13" s="342"/>
      <c r="AI13" s="342"/>
      <c r="AJ13" s="342"/>
      <c r="AK13" s="342"/>
      <c r="AL13" s="343"/>
      <c r="AM13" s="341" t="s">
        <v>20</v>
      </c>
      <c r="AN13" s="342"/>
      <c r="AO13" s="342"/>
      <c r="AP13" s="342"/>
      <c r="AQ13" s="342"/>
      <c r="AR13" s="342"/>
      <c r="AS13" s="342"/>
      <c r="AT13" s="343"/>
      <c r="AU13" s="341" t="s">
        <v>21</v>
      </c>
      <c r="AV13" s="342"/>
      <c r="AW13" s="342"/>
      <c r="AX13" s="342"/>
      <c r="AY13" s="342"/>
      <c r="AZ13" s="342"/>
      <c r="BA13" s="342"/>
      <c r="BB13" s="343"/>
      <c r="BC13" s="341" t="s">
        <v>22</v>
      </c>
      <c r="BD13" s="342"/>
      <c r="BE13" s="342"/>
      <c r="BF13" s="342"/>
      <c r="BG13" s="342"/>
      <c r="BH13" s="342"/>
      <c r="BI13" s="342"/>
      <c r="BJ13" s="343"/>
      <c r="BK13" s="341" t="s">
        <v>23</v>
      </c>
      <c r="BL13" s="342"/>
      <c r="BM13" s="342"/>
      <c r="BN13" s="342"/>
      <c r="BO13" s="342"/>
      <c r="BP13" s="342"/>
      <c r="BQ13" s="342"/>
      <c r="BR13" s="343"/>
      <c r="BS13" s="341" t="s">
        <v>24</v>
      </c>
      <c r="BT13" s="342"/>
      <c r="BU13" s="342"/>
      <c r="BV13" s="342"/>
      <c r="BW13" s="342"/>
      <c r="BX13" s="342"/>
      <c r="BY13" s="342"/>
      <c r="BZ13" s="343"/>
      <c r="CA13" s="341" t="s">
        <v>25</v>
      </c>
      <c r="CB13" s="342"/>
      <c r="CC13" s="342"/>
      <c r="CD13" s="342"/>
      <c r="CE13" s="342"/>
      <c r="CF13" s="342"/>
      <c r="CG13" s="342"/>
      <c r="CH13" s="343"/>
      <c r="CI13" s="341" t="s">
        <v>26</v>
      </c>
      <c r="CJ13" s="342"/>
      <c r="CK13" s="342"/>
      <c r="CL13" s="342"/>
      <c r="CM13" s="342"/>
      <c r="CN13" s="342"/>
      <c r="CO13" s="342"/>
      <c r="CP13" s="343"/>
      <c r="CQ13" s="341" t="s">
        <v>27</v>
      </c>
      <c r="CR13" s="342"/>
      <c r="CS13" s="342"/>
      <c r="CT13" s="342"/>
      <c r="CU13" s="342"/>
      <c r="CV13" s="342"/>
      <c r="CW13" s="342"/>
      <c r="CX13" s="343"/>
      <c r="CY13" s="341" t="s">
        <v>28</v>
      </c>
      <c r="CZ13" s="342"/>
      <c r="DA13" s="342"/>
      <c r="DB13" s="342"/>
      <c r="DC13" s="342"/>
      <c r="DD13" s="342"/>
      <c r="DE13" s="342"/>
      <c r="DF13" s="343"/>
    </row>
    <row r="14" spans="1:110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4"/>
      <c r="P14" s="345"/>
      <c r="Q14" s="345"/>
      <c r="R14" s="345"/>
      <c r="S14" s="345"/>
      <c r="T14" s="345"/>
      <c r="U14" s="345"/>
      <c r="V14" s="346"/>
      <c r="W14" s="344"/>
      <c r="X14" s="345"/>
      <c r="Y14" s="345"/>
      <c r="Z14" s="345"/>
      <c r="AA14" s="345"/>
      <c r="AB14" s="345"/>
      <c r="AC14" s="345"/>
      <c r="AD14" s="346"/>
      <c r="AE14" s="344"/>
      <c r="AF14" s="345"/>
      <c r="AG14" s="345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5"/>
      <c r="AS14" s="345"/>
      <c r="AT14" s="346"/>
      <c r="AU14" s="344"/>
      <c r="AV14" s="345"/>
      <c r="AW14" s="345"/>
      <c r="AX14" s="345"/>
      <c r="AY14" s="345"/>
      <c r="AZ14" s="345"/>
      <c r="BA14" s="345"/>
      <c r="BB14" s="346"/>
      <c r="BC14" s="344"/>
      <c r="BD14" s="345"/>
      <c r="BE14" s="345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5"/>
      <c r="BQ14" s="345"/>
      <c r="BR14" s="346"/>
      <c r="BS14" s="344"/>
      <c r="BT14" s="345"/>
      <c r="BU14" s="345"/>
      <c r="BV14" s="345"/>
      <c r="BW14" s="345"/>
      <c r="BX14" s="345"/>
      <c r="BY14" s="345"/>
      <c r="BZ14" s="346"/>
      <c r="CA14" s="344"/>
      <c r="CB14" s="345"/>
      <c r="CC14" s="345"/>
      <c r="CD14" s="345"/>
      <c r="CE14" s="345"/>
      <c r="CF14" s="345"/>
      <c r="CG14" s="345"/>
      <c r="CH14" s="346"/>
      <c r="CI14" s="344"/>
      <c r="CJ14" s="345"/>
      <c r="CK14" s="345"/>
      <c r="CL14" s="345"/>
      <c r="CM14" s="345"/>
      <c r="CN14" s="345"/>
      <c r="CO14" s="345"/>
      <c r="CP14" s="346"/>
      <c r="CQ14" s="344"/>
      <c r="CR14" s="345"/>
      <c r="CS14" s="345"/>
      <c r="CT14" s="345"/>
      <c r="CU14" s="345"/>
      <c r="CV14" s="345"/>
      <c r="CW14" s="345"/>
      <c r="CX14" s="346"/>
      <c r="CY14" s="344"/>
      <c r="CZ14" s="345"/>
      <c r="DA14" s="345"/>
      <c r="DB14" s="345"/>
      <c r="DC14" s="345"/>
      <c r="DD14" s="345"/>
      <c r="DE14" s="345"/>
      <c r="DF14" s="346"/>
    </row>
    <row r="15" spans="1:110" s="116" customFormat="1" ht="25.5" customHeight="1" x14ac:dyDescent="0.3">
      <c r="A15" s="363" t="s">
        <v>29</v>
      </c>
      <c r="B15" s="387" t="s">
        <v>70</v>
      </c>
      <c r="C15" s="387"/>
      <c r="D15" s="134" t="s">
        <v>29</v>
      </c>
      <c r="E15" s="132" t="s">
        <v>32</v>
      </c>
      <c r="F15" s="134" t="s">
        <v>33</v>
      </c>
      <c r="G15" s="117">
        <v>485</v>
      </c>
      <c r="H15" s="117">
        <v>500</v>
      </c>
      <c r="I15" s="79">
        <v>363</v>
      </c>
      <c r="J15" s="114">
        <f>I15*1.02</f>
        <v>370.26</v>
      </c>
      <c r="K15" s="114">
        <f>J15*1.02</f>
        <v>377.66519999999997</v>
      </c>
      <c r="L15" s="25" t="s">
        <v>71</v>
      </c>
      <c r="M15" s="53">
        <v>0.02</v>
      </c>
      <c r="N15" s="126">
        <f t="shared" ref="N15:N17" si="0">SUM(O15:DF15)</f>
        <v>202</v>
      </c>
      <c r="O15" s="338">
        <v>0</v>
      </c>
      <c r="P15" s="339"/>
      <c r="Q15" s="339"/>
      <c r="R15" s="339"/>
      <c r="S15" s="339"/>
      <c r="T15" s="339"/>
      <c r="U15" s="339"/>
      <c r="V15" s="340"/>
      <c r="W15" s="338">
        <v>22</v>
      </c>
      <c r="X15" s="339"/>
      <c r="Y15" s="339"/>
      <c r="Z15" s="339"/>
      <c r="AA15" s="339"/>
      <c r="AB15" s="339"/>
      <c r="AC15" s="339"/>
      <c r="AD15" s="340"/>
      <c r="AE15" s="338">
        <v>10</v>
      </c>
      <c r="AF15" s="339"/>
      <c r="AG15" s="339"/>
      <c r="AH15" s="339"/>
      <c r="AI15" s="339"/>
      <c r="AJ15" s="339"/>
      <c r="AK15" s="339"/>
      <c r="AL15" s="340"/>
      <c r="AM15" s="338">
        <v>31</v>
      </c>
      <c r="AN15" s="339"/>
      <c r="AO15" s="339"/>
      <c r="AP15" s="339"/>
      <c r="AQ15" s="339"/>
      <c r="AR15" s="339"/>
      <c r="AS15" s="339"/>
      <c r="AT15" s="340"/>
      <c r="AU15" s="338">
        <v>19</v>
      </c>
      <c r="AV15" s="339"/>
      <c r="AW15" s="339"/>
      <c r="AX15" s="339"/>
      <c r="AY15" s="339"/>
      <c r="AZ15" s="339"/>
      <c r="BA15" s="339"/>
      <c r="BB15" s="340"/>
      <c r="BC15" s="338">
        <v>35</v>
      </c>
      <c r="BD15" s="339"/>
      <c r="BE15" s="339"/>
      <c r="BF15" s="339"/>
      <c r="BG15" s="339"/>
      <c r="BH15" s="339"/>
      <c r="BI15" s="339"/>
      <c r="BJ15" s="340"/>
      <c r="BK15" s="338">
        <v>10</v>
      </c>
      <c r="BL15" s="339"/>
      <c r="BM15" s="339"/>
      <c r="BN15" s="339"/>
      <c r="BO15" s="339"/>
      <c r="BP15" s="339"/>
      <c r="BQ15" s="339"/>
      <c r="BR15" s="340"/>
      <c r="BS15" s="338">
        <v>37</v>
      </c>
      <c r="BT15" s="339"/>
      <c r="BU15" s="339"/>
      <c r="BV15" s="339"/>
      <c r="BW15" s="339"/>
      <c r="BX15" s="339"/>
      <c r="BY15" s="339"/>
      <c r="BZ15" s="340"/>
      <c r="CA15" s="338">
        <v>34</v>
      </c>
      <c r="CB15" s="339"/>
      <c r="CC15" s="339"/>
      <c r="CD15" s="339"/>
      <c r="CE15" s="339"/>
      <c r="CF15" s="339"/>
      <c r="CG15" s="339"/>
      <c r="CH15" s="340"/>
      <c r="CI15" s="338">
        <v>0</v>
      </c>
      <c r="CJ15" s="339"/>
      <c r="CK15" s="339"/>
      <c r="CL15" s="339"/>
      <c r="CM15" s="339"/>
      <c r="CN15" s="339"/>
      <c r="CO15" s="339"/>
      <c r="CP15" s="340"/>
      <c r="CQ15" s="338">
        <v>1</v>
      </c>
      <c r="CR15" s="339"/>
      <c r="CS15" s="339"/>
      <c r="CT15" s="339"/>
      <c r="CU15" s="339"/>
      <c r="CV15" s="339"/>
      <c r="CW15" s="339"/>
      <c r="CX15" s="340"/>
      <c r="CY15" s="338">
        <v>3</v>
      </c>
      <c r="CZ15" s="339"/>
      <c r="DA15" s="339"/>
      <c r="DB15" s="339"/>
      <c r="DC15" s="339"/>
      <c r="DD15" s="339"/>
      <c r="DE15" s="339"/>
      <c r="DF15" s="340"/>
    </row>
    <row r="16" spans="1:110" s="116" customFormat="1" ht="24" customHeight="1" x14ac:dyDescent="0.3">
      <c r="A16" s="364"/>
      <c r="B16" s="388" t="s">
        <v>230</v>
      </c>
      <c r="C16" s="389"/>
      <c r="D16" s="137" t="s">
        <v>31</v>
      </c>
      <c r="E16" s="131" t="s">
        <v>32</v>
      </c>
      <c r="F16" s="137" t="s">
        <v>33</v>
      </c>
      <c r="G16" s="115">
        <v>1800</v>
      </c>
      <c r="H16" s="115">
        <v>1873</v>
      </c>
      <c r="I16" s="192">
        <v>1800</v>
      </c>
      <c r="J16" s="114">
        <f t="shared" ref="J16:J17" si="1">I16*1.02</f>
        <v>1836</v>
      </c>
      <c r="K16" s="114">
        <f t="shared" ref="K16:K17" si="2">J16*1.02</f>
        <v>1872.72</v>
      </c>
      <c r="L16" s="25" t="s">
        <v>71</v>
      </c>
      <c r="M16" s="53">
        <v>0.02</v>
      </c>
      <c r="N16" s="126">
        <f t="shared" si="0"/>
        <v>1302</v>
      </c>
      <c r="O16" s="338">
        <v>61</v>
      </c>
      <c r="P16" s="339"/>
      <c r="Q16" s="339"/>
      <c r="R16" s="339"/>
      <c r="S16" s="339"/>
      <c r="T16" s="339"/>
      <c r="U16" s="339"/>
      <c r="V16" s="340"/>
      <c r="W16" s="338">
        <v>175</v>
      </c>
      <c r="X16" s="339"/>
      <c r="Y16" s="339"/>
      <c r="Z16" s="339"/>
      <c r="AA16" s="339"/>
      <c r="AB16" s="339"/>
      <c r="AC16" s="339"/>
      <c r="AD16" s="340"/>
      <c r="AE16" s="338">
        <v>166</v>
      </c>
      <c r="AF16" s="339"/>
      <c r="AG16" s="339"/>
      <c r="AH16" s="339"/>
      <c r="AI16" s="339"/>
      <c r="AJ16" s="339"/>
      <c r="AK16" s="339"/>
      <c r="AL16" s="340"/>
      <c r="AM16" s="338">
        <v>161</v>
      </c>
      <c r="AN16" s="339"/>
      <c r="AO16" s="339"/>
      <c r="AP16" s="339"/>
      <c r="AQ16" s="339"/>
      <c r="AR16" s="339"/>
      <c r="AS16" s="339"/>
      <c r="AT16" s="340"/>
      <c r="AU16" s="338">
        <v>211</v>
      </c>
      <c r="AV16" s="339"/>
      <c r="AW16" s="339"/>
      <c r="AX16" s="339"/>
      <c r="AY16" s="339"/>
      <c r="AZ16" s="339"/>
      <c r="BA16" s="339"/>
      <c r="BB16" s="340"/>
      <c r="BC16" s="338">
        <v>199</v>
      </c>
      <c r="BD16" s="339"/>
      <c r="BE16" s="339"/>
      <c r="BF16" s="339"/>
      <c r="BG16" s="339"/>
      <c r="BH16" s="339"/>
      <c r="BI16" s="339"/>
      <c r="BJ16" s="340"/>
      <c r="BK16" s="338">
        <v>193</v>
      </c>
      <c r="BL16" s="339"/>
      <c r="BM16" s="339"/>
      <c r="BN16" s="339"/>
      <c r="BO16" s="339"/>
      <c r="BP16" s="339"/>
      <c r="BQ16" s="339"/>
      <c r="BR16" s="340"/>
      <c r="BS16" s="338">
        <v>136</v>
      </c>
      <c r="BT16" s="339"/>
      <c r="BU16" s="339"/>
      <c r="BV16" s="339"/>
      <c r="BW16" s="339"/>
      <c r="BX16" s="339"/>
      <c r="BY16" s="339"/>
      <c r="BZ16" s="340"/>
      <c r="CA16" s="338">
        <v>0</v>
      </c>
      <c r="CB16" s="339"/>
      <c r="CC16" s="339"/>
      <c r="CD16" s="339"/>
      <c r="CE16" s="339"/>
      <c r="CF16" s="339"/>
      <c r="CG16" s="339"/>
      <c r="CH16" s="340"/>
      <c r="CI16" s="338">
        <v>0</v>
      </c>
      <c r="CJ16" s="339"/>
      <c r="CK16" s="339"/>
      <c r="CL16" s="339"/>
      <c r="CM16" s="339"/>
      <c r="CN16" s="339"/>
      <c r="CO16" s="339"/>
      <c r="CP16" s="340"/>
      <c r="CQ16" s="338">
        <v>0</v>
      </c>
      <c r="CR16" s="339"/>
      <c r="CS16" s="339"/>
      <c r="CT16" s="339"/>
      <c r="CU16" s="339"/>
      <c r="CV16" s="339"/>
      <c r="CW16" s="339"/>
      <c r="CX16" s="340"/>
      <c r="CY16" s="338">
        <v>0</v>
      </c>
      <c r="CZ16" s="339"/>
      <c r="DA16" s="339"/>
      <c r="DB16" s="339"/>
      <c r="DC16" s="339"/>
      <c r="DD16" s="339"/>
      <c r="DE16" s="339"/>
      <c r="DF16" s="340"/>
    </row>
    <row r="17" spans="1:110" s="116" customFormat="1" ht="24" customHeight="1" x14ac:dyDescent="0.3">
      <c r="A17" s="364"/>
      <c r="B17" s="388" t="s">
        <v>231</v>
      </c>
      <c r="C17" s="389"/>
      <c r="D17" s="137" t="s">
        <v>31</v>
      </c>
      <c r="E17" s="131" t="s">
        <v>32</v>
      </c>
      <c r="F17" s="137" t="s">
        <v>33</v>
      </c>
      <c r="G17" s="115">
        <v>0</v>
      </c>
      <c r="H17" s="115">
        <v>0</v>
      </c>
      <c r="I17" s="192">
        <v>50</v>
      </c>
      <c r="J17" s="114">
        <f t="shared" si="1"/>
        <v>51</v>
      </c>
      <c r="K17" s="114">
        <f t="shared" si="2"/>
        <v>52.02</v>
      </c>
      <c r="L17" s="25" t="s">
        <v>71</v>
      </c>
      <c r="M17" s="53">
        <v>0.02</v>
      </c>
      <c r="N17" s="126">
        <f t="shared" si="0"/>
        <v>0</v>
      </c>
      <c r="O17" s="338">
        <v>0</v>
      </c>
      <c r="P17" s="339"/>
      <c r="Q17" s="339"/>
      <c r="R17" s="339"/>
      <c r="S17" s="339"/>
      <c r="T17" s="339"/>
      <c r="U17" s="339"/>
      <c r="V17" s="340"/>
      <c r="W17" s="338">
        <v>0</v>
      </c>
      <c r="X17" s="339"/>
      <c r="Y17" s="339"/>
      <c r="Z17" s="339"/>
      <c r="AA17" s="339"/>
      <c r="AB17" s="339"/>
      <c r="AC17" s="339"/>
      <c r="AD17" s="340"/>
      <c r="AE17" s="338">
        <v>0</v>
      </c>
      <c r="AF17" s="339"/>
      <c r="AG17" s="339"/>
      <c r="AH17" s="339"/>
      <c r="AI17" s="339"/>
      <c r="AJ17" s="339"/>
      <c r="AK17" s="339"/>
      <c r="AL17" s="340"/>
      <c r="AM17" s="338">
        <v>0</v>
      </c>
      <c r="AN17" s="339"/>
      <c r="AO17" s="339"/>
      <c r="AP17" s="339"/>
      <c r="AQ17" s="339"/>
      <c r="AR17" s="339"/>
      <c r="AS17" s="339"/>
      <c r="AT17" s="340"/>
      <c r="AU17" s="338">
        <v>0</v>
      </c>
      <c r="AV17" s="339"/>
      <c r="AW17" s="339"/>
      <c r="AX17" s="339"/>
      <c r="AY17" s="339"/>
      <c r="AZ17" s="339"/>
      <c r="BA17" s="339"/>
      <c r="BB17" s="340"/>
      <c r="BC17" s="338">
        <v>0</v>
      </c>
      <c r="BD17" s="339"/>
      <c r="BE17" s="339"/>
      <c r="BF17" s="339"/>
      <c r="BG17" s="339"/>
      <c r="BH17" s="339"/>
      <c r="BI17" s="339"/>
      <c r="BJ17" s="340"/>
      <c r="BK17" s="338">
        <v>0</v>
      </c>
      <c r="BL17" s="339"/>
      <c r="BM17" s="339"/>
      <c r="BN17" s="339"/>
      <c r="BO17" s="339"/>
      <c r="BP17" s="339"/>
      <c r="BQ17" s="339"/>
      <c r="BR17" s="340"/>
      <c r="BS17" s="338">
        <v>0</v>
      </c>
      <c r="BT17" s="339"/>
      <c r="BU17" s="339"/>
      <c r="BV17" s="339"/>
      <c r="BW17" s="339"/>
      <c r="BX17" s="339"/>
      <c r="BY17" s="339"/>
      <c r="BZ17" s="340"/>
      <c r="CA17" s="338">
        <v>0</v>
      </c>
      <c r="CB17" s="339"/>
      <c r="CC17" s="339"/>
      <c r="CD17" s="339"/>
      <c r="CE17" s="339"/>
      <c r="CF17" s="339"/>
      <c r="CG17" s="339"/>
      <c r="CH17" s="340"/>
      <c r="CI17" s="338">
        <v>0</v>
      </c>
      <c r="CJ17" s="339"/>
      <c r="CK17" s="339"/>
      <c r="CL17" s="339"/>
      <c r="CM17" s="339"/>
      <c r="CN17" s="339"/>
      <c r="CO17" s="339"/>
      <c r="CP17" s="340"/>
      <c r="CQ17" s="338">
        <v>0</v>
      </c>
      <c r="CR17" s="339"/>
      <c r="CS17" s="339"/>
      <c r="CT17" s="339"/>
      <c r="CU17" s="339"/>
      <c r="CV17" s="339"/>
      <c r="CW17" s="339"/>
      <c r="CX17" s="340"/>
      <c r="CY17" s="338">
        <v>0</v>
      </c>
      <c r="CZ17" s="339"/>
      <c r="DA17" s="339"/>
      <c r="DB17" s="339"/>
      <c r="DC17" s="339"/>
      <c r="DD17" s="339"/>
      <c r="DE17" s="339"/>
      <c r="DF17" s="340"/>
    </row>
    <row r="18" spans="1:110" s="30" customFormat="1" ht="25.5" customHeight="1" x14ac:dyDescent="0.3">
      <c r="A18" s="364"/>
      <c r="B18" s="367" t="s">
        <v>85</v>
      </c>
      <c r="C18" s="368"/>
      <c r="D18" s="134" t="s">
        <v>86</v>
      </c>
      <c r="E18" s="132" t="s">
        <v>32</v>
      </c>
      <c r="F18" s="134" t="s">
        <v>33</v>
      </c>
      <c r="G18" s="117">
        <v>12</v>
      </c>
      <c r="H18" s="117"/>
      <c r="I18" s="79">
        <v>45</v>
      </c>
      <c r="J18" s="37">
        <f>I18*1.02</f>
        <v>45.9</v>
      </c>
      <c r="K18" s="37">
        <f>J18*1.02</f>
        <v>46.817999999999998</v>
      </c>
      <c r="L18" s="25" t="s">
        <v>71</v>
      </c>
      <c r="M18" s="53">
        <v>0.02</v>
      </c>
      <c r="N18" s="39">
        <f t="shared" ref="N18:N22" si="3">SUM(O18:DF18)</f>
        <v>5</v>
      </c>
      <c r="O18" s="338">
        <v>0</v>
      </c>
      <c r="P18" s="339"/>
      <c r="Q18" s="339"/>
      <c r="R18" s="339"/>
      <c r="S18" s="339"/>
      <c r="T18" s="339"/>
      <c r="U18" s="339"/>
      <c r="V18" s="340"/>
      <c r="W18" s="338">
        <v>0</v>
      </c>
      <c r="X18" s="339"/>
      <c r="Y18" s="339"/>
      <c r="Z18" s="339"/>
      <c r="AA18" s="339"/>
      <c r="AB18" s="339"/>
      <c r="AC18" s="339"/>
      <c r="AD18" s="340"/>
      <c r="AE18" s="338">
        <v>0</v>
      </c>
      <c r="AF18" s="339"/>
      <c r="AG18" s="339"/>
      <c r="AH18" s="339"/>
      <c r="AI18" s="339"/>
      <c r="AJ18" s="339"/>
      <c r="AK18" s="339"/>
      <c r="AL18" s="340"/>
      <c r="AM18" s="338">
        <v>0</v>
      </c>
      <c r="AN18" s="339"/>
      <c r="AO18" s="339"/>
      <c r="AP18" s="339"/>
      <c r="AQ18" s="339"/>
      <c r="AR18" s="339"/>
      <c r="AS18" s="339"/>
      <c r="AT18" s="340"/>
      <c r="AU18" s="338">
        <v>0</v>
      </c>
      <c r="AV18" s="339"/>
      <c r="AW18" s="339"/>
      <c r="AX18" s="339"/>
      <c r="AY18" s="339"/>
      <c r="AZ18" s="339"/>
      <c r="BA18" s="339"/>
      <c r="BB18" s="340"/>
      <c r="BC18" s="338">
        <v>0</v>
      </c>
      <c r="BD18" s="339"/>
      <c r="BE18" s="339"/>
      <c r="BF18" s="339"/>
      <c r="BG18" s="339"/>
      <c r="BH18" s="339"/>
      <c r="BI18" s="339"/>
      <c r="BJ18" s="340"/>
      <c r="BK18" s="338">
        <v>0</v>
      </c>
      <c r="BL18" s="339"/>
      <c r="BM18" s="339"/>
      <c r="BN18" s="339"/>
      <c r="BO18" s="339"/>
      <c r="BP18" s="339"/>
      <c r="BQ18" s="339"/>
      <c r="BR18" s="340"/>
      <c r="BS18" s="338">
        <v>0</v>
      </c>
      <c r="BT18" s="339"/>
      <c r="BU18" s="339"/>
      <c r="BV18" s="339"/>
      <c r="BW18" s="339"/>
      <c r="BX18" s="339"/>
      <c r="BY18" s="339"/>
      <c r="BZ18" s="340"/>
      <c r="CA18" s="338">
        <v>0</v>
      </c>
      <c r="CB18" s="339"/>
      <c r="CC18" s="339"/>
      <c r="CD18" s="339"/>
      <c r="CE18" s="339"/>
      <c r="CF18" s="339"/>
      <c r="CG18" s="339"/>
      <c r="CH18" s="340"/>
      <c r="CI18" s="338">
        <v>3</v>
      </c>
      <c r="CJ18" s="339"/>
      <c r="CK18" s="339"/>
      <c r="CL18" s="339"/>
      <c r="CM18" s="339"/>
      <c r="CN18" s="339"/>
      <c r="CO18" s="339"/>
      <c r="CP18" s="340"/>
      <c r="CQ18" s="338">
        <v>2</v>
      </c>
      <c r="CR18" s="339"/>
      <c r="CS18" s="339"/>
      <c r="CT18" s="339"/>
      <c r="CU18" s="339"/>
      <c r="CV18" s="339"/>
      <c r="CW18" s="339"/>
      <c r="CX18" s="340"/>
      <c r="CY18" s="338">
        <v>0</v>
      </c>
      <c r="CZ18" s="339"/>
      <c r="DA18" s="339"/>
      <c r="DB18" s="339"/>
      <c r="DC18" s="339"/>
      <c r="DD18" s="339"/>
      <c r="DE18" s="339"/>
      <c r="DF18" s="340"/>
    </row>
    <row r="19" spans="1:110" s="30" customFormat="1" ht="25.2" customHeight="1" x14ac:dyDescent="0.3">
      <c r="A19" s="364"/>
      <c r="B19" s="385" t="s">
        <v>87</v>
      </c>
      <c r="C19" s="386"/>
      <c r="D19" s="134" t="s">
        <v>86</v>
      </c>
      <c r="E19" s="132" t="s">
        <v>32</v>
      </c>
      <c r="F19" s="137" t="s">
        <v>33</v>
      </c>
      <c r="G19" s="117">
        <v>13</v>
      </c>
      <c r="H19" s="117"/>
      <c r="I19" s="79">
        <v>41</v>
      </c>
      <c r="J19" s="37">
        <f t="shared" ref="J19:K21" si="4">I19*1.02</f>
        <v>41.82</v>
      </c>
      <c r="K19" s="37">
        <f t="shared" si="4"/>
        <v>42.656399999999998</v>
      </c>
      <c r="L19" s="25" t="s">
        <v>71</v>
      </c>
      <c r="M19" s="53">
        <v>0.02</v>
      </c>
      <c r="N19" s="39">
        <f t="shared" ref="N19:N20" si="5">SUM(O19:DF19)</f>
        <v>10</v>
      </c>
      <c r="O19" s="338">
        <v>0</v>
      </c>
      <c r="P19" s="339"/>
      <c r="Q19" s="339"/>
      <c r="R19" s="339"/>
      <c r="S19" s="339"/>
      <c r="T19" s="339"/>
      <c r="U19" s="339"/>
      <c r="V19" s="340"/>
      <c r="W19" s="338">
        <v>0</v>
      </c>
      <c r="X19" s="339"/>
      <c r="Y19" s="339"/>
      <c r="Z19" s="339"/>
      <c r="AA19" s="339"/>
      <c r="AB19" s="339"/>
      <c r="AC19" s="339"/>
      <c r="AD19" s="340"/>
      <c r="AE19" s="338">
        <v>4</v>
      </c>
      <c r="AF19" s="339"/>
      <c r="AG19" s="339"/>
      <c r="AH19" s="339"/>
      <c r="AI19" s="339"/>
      <c r="AJ19" s="339"/>
      <c r="AK19" s="339"/>
      <c r="AL19" s="340"/>
      <c r="AM19" s="338">
        <v>4</v>
      </c>
      <c r="AN19" s="339"/>
      <c r="AO19" s="339"/>
      <c r="AP19" s="339"/>
      <c r="AQ19" s="339"/>
      <c r="AR19" s="339"/>
      <c r="AS19" s="339"/>
      <c r="AT19" s="340"/>
      <c r="AU19" s="338">
        <v>0</v>
      </c>
      <c r="AV19" s="339"/>
      <c r="AW19" s="339"/>
      <c r="AX19" s="339"/>
      <c r="AY19" s="339"/>
      <c r="AZ19" s="339"/>
      <c r="BA19" s="339"/>
      <c r="BB19" s="340"/>
      <c r="BC19" s="338">
        <v>0</v>
      </c>
      <c r="BD19" s="339"/>
      <c r="BE19" s="339"/>
      <c r="BF19" s="339"/>
      <c r="BG19" s="339"/>
      <c r="BH19" s="339"/>
      <c r="BI19" s="339"/>
      <c r="BJ19" s="340"/>
      <c r="BK19" s="338">
        <v>0</v>
      </c>
      <c r="BL19" s="339"/>
      <c r="BM19" s="339"/>
      <c r="BN19" s="339"/>
      <c r="BO19" s="339"/>
      <c r="BP19" s="339"/>
      <c r="BQ19" s="339"/>
      <c r="BR19" s="340"/>
      <c r="BS19" s="338">
        <v>0</v>
      </c>
      <c r="BT19" s="339"/>
      <c r="BU19" s="339"/>
      <c r="BV19" s="339"/>
      <c r="BW19" s="339"/>
      <c r="BX19" s="339"/>
      <c r="BY19" s="339"/>
      <c r="BZ19" s="340"/>
      <c r="CA19" s="338">
        <v>0</v>
      </c>
      <c r="CB19" s="339"/>
      <c r="CC19" s="339"/>
      <c r="CD19" s="339"/>
      <c r="CE19" s="339"/>
      <c r="CF19" s="339"/>
      <c r="CG19" s="339"/>
      <c r="CH19" s="340"/>
      <c r="CI19" s="338">
        <v>2</v>
      </c>
      <c r="CJ19" s="339"/>
      <c r="CK19" s="339"/>
      <c r="CL19" s="339"/>
      <c r="CM19" s="339"/>
      <c r="CN19" s="339"/>
      <c r="CO19" s="339"/>
      <c r="CP19" s="340"/>
      <c r="CQ19" s="338">
        <v>0</v>
      </c>
      <c r="CR19" s="339"/>
      <c r="CS19" s="339"/>
      <c r="CT19" s="339"/>
      <c r="CU19" s="339"/>
      <c r="CV19" s="339"/>
      <c r="CW19" s="339"/>
      <c r="CX19" s="340"/>
      <c r="CY19" s="338">
        <v>0</v>
      </c>
      <c r="CZ19" s="339"/>
      <c r="DA19" s="339"/>
      <c r="DB19" s="339"/>
      <c r="DC19" s="339"/>
      <c r="DD19" s="339"/>
      <c r="DE19" s="339"/>
      <c r="DF19" s="340"/>
    </row>
    <row r="20" spans="1:110" s="116" customFormat="1" ht="25.2" customHeight="1" x14ac:dyDescent="0.3">
      <c r="A20" s="364"/>
      <c r="B20" s="385" t="s">
        <v>88</v>
      </c>
      <c r="C20" s="386"/>
      <c r="D20" s="134" t="s">
        <v>86</v>
      </c>
      <c r="E20" s="132" t="s">
        <v>32</v>
      </c>
      <c r="F20" s="137" t="s">
        <v>33</v>
      </c>
      <c r="G20" s="117">
        <v>5</v>
      </c>
      <c r="H20" s="117"/>
      <c r="I20" s="79">
        <v>23</v>
      </c>
      <c r="J20" s="114">
        <f t="shared" ref="J20" si="6">I20*1.02</f>
        <v>23.46</v>
      </c>
      <c r="K20" s="114">
        <f t="shared" ref="K20" si="7">J20*1.02</f>
        <v>23.929200000000002</v>
      </c>
      <c r="L20" s="25" t="s">
        <v>71</v>
      </c>
      <c r="M20" s="53">
        <v>0.02</v>
      </c>
      <c r="N20" s="126">
        <f t="shared" si="5"/>
        <v>13</v>
      </c>
      <c r="O20" s="338">
        <v>0</v>
      </c>
      <c r="P20" s="339"/>
      <c r="Q20" s="339"/>
      <c r="R20" s="339"/>
      <c r="S20" s="339"/>
      <c r="T20" s="339"/>
      <c r="U20" s="339"/>
      <c r="V20" s="340"/>
      <c r="W20" s="338">
        <v>2</v>
      </c>
      <c r="X20" s="339"/>
      <c r="Y20" s="339"/>
      <c r="Z20" s="339"/>
      <c r="AA20" s="339"/>
      <c r="AB20" s="339"/>
      <c r="AC20" s="339"/>
      <c r="AD20" s="340"/>
      <c r="AE20" s="338">
        <v>1</v>
      </c>
      <c r="AF20" s="339"/>
      <c r="AG20" s="339"/>
      <c r="AH20" s="339"/>
      <c r="AI20" s="339"/>
      <c r="AJ20" s="339"/>
      <c r="AK20" s="339"/>
      <c r="AL20" s="340"/>
      <c r="AM20" s="338">
        <v>0</v>
      </c>
      <c r="AN20" s="339"/>
      <c r="AO20" s="339"/>
      <c r="AP20" s="339"/>
      <c r="AQ20" s="339"/>
      <c r="AR20" s="339"/>
      <c r="AS20" s="339"/>
      <c r="AT20" s="340"/>
      <c r="AU20" s="338">
        <v>3</v>
      </c>
      <c r="AV20" s="339"/>
      <c r="AW20" s="339"/>
      <c r="AX20" s="339"/>
      <c r="AY20" s="339"/>
      <c r="AZ20" s="339"/>
      <c r="BA20" s="339"/>
      <c r="BB20" s="340"/>
      <c r="BC20" s="338">
        <v>1</v>
      </c>
      <c r="BD20" s="339"/>
      <c r="BE20" s="339"/>
      <c r="BF20" s="339"/>
      <c r="BG20" s="339"/>
      <c r="BH20" s="339"/>
      <c r="BI20" s="339"/>
      <c r="BJ20" s="340"/>
      <c r="BK20" s="338">
        <v>2</v>
      </c>
      <c r="BL20" s="339"/>
      <c r="BM20" s="339"/>
      <c r="BN20" s="339"/>
      <c r="BO20" s="339"/>
      <c r="BP20" s="339"/>
      <c r="BQ20" s="339"/>
      <c r="BR20" s="340"/>
      <c r="BS20" s="338">
        <v>2</v>
      </c>
      <c r="BT20" s="339"/>
      <c r="BU20" s="339"/>
      <c r="BV20" s="339"/>
      <c r="BW20" s="339"/>
      <c r="BX20" s="339"/>
      <c r="BY20" s="339"/>
      <c r="BZ20" s="340"/>
      <c r="CA20" s="338">
        <v>1</v>
      </c>
      <c r="CB20" s="339"/>
      <c r="CC20" s="339"/>
      <c r="CD20" s="339"/>
      <c r="CE20" s="339"/>
      <c r="CF20" s="339"/>
      <c r="CG20" s="339"/>
      <c r="CH20" s="340"/>
      <c r="CI20" s="338">
        <v>1</v>
      </c>
      <c r="CJ20" s="339"/>
      <c r="CK20" s="339"/>
      <c r="CL20" s="339"/>
      <c r="CM20" s="339"/>
      <c r="CN20" s="339"/>
      <c r="CO20" s="339"/>
      <c r="CP20" s="340"/>
      <c r="CQ20" s="338">
        <v>0</v>
      </c>
      <c r="CR20" s="339"/>
      <c r="CS20" s="339"/>
      <c r="CT20" s="339"/>
      <c r="CU20" s="339"/>
      <c r="CV20" s="339"/>
      <c r="CW20" s="339"/>
      <c r="CX20" s="340"/>
      <c r="CY20" s="338">
        <v>0</v>
      </c>
      <c r="CZ20" s="339"/>
      <c r="DA20" s="339"/>
      <c r="DB20" s="339"/>
      <c r="DC20" s="339"/>
      <c r="DD20" s="339"/>
      <c r="DE20" s="339"/>
      <c r="DF20" s="340"/>
    </row>
    <row r="21" spans="1:110" s="30" customFormat="1" ht="26.4" customHeight="1" x14ac:dyDescent="0.3">
      <c r="A21" s="384"/>
      <c r="B21" s="385" t="s">
        <v>89</v>
      </c>
      <c r="C21" s="386"/>
      <c r="D21" s="134" t="s">
        <v>86</v>
      </c>
      <c r="E21" s="136" t="s">
        <v>32</v>
      </c>
      <c r="F21" s="42" t="s">
        <v>33</v>
      </c>
      <c r="G21" s="117">
        <v>22</v>
      </c>
      <c r="H21" s="117"/>
      <c r="I21" s="79">
        <v>60</v>
      </c>
      <c r="J21" s="37">
        <f t="shared" si="4"/>
        <v>61.2</v>
      </c>
      <c r="K21" s="37">
        <f t="shared" si="4"/>
        <v>62.424000000000007</v>
      </c>
      <c r="L21" s="25" t="s">
        <v>71</v>
      </c>
      <c r="M21" s="53">
        <v>0.02</v>
      </c>
      <c r="N21" s="39">
        <f t="shared" si="3"/>
        <v>22</v>
      </c>
      <c r="O21" s="338">
        <v>0</v>
      </c>
      <c r="P21" s="339"/>
      <c r="Q21" s="339"/>
      <c r="R21" s="339"/>
      <c r="S21" s="339"/>
      <c r="T21" s="339"/>
      <c r="U21" s="339"/>
      <c r="V21" s="340"/>
      <c r="W21" s="338">
        <v>0</v>
      </c>
      <c r="X21" s="339"/>
      <c r="Y21" s="339"/>
      <c r="Z21" s="339"/>
      <c r="AA21" s="339"/>
      <c r="AB21" s="339"/>
      <c r="AC21" s="339"/>
      <c r="AD21" s="340"/>
      <c r="AE21" s="338">
        <v>2</v>
      </c>
      <c r="AF21" s="339"/>
      <c r="AG21" s="339"/>
      <c r="AH21" s="339"/>
      <c r="AI21" s="339"/>
      <c r="AJ21" s="339"/>
      <c r="AK21" s="339"/>
      <c r="AL21" s="340"/>
      <c r="AM21" s="338">
        <v>1</v>
      </c>
      <c r="AN21" s="339"/>
      <c r="AO21" s="339"/>
      <c r="AP21" s="339"/>
      <c r="AQ21" s="339"/>
      <c r="AR21" s="339"/>
      <c r="AS21" s="339"/>
      <c r="AT21" s="340"/>
      <c r="AU21" s="338">
        <v>4</v>
      </c>
      <c r="AV21" s="339"/>
      <c r="AW21" s="339"/>
      <c r="AX21" s="339"/>
      <c r="AY21" s="339"/>
      <c r="AZ21" s="339"/>
      <c r="BA21" s="339"/>
      <c r="BB21" s="340"/>
      <c r="BC21" s="338">
        <v>1</v>
      </c>
      <c r="BD21" s="339"/>
      <c r="BE21" s="339"/>
      <c r="BF21" s="339"/>
      <c r="BG21" s="339"/>
      <c r="BH21" s="339"/>
      <c r="BI21" s="339"/>
      <c r="BJ21" s="340"/>
      <c r="BK21" s="338">
        <v>4</v>
      </c>
      <c r="BL21" s="339"/>
      <c r="BM21" s="339"/>
      <c r="BN21" s="339"/>
      <c r="BO21" s="339"/>
      <c r="BP21" s="339"/>
      <c r="BQ21" s="339"/>
      <c r="BR21" s="340"/>
      <c r="BS21" s="338">
        <v>1</v>
      </c>
      <c r="BT21" s="339"/>
      <c r="BU21" s="339"/>
      <c r="BV21" s="339"/>
      <c r="BW21" s="339"/>
      <c r="BX21" s="339"/>
      <c r="BY21" s="339"/>
      <c r="BZ21" s="340"/>
      <c r="CA21" s="338">
        <v>5</v>
      </c>
      <c r="CB21" s="339"/>
      <c r="CC21" s="339"/>
      <c r="CD21" s="339"/>
      <c r="CE21" s="339"/>
      <c r="CF21" s="339"/>
      <c r="CG21" s="339"/>
      <c r="CH21" s="340"/>
      <c r="CI21" s="338">
        <v>0</v>
      </c>
      <c r="CJ21" s="339"/>
      <c r="CK21" s="339"/>
      <c r="CL21" s="339"/>
      <c r="CM21" s="339"/>
      <c r="CN21" s="339"/>
      <c r="CO21" s="339"/>
      <c r="CP21" s="340"/>
      <c r="CQ21" s="338">
        <v>4</v>
      </c>
      <c r="CR21" s="339"/>
      <c r="CS21" s="339"/>
      <c r="CT21" s="339"/>
      <c r="CU21" s="339"/>
      <c r="CV21" s="339"/>
      <c r="CW21" s="339"/>
      <c r="CX21" s="340"/>
      <c r="CY21" s="338">
        <v>0</v>
      </c>
      <c r="CZ21" s="339"/>
      <c r="DA21" s="339"/>
      <c r="DB21" s="339"/>
      <c r="DC21" s="339"/>
      <c r="DD21" s="339"/>
      <c r="DE21" s="339"/>
      <c r="DF21" s="340"/>
    </row>
    <row r="22" spans="1:110" s="30" customFormat="1" ht="24" customHeight="1" x14ac:dyDescent="0.3">
      <c r="A22" s="391" t="s">
        <v>34</v>
      </c>
      <c r="B22" s="390" t="s">
        <v>72</v>
      </c>
      <c r="C22" s="390"/>
      <c r="D22" s="29" t="s">
        <v>73</v>
      </c>
      <c r="E22" s="24" t="s">
        <v>32</v>
      </c>
      <c r="F22" s="23" t="s">
        <v>33</v>
      </c>
      <c r="G22" s="117">
        <v>236</v>
      </c>
      <c r="H22" s="117"/>
      <c r="I22" s="79">
        <v>251</v>
      </c>
      <c r="J22" s="37">
        <f t="shared" ref="J22:K22" si="8">I22*1.02</f>
        <v>256.02</v>
      </c>
      <c r="K22" s="37">
        <f t="shared" si="8"/>
        <v>261.1404</v>
      </c>
      <c r="L22" s="25" t="s">
        <v>74</v>
      </c>
      <c r="M22" s="53">
        <v>0.02</v>
      </c>
      <c r="N22" s="39">
        <f t="shared" si="3"/>
        <v>66</v>
      </c>
      <c r="O22" s="338">
        <v>1</v>
      </c>
      <c r="P22" s="339"/>
      <c r="Q22" s="339"/>
      <c r="R22" s="339"/>
      <c r="S22" s="339"/>
      <c r="T22" s="339"/>
      <c r="U22" s="339"/>
      <c r="V22" s="340"/>
      <c r="W22" s="338">
        <v>0</v>
      </c>
      <c r="X22" s="339"/>
      <c r="Y22" s="339"/>
      <c r="Z22" s="339"/>
      <c r="AA22" s="339"/>
      <c r="AB22" s="339"/>
      <c r="AC22" s="339"/>
      <c r="AD22" s="340"/>
      <c r="AE22" s="338">
        <v>29</v>
      </c>
      <c r="AF22" s="339"/>
      <c r="AG22" s="339"/>
      <c r="AH22" s="339"/>
      <c r="AI22" s="339"/>
      <c r="AJ22" s="339"/>
      <c r="AK22" s="339"/>
      <c r="AL22" s="340"/>
      <c r="AM22" s="338">
        <v>0</v>
      </c>
      <c r="AN22" s="339"/>
      <c r="AO22" s="339"/>
      <c r="AP22" s="339"/>
      <c r="AQ22" s="339"/>
      <c r="AR22" s="339"/>
      <c r="AS22" s="339"/>
      <c r="AT22" s="340"/>
      <c r="AU22" s="338">
        <v>11</v>
      </c>
      <c r="AV22" s="339"/>
      <c r="AW22" s="339"/>
      <c r="AX22" s="339"/>
      <c r="AY22" s="339"/>
      <c r="AZ22" s="339"/>
      <c r="BA22" s="339"/>
      <c r="BB22" s="340"/>
      <c r="BC22" s="338">
        <v>0</v>
      </c>
      <c r="BD22" s="339"/>
      <c r="BE22" s="339"/>
      <c r="BF22" s="339"/>
      <c r="BG22" s="339"/>
      <c r="BH22" s="339"/>
      <c r="BI22" s="339"/>
      <c r="BJ22" s="340"/>
      <c r="BK22" s="338">
        <v>6</v>
      </c>
      <c r="BL22" s="339"/>
      <c r="BM22" s="339"/>
      <c r="BN22" s="339"/>
      <c r="BO22" s="339"/>
      <c r="BP22" s="339"/>
      <c r="BQ22" s="339"/>
      <c r="BR22" s="340"/>
      <c r="BS22" s="338">
        <v>15</v>
      </c>
      <c r="BT22" s="339"/>
      <c r="BU22" s="339"/>
      <c r="BV22" s="339"/>
      <c r="BW22" s="339"/>
      <c r="BX22" s="339"/>
      <c r="BY22" s="339"/>
      <c r="BZ22" s="340"/>
      <c r="CA22" s="338">
        <v>0</v>
      </c>
      <c r="CB22" s="339"/>
      <c r="CC22" s="339"/>
      <c r="CD22" s="339"/>
      <c r="CE22" s="339"/>
      <c r="CF22" s="339"/>
      <c r="CG22" s="339"/>
      <c r="CH22" s="340"/>
      <c r="CI22" s="338">
        <v>2</v>
      </c>
      <c r="CJ22" s="339"/>
      <c r="CK22" s="339"/>
      <c r="CL22" s="339"/>
      <c r="CM22" s="339"/>
      <c r="CN22" s="339"/>
      <c r="CO22" s="339"/>
      <c r="CP22" s="340"/>
      <c r="CQ22" s="338">
        <v>2</v>
      </c>
      <c r="CR22" s="339"/>
      <c r="CS22" s="339"/>
      <c r="CT22" s="339"/>
      <c r="CU22" s="339"/>
      <c r="CV22" s="339"/>
      <c r="CW22" s="339"/>
      <c r="CX22" s="340"/>
      <c r="CY22" s="338">
        <v>0</v>
      </c>
      <c r="CZ22" s="339"/>
      <c r="DA22" s="339"/>
      <c r="DB22" s="339"/>
      <c r="DC22" s="339"/>
      <c r="DD22" s="339"/>
      <c r="DE22" s="339"/>
      <c r="DF22" s="340"/>
    </row>
    <row r="23" spans="1:110" s="30" customFormat="1" ht="23.25" customHeight="1" x14ac:dyDescent="0.3">
      <c r="A23" s="391"/>
      <c r="B23" s="390" t="s">
        <v>75</v>
      </c>
      <c r="C23" s="390"/>
      <c r="D23" s="28" t="s">
        <v>76</v>
      </c>
      <c r="E23" s="27" t="s">
        <v>32</v>
      </c>
      <c r="F23" s="28" t="s">
        <v>33</v>
      </c>
      <c r="G23" s="117">
        <v>1699</v>
      </c>
      <c r="H23" s="117"/>
      <c r="I23" s="79">
        <v>1349</v>
      </c>
      <c r="J23" s="37">
        <f t="shared" ref="J23:K23" si="9">I23*1.02</f>
        <v>1375.98</v>
      </c>
      <c r="K23" s="37">
        <f t="shared" si="9"/>
        <v>1403.4996000000001</v>
      </c>
      <c r="L23" s="25" t="s">
        <v>77</v>
      </c>
      <c r="M23" s="53">
        <v>0.02</v>
      </c>
      <c r="N23" s="39">
        <f t="shared" ref="N23:N26" si="10">SUM(O23:DF23)</f>
        <v>1290</v>
      </c>
      <c r="O23" s="338">
        <v>173</v>
      </c>
      <c r="P23" s="339"/>
      <c r="Q23" s="339"/>
      <c r="R23" s="339"/>
      <c r="S23" s="339"/>
      <c r="T23" s="339"/>
      <c r="U23" s="339"/>
      <c r="V23" s="340"/>
      <c r="W23" s="338">
        <v>125</v>
      </c>
      <c r="X23" s="339"/>
      <c r="Y23" s="339"/>
      <c r="Z23" s="339"/>
      <c r="AA23" s="339"/>
      <c r="AB23" s="339"/>
      <c r="AC23" s="339"/>
      <c r="AD23" s="340"/>
      <c r="AE23" s="338">
        <v>110</v>
      </c>
      <c r="AF23" s="339"/>
      <c r="AG23" s="339"/>
      <c r="AH23" s="339"/>
      <c r="AI23" s="339"/>
      <c r="AJ23" s="339"/>
      <c r="AK23" s="339"/>
      <c r="AL23" s="340"/>
      <c r="AM23" s="338">
        <v>124</v>
      </c>
      <c r="AN23" s="339"/>
      <c r="AO23" s="339"/>
      <c r="AP23" s="339"/>
      <c r="AQ23" s="339"/>
      <c r="AR23" s="339"/>
      <c r="AS23" s="339"/>
      <c r="AT23" s="340"/>
      <c r="AU23" s="338">
        <v>157</v>
      </c>
      <c r="AV23" s="339"/>
      <c r="AW23" s="339"/>
      <c r="AX23" s="339"/>
      <c r="AY23" s="339"/>
      <c r="AZ23" s="339"/>
      <c r="BA23" s="339"/>
      <c r="BB23" s="340"/>
      <c r="BC23" s="338">
        <v>106</v>
      </c>
      <c r="BD23" s="339"/>
      <c r="BE23" s="339"/>
      <c r="BF23" s="339"/>
      <c r="BG23" s="339"/>
      <c r="BH23" s="339"/>
      <c r="BI23" s="339"/>
      <c r="BJ23" s="340"/>
      <c r="BK23" s="338">
        <v>104</v>
      </c>
      <c r="BL23" s="339"/>
      <c r="BM23" s="339"/>
      <c r="BN23" s="339"/>
      <c r="BO23" s="339"/>
      <c r="BP23" s="339"/>
      <c r="BQ23" s="339"/>
      <c r="BR23" s="340"/>
      <c r="BS23" s="338">
        <v>87</v>
      </c>
      <c r="BT23" s="339"/>
      <c r="BU23" s="339"/>
      <c r="BV23" s="339"/>
      <c r="BW23" s="339"/>
      <c r="BX23" s="339"/>
      <c r="BY23" s="339"/>
      <c r="BZ23" s="340"/>
      <c r="CA23" s="338">
        <v>75</v>
      </c>
      <c r="CB23" s="339"/>
      <c r="CC23" s="339"/>
      <c r="CD23" s="339"/>
      <c r="CE23" s="339"/>
      <c r="CF23" s="339"/>
      <c r="CG23" s="339"/>
      <c r="CH23" s="340"/>
      <c r="CI23" s="338">
        <v>117</v>
      </c>
      <c r="CJ23" s="339"/>
      <c r="CK23" s="339"/>
      <c r="CL23" s="339"/>
      <c r="CM23" s="339"/>
      <c r="CN23" s="339"/>
      <c r="CO23" s="339"/>
      <c r="CP23" s="340"/>
      <c r="CQ23" s="338">
        <v>98</v>
      </c>
      <c r="CR23" s="339"/>
      <c r="CS23" s="339"/>
      <c r="CT23" s="339"/>
      <c r="CU23" s="339"/>
      <c r="CV23" s="339"/>
      <c r="CW23" s="339"/>
      <c r="CX23" s="340"/>
      <c r="CY23" s="338">
        <v>14</v>
      </c>
      <c r="CZ23" s="339"/>
      <c r="DA23" s="339"/>
      <c r="DB23" s="339"/>
      <c r="DC23" s="339"/>
      <c r="DD23" s="339"/>
      <c r="DE23" s="339"/>
      <c r="DF23" s="340"/>
    </row>
    <row r="24" spans="1:110" s="30" customFormat="1" ht="23.25" customHeight="1" x14ac:dyDescent="0.3">
      <c r="A24" s="391"/>
      <c r="B24" s="390" t="s">
        <v>78</v>
      </c>
      <c r="C24" s="390"/>
      <c r="D24" s="28" t="s">
        <v>76</v>
      </c>
      <c r="E24" s="27" t="s">
        <v>32</v>
      </c>
      <c r="F24" s="28" t="s">
        <v>33</v>
      </c>
      <c r="G24" s="117">
        <v>1531</v>
      </c>
      <c r="H24" s="117"/>
      <c r="I24" s="79">
        <v>1362</v>
      </c>
      <c r="J24" s="79">
        <f>I24*1.02</f>
        <v>1389.24</v>
      </c>
      <c r="K24" s="79">
        <f>J24*1.02</f>
        <v>1417.0248000000001</v>
      </c>
      <c r="L24" s="25" t="s">
        <v>77</v>
      </c>
      <c r="M24" s="53">
        <v>0.02</v>
      </c>
      <c r="N24" s="39">
        <f t="shared" si="10"/>
        <v>1173</v>
      </c>
      <c r="O24" s="338">
        <v>163</v>
      </c>
      <c r="P24" s="339"/>
      <c r="Q24" s="339"/>
      <c r="R24" s="339"/>
      <c r="S24" s="339"/>
      <c r="T24" s="339"/>
      <c r="U24" s="339"/>
      <c r="V24" s="340"/>
      <c r="W24" s="338">
        <v>117</v>
      </c>
      <c r="X24" s="339"/>
      <c r="Y24" s="339"/>
      <c r="Z24" s="339"/>
      <c r="AA24" s="339"/>
      <c r="AB24" s="339"/>
      <c r="AC24" s="339"/>
      <c r="AD24" s="340"/>
      <c r="AE24" s="338">
        <v>107</v>
      </c>
      <c r="AF24" s="339"/>
      <c r="AG24" s="339"/>
      <c r="AH24" s="339"/>
      <c r="AI24" s="339"/>
      <c r="AJ24" s="339"/>
      <c r="AK24" s="339"/>
      <c r="AL24" s="340"/>
      <c r="AM24" s="338">
        <v>104</v>
      </c>
      <c r="AN24" s="339"/>
      <c r="AO24" s="339"/>
      <c r="AP24" s="339"/>
      <c r="AQ24" s="339"/>
      <c r="AR24" s="339"/>
      <c r="AS24" s="339"/>
      <c r="AT24" s="340"/>
      <c r="AU24" s="338">
        <v>144</v>
      </c>
      <c r="AV24" s="339"/>
      <c r="AW24" s="339"/>
      <c r="AX24" s="339"/>
      <c r="AY24" s="339"/>
      <c r="AZ24" s="339"/>
      <c r="BA24" s="339"/>
      <c r="BB24" s="340"/>
      <c r="BC24" s="338">
        <v>95</v>
      </c>
      <c r="BD24" s="339"/>
      <c r="BE24" s="339"/>
      <c r="BF24" s="339"/>
      <c r="BG24" s="339"/>
      <c r="BH24" s="339"/>
      <c r="BI24" s="339"/>
      <c r="BJ24" s="340"/>
      <c r="BK24" s="338">
        <v>96</v>
      </c>
      <c r="BL24" s="339"/>
      <c r="BM24" s="339"/>
      <c r="BN24" s="339"/>
      <c r="BO24" s="339"/>
      <c r="BP24" s="339"/>
      <c r="BQ24" s="339"/>
      <c r="BR24" s="340"/>
      <c r="BS24" s="338">
        <v>87</v>
      </c>
      <c r="BT24" s="339"/>
      <c r="BU24" s="339"/>
      <c r="BV24" s="339"/>
      <c r="BW24" s="339"/>
      <c r="BX24" s="339"/>
      <c r="BY24" s="339"/>
      <c r="BZ24" s="340"/>
      <c r="CA24" s="338">
        <v>62</v>
      </c>
      <c r="CB24" s="339"/>
      <c r="CC24" s="339"/>
      <c r="CD24" s="339"/>
      <c r="CE24" s="339"/>
      <c r="CF24" s="339"/>
      <c r="CG24" s="339"/>
      <c r="CH24" s="340"/>
      <c r="CI24" s="338">
        <v>105</v>
      </c>
      <c r="CJ24" s="339"/>
      <c r="CK24" s="339"/>
      <c r="CL24" s="339"/>
      <c r="CM24" s="339"/>
      <c r="CN24" s="339"/>
      <c r="CO24" s="339"/>
      <c r="CP24" s="340"/>
      <c r="CQ24" s="338">
        <v>79</v>
      </c>
      <c r="CR24" s="339"/>
      <c r="CS24" s="339"/>
      <c r="CT24" s="339"/>
      <c r="CU24" s="339"/>
      <c r="CV24" s="339"/>
      <c r="CW24" s="339"/>
      <c r="CX24" s="340"/>
      <c r="CY24" s="338">
        <v>14</v>
      </c>
      <c r="CZ24" s="339"/>
      <c r="DA24" s="339"/>
      <c r="DB24" s="339"/>
      <c r="DC24" s="339"/>
      <c r="DD24" s="339"/>
      <c r="DE24" s="339"/>
      <c r="DF24" s="340"/>
    </row>
    <row r="25" spans="1:110" s="30" customFormat="1" ht="23.25" customHeight="1" x14ac:dyDescent="0.3">
      <c r="A25" s="391"/>
      <c r="B25" s="390" t="s">
        <v>79</v>
      </c>
      <c r="C25" s="390"/>
      <c r="D25" s="28" t="s">
        <v>76</v>
      </c>
      <c r="E25" s="27" t="s">
        <v>32</v>
      </c>
      <c r="F25" s="28" t="s">
        <v>33</v>
      </c>
      <c r="G25" s="117">
        <v>168</v>
      </c>
      <c r="H25" s="117"/>
      <c r="I25" s="79">
        <v>118</v>
      </c>
      <c r="J25" s="79">
        <f>I25*1.02</f>
        <v>120.36</v>
      </c>
      <c r="K25" s="79">
        <f>J25*1.02</f>
        <v>122.7672</v>
      </c>
      <c r="L25" s="25" t="s">
        <v>77</v>
      </c>
      <c r="M25" s="53">
        <v>0.02</v>
      </c>
      <c r="N25" s="39">
        <f t="shared" si="10"/>
        <v>117</v>
      </c>
      <c r="O25" s="338">
        <v>10</v>
      </c>
      <c r="P25" s="339"/>
      <c r="Q25" s="339"/>
      <c r="R25" s="339"/>
      <c r="S25" s="339"/>
      <c r="T25" s="339"/>
      <c r="U25" s="339"/>
      <c r="V25" s="340"/>
      <c r="W25" s="338">
        <v>8</v>
      </c>
      <c r="X25" s="339"/>
      <c r="Y25" s="339"/>
      <c r="Z25" s="339"/>
      <c r="AA25" s="339"/>
      <c r="AB25" s="339"/>
      <c r="AC25" s="339"/>
      <c r="AD25" s="340"/>
      <c r="AE25" s="338">
        <v>3</v>
      </c>
      <c r="AF25" s="339"/>
      <c r="AG25" s="339"/>
      <c r="AH25" s="339"/>
      <c r="AI25" s="339"/>
      <c r="AJ25" s="339"/>
      <c r="AK25" s="339"/>
      <c r="AL25" s="340"/>
      <c r="AM25" s="338">
        <v>20</v>
      </c>
      <c r="AN25" s="339"/>
      <c r="AO25" s="339"/>
      <c r="AP25" s="339"/>
      <c r="AQ25" s="339"/>
      <c r="AR25" s="339"/>
      <c r="AS25" s="339"/>
      <c r="AT25" s="340"/>
      <c r="AU25" s="338">
        <v>13</v>
      </c>
      <c r="AV25" s="339"/>
      <c r="AW25" s="339"/>
      <c r="AX25" s="339"/>
      <c r="AY25" s="339"/>
      <c r="AZ25" s="339"/>
      <c r="BA25" s="339"/>
      <c r="BB25" s="340"/>
      <c r="BC25" s="338">
        <v>11</v>
      </c>
      <c r="BD25" s="339"/>
      <c r="BE25" s="339"/>
      <c r="BF25" s="339"/>
      <c r="BG25" s="339"/>
      <c r="BH25" s="339"/>
      <c r="BI25" s="339"/>
      <c r="BJ25" s="340"/>
      <c r="BK25" s="338">
        <v>8</v>
      </c>
      <c r="BL25" s="339"/>
      <c r="BM25" s="339"/>
      <c r="BN25" s="339"/>
      <c r="BO25" s="339"/>
      <c r="BP25" s="339"/>
      <c r="BQ25" s="339"/>
      <c r="BR25" s="340"/>
      <c r="BS25" s="338">
        <v>0</v>
      </c>
      <c r="BT25" s="339"/>
      <c r="BU25" s="339"/>
      <c r="BV25" s="339"/>
      <c r="BW25" s="339"/>
      <c r="BX25" s="339"/>
      <c r="BY25" s="339"/>
      <c r="BZ25" s="340"/>
      <c r="CA25" s="338">
        <v>13</v>
      </c>
      <c r="CB25" s="339"/>
      <c r="CC25" s="339"/>
      <c r="CD25" s="339"/>
      <c r="CE25" s="339"/>
      <c r="CF25" s="339"/>
      <c r="CG25" s="339"/>
      <c r="CH25" s="340"/>
      <c r="CI25" s="338">
        <v>12</v>
      </c>
      <c r="CJ25" s="339"/>
      <c r="CK25" s="339"/>
      <c r="CL25" s="339"/>
      <c r="CM25" s="339"/>
      <c r="CN25" s="339"/>
      <c r="CO25" s="339"/>
      <c r="CP25" s="340"/>
      <c r="CQ25" s="338">
        <v>19</v>
      </c>
      <c r="CR25" s="339"/>
      <c r="CS25" s="339"/>
      <c r="CT25" s="339"/>
      <c r="CU25" s="339"/>
      <c r="CV25" s="339"/>
      <c r="CW25" s="339"/>
      <c r="CX25" s="340"/>
      <c r="CY25" s="338">
        <v>0</v>
      </c>
      <c r="CZ25" s="339"/>
      <c r="DA25" s="339"/>
      <c r="DB25" s="339"/>
      <c r="DC25" s="339"/>
      <c r="DD25" s="339"/>
      <c r="DE25" s="339"/>
      <c r="DF25" s="340"/>
    </row>
    <row r="26" spans="1:110" s="30" customFormat="1" ht="24" customHeight="1" x14ac:dyDescent="0.3">
      <c r="A26" s="391"/>
      <c r="B26" s="390" t="s">
        <v>80</v>
      </c>
      <c r="C26" s="390"/>
      <c r="D26" s="23" t="s">
        <v>81</v>
      </c>
      <c r="E26" s="24" t="s">
        <v>32</v>
      </c>
      <c r="F26" s="23" t="s">
        <v>33</v>
      </c>
      <c r="G26" s="117">
        <v>529</v>
      </c>
      <c r="H26" s="117"/>
      <c r="I26" s="79">
        <v>389</v>
      </c>
      <c r="J26" s="37">
        <f t="shared" ref="J26:K26" si="11">I26*1.02</f>
        <v>396.78000000000003</v>
      </c>
      <c r="K26" s="37">
        <f t="shared" si="11"/>
        <v>404.71560000000005</v>
      </c>
      <c r="L26" s="25" t="s">
        <v>55</v>
      </c>
      <c r="M26" s="53">
        <v>0.02</v>
      </c>
      <c r="N26" s="39">
        <f t="shared" si="10"/>
        <v>415</v>
      </c>
      <c r="O26" s="338">
        <v>16</v>
      </c>
      <c r="P26" s="339"/>
      <c r="Q26" s="339"/>
      <c r="R26" s="339"/>
      <c r="S26" s="339"/>
      <c r="T26" s="339"/>
      <c r="U26" s="339"/>
      <c r="V26" s="340"/>
      <c r="W26" s="338">
        <v>41</v>
      </c>
      <c r="X26" s="339"/>
      <c r="Y26" s="339"/>
      <c r="Z26" s="339"/>
      <c r="AA26" s="339"/>
      <c r="AB26" s="339"/>
      <c r="AC26" s="339"/>
      <c r="AD26" s="340"/>
      <c r="AE26" s="338">
        <v>35</v>
      </c>
      <c r="AF26" s="339"/>
      <c r="AG26" s="339"/>
      <c r="AH26" s="339"/>
      <c r="AI26" s="339"/>
      <c r="AJ26" s="339"/>
      <c r="AK26" s="339"/>
      <c r="AL26" s="340"/>
      <c r="AM26" s="338">
        <v>27</v>
      </c>
      <c r="AN26" s="339"/>
      <c r="AO26" s="339"/>
      <c r="AP26" s="339"/>
      <c r="AQ26" s="339"/>
      <c r="AR26" s="339"/>
      <c r="AS26" s="339"/>
      <c r="AT26" s="340"/>
      <c r="AU26" s="338">
        <v>30</v>
      </c>
      <c r="AV26" s="339"/>
      <c r="AW26" s="339"/>
      <c r="AX26" s="339"/>
      <c r="AY26" s="339"/>
      <c r="AZ26" s="339"/>
      <c r="BA26" s="339"/>
      <c r="BB26" s="340"/>
      <c r="BC26" s="338">
        <v>45</v>
      </c>
      <c r="BD26" s="339"/>
      <c r="BE26" s="339"/>
      <c r="BF26" s="339"/>
      <c r="BG26" s="339"/>
      <c r="BH26" s="339"/>
      <c r="BI26" s="339"/>
      <c r="BJ26" s="340"/>
      <c r="BK26" s="338">
        <v>26</v>
      </c>
      <c r="BL26" s="339"/>
      <c r="BM26" s="339"/>
      <c r="BN26" s="339"/>
      <c r="BO26" s="339"/>
      <c r="BP26" s="339"/>
      <c r="BQ26" s="339"/>
      <c r="BR26" s="340"/>
      <c r="BS26" s="338">
        <v>56</v>
      </c>
      <c r="BT26" s="339"/>
      <c r="BU26" s="339"/>
      <c r="BV26" s="339"/>
      <c r="BW26" s="339"/>
      <c r="BX26" s="339"/>
      <c r="BY26" s="339"/>
      <c r="BZ26" s="340"/>
      <c r="CA26" s="338">
        <v>39</v>
      </c>
      <c r="CB26" s="339"/>
      <c r="CC26" s="339"/>
      <c r="CD26" s="339"/>
      <c r="CE26" s="339"/>
      <c r="CF26" s="339"/>
      <c r="CG26" s="339"/>
      <c r="CH26" s="340"/>
      <c r="CI26" s="338">
        <v>56</v>
      </c>
      <c r="CJ26" s="339"/>
      <c r="CK26" s="339"/>
      <c r="CL26" s="339"/>
      <c r="CM26" s="339"/>
      <c r="CN26" s="339"/>
      <c r="CO26" s="339"/>
      <c r="CP26" s="340"/>
      <c r="CQ26" s="338">
        <v>39</v>
      </c>
      <c r="CR26" s="339"/>
      <c r="CS26" s="339"/>
      <c r="CT26" s="339"/>
      <c r="CU26" s="339"/>
      <c r="CV26" s="339"/>
      <c r="CW26" s="339"/>
      <c r="CX26" s="340"/>
      <c r="CY26" s="338">
        <v>5</v>
      </c>
      <c r="CZ26" s="339"/>
      <c r="DA26" s="339"/>
      <c r="DB26" s="339"/>
      <c r="DC26" s="339"/>
      <c r="DD26" s="339"/>
      <c r="DE26" s="339"/>
      <c r="DF26" s="340"/>
    </row>
    <row r="27" spans="1:110" s="30" customFormat="1" ht="12.75" customHeight="1" x14ac:dyDescent="0.3">
      <c r="A27" s="369" t="s">
        <v>35</v>
      </c>
      <c r="B27" s="371" t="s">
        <v>82</v>
      </c>
      <c r="C27" s="372"/>
      <c r="D27" s="369" t="s">
        <v>36</v>
      </c>
      <c r="E27" s="369" t="s">
        <v>32</v>
      </c>
      <c r="F27" s="369" t="s">
        <v>33</v>
      </c>
      <c r="G27" s="380">
        <v>1435</v>
      </c>
      <c r="H27" s="380"/>
      <c r="I27" s="392">
        <v>1281</v>
      </c>
      <c r="J27" s="376">
        <f>I27*1.02</f>
        <v>1306.6200000000001</v>
      </c>
      <c r="K27" s="376">
        <f>J27*1.02</f>
        <v>1332.7524000000001</v>
      </c>
      <c r="L27" s="378" t="s">
        <v>77</v>
      </c>
      <c r="M27" s="359">
        <v>0.02</v>
      </c>
      <c r="N27" s="361">
        <f>SUM(O28:DF28)</f>
        <v>1062</v>
      </c>
      <c r="O27" s="41" t="s">
        <v>61</v>
      </c>
      <c r="P27" s="41" t="s">
        <v>62</v>
      </c>
      <c r="Q27" s="41" t="s">
        <v>63</v>
      </c>
      <c r="R27" s="41" t="s">
        <v>64</v>
      </c>
      <c r="S27" s="41" t="s">
        <v>37</v>
      </c>
      <c r="T27" s="41" t="s">
        <v>38</v>
      </c>
      <c r="U27" s="41" t="s">
        <v>39</v>
      </c>
      <c r="V27" s="41" t="s">
        <v>40</v>
      </c>
      <c r="W27" s="41" t="s">
        <v>61</v>
      </c>
      <c r="X27" s="41" t="s">
        <v>62</v>
      </c>
      <c r="Y27" s="41" t="s">
        <v>63</v>
      </c>
      <c r="Z27" s="41" t="s">
        <v>64</v>
      </c>
      <c r="AA27" s="41" t="s">
        <v>37</v>
      </c>
      <c r="AB27" s="41" t="s">
        <v>38</v>
      </c>
      <c r="AC27" s="41" t="s">
        <v>39</v>
      </c>
      <c r="AD27" s="41" t="s">
        <v>40</v>
      </c>
      <c r="AE27" s="41" t="s">
        <v>61</v>
      </c>
      <c r="AF27" s="41" t="s">
        <v>62</v>
      </c>
      <c r="AG27" s="41" t="s">
        <v>63</v>
      </c>
      <c r="AH27" s="41" t="s">
        <v>64</v>
      </c>
      <c r="AI27" s="41" t="s">
        <v>37</v>
      </c>
      <c r="AJ27" s="41" t="s">
        <v>38</v>
      </c>
      <c r="AK27" s="41" t="s">
        <v>39</v>
      </c>
      <c r="AL27" s="41" t="s">
        <v>40</v>
      </c>
      <c r="AM27" s="41" t="s">
        <v>61</v>
      </c>
      <c r="AN27" s="41" t="s">
        <v>62</v>
      </c>
      <c r="AO27" s="41" t="s">
        <v>63</v>
      </c>
      <c r="AP27" s="41" t="s">
        <v>64</v>
      </c>
      <c r="AQ27" s="41" t="s">
        <v>37</v>
      </c>
      <c r="AR27" s="41" t="s">
        <v>38</v>
      </c>
      <c r="AS27" s="41" t="s">
        <v>39</v>
      </c>
      <c r="AT27" s="41" t="s">
        <v>40</v>
      </c>
      <c r="AU27" s="41" t="s">
        <v>61</v>
      </c>
      <c r="AV27" s="41" t="s">
        <v>62</v>
      </c>
      <c r="AW27" s="41" t="s">
        <v>63</v>
      </c>
      <c r="AX27" s="41" t="s">
        <v>64</v>
      </c>
      <c r="AY27" s="41" t="s">
        <v>37</v>
      </c>
      <c r="AZ27" s="41" t="s">
        <v>38</v>
      </c>
      <c r="BA27" s="41" t="s">
        <v>39</v>
      </c>
      <c r="BB27" s="41" t="s">
        <v>40</v>
      </c>
      <c r="BC27" s="41" t="s">
        <v>61</v>
      </c>
      <c r="BD27" s="41" t="s">
        <v>62</v>
      </c>
      <c r="BE27" s="41" t="s">
        <v>63</v>
      </c>
      <c r="BF27" s="41" t="s">
        <v>64</v>
      </c>
      <c r="BG27" s="41" t="s">
        <v>37</v>
      </c>
      <c r="BH27" s="41" t="s">
        <v>38</v>
      </c>
      <c r="BI27" s="41" t="s">
        <v>39</v>
      </c>
      <c r="BJ27" s="41" t="s">
        <v>40</v>
      </c>
      <c r="BK27" s="41" t="s">
        <v>61</v>
      </c>
      <c r="BL27" s="41" t="s">
        <v>62</v>
      </c>
      <c r="BM27" s="41" t="s">
        <v>63</v>
      </c>
      <c r="BN27" s="41" t="s">
        <v>64</v>
      </c>
      <c r="BO27" s="41" t="s">
        <v>37</v>
      </c>
      <c r="BP27" s="41" t="s">
        <v>38</v>
      </c>
      <c r="BQ27" s="41" t="s">
        <v>39</v>
      </c>
      <c r="BR27" s="41" t="s">
        <v>40</v>
      </c>
      <c r="BS27" s="41" t="s">
        <v>61</v>
      </c>
      <c r="BT27" s="41" t="s">
        <v>62</v>
      </c>
      <c r="BU27" s="41" t="s">
        <v>63</v>
      </c>
      <c r="BV27" s="41" t="s">
        <v>64</v>
      </c>
      <c r="BW27" s="41" t="s">
        <v>37</v>
      </c>
      <c r="BX27" s="41" t="s">
        <v>38</v>
      </c>
      <c r="BY27" s="41" t="s">
        <v>39</v>
      </c>
      <c r="BZ27" s="41" t="s">
        <v>40</v>
      </c>
      <c r="CA27" s="41" t="s">
        <v>61</v>
      </c>
      <c r="CB27" s="41" t="s">
        <v>62</v>
      </c>
      <c r="CC27" s="41" t="s">
        <v>63</v>
      </c>
      <c r="CD27" s="41" t="s">
        <v>64</v>
      </c>
      <c r="CE27" s="41" t="s">
        <v>37</v>
      </c>
      <c r="CF27" s="41" t="s">
        <v>38</v>
      </c>
      <c r="CG27" s="41" t="s">
        <v>39</v>
      </c>
      <c r="CH27" s="41" t="s">
        <v>40</v>
      </c>
      <c r="CI27" s="41" t="s">
        <v>61</v>
      </c>
      <c r="CJ27" s="41" t="s">
        <v>62</v>
      </c>
      <c r="CK27" s="41" t="s">
        <v>63</v>
      </c>
      <c r="CL27" s="41" t="s">
        <v>64</v>
      </c>
      <c r="CM27" s="41" t="s">
        <v>37</v>
      </c>
      <c r="CN27" s="41" t="s">
        <v>38</v>
      </c>
      <c r="CO27" s="41" t="s">
        <v>39</v>
      </c>
      <c r="CP27" s="41" t="s">
        <v>40</v>
      </c>
      <c r="CQ27" s="41" t="s">
        <v>61</v>
      </c>
      <c r="CR27" s="41" t="s">
        <v>62</v>
      </c>
      <c r="CS27" s="41" t="s">
        <v>63</v>
      </c>
      <c r="CT27" s="41" t="s">
        <v>64</v>
      </c>
      <c r="CU27" s="41" t="s">
        <v>37</v>
      </c>
      <c r="CV27" s="41" t="s">
        <v>38</v>
      </c>
      <c r="CW27" s="41" t="s">
        <v>39</v>
      </c>
      <c r="CX27" s="41" t="s">
        <v>40</v>
      </c>
      <c r="CY27" s="41" t="s">
        <v>61</v>
      </c>
      <c r="CZ27" s="41" t="s">
        <v>62</v>
      </c>
      <c r="DA27" s="41" t="s">
        <v>63</v>
      </c>
      <c r="DB27" s="41" t="s">
        <v>64</v>
      </c>
      <c r="DC27" s="41" t="s">
        <v>37</v>
      </c>
      <c r="DD27" s="41" t="s">
        <v>38</v>
      </c>
      <c r="DE27" s="41" t="s">
        <v>39</v>
      </c>
      <c r="DF27" s="41" t="s">
        <v>40</v>
      </c>
    </row>
    <row r="28" spans="1:110" s="30" customFormat="1" ht="22.5" customHeight="1" x14ac:dyDescent="0.3">
      <c r="A28" s="370"/>
      <c r="B28" s="373"/>
      <c r="C28" s="374"/>
      <c r="D28" s="375"/>
      <c r="E28" s="375"/>
      <c r="F28" s="375"/>
      <c r="G28" s="381"/>
      <c r="H28" s="381"/>
      <c r="I28" s="393"/>
      <c r="J28" s="377"/>
      <c r="K28" s="377"/>
      <c r="L28" s="379"/>
      <c r="M28" s="360"/>
      <c r="N28" s="362"/>
      <c r="O28" s="235">
        <v>23</v>
      </c>
      <c r="P28" s="235">
        <v>20</v>
      </c>
      <c r="Q28" s="235">
        <v>3</v>
      </c>
      <c r="R28" s="235">
        <v>1</v>
      </c>
      <c r="S28" s="235">
        <v>26</v>
      </c>
      <c r="T28" s="235">
        <v>22</v>
      </c>
      <c r="U28" s="235">
        <v>24</v>
      </c>
      <c r="V28" s="235">
        <v>23</v>
      </c>
      <c r="W28" s="235">
        <v>15</v>
      </c>
      <c r="X28" s="235">
        <v>14</v>
      </c>
      <c r="Y28" s="235">
        <v>2</v>
      </c>
      <c r="Z28" s="235">
        <v>2</v>
      </c>
      <c r="AA28" s="235">
        <v>31</v>
      </c>
      <c r="AB28" s="235">
        <v>17</v>
      </c>
      <c r="AC28" s="235">
        <v>14</v>
      </c>
      <c r="AD28" s="235">
        <v>12</v>
      </c>
      <c r="AE28" s="239">
        <v>11</v>
      </c>
      <c r="AF28" s="239">
        <v>16</v>
      </c>
      <c r="AG28" s="239">
        <v>1</v>
      </c>
      <c r="AH28" s="239">
        <v>0</v>
      </c>
      <c r="AI28" s="239">
        <v>22</v>
      </c>
      <c r="AJ28" s="239">
        <v>21</v>
      </c>
      <c r="AK28" s="239">
        <v>14</v>
      </c>
      <c r="AL28" s="239">
        <v>11</v>
      </c>
      <c r="AM28" s="251">
        <v>12</v>
      </c>
      <c r="AN28" s="251">
        <v>9</v>
      </c>
      <c r="AO28" s="251">
        <v>0</v>
      </c>
      <c r="AP28" s="251">
        <v>0</v>
      </c>
      <c r="AQ28" s="251">
        <v>18</v>
      </c>
      <c r="AR28" s="251">
        <v>14</v>
      </c>
      <c r="AS28" s="251">
        <v>16</v>
      </c>
      <c r="AT28" s="251">
        <v>20</v>
      </c>
      <c r="AU28" s="251">
        <v>13</v>
      </c>
      <c r="AV28" s="251">
        <v>15</v>
      </c>
      <c r="AW28" s="251">
        <v>0</v>
      </c>
      <c r="AX28" s="251">
        <v>1</v>
      </c>
      <c r="AY28" s="251">
        <v>34</v>
      </c>
      <c r="AZ28" s="251">
        <v>18</v>
      </c>
      <c r="BA28" s="251">
        <v>34</v>
      </c>
      <c r="BB28" s="251">
        <v>10</v>
      </c>
      <c r="BC28" s="251">
        <v>7</v>
      </c>
      <c r="BD28" s="251">
        <v>14</v>
      </c>
      <c r="BE28" s="251">
        <v>1</v>
      </c>
      <c r="BF28" s="251">
        <v>0</v>
      </c>
      <c r="BG28" s="251">
        <v>23</v>
      </c>
      <c r="BH28" s="251">
        <v>13</v>
      </c>
      <c r="BI28" s="251">
        <v>18</v>
      </c>
      <c r="BJ28" s="251">
        <v>5</v>
      </c>
      <c r="BK28" s="287">
        <v>19</v>
      </c>
      <c r="BL28" s="287">
        <v>16</v>
      </c>
      <c r="BM28" s="287">
        <v>0</v>
      </c>
      <c r="BN28" s="287">
        <v>0</v>
      </c>
      <c r="BO28" s="287">
        <v>22</v>
      </c>
      <c r="BP28" s="287">
        <v>4</v>
      </c>
      <c r="BQ28" s="287">
        <v>22</v>
      </c>
      <c r="BR28" s="287">
        <v>9</v>
      </c>
      <c r="BS28" s="209">
        <v>21</v>
      </c>
      <c r="BT28" s="209">
        <v>22</v>
      </c>
      <c r="BU28" s="209">
        <v>0</v>
      </c>
      <c r="BV28" s="209">
        <v>1</v>
      </c>
      <c r="BW28" s="209">
        <v>15</v>
      </c>
      <c r="BX28" s="209">
        <v>10</v>
      </c>
      <c r="BY28" s="209">
        <v>9</v>
      </c>
      <c r="BZ28" s="209">
        <v>4</v>
      </c>
      <c r="CA28" s="290">
        <v>26</v>
      </c>
      <c r="CB28" s="290">
        <v>13</v>
      </c>
      <c r="CC28" s="290">
        <v>1</v>
      </c>
      <c r="CD28" s="290">
        <v>0</v>
      </c>
      <c r="CE28" s="290">
        <v>5</v>
      </c>
      <c r="CF28" s="290">
        <v>4</v>
      </c>
      <c r="CG28" s="290">
        <v>4</v>
      </c>
      <c r="CH28" s="290">
        <v>1</v>
      </c>
      <c r="CI28" s="298">
        <v>19</v>
      </c>
      <c r="CJ28" s="298">
        <v>29</v>
      </c>
      <c r="CK28" s="298">
        <v>3</v>
      </c>
      <c r="CL28" s="298">
        <v>0</v>
      </c>
      <c r="CM28" s="298">
        <v>26</v>
      </c>
      <c r="CN28" s="298">
        <v>8</v>
      </c>
      <c r="CO28" s="298">
        <v>10</v>
      </c>
      <c r="CP28" s="298">
        <v>9</v>
      </c>
      <c r="CQ28" s="305">
        <v>21</v>
      </c>
      <c r="CR28" s="305">
        <v>13</v>
      </c>
      <c r="CS28" s="305">
        <v>0</v>
      </c>
      <c r="CT28" s="305">
        <v>0</v>
      </c>
      <c r="CU28" s="305">
        <v>19</v>
      </c>
      <c r="CV28" s="305">
        <v>5</v>
      </c>
      <c r="CW28" s="305">
        <v>14</v>
      </c>
      <c r="CX28" s="305">
        <v>6</v>
      </c>
      <c r="CY28" s="305">
        <v>5</v>
      </c>
      <c r="CZ28" s="305">
        <v>6</v>
      </c>
      <c r="DA28" s="305">
        <v>0</v>
      </c>
      <c r="DB28" s="305">
        <v>0</v>
      </c>
      <c r="DC28" s="305">
        <v>0</v>
      </c>
      <c r="DD28" s="305">
        <v>1</v>
      </c>
      <c r="DE28" s="305">
        <v>0</v>
      </c>
      <c r="DF28" s="305">
        <v>0</v>
      </c>
    </row>
    <row r="29" spans="1:110" s="30" customFormat="1" ht="27" customHeight="1" x14ac:dyDescent="0.3">
      <c r="A29" s="375"/>
      <c r="B29" s="382" t="s">
        <v>83</v>
      </c>
      <c r="C29" s="383"/>
      <c r="D29" s="135" t="s">
        <v>36</v>
      </c>
      <c r="E29" s="135" t="s">
        <v>32</v>
      </c>
      <c r="F29" s="135" t="s">
        <v>33</v>
      </c>
      <c r="G29" s="117">
        <v>374</v>
      </c>
      <c r="H29" s="117"/>
      <c r="I29" s="79">
        <v>978</v>
      </c>
      <c r="J29" s="37">
        <f t="shared" ref="J29:K29" si="12">I29*1.02</f>
        <v>997.56000000000006</v>
      </c>
      <c r="K29" s="37">
        <f t="shared" si="12"/>
        <v>1017.5112</v>
      </c>
      <c r="L29" s="25" t="s">
        <v>84</v>
      </c>
      <c r="M29" s="107">
        <v>0.02</v>
      </c>
      <c r="N29" s="39">
        <f t="shared" ref="N29" si="13">SUM(O29:DF29)</f>
        <v>197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1</v>
      </c>
      <c r="Y29" s="235">
        <v>1</v>
      </c>
      <c r="Z29" s="235">
        <v>0</v>
      </c>
      <c r="AA29" s="235">
        <v>4</v>
      </c>
      <c r="AB29" s="235">
        <v>11</v>
      </c>
      <c r="AC29" s="235">
        <v>4</v>
      </c>
      <c r="AD29" s="235">
        <v>1</v>
      </c>
      <c r="AE29" s="239">
        <v>0</v>
      </c>
      <c r="AF29" s="239">
        <v>0</v>
      </c>
      <c r="AG29" s="239">
        <v>0</v>
      </c>
      <c r="AH29" s="239">
        <v>0</v>
      </c>
      <c r="AI29" s="239">
        <v>4</v>
      </c>
      <c r="AJ29" s="239">
        <v>2</v>
      </c>
      <c r="AK29" s="239">
        <v>3</v>
      </c>
      <c r="AL29" s="239">
        <v>1</v>
      </c>
      <c r="AM29" s="251">
        <v>0</v>
      </c>
      <c r="AN29" s="251">
        <v>1</v>
      </c>
      <c r="AO29" s="251">
        <v>0</v>
      </c>
      <c r="AP29" s="251">
        <v>0</v>
      </c>
      <c r="AQ29" s="251">
        <v>10</v>
      </c>
      <c r="AR29" s="251">
        <v>8</v>
      </c>
      <c r="AS29" s="251">
        <v>5</v>
      </c>
      <c r="AT29" s="251">
        <v>5</v>
      </c>
      <c r="AU29" s="251">
        <v>1</v>
      </c>
      <c r="AV29" s="251">
        <v>0</v>
      </c>
      <c r="AW29" s="251">
        <v>0</v>
      </c>
      <c r="AX29" s="251">
        <v>0</v>
      </c>
      <c r="AY29" s="251">
        <v>6</v>
      </c>
      <c r="AZ29" s="251">
        <v>6</v>
      </c>
      <c r="BA29" s="251">
        <v>2</v>
      </c>
      <c r="BB29" s="251">
        <v>4</v>
      </c>
      <c r="BC29" s="251">
        <v>4</v>
      </c>
      <c r="BD29" s="251">
        <v>1</v>
      </c>
      <c r="BE29" s="251">
        <v>0</v>
      </c>
      <c r="BF29" s="251">
        <v>1</v>
      </c>
      <c r="BG29" s="251">
        <v>8</v>
      </c>
      <c r="BH29" s="251">
        <v>10</v>
      </c>
      <c r="BI29" s="251">
        <v>5</v>
      </c>
      <c r="BJ29" s="251">
        <v>4</v>
      </c>
      <c r="BK29" s="287">
        <v>1</v>
      </c>
      <c r="BL29" s="287">
        <v>1</v>
      </c>
      <c r="BM29" s="287">
        <v>0</v>
      </c>
      <c r="BN29" s="287">
        <v>0</v>
      </c>
      <c r="BO29" s="287">
        <v>2</v>
      </c>
      <c r="BP29" s="287">
        <v>2</v>
      </c>
      <c r="BQ29" s="287">
        <v>2</v>
      </c>
      <c r="BR29" s="287">
        <v>2</v>
      </c>
      <c r="BS29" s="209">
        <v>2</v>
      </c>
      <c r="BT29" s="209">
        <v>0</v>
      </c>
      <c r="BU29" s="209">
        <v>0</v>
      </c>
      <c r="BV29" s="209">
        <v>0</v>
      </c>
      <c r="BW29" s="209">
        <v>6</v>
      </c>
      <c r="BX29" s="209">
        <v>13</v>
      </c>
      <c r="BY29" s="209">
        <v>9</v>
      </c>
      <c r="BZ29" s="209">
        <v>6</v>
      </c>
      <c r="CA29" s="290">
        <v>0</v>
      </c>
      <c r="CB29" s="290">
        <v>4</v>
      </c>
      <c r="CC29" s="290">
        <v>1</v>
      </c>
      <c r="CD29" s="290">
        <v>0</v>
      </c>
      <c r="CE29" s="290">
        <v>7</v>
      </c>
      <c r="CF29" s="290">
        <v>9</v>
      </c>
      <c r="CG29" s="290">
        <v>6</v>
      </c>
      <c r="CH29" s="290">
        <v>7</v>
      </c>
      <c r="CI29" s="298">
        <v>0</v>
      </c>
      <c r="CJ29" s="298">
        <v>0</v>
      </c>
      <c r="CK29" s="298">
        <v>0</v>
      </c>
      <c r="CL29" s="298">
        <v>0</v>
      </c>
      <c r="CM29" s="298">
        <v>0</v>
      </c>
      <c r="CN29" s="298">
        <v>0</v>
      </c>
      <c r="CO29" s="298">
        <v>0</v>
      </c>
      <c r="CP29" s="298">
        <v>0</v>
      </c>
      <c r="CQ29" s="305">
        <v>0</v>
      </c>
      <c r="CR29" s="305">
        <v>0</v>
      </c>
      <c r="CS29" s="305">
        <v>0</v>
      </c>
      <c r="CT29" s="305">
        <v>0</v>
      </c>
      <c r="CU29" s="305">
        <v>1</v>
      </c>
      <c r="CV29" s="305">
        <v>0</v>
      </c>
      <c r="CW29" s="305">
        <v>0</v>
      </c>
      <c r="CX29" s="305">
        <v>0</v>
      </c>
      <c r="CY29" s="305">
        <v>0</v>
      </c>
      <c r="CZ29" s="305">
        <v>0</v>
      </c>
      <c r="DA29" s="305">
        <v>0</v>
      </c>
      <c r="DB29" s="305">
        <v>0</v>
      </c>
      <c r="DC29" s="305">
        <v>1</v>
      </c>
      <c r="DD29" s="305">
        <v>0</v>
      </c>
      <c r="DE29" s="305">
        <v>1</v>
      </c>
      <c r="DF29" s="305">
        <v>1</v>
      </c>
    </row>
    <row r="30" spans="1:110" x14ac:dyDescent="0.3">
      <c r="J30" s="4"/>
      <c r="K30" s="4"/>
      <c r="L30" s="4"/>
    </row>
    <row r="31" spans="1:110" ht="15" customHeight="1" x14ac:dyDescent="0.3">
      <c r="G31" s="157">
        <f>G27</f>
        <v>1435</v>
      </c>
      <c r="H31" s="157">
        <f>H27</f>
        <v>0</v>
      </c>
      <c r="I31" s="157">
        <f>I27</f>
        <v>1281</v>
      </c>
      <c r="J31" s="4"/>
      <c r="K31" s="4" t="s">
        <v>237</v>
      </c>
      <c r="L31" s="156" t="s">
        <v>237</v>
      </c>
      <c r="N31" s="100">
        <f>N27</f>
        <v>1062</v>
      </c>
      <c r="O31" s="358">
        <f>O28+P28+Q28+R28+S28+T28+U28+V28</f>
        <v>142</v>
      </c>
      <c r="P31" s="358"/>
      <c r="Q31" s="358"/>
      <c r="R31" s="358"/>
      <c r="S31" s="358"/>
      <c r="T31" s="358"/>
      <c r="U31" s="358"/>
      <c r="V31" s="358"/>
      <c r="W31" s="358">
        <f t="shared" ref="W31" si="14">W28+X28+Y28+Z28+AA28+AB28+AC28+AD28</f>
        <v>107</v>
      </c>
      <c r="X31" s="358"/>
      <c r="Y31" s="358"/>
      <c r="Z31" s="358"/>
      <c r="AA31" s="358"/>
      <c r="AB31" s="358"/>
      <c r="AC31" s="358"/>
      <c r="AD31" s="358"/>
      <c r="AE31" s="358">
        <f t="shared" ref="AE31" si="15">AE28+AF28+AG28+AH28+AI28+AJ28+AK28+AL28</f>
        <v>96</v>
      </c>
      <c r="AF31" s="358"/>
      <c r="AG31" s="358"/>
      <c r="AH31" s="358"/>
      <c r="AI31" s="358"/>
      <c r="AJ31" s="358"/>
      <c r="AK31" s="358"/>
      <c r="AL31" s="358"/>
      <c r="AM31" s="358">
        <f t="shared" ref="AM31" si="16">AM28+AN28+AO28+AP28+AQ28+AR28+AS28+AT28</f>
        <v>89</v>
      </c>
      <c r="AN31" s="358"/>
      <c r="AO31" s="358"/>
      <c r="AP31" s="358"/>
      <c r="AQ31" s="358"/>
      <c r="AR31" s="358"/>
      <c r="AS31" s="358"/>
      <c r="AT31" s="358"/>
      <c r="AU31" s="358">
        <f t="shared" ref="AU31" si="17">AU28+AV28+AW28+AX28+AY28+AZ28+BA28+BB28</f>
        <v>125</v>
      </c>
      <c r="AV31" s="358"/>
      <c r="AW31" s="358"/>
      <c r="AX31" s="358"/>
      <c r="AY31" s="358"/>
      <c r="AZ31" s="358"/>
      <c r="BA31" s="358"/>
      <c r="BB31" s="358"/>
      <c r="BC31" s="358">
        <f t="shared" ref="BC31" si="18">BC28+BD28+BE28+BF28+BG28+BH28+BI28+BJ28</f>
        <v>81</v>
      </c>
      <c r="BD31" s="358"/>
      <c r="BE31" s="358"/>
      <c r="BF31" s="358"/>
      <c r="BG31" s="358"/>
      <c r="BH31" s="358"/>
      <c r="BI31" s="358"/>
      <c r="BJ31" s="358"/>
      <c r="BK31" s="358">
        <f t="shared" ref="BK31" si="19">BK28+BL28+BM28+BN28+BO28+BP28+BQ28+BR28</f>
        <v>92</v>
      </c>
      <c r="BL31" s="358"/>
      <c r="BM31" s="358"/>
      <c r="BN31" s="358"/>
      <c r="BO31" s="358"/>
      <c r="BP31" s="358"/>
      <c r="BQ31" s="358"/>
      <c r="BR31" s="358"/>
      <c r="BS31" s="358">
        <f t="shared" ref="BS31" si="20">BS28+BT28+BU28+BV28+BW28+BX28+BY28+BZ28</f>
        <v>82</v>
      </c>
      <c r="BT31" s="358"/>
      <c r="BU31" s="358"/>
      <c r="BV31" s="358"/>
      <c r="BW31" s="358"/>
      <c r="BX31" s="358"/>
      <c r="BY31" s="358"/>
      <c r="BZ31" s="358"/>
      <c r="CA31" s="358">
        <f t="shared" ref="CA31" si="21">CA28+CB28+CC28+CD28+CE28+CF28+CG28+CH28</f>
        <v>54</v>
      </c>
      <c r="CB31" s="358"/>
      <c r="CC31" s="358"/>
      <c r="CD31" s="358"/>
      <c r="CE31" s="358"/>
      <c r="CF31" s="358"/>
      <c r="CG31" s="358"/>
      <c r="CH31" s="358"/>
      <c r="CI31" s="358">
        <f t="shared" ref="CI31" si="22">CI28+CJ28+CK28+CL28+CM28+CN28+CO28+CP28</f>
        <v>104</v>
      </c>
      <c r="CJ31" s="358"/>
      <c r="CK31" s="358"/>
      <c r="CL31" s="358"/>
      <c r="CM31" s="358"/>
      <c r="CN31" s="358"/>
      <c r="CO31" s="358"/>
      <c r="CP31" s="358"/>
      <c r="CQ31" s="358">
        <f t="shared" ref="CQ31" si="23">CQ28+CR28+CS28+CT28+CU28+CV28+CW28+CX28</f>
        <v>78</v>
      </c>
      <c r="CR31" s="358"/>
      <c r="CS31" s="358"/>
      <c r="CT31" s="358"/>
      <c r="CU31" s="358"/>
      <c r="CV31" s="358"/>
      <c r="CW31" s="358"/>
      <c r="CX31" s="358"/>
      <c r="CY31" s="358">
        <f t="shared" ref="CY31" si="24">CY28+CZ28+DA28+DB28+DC28+DD28+DE28+DF28</f>
        <v>12</v>
      </c>
      <c r="CZ31" s="358"/>
      <c r="DA31" s="358"/>
      <c r="DB31" s="358"/>
      <c r="DC31" s="358"/>
      <c r="DD31" s="358"/>
      <c r="DE31" s="358"/>
      <c r="DF31" s="358"/>
    </row>
    <row r="32" spans="1:110" x14ac:dyDescent="0.3">
      <c r="A32" s="4" t="s">
        <v>61</v>
      </c>
      <c r="B32" s="4" t="s">
        <v>41</v>
      </c>
      <c r="G32" s="157">
        <f>SUM(G15:G26)</f>
        <v>6500</v>
      </c>
      <c r="H32" s="157">
        <f>SUM(H15:H26)</f>
        <v>2373</v>
      </c>
      <c r="I32" s="157">
        <f>SUM(I15:I26)</f>
        <v>5851</v>
      </c>
      <c r="J32" s="4"/>
      <c r="K32" s="4" t="s">
        <v>1</v>
      </c>
      <c r="L32" s="156" t="s">
        <v>1</v>
      </c>
      <c r="N32" s="100">
        <f>N15+N16+N17+N18+N19+N20+N21+N22+N23+N26</f>
        <v>3325</v>
      </c>
      <c r="O32" s="358">
        <f>O15+O16+O17+O18+O19+O20+O21+O22+O23+O26</f>
        <v>251</v>
      </c>
      <c r="P32" s="358"/>
      <c r="Q32" s="358"/>
      <c r="R32" s="358"/>
      <c r="S32" s="358"/>
      <c r="T32" s="358"/>
      <c r="U32" s="358"/>
      <c r="V32" s="358"/>
      <c r="W32" s="358">
        <f t="shared" ref="W32" si="25">W15+W16+W17+W18+W19+W20+W21+W22+W23+W26</f>
        <v>365</v>
      </c>
      <c r="X32" s="358"/>
      <c r="Y32" s="358"/>
      <c r="Z32" s="358"/>
      <c r="AA32" s="358"/>
      <c r="AB32" s="358"/>
      <c r="AC32" s="358"/>
      <c r="AD32" s="358"/>
      <c r="AE32" s="358">
        <f t="shared" ref="AE32" si="26">AE15+AE16+AE17+AE18+AE19+AE20+AE21+AE22+AE23+AE26</f>
        <v>357</v>
      </c>
      <c r="AF32" s="358"/>
      <c r="AG32" s="358"/>
      <c r="AH32" s="358"/>
      <c r="AI32" s="358"/>
      <c r="AJ32" s="358"/>
      <c r="AK32" s="358"/>
      <c r="AL32" s="358"/>
      <c r="AM32" s="358">
        <f t="shared" ref="AM32" si="27">AM15+AM16+AM17+AM18+AM19+AM20+AM21+AM22+AM23+AM26</f>
        <v>348</v>
      </c>
      <c r="AN32" s="358"/>
      <c r="AO32" s="358"/>
      <c r="AP32" s="358"/>
      <c r="AQ32" s="358"/>
      <c r="AR32" s="358"/>
      <c r="AS32" s="358"/>
      <c r="AT32" s="358"/>
      <c r="AU32" s="358">
        <f t="shared" ref="AU32" si="28">AU15+AU16+AU17+AU18+AU19+AU20+AU21+AU22+AU23+AU26</f>
        <v>435</v>
      </c>
      <c r="AV32" s="358"/>
      <c r="AW32" s="358"/>
      <c r="AX32" s="358"/>
      <c r="AY32" s="358"/>
      <c r="AZ32" s="358"/>
      <c r="BA32" s="358"/>
      <c r="BB32" s="358"/>
      <c r="BC32" s="358">
        <f t="shared" ref="BC32" si="29">BC15+BC16+BC17+BC18+BC19+BC20+BC21+BC22+BC23+BC26</f>
        <v>387</v>
      </c>
      <c r="BD32" s="358"/>
      <c r="BE32" s="358"/>
      <c r="BF32" s="358"/>
      <c r="BG32" s="358"/>
      <c r="BH32" s="358"/>
      <c r="BI32" s="358"/>
      <c r="BJ32" s="358"/>
      <c r="BK32" s="358">
        <f t="shared" ref="BK32" si="30">BK15+BK16+BK17+BK18+BK19+BK20+BK21+BK22+BK23+BK26</f>
        <v>345</v>
      </c>
      <c r="BL32" s="358"/>
      <c r="BM32" s="358"/>
      <c r="BN32" s="358"/>
      <c r="BO32" s="358"/>
      <c r="BP32" s="358"/>
      <c r="BQ32" s="358"/>
      <c r="BR32" s="358"/>
      <c r="BS32" s="358">
        <f t="shared" ref="BS32" si="31">BS15+BS16+BS17+BS18+BS19+BS20+BS21+BS22+BS23+BS26</f>
        <v>334</v>
      </c>
      <c r="BT32" s="358"/>
      <c r="BU32" s="358"/>
      <c r="BV32" s="358"/>
      <c r="BW32" s="358"/>
      <c r="BX32" s="358"/>
      <c r="BY32" s="358"/>
      <c r="BZ32" s="358"/>
      <c r="CA32" s="358">
        <f t="shared" ref="CA32" si="32">CA15+CA16+CA17+CA18+CA19+CA20+CA21+CA22+CA23+CA26</f>
        <v>154</v>
      </c>
      <c r="CB32" s="358"/>
      <c r="CC32" s="358"/>
      <c r="CD32" s="358"/>
      <c r="CE32" s="358"/>
      <c r="CF32" s="358"/>
      <c r="CG32" s="358"/>
      <c r="CH32" s="358"/>
      <c r="CI32" s="358">
        <f t="shared" ref="CI32" si="33">CI15+CI16+CI17+CI18+CI19+CI20+CI21+CI22+CI23+CI26</f>
        <v>181</v>
      </c>
      <c r="CJ32" s="358"/>
      <c r="CK32" s="358"/>
      <c r="CL32" s="358"/>
      <c r="CM32" s="358"/>
      <c r="CN32" s="358"/>
      <c r="CO32" s="358"/>
      <c r="CP32" s="358"/>
      <c r="CQ32" s="358">
        <f t="shared" ref="CQ32" si="34">CQ15+CQ16+CQ17+CQ18+CQ19+CQ20+CQ21+CQ22+CQ23+CQ26</f>
        <v>146</v>
      </c>
      <c r="CR32" s="358"/>
      <c r="CS32" s="358"/>
      <c r="CT32" s="358"/>
      <c r="CU32" s="358"/>
      <c r="CV32" s="358"/>
      <c r="CW32" s="358"/>
      <c r="CX32" s="358"/>
      <c r="CY32" s="358">
        <f t="shared" ref="CY32" si="35">CY15+CY16+CY17+CY18+CY19+CY20+CY21+CY22+CY23+CY26</f>
        <v>22</v>
      </c>
      <c r="CZ32" s="358"/>
      <c r="DA32" s="358"/>
      <c r="DB32" s="358"/>
      <c r="DC32" s="358"/>
      <c r="DD32" s="358"/>
      <c r="DE32" s="358"/>
      <c r="DF32" s="358"/>
    </row>
    <row r="33" spans="1:14" x14ac:dyDescent="0.3">
      <c r="A33" s="4" t="s">
        <v>62</v>
      </c>
      <c r="B33" s="4" t="s">
        <v>42</v>
      </c>
      <c r="J33" s="4"/>
      <c r="K33" s="4"/>
      <c r="L33" s="4"/>
    </row>
    <row r="34" spans="1:14" x14ac:dyDescent="0.3">
      <c r="A34" s="4" t="s">
        <v>63</v>
      </c>
      <c r="B34" s="4" t="s">
        <v>65</v>
      </c>
      <c r="J34" s="4"/>
      <c r="K34" s="4" t="s">
        <v>61</v>
      </c>
      <c r="L34" s="4" t="s">
        <v>61</v>
      </c>
      <c r="N34" s="4">
        <f>O28+W28+AE28+AM28+AU28+BC28+BK28+BS28+CA28+CI28+CQ28+CY28</f>
        <v>192</v>
      </c>
    </row>
    <row r="35" spans="1:14" x14ac:dyDescent="0.3">
      <c r="A35" s="4" t="s">
        <v>64</v>
      </c>
      <c r="B35" s="4" t="s">
        <v>66</v>
      </c>
      <c r="J35" s="4"/>
      <c r="K35" s="4" t="s">
        <v>62</v>
      </c>
      <c r="L35" s="32" t="s">
        <v>62</v>
      </c>
      <c r="N35" s="4">
        <f>P28+X28+AF28+AN28+AV28+BD28+BL28+BT28+CB28+CJ28+CR28+CZ28</f>
        <v>187</v>
      </c>
    </row>
    <row r="36" spans="1:14" x14ac:dyDescent="0.3">
      <c r="A36" s="4" t="s">
        <v>37</v>
      </c>
      <c r="B36" s="4" t="s">
        <v>43</v>
      </c>
      <c r="J36" s="4"/>
      <c r="K36" s="4" t="s">
        <v>63</v>
      </c>
      <c r="L36" s="32" t="s">
        <v>63</v>
      </c>
      <c r="N36" s="4">
        <f>Q28+Y28+AG28+AO28+AW28+BE28+BM28+BU28+CC28+CK28+CS28+DA28</f>
        <v>11</v>
      </c>
    </row>
    <row r="37" spans="1:14" x14ac:dyDescent="0.3">
      <c r="A37" s="4" t="s">
        <v>38</v>
      </c>
      <c r="B37" s="4" t="s">
        <v>44</v>
      </c>
      <c r="K37" s="4" t="s">
        <v>64</v>
      </c>
      <c r="L37" s="32" t="s">
        <v>64</v>
      </c>
      <c r="N37" s="4">
        <f>R28+Z28+AH28+AP28+AX28+BF28+BN28+BV28+CD28+CL28+CT28+DB28</f>
        <v>5</v>
      </c>
    </row>
    <row r="38" spans="1:14" x14ac:dyDescent="0.3">
      <c r="A38" s="4" t="s">
        <v>39</v>
      </c>
      <c r="B38" s="4" t="s">
        <v>45</v>
      </c>
      <c r="K38" s="4" t="s">
        <v>37</v>
      </c>
      <c r="L38" s="32" t="s">
        <v>37</v>
      </c>
      <c r="N38" s="4">
        <f>S28+AA28+AI28+AQ28+AY28+BG28+BO28+BW28+CE28+CM28+CU28+DC28</f>
        <v>241</v>
      </c>
    </row>
    <row r="39" spans="1:14" x14ac:dyDescent="0.3">
      <c r="A39" s="4" t="s">
        <v>40</v>
      </c>
      <c r="B39" s="4" t="s">
        <v>46</v>
      </c>
      <c r="K39" s="4" t="s">
        <v>38</v>
      </c>
      <c r="L39" s="32" t="s">
        <v>38</v>
      </c>
      <c r="N39" s="4">
        <f>T28+AB28+AJ28+AR28+AZ28+BH28+BP28+BX28+CF28+CN28+CV28+DD28</f>
        <v>137</v>
      </c>
    </row>
    <row r="40" spans="1:14" x14ac:dyDescent="0.3">
      <c r="K40" s="4" t="s">
        <v>39</v>
      </c>
      <c r="L40" s="32" t="s">
        <v>39</v>
      </c>
      <c r="N40" s="4">
        <f>U28+AC28+AK28+AS28+BA28+BI28+BQ28+BY28+CG28+CO28+CW28+DE28</f>
        <v>179</v>
      </c>
    </row>
    <row r="41" spans="1:14" x14ac:dyDescent="0.3">
      <c r="K41" s="4" t="s">
        <v>40</v>
      </c>
      <c r="L41" s="32" t="s">
        <v>40</v>
      </c>
      <c r="N41" s="4">
        <f>V28+AD28+AL28+AT28+BB28+BJ28+BR28+BZ28+CH28+CP28+CX28+DF28</f>
        <v>110</v>
      </c>
    </row>
  </sheetData>
  <mergeCells count="230">
    <mergeCell ref="W17:AD17"/>
    <mergeCell ref="O16:V16"/>
    <mergeCell ref="W16:AD16"/>
    <mergeCell ref="O15:V15"/>
    <mergeCell ref="W15:AD15"/>
    <mergeCell ref="O18:V18"/>
    <mergeCell ref="W18:AD18"/>
    <mergeCell ref="AM22:AT22"/>
    <mergeCell ref="AU22:BB22"/>
    <mergeCell ref="O22:V22"/>
    <mergeCell ref="O19:V19"/>
    <mergeCell ref="O20:V20"/>
    <mergeCell ref="O21:V21"/>
    <mergeCell ref="O17:V17"/>
    <mergeCell ref="W22:AD22"/>
    <mergeCell ref="W19:AD19"/>
    <mergeCell ref="W21:AD21"/>
    <mergeCell ref="W20:AD20"/>
    <mergeCell ref="BC22:BJ22"/>
    <mergeCell ref="AE15:AL15"/>
    <mergeCell ref="AE16:AL16"/>
    <mergeCell ref="AE18:AL18"/>
    <mergeCell ref="AE17:AL17"/>
    <mergeCell ref="AE20:AL20"/>
    <mergeCell ref="AE19:AL19"/>
    <mergeCell ref="AE21:AL21"/>
    <mergeCell ref="AM15:AT15"/>
    <mergeCell ref="AU15:BB15"/>
    <mergeCell ref="BC15:BJ15"/>
    <mergeCell ref="AM16:AT16"/>
    <mergeCell ref="BC17:BJ17"/>
    <mergeCell ref="AU16:BB16"/>
    <mergeCell ref="BC16:BJ16"/>
    <mergeCell ref="AU18:BB18"/>
    <mergeCell ref="BC18:BJ18"/>
    <mergeCell ref="AM18:AT18"/>
    <mergeCell ref="AM17:AT17"/>
    <mergeCell ref="AU17:BB17"/>
    <mergeCell ref="AE22:AL22"/>
    <mergeCell ref="AM19:AT19"/>
    <mergeCell ref="AM21:AT21"/>
    <mergeCell ref="AU21:BB21"/>
    <mergeCell ref="CI16:CP16"/>
    <mergeCell ref="CI15:CP15"/>
    <mergeCell ref="CI17:CP17"/>
    <mergeCell ref="CI18:CP18"/>
    <mergeCell ref="CY15:DF15"/>
    <mergeCell ref="CQ16:CX16"/>
    <mergeCell ref="CY16:DF16"/>
    <mergeCell ref="CQ15:CX15"/>
    <mergeCell ref="CQ17:CX17"/>
    <mergeCell ref="CY17:DF17"/>
    <mergeCell ref="CQ18:CX18"/>
    <mergeCell ref="CY18:DF18"/>
    <mergeCell ref="BS19:BZ19"/>
    <mergeCell ref="AM20:AT20"/>
    <mergeCell ref="BK15:BR15"/>
    <mergeCell ref="BK17:BR17"/>
    <mergeCell ref="BK16:BR16"/>
    <mergeCell ref="BK18:BR18"/>
    <mergeCell ref="BS17:BZ17"/>
    <mergeCell ref="BS18:BZ18"/>
    <mergeCell ref="BC19:BJ19"/>
    <mergeCell ref="BC20:BJ20"/>
    <mergeCell ref="BK20:BR20"/>
    <mergeCell ref="D27:D28"/>
    <mergeCell ref="E27:E28"/>
    <mergeCell ref="F27:F28"/>
    <mergeCell ref="M27:M28"/>
    <mergeCell ref="N27:N28"/>
    <mergeCell ref="H27:H28"/>
    <mergeCell ref="G27:G28"/>
    <mergeCell ref="O26:V26"/>
    <mergeCell ref="AE23:AL23"/>
    <mergeCell ref="AE24:AL24"/>
    <mergeCell ref="AE26:AL26"/>
    <mergeCell ref="AE25:AL25"/>
    <mergeCell ref="I27:I28"/>
    <mergeCell ref="J27:J28"/>
    <mergeCell ref="K27:K28"/>
    <mergeCell ref="L27:L28"/>
    <mergeCell ref="W26:AD26"/>
    <mergeCell ref="O25:V25"/>
    <mergeCell ref="W25:AD25"/>
    <mergeCell ref="O24:V24"/>
    <mergeCell ref="O23:V23"/>
    <mergeCell ref="W24:AD24"/>
    <mergeCell ref="W23:AD23"/>
    <mergeCell ref="B29:C29"/>
    <mergeCell ref="A15:A21"/>
    <mergeCell ref="B20:C20"/>
    <mergeCell ref="B15:C15"/>
    <mergeCell ref="B16:C16"/>
    <mergeCell ref="B17:C17"/>
    <mergeCell ref="B21:C21"/>
    <mergeCell ref="B19:C19"/>
    <mergeCell ref="B23:C23"/>
    <mergeCell ref="B18:C18"/>
    <mergeCell ref="B24:C24"/>
    <mergeCell ref="A22:A26"/>
    <mergeCell ref="B22:C22"/>
    <mergeCell ref="B26:C26"/>
    <mergeCell ref="B25:C25"/>
    <mergeCell ref="A27:A29"/>
    <mergeCell ref="B27:C28"/>
    <mergeCell ref="AM26:AT26"/>
    <mergeCell ref="AU26:BB26"/>
    <mergeCell ref="AM25:AT25"/>
    <mergeCell ref="AU25:BB25"/>
    <mergeCell ref="CY13:DF14"/>
    <mergeCell ref="CI13:CP14"/>
    <mergeCell ref="CQ13:CX14"/>
    <mergeCell ref="BS24:BZ24"/>
    <mergeCell ref="BS23:BZ23"/>
    <mergeCell ref="BC23:BJ23"/>
    <mergeCell ref="BC24:BJ24"/>
    <mergeCell ref="BC25:BJ25"/>
    <mergeCell ref="BC26:BJ26"/>
    <mergeCell ref="BC21:BJ21"/>
    <mergeCell ref="AU20:BB20"/>
    <mergeCell ref="CA23:CH23"/>
    <mergeCell ref="CA22:CH22"/>
    <mergeCell ref="CA16:CH16"/>
    <mergeCell ref="CA15:CH15"/>
    <mergeCell ref="CA17:CH17"/>
    <mergeCell ref="CA18:CH18"/>
    <mergeCell ref="AU19:BB19"/>
    <mergeCell ref="BS15:BZ15"/>
    <mergeCell ref="BS16:BZ16"/>
    <mergeCell ref="O13:V14"/>
    <mergeCell ref="W13:AD14"/>
    <mergeCell ref="AE13:AL14"/>
    <mergeCell ref="AM13:AT14"/>
    <mergeCell ref="AU13:BB14"/>
    <mergeCell ref="BC13:BJ14"/>
    <mergeCell ref="BK13:BR14"/>
    <mergeCell ref="BS13:BZ14"/>
    <mergeCell ref="CA13:CH14"/>
    <mergeCell ref="L13:L14"/>
    <mergeCell ref="M13:M14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I13:I14"/>
    <mergeCell ref="J13:J14"/>
    <mergeCell ref="K13:K14"/>
    <mergeCell ref="H13:H14"/>
    <mergeCell ref="G13:G14"/>
    <mergeCell ref="CA21:CH21"/>
    <mergeCell ref="CY31:DF31"/>
    <mergeCell ref="CY32:DF32"/>
    <mergeCell ref="CA31:CH31"/>
    <mergeCell ref="CA25:CH25"/>
    <mergeCell ref="CA26:CH26"/>
    <mergeCell ref="CI25:CP25"/>
    <mergeCell ref="CI26:CP26"/>
    <mergeCell ref="O32:V32"/>
    <mergeCell ref="W31:AD31"/>
    <mergeCell ref="AE31:AL31"/>
    <mergeCell ref="AM31:AT31"/>
    <mergeCell ref="AU31:BB31"/>
    <mergeCell ref="BC31:BJ31"/>
    <mergeCell ref="W32:AD32"/>
    <mergeCell ref="AE32:AL32"/>
    <mergeCell ref="AM32:AT32"/>
    <mergeCell ref="AU32:BB32"/>
    <mergeCell ref="BC32:BJ32"/>
    <mergeCell ref="O31:V31"/>
    <mergeCell ref="AM23:AT23"/>
    <mergeCell ref="AU23:BB23"/>
    <mergeCell ref="AM24:AT24"/>
    <mergeCell ref="AU24:BB24"/>
    <mergeCell ref="BS31:BZ31"/>
    <mergeCell ref="BK32:BR32"/>
    <mergeCell ref="BS32:BZ32"/>
    <mergeCell ref="CA32:CH32"/>
    <mergeCell ref="BK31:BR31"/>
    <mergeCell ref="CI32:CP32"/>
    <mergeCell ref="BS26:BZ26"/>
    <mergeCell ref="BS25:BZ25"/>
    <mergeCell ref="CQ32:CX32"/>
    <mergeCell ref="CI31:CP31"/>
    <mergeCell ref="CQ31:CX31"/>
    <mergeCell ref="BK25:BR25"/>
    <mergeCell ref="BK26:BR26"/>
    <mergeCell ref="BK23:BR23"/>
    <mergeCell ref="BK22:BR22"/>
    <mergeCell ref="CI24:CP24"/>
    <mergeCell ref="BS22:BZ22"/>
    <mergeCell ref="BS21:BZ21"/>
    <mergeCell ref="BS20:BZ20"/>
    <mergeCell ref="CA24:CH24"/>
    <mergeCell ref="CQ19:CX19"/>
    <mergeCell ref="CY19:DF19"/>
    <mergeCell ref="CQ20:CX20"/>
    <mergeCell ref="CY20:DF20"/>
    <mergeCell ref="CQ21:CX21"/>
    <mergeCell ref="CY21:DF21"/>
    <mergeCell ref="CQ23:CX23"/>
    <mergeCell ref="CY23:DF23"/>
    <mergeCell ref="BK24:BR24"/>
    <mergeCell ref="CI19:CP19"/>
    <mergeCell ref="CI20:CP20"/>
    <mergeCell ref="CI21:CP21"/>
    <mergeCell ref="CI23:CP23"/>
    <mergeCell ref="BK19:BR19"/>
    <mergeCell ref="BK21:BR21"/>
    <mergeCell ref="CA19:CH19"/>
    <mergeCell ref="CA20:CH20"/>
    <mergeCell ref="CQ22:CX22"/>
    <mergeCell ref="CY22:DF22"/>
    <mergeCell ref="CY24:DF24"/>
    <mergeCell ref="CQ24:CX24"/>
    <mergeCell ref="CQ25:CX25"/>
    <mergeCell ref="CY25:DF25"/>
    <mergeCell ref="CY26:DF26"/>
    <mergeCell ref="CQ26:CX26"/>
    <mergeCell ref="CI22:CP22"/>
  </mergeCells>
  <pageMargins left="0.54" right="0.31496062992125984" top="0.74803149606299213" bottom="0.74803149606299213" header="0.31496062992125984" footer="0.31496062992125984"/>
  <pageSetup paperSize="9" scale="77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37"/>
  <sheetViews>
    <sheetView view="pageBreakPreview" topLeftCell="A10" zoomScale="80" zoomScaleSheetLayoutView="80" workbookViewId="0">
      <selection activeCell="E20" sqref="E20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4" customWidth="1"/>
    <col min="9" max="9" width="12.109375" style="4" hidden="1" customWidth="1"/>
    <col min="10" max="10" width="12.1093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19" width="4.5546875" style="33" customWidth="1"/>
    <col min="20" max="20" width="4.6640625" style="33" customWidth="1"/>
    <col min="21" max="22" width="4.5546875" style="33" customWidth="1"/>
    <col min="23" max="26" width="4.5546875" style="5" customWidth="1"/>
    <col min="27" max="27" width="4.5546875" style="33" customWidth="1"/>
    <col min="28" max="28" width="4.6640625" style="33" customWidth="1"/>
    <col min="29" max="35" width="4.5546875" style="5" customWidth="1"/>
    <col min="36" max="36" width="4.6640625" style="5" customWidth="1"/>
    <col min="37" max="43" width="4.5546875" style="5" customWidth="1"/>
    <col min="44" max="44" width="4.6640625" style="5" customWidth="1"/>
    <col min="45" max="51" width="4.5546875" style="5" customWidth="1"/>
    <col min="52" max="52" width="4.6640625" style="5" customWidth="1"/>
    <col min="53" max="54" width="4.5546875" style="5" customWidth="1"/>
    <col min="55" max="58" width="4.5546875" style="33" customWidth="1"/>
    <col min="59" max="59" width="4.5546875" style="5" customWidth="1"/>
    <col min="60" max="60" width="4.6640625" style="5" customWidth="1"/>
    <col min="61" max="62" width="4.5546875" style="33" customWidth="1"/>
    <col min="63" max="67" width="4.5546875" style="5" customWidth="1"/>
    <col min="68" max="68" width="4.6640625" style="5" customWidth="1"/>
    <col min="69" max="75" width="4.5546875" style="5" customWidth="1"/>
    <col min="76" max="76" width="4.6640625" style="5" customWidth="1"/>
    <col min="77" max="83" width="4.5546875" style="5" customWidth="1"/>
    <col min="84" max="84" width="4.6640625" style="5" customWidth="1"/>
    <col min="85" max="91" width="4.5546875" style="5" customWidth="1"/>
    <col min="92" max="92" width="4.6640625" style="5" customWidth="1"/>
    <col min="93" max="99" width="4.5546875" style="5" customWidth="1"/>
    <col min="100" max="100" width="4.6640625" style="5" customWidth="1"/>
    <col min="101" max="107" width="4.5546875" style="5" customWidth="1"/>
    <col min="108" max="108" width="4.6640625" style="5" customWidth="1"/>
    <col min="109" max="110" width="4.5546875" style="5" customWidth="1"/>
    <col min="334" max="334" width="12.5546875" customWidth="1"/>
    <col min="335" max="335" width="5.109375" customWidth="1"/>
    <col min="336" max="336" width="13.44140625" customWidth="1"/>
    <col min="337" max="338" width="21.44140625" customWidth="1"/>
    <col min="339" max="339" width="17.6640625" customWidth="1"/>
    <col min="340" max="341" width="14.6640625" customWidth="1"/>
    <col min="342" max="343" width="15.88671875" customWidth="1"/>
    <col min="344" max="355" width="12.88671875" customWidth="1"/>
    <col min="590" max="590" width="12.5546875" customWidth="1"/>
    <col min="591" max="591" width="5.109375" customWidth="1"/>
    <col min="592" max="592" width="13.44140625" customWidth="1"/>
    <col min="593" max="594" width="21.44140625" customWidth="1"/>
    <col min="595" max="595" width="17.6640625" customWidth="1"/>
    <col min="596" max="597" width="14.6640625" customWidth="1"/>
    <col min="598" max="599" width="15.88671875" customWidth="1"/>
    <col min="600" max="611" width="12.88671875" customWidth="1"/>
    <col min="846" max="846" width="12.5546875" customWidth="1"/>
    <col min="847" max="847" width="5.109375" customWidth="1"/>
    <col min="848" max="848" width="13.44140625" customWidth="1"/>
    <col min="849" max="850" width="21.44140625" customWidth="1"/>
    <col min="851" max="851" width="17.6640625" customWidth="1"/>
    <col min="852" max="853" width="14.6640625" customWidth="1"/>
    <col min="854" max="855" width="15.88671875" customWidth="1"/>
    <col min="856" max="867" width="12.88671875" customWidth="1"/>
    <col min="1102" max="1102" width="12.5546875" customWidth="1"/>
    <col min="1103" max="1103" width="5.109375" customWidth="1"/>
    <col min="1104" max="1104" width="13.44140625" customWidth="1"/>
    <col min="1105" max="1106" width="21.44140625" customWidth="1"/>
    <col min="1107" max="1107" width="17.6640625" customWidth="1"/>
    <col min="1108" max="1109" width="14.6640625" customWidth="1"/>
    <col min="1110" max="1111" width="15.88671875" customWidth="1"/>
    <col min="1112" max="1123" width="12.88671875" customWidth="1"/>
    <col min="1358" max="1358" width="12.5546875" customWidth="1"/>
    <col min="1359" max="1359" width="5.109375" customWidth="1"/>
    <col min="1360" max="1360" width="13.44140625" customWidth="1"/>
    <col min="1361" max="1362" width="21.44140625" customWidth="1"/>
    <col min="1363" max="1363" width="17.6640625" customWidth="1"/>
    <col min="1364" max="1365" width="14.6640625" customWidth="1"/>
    <col min="1366" max="1367" width="15.88671875" customWidth="1"/>
    <col min="1368" max="1379" width="12.88671875" customWidth="1"/>
    <col min="1614" max="1614" width="12.5546875" customWidth="1"/>
    <col min="1615" max="1615" width="5.109375" customWidth="1"/>
    <col min="1616" max="1616" width="13.44140625" customWidth="1"/>
    <col min="1617" max="1618" width="21.44140625" customWidth="1"/>
    <col min="1619" max="1619" width="17.6640625" customWidth="1"/>
    <col min="1620" max="1621" width="14.6640625" customWidth="1"/>
    <col min="1622" max="1623" width="15.88671875" customWidth="1"/>
    <col min="1624" max="1635" width="12.88671875" customWidth="1"/>
    <col min="1870" max="1870" width="12.5546875" customWidth="1"/>
    <col min="1871" max="1871" width="5.109375" customWidth="1"/>
    <col min="1872" max="1872" width="13.44140625" customWidth="1"/>
    <col min="1873" max="1874" width="21.44140625" customWidth="1"/>
    <col min="1875" max="1875" width="17.6640625" customWidth="1"/>
    <col min="1876" max="1877" width="14.6640625" customWidth="1"/>
    <col min="1878" max="1879" width="15.88671875" customWidth="1"/>
    <col min="1880" max="1891" width="12.88671875" customWidth="1"/>
    <col min="2126" max="2126" width="12.5546875" customWidth="1"/>
    <col min="2127" max="2127" width="5.109375" customWidth="1"/>
    <col min="2128" max="2128" width="13.44140625" customWidth="1"/>
    <col min="2129" max="2130" width="21.44140625" customWidth="1"/>
    <col min="2131" max="2131" width="17.6640625" customWidth="1"/>
    <col min="2132" max="2133" width="14.6640625" customWidth="1"/>
    <col min="2134" max="2135" width="15.88671875" customWidth="1"/>
    <col min="2136" max="2147" width="12.88671875" customWidth="1"/>
    <col min="2382" max="2382" width="12.5546875" customWidth="1"/>
    <col min="2383" max="2383" width="5.109375" customWidth="1"/>
    <col min="2384" max="2384" width="13.44140625" customWidth="1"/>
    <col min="2385" max="2386" width="21.44140625" customWidth="1"/>
    <col min="2387" max="2387" width="17.6640625" customWidth="1"/>
    <col min="2388" max="2389" width="14.6640625" customWidth="1"/>
    <col min="2390" max="2391" width="15.88671875" customWidth="1"/>
    <col min="2392" max="2403" width="12.88671875" customWidth="1"/>
    <col min="2638" max="2638" width="12.5546875" customWidth="1"/>
    <col min="2639" max="2639" width="5.109375" customWidth="1"/>
    <col min="2640" max="2640" width="13.44140625" customWidth="1"/>
    <col min="2641" max="2642" width="21.44140625" customWidth="1"/>
    <col min="2643" max="2643" width="17.6640625" customWidth="1"/>
    <col min="2644" max="2645" width="14.6640625" customWidth="1"/>
    <col min="2646" max="2647" width="15.88671875" customWidth="1"/>
    <col min="2648" max="2659" width="12.88671875" customWidth="1"/>
    <col min="2894" max="2894" width="12.5546875" customWidth="1"/>
    <col min="2895" max="2895" width="5.109375" customWidth="1"/>
    <col min="2896" max="2896" width="13.44140625" customWidth="1"/>
    <col min="2897" max="2898" width="21.44140625" customWidth="1"/>
    <col min="2899" max="2899" width="17.6640625" customWidth="1"/>
    <col min="2900" max="2901" width="14.6640625" customWidth="1"/>
    <col min="2902" max="2903" width="15.88671875" customWidth="1"/>
    <col min="2904" max="2915" width="12.88671875" customWidth="1"/>
    <col min="3150" max="3150" width="12.5546875" customWidth="1"/>
    <col min="3151" max="3151" width="5.109375" customWidth="1"/>
    <col min="3152" max="3152" width="13.44140625" customWidth="1"/>
    <col min="3153" max="3154" width="21.44140625" customWidth="1"/>
    <col min="3155" max="3155" width="17.6640625" customWidth="1"/>
    <col min="3156" max="3157" width="14.6640625" customWidth="1"/>
    <col min="3158" max="3159" width="15.88671875" customWidth="1"/>
    <col min="3160" max="3171" width="12.88671875" customWidth="1"/>
    <col min="3406" max="3406" width="12.5546875" customWidth="1"/>
    <col min="3407" max="3407" width="5.109375" customWidth="1"/>
    <col min="3408" max="3408" width="13.44140625" customWidth="1"/>
    <col min="3409" max="3410" width="21.44140625" customWidth="1"/>
    <col min="3411" max="3411" width="17.6640625" customWidth="1"/>
    <col min="3412" max="3413" width="14.6640625" customWidth="1"/>
    <col min="3414" max="3415" width="15.88671875" customWidth="1"/>
    <col min="3416" max="3427" width="12.88671875" customWidth="1"/>
    <col min="3662" max="3662" width="12.5546875" customWidth="1"/>
    <col min="3663" max="3663" width="5.109375" customWidth="1"/>
    <col min="3664" max="3664" width="13.44140625" customWidth="1"/>
    <col min="3665" max="3666" width="21.44140625" customWidth="1"/>
    <col min="3667" max="3667" width="17.6640625" customWidth="1"/>
    <col min="3668" max="3669" width="14.6640625" customWidth="1"/>
    <col min="3670" max="3671" width="15.88671875" customWidth="1"/>
    <col min="3672" max="3683" width="12.88671875" customWidth="1"/>
    <col min="3918" max="3918" width="12.5546875" customWidth="1"/>
    <col min="3919" max="3919" width="5.109375" customWidth="1"/>
    <col min="3920" max="3920" width="13.44140625" customWidth="1"/>
    <col min="3921" max="3922" width="21.44140625" customWidth="1"/>
    <col min="3923" max="3923" width="17.6640625" customWidth="1"/>
    <col min="3924" max="3925" width="14.6640625" customWidth="1"/>
    <col min="3926" max="3927" width="15.88671875" customWidth="1"/>
    <col min="3928" max="3939" width="12.88671875" customWidth="1"/>
    <col min="4174" max="4174" width="12.5546875" customWidth="1"/>
    <col min="4175" max="4175" width="5.109375" customWidth="1"/>
    <col min="4176" max="4176" width="13.44140625" customWidth="1"/>
    <col min="4177" max="4178" width="21.44140625" customWidth="1"/>
    <col min="4179" max="4179" width="17.6640625" customWidth="1"/>
    <col min="4180" max="4181" width="14.6640625" customWidth="1"/>
    <col min="4182" max="4183" width="15.88671875" customWidth="1"/>
    <col min="4184" max="4195" width="12.88671875" customWidth="1"/>
    <col min="4430" max="4430" width="12.5546875" customWidth="1"/>
    <col min="4431" max="4431" width="5.109375" customWidth="1"/>
    <col min="4432" max="4432" width="13.44140625" customWidth="1"/>
    <col min="4433" max="4434" width="21.44140625" customWidth="1"/>
    <col min="4435" max="4435" width="17.6640625" customWidth="1"/>
    <col min="4436" max="4437" width="14.6640625" customWidth="1"/>
    <col min="4438" max="4439" width="15.88671875" customWidth="1"/>
    <col min="4440" max="4451" width="12.88671875" customWidth="1"/>
    <col min="4686" max="4686" width="12.5546875" customWidth="1"/>
    <col min="4687" max="4687" width="5.109375" customWidth="1"/>
    <col min="4688" max="4688" width="13.44140625" customWidth="1"/>
    <col min="4689" max="4690" width="21.44140625" customWidth="1"/>
    <col min="4691" max="4691" width="17.6640625" customWidth="1"/>
    <col min="4692" max="4693" width="14.6640625" customWidth="1"/>
    <col min="4694" max="4695" width="15.88671875" customWidth="1"/>
    <col min="4696" max="4707" width="12.88671875" customWidth="1"/>
    <col min="4942" max="4942" width="12.5546875" customWidth="1"/>
    <col min="4943" max="4943" width="5.109375" customWidth="1"/>
    <col min="4944" max="4944" width="13.44140625" customWidth="1"/>
    <col min="4945" max="4946" width="21.44140625" customWidth="1"/>
    <col min="4947" max="4947" width="17.6640625" customWidth="1"/>
    <col min="4948" max="4949" width="14.6640625" customWidth="1"/>
    <col min="4950" max="4951" width="15.88671875" customWidth="1"/>
    <col min="4952" max="4963" width="12.88671875" customWidth="1"/>
    <col min="5198" max="5198" width="12.5546875" customWidth="1"/>
    <col min="5199" max="5199" width="5.109375" customWidth="1"/>
    <col min="5200" max="5200" width="13.44140625" customWidth="1"/>
    <col min="5201" max="5202" width="21.44140625" customWidth="1"/>
    <col min="5203" max="5203" width="17.6640625" customWidth="1"/>
    <col min="5204" max="5205" width="14.6640625" customWidth="1"/>
    <col min="5206" max="5207" width="15.88671875" customWidth="1"/>
    <col min="5208" max="5219" width="12.88671875" customWidth="1"/>
    <col min="5454" max="5454" width="12.5546875" customWidth="1"/>
    <col min="5455" max="5455" width="5.109375" customWidth="1"/>
    <col min="5456" max="5456" width="13.44140625" customWidth="1"/>
    <col min="5457" max="5458" width="21.44140625" customWidth="1"/>
    <col min="5459" max="5459" width="17.6640625" customWidth="1"/>
    <col min="5460" max="5461" width="14.6640625" customWidth="1"/>
    <col min="5462" max="5463" width="15.88671875" customWidth="1"/>
    <col min="5464" max="5475" width="12.88671875" customWidth="1"/>
    <col min="5710" max="5710" width="12.5546875" customWidth="1"/>
    <col min="5711" max="5711" width="5.109375" customWidth="1"/>
    <col min="5712" max="5712" width="13.44140625" customWidth="1"/>
    <col min="5713" max="5714" width="21.44140625" customWidth="1"/>
    <col min="5715" max="5715" width="17.6640625" customWidth="1"/>
    <col min="5716" max="5717" width="14.6640625" customWidth="1"/>
    <col min="5718" max="5719" width="15.88671875" customWidth="1"/>
    <col min="5720" max="5731" width="12.88671875" customWidth="1"/>
    <col min="5966" max="5966" width="12.5546875" customWidth="1"/>
    <col min="5967" max="5967" width="5.109375" customWidth="1"/>
    <col min="5968" max="5968" width="13.44140625" customWidth="1"/>
    <col min="5969" max="5970" width="21.44140625" customWidth="1"/>
    <col min="5971" max="5971" width="17.6640625" customWidth="1"/>
    <col min="5972" max="5973" width="14.6640625" customWidth="1"/>
    <col min="5974" max="5975" width="15.88671875" customWidth="1"/>
    <col min="5976" max="5987" width="12.88671875" customWidth="1"/>
    <col min="6222" max="6222" width="12.5546875" customWidth="1"/>
    <col min="6223" max="6223" width="5.109375" customWidth="1"/>
    <col min="6224" max="6224" width="13.44140625" customWidth="1"/>
    <col min="6225" max="6226" width="21.44140625" customWidth="1"/>
    <col min="6227" max="6227" width="17.6640625" customWidth="1"/>
    <col min="6228" max="6229" width="14.6640625" customWidth="1"/>
    <col min="6230" max="6231" width="15.88671875" customWidth="1"/>
    <col min="6232" max="6243" width="12.88671875" customWidth="1"/>
    <col min="6478" max="6478" width="12.5546875" customWidth="1"/>
    <col min="6479" max="6479" width="5.109375" customWidth="1"/>
    <col min="6480" max="6480" width="13.44140625" customWidth="1"/>
    <col min="6481" max="6482" width="21.44140625" customWidth="1"/>
    <col min="6483" max="6483" width="17.6640625" customWidth="1"/>
    <col min="6484" max="6485" width="14.6640625" customWidth="1"/>
    <col min="6486" max="6487" width="15.88671875" customWidth="1"/>
    <col min="6488" max="6499" width="12.88671875" customWidth="1"/>
    <col min="6734" max="6734" width="12.5546875" customWidth="1"/>
    <col min="6735" max="6735" width="5.109375" customWidth="1"/>
    <col min="6736" max="6736" width="13.44140625" customWidth="1"/>
    <col min="6737" max="6738" width="21.44140625" customWidth="1"/>
    <col min="6739" max="6739" width="17.6640625" customWidth="1"/>
    <col min="6740" max="6741" width="14.6640625" customWidth="1"/>
    <col min="6742" max="6743" width="15.88671875" customWidth="1"/>
    <col min="6744" max="6755" width="12.88671875" customWidth="1"/>
    <col min="6990" max="6990" width="12.5546875" customWidth="1"/>
    <col min="6991" max="6991" width="5.109375" customWidth="1"/>
    <col min="6992" max="6992" width="13.44140625" customWidth="1"/>
    <col min="6993" max="6994" width="21.44140625" customWidth="1"/>
    <col min="6995" max="6995" width="17.6640625" customWidth="1"/>
    <col min="6996" max="6997" width="14.6640625" customWidth="1"/>
    <col min="6998" max="6999" width="15.88671875" customWidth="1"/>
    <col min="7000" max="7011" width="12.88671875" customWidth="1"/>
    <col min="7246" max="7246" width="12.5546875" customWidth="1"/>
    <col min="7247" max="7247" width="5.109375" customWidth="1"/>
    <col min="7248" max="7248" width="13.44140625" customWidth="1"/>
    <col min="7249" max="7250" width="21.44140625" customWidth="1"/>
    <col min="7251" max="7251" width="17.6640625" customWidth="1"/>
    <col min="7252" max="7253" width="14.6640625" customWidth="1"/>
    <col min="7254" max="7255" width="15.88671875" customWidth="1"/>
    <col min="7256" max="7267" width="12.88671875" customWidth="1"/>
    <col min="7502" max="7502" width="12.5546875" customWidth="1"/>
    <col min="7503" max="7503" width="5.109375" customWidth="1"/>
    <col min="7504" max="7504" width="13.44140625" customWidth="1"/>
    <col min="7505" max="7506" width="21.44140625" customWidth="1"/>
    <col min="7507" max="7507" width="17.6640625" customWidth="1"/>
    <col min="7508" max="7509" width="14.6640625" customWidth="1"/>
    <col min="7510" max="7511" width="15.88671875" customWidth="1"/>
    <col min="7512" max="7523" width="12.88671875" customWidth="1"/>
    <col min="7758" max="7758" width="12.5546875" customWidth="1"/>
    <col min="7759" max="7759" width="5.109375" customWidth="1"/>
    <col min="7760" max="7760" width="13.44140625" customWidth="1"/>
    <col min="7761" max="7762" width="21.44140625" customWidth="1"/>
    <col min="7763" max="7763" width="17.6640625" customWidth="1"/>
    <col min="7764" max="7765" width="14.6640625" customWidth="1"/>
    <col min="7766" max="7767" width="15.88671875" customWidth="1"/>
    <col min="7768" max="7779" width="12.88671875" customWidth="1"/>
    <col min="8014" max="8014" width="12.5546875" customWidth="1"/>
    <col min="8015" max="8015" width="5.109375" customWidth="1"/>
    <col min="8016" max="8016" width="13.44140625" customWidth="1"/>
    <col min="8017" max="8018" width="21.44140625" customWidth="1"/>
    <col min="8019" max="8019" width="17.6640625" customWidth="1"/>
    <col min="8020" max="8021" width="14.6640625" customWidth="1"/>
    <col min="8022" max="8023" width="15.88671875" customWidth="1"/>
    <col min="8024" max="8035" width="12.88671875" customWidth="1"/>
    <col min="8270" max="8270" width="12.5546875" customWidth="1"/>
    <col min="8271" max="8271" width="5.109375" customWidth="1"/>
    <col min="8272" max="8272" width="13.44140625" customWidth="1"/>
    <col min="8273" max="8274" width="21.44140625" customWidth="1"/>
    <col min="8275" max="8275" width="17.6640625" customWidth="1"/>
    <col min="8276" max="8277" width="14.6640625" customWidth="1"/>
    <col min="8278" max="8279" width="15.88671875" customWidth="1"/>
    <col min="8280" max="8291" width="12.88671875" customWidth="1"/>
    <col min="8526" max="8526" width="12.5546875" customWidth="1"/>
    <col min="8527" max="8527" width="5.109375" customWidth="1"/>
    <col min="8528" max="8528" width="13.44140625" customWidth="1"/>
    <col min="8529" max="8530" width="21.44140625" customWidth="1"/>
    <col min="8531" max="8531" width="17.6640625" customWidth="1"/>
    <col min="8532" max="8533" width="14.6640625" customWidth="1"/>
    <col min="8534" max="8535" width="15.88671875" customWidth="1"/>
    <col min="8536" max="8547" width="12.88671875" customWidth="1"/>
    <col min="8782" max="8782" width="12.5546875" customWidth="1"/>
    <col min="8783" max="8783" width="5.109375" customWidth="1"/>
    <col min="8784" max="8784" width="13.44140625" customWidth="1"/>
    <col min="8785" max="8786" width="21.44140625" customWidth="1"/>
    <col min="8787" max="8787" width="17.6640625" customWidth="1"/>
    <col min="8788" max="8789" width="14.6640625" customWidth="1"/>
    <col min="8790" max="8791" width="15.88671875" customWidth="1"/>
    <col min="8792" max="8803" width="12.88671875" customWidth="1"/>
    <col min="9038" max="9038" width="12.5546875" customWidth="1"/>
    <col min="9039" max="9039" width="5.109375" customWidth="1"/>
    <col min="9040" max="9040" width="13.44140625" customWidth="1"/>
    <col min="9041" max="9042" width="21.44140625" customWidth="1"/>
    <col min="9043" max="9043" width="17.6640625" customWidth="1"/>
    <col min="9044" max="9045" width="14.6640625" customWidth="1"/>
    <col min="9046" max="9047" width="15.88671875" customWidth="1"/>
    <col min="9048" max="9059" width="12.88671875" customWidth="1"/>
    <col min="9294" max="9294" width="12.5546875" customWidth="1"/>
    <col min="9295" max="9295" width="5.109375" customWidth="1"/>
    <col min="9296" max="9296" width="13.44140625" customWidth="1"/>
    <col min="9297" max="9298" width="21.44140625" customWidth="1"/>
    <col min="9299" max="9299" width="17.6640625" customWidth="1"/>
    <col min="9300" max="9301" width="14.6640625" customWidth="1"/>
    <col min="9302" max="9303" width="15.88671875" customWidth="1"/>
    <col min="9304" max="9315" width="12.88671875" customWidth="1"/>
    <col min="9550" max="9550" width="12.5546875" customWidth="1"/>
    <col min="9551" max="9551" width="5.109375" customWidth="1"/>
    <col min="9552" max="9552" width="13.44140625" customWidth="1"/>
    <col min="9553" max="9554" width="21.44140625" customWidth="1"/>
    <col min="9555" max="9555" width="17.6640625" customWidth="1"/>
    <col min="9556" max="9557" width="14.6640625" customWidth="1"/>
    <col min="9558" max="9559" width="15.88671875" customWidth="1"/>
    <col min="9560" max="9571" width="12.88671875" customWidth="1"/>
    <col min="9806" max="9806" width="12.5546875" customWidth="1"/>
    <col min="9807" max="9807" width="5.109375" customWidth="1"/>
    <col min="9808" max="9808" width="13.44140625" customWidth="1"/>
    <col min="9809" max="9810" width="21.44140625" customWidth="1"/>
    <col min="9811" max="9811" width="17.6640625" customWidth="1"/>
    <col min="9812" max="9813" width="14.6640625" customWidth="1"/>
    <col min="9814" max="9815" width="15.88671875" customWidth="1"/>
    <col min="9816" max="9827" width="12.88671875" customWidth="1"/>
    <col min="10062" max="10062" width="12.5546875" customWidth="1"/>
    <col min="10063" max="10063" width="5.109375" customWidth="1"/>
    <col min="10064" max="10064" width="13.44140625" customWidth="1"/>
    <col min="10065" max="10066" width="21.44140625" customWidth="1"/>
    <col min="10067" max="10067" width="17.6640625" customWidth="1"/>
    <col min="10068" max="10069" width="14.6640625" customWidth="1"/>
    <col min="10070" max="10071" width="15.88671875" customWidth="1"/>
    <col min="10072" max="10083" width="12.88671875" customWidth="1"/>
    <col min="10318" max="10318" width="12.5546875" customWidth="1"/>
    <col min="10319" max="10319" width="5.109375" customWidth="1"/>
    <col min="10320" max="10320" width="13.44140625" customWidth="1"/>
    <col min="10321" max="10322" width="21.44140625" customWidth="1"/>
    <col min="10323" max="10323" width="17.6640625" customWidth="1"/>
    <col min="10324" max="10325" width="14.6640625" customWidth="1"/>
    <col min="10326" max="10327" width="15.88671875" customWidth="1"/>
    <col min="10328" max="10339" width="12.88671875" customWidth="1"/>
    <col min="10574" max="10574" width="12.5546875" customWidth="1"/>
    <col min="10575" max="10575" width="5.109375" customWidth="1"/>
    <col min="10576" max="10576" width="13.44140625" customWidth="1"/>
    <col min="10577" max="10578" width="21.44140625" customWidth="1"/>
    <col min="10579" max="10579" width="17.6640625" customWidth="1"/>
    <col min="10580" max="10581" width="14.6640625" customWidth="1"/>
    <col min="10582" max="10583" width="15.88671875" customWidth="1"/>
    <col min="10584" max="10595" width="12.88671875" customWidth="1"/>
    <col min="10830" max="10830" width="12.5546875" customWidth="1"/>
    <col min="10831" max="10831" width="5.109375" customWidth="1"/>
    <col min="10832" max="10832" width="13.44140625" customWidth="1"/>
    <col min="10833" max="10834" width="21.44140625" customWidth="1"/>
    <col min="10835" max="10835" width="17.6640625" customWidth="1"/>
    <col min="10836" max="10837" width="14.6640625" customWidth="1"/>
    <col min="10838" max="10839" width="15.88671875" customWidth="1"/>
    <col min="10840" max="10851" width="12.88671875" customWidth="1"/>
    <col min="11086" max="11086" width="12.5546875" customWidth="1"/>
    <col min="11087" max="11087" width="5.109375" customWidth="1"/>
    <col min="11088" max="11088" width="13.44140625" customWidth="1"/>
    <col min="11089" max="11090" width="21.44140625" customWidth="1"/>
    <col min="11091" max="11091" width="17.6640625" customWidth="1"/>
    <col min="11092" max="11093" width="14.6640625" customWidth="1"/>
    <col min="11094" max="11095" width="15.88671875" customWidth="1"/>
    <col min="11096" max="11107" width="12.88671875" customWidth="1"/>
    <col min="11342" max="11342" width="12.5546875" customWidth="1"/>
    <col min="11343" max="11343" width="5.109375" customWidth="1"/>
    <col min="11344" max="11344" width="13.44140625" customWidth="1"/>
    <col min="11345" max="11346" width="21.44140625" customWidth="1"/>
    <col min="11347" max="11347" width="17.6640625" customWidth="1"/>
    <col min="11348" max="11349" width="14.6640625" customWidth="1"/>
    <col min="11350" max="11351" width="15.88671875" customWidth="1"/>
    <col min="11352" max="11363" width="12.88671875" customWidth="1"/>
    <col min="11598" max="11598" width="12.5546875" customWidth="1"/>
    <col min="11599" max="11599" width="5.109375" customWidth="1"/>
    <col min="11600" max="11600" width="13.44140625" customWidth="1"/>
    <col min="11601" max="11602" width="21.44140625" customWidth="1"/>
    <col min="11603" max="11603" width="17.6640625" customWidth="1"/>
    <col min="11604" max="11605" width="14.6640625" customWidth="1"/>
    <col min="11606" max="11607" width="15.88671875" customWidth="1"/>
    <col min="11608" max="11619" width="12.88671875" customWidth="1"/>
    <col min="11854" max="11854" width="12.5546875" customWidth="1"/>
    <col min="11855" max="11855" width="5.109375" customWidth="1"/>
    <col min="11856" max="11856" width="13.44140625" customWidth="1"/>
    <col min="11857" max="11858" width="21.44140625" customWidth="1"/>
    <col min="11859" max="11859" width="17.6640625" customWidth="1"/>
    <col min="11860" max="11861" width="14.6640625" customWidth="1"/>
    <col min="11862" max="11863" width="15.88671875" customWidth="1"/>
    <col min="11864" max="11875" width="12.88671875" customWidth="1"/>
    <col min="12110" max="12110" width="12.5546875" customWidth="1"/>
    <col min="12111" max="12111" width="5.109375" customWidth="1"/>
    <col min="12112" max="12112" width="13.44140625" customWidth="1"/>
    <col min="12113" max="12114" width="21.44140625" customWidth="1"/>
    <col min="12115" max="12115" width="17.6640625" customWidth="1"/>
    <col min="12116" max="12117" width="14.6640625" customWidth="1"/>
    <col min="12118" max="12119" width="15.88671875" customWidth="1"/>
    <col min="12120" max="12131" width="12.88671875" customWidth="1"/>
    <col min="12366" max="12366" width="12.5546875" customWidth="1"/>
    <col min="12367" max="12367" width="5.109375" customWidth="1"/>
    <col min="12368" max="12368" width="13.44140625" customWidth="1"/>
    <col min="12369" max="12370" width="21.44140625" customWidth="1"/>
    <col min="12371" max="12371" width="17.6640625" customWidth="1"/>
    <col min="12372" max="12373" width="14.6640625" customWidth="1"/>
    <col min="12374" max="12375" width="15.88671875" customWidth="1"/>
    <col min="12376" max="12387" width="12.88671875" customWidth="1"/>
    <col min="12622" max="12622" width="12.5546875" customWidth="1"/>
    <col min="12623" max="12623" width="5.109375" customWidth="1"/>
    <col min="12624" max="12624" width="13.44140625" customWidth="1"/>
    <col min="12625" max="12626" width="21.44140625" customWidth="1"/>
    <col min="12627" max="12627" width="17.6640625" customWidth="1"/>
    <col min="12628" max="12629" width="14.6640625" customWidth="1"/>
    <col min="12630" max="12631" width="15.88671875" customWidth="1"/>
    <col min="12632" max="12643" width="12.88671875" customWidth="1"/>
    <col min="12878" max="12878" width="12.5546875" customWidth="1"/>
    <col min="12879" max="12879" width="5.109375" customWidth="1"/>
    <col min="12880" max="12880" width="13.44140625" customWidth="1"/>
    <col min="12881" max="12882" width="21.44140625" customWidth="1"/>
    <col min="12883" max="12883" width="17.6640625" customWidth="1"/>
    <col min="12884" max="12885" width="14.6640625" customWidth="1"/>
    <col min="12886" max="12887" width="15.88671875" customWidth="1"/>
    <col min="12888" max="12899" width="12.88671875" customWidth="1"/>
    <col min="13134" max="13134" width="12.5546875" customWidth="1"/>
    <col min="13135" max="13135" width="5.109375" customWidth="1"/>
    <col min="13136" max="13136" width="13.44140625" customWidth="1"/>
    <col min="13137" max="13138" width="21.44140625" customWidth="1"/>
    <col min="13139" max="13139" width="17.6640625" customWidth="1"/>
    <col min="13140" max="13141" width="14.6640625" customWidth="1"/>
    <col min="13142" max="13143" width="15.88671875" customWidth="1"/>
    <col min="13144" max="13155" width="12.88671875" customWidth="1"/>
    <col min="13390" max="13390" width="12.5546875" customWidth="1"/>
    <col min="13391" max="13391" width="5.109375" customWidth="1"/>
    <col min="13392" max="13392" width="13.44140625" customWidth="1"/>
    <col min="13393" max="13394" width="21.44140625" customWidth="1"/>
    <col min="13395" max="13395" width="17.6640625" customWidth="1"/>
    <col min="13396" max="13397" width="14.6640625" customWidth="1"/>
    <col min="13398" max="13399" width="15.88671875" customWidth="1"/>
    <col min="13400" max="13411" width="12.88671875" customWidth="1"/>
    <col min="13646" max="13646" width="12.5546875" customWidth="1"/>
    <col min="13647" max="13647" width="5.109375" customWidth="1"/>
    <col min="13648" max="13648" width="13.44140625" customWidth="1"/>
    <col min="13649" max="13650" width="21.44140625" customWidth="1"/>
    <col min="13651" max="13651" width="17.6640625" customWidth="1"/>
    <col min="13652" max="13653" width="14.6640625" customWidth="1"/>
    <col min="13654" max="13655" width="15.88671875" customWidth="1"/>
    <col min="13656" max="13667" width="12.88671875" customWidth="1"/>
    <col min="13902" max="13902" width="12.5546875" customWidth="1"/>
    <col min="13903" max="13903" width="5.109375" customWidth="1"/>
    <col min="13904" max="13904" width="13.44140625" customWidth="1"/>
    <col min="13905" max="13906" width="21.44140625" customWidth="1"/>
    <col min="13907" max="13907" width="17.6640625" customWidth="1"/>
    <col min="13908" max="13909" width="14.6640625" customWidth="1"/>
    <col min="13910" max="13911" width="15.88671875" customWidth="1"/>
    <col min="13912" max="13923" width="12.88671875" customWidth="1"/>
    <col min="14158" max="14158" width="12.5546875" customWidth="1"/>
    <col min="14159" max="14159" width="5.109375" customWidth="1"/>
    <col min="14160" max="14160" width="13.44140625" customWidth="1"/>
    <col min="14161" max="14162" width="21.44140625" customWidth="1"/>
    <col min="14163" max="14163" width="17.6640625" customWidth="1"/>
    <col min="14164" max="14165" width="14.6640625" customWidth="1"/>
    <col min="14166" max="14167" width="15.88671875" customWidth="1"/>
    <col min="14168" max="14179" width="12.88671875" customWidth="1"/>
    <col min="14414" max="14414" width="12.5546875" customWidth="1"/>
    <col min="14415" max="14415" width="5.109375" customWidth="1"/>
    <col min="14416" max="14416" width="13.44140625" customWidth="1"/>
    <col min="14417" max="14418" width="21.44140625" customWidth="1"/>
    <col min="14419" max="14419" width="17.6640625" customWidth="1"/>
    <col min="14420" max="14421" width="14.6640625" customWidth="1"/>
    <col min="14422" max="14423" width="15.88671875" customWidth="1"/>
    <col min="14424" max="14435" width="12.88671875" customWidth="1"/>
    <col min="14670" max="14670" width="12.5546875" customWidth="1"/>
    <col min="14671" max="14671" width="5.109375" customWidth="1"/>
    <col min="14672" max="14672" width="13.44140625" customWidth="1"/>
    <col min="14673" max="14674" width="21.44140625" customWidth="1"/>
    <col min="14675" max="14675" width="17.6640625" customWidth="1"/>
    <col min="14676" max="14677" width="14.6640625" customWidth="1"/>
    <col min="14678" max="14679" width="15.88671875" customWidth="1"/>
    <col min="14680" max="14691" width="12.88671875" customWidth="1"/>
    <col min="14926" max="14926" width="12.5546875" customWidth="1"/>
    <col min="14927" max="14927" width="5.109375" customWidth="1"/>
    <col min="14928" max="14928" width="13.44140625" customWidth="1"/>
    <col min="14929" max="14930" width="21.44140625" customWidth="1"/>
    <col min="14931" max="14931" width="17.6640625" customWidth="1"/>
    <col min="14932" max="14933" width="14.6640625" customWidth="1"/>
    <col min="14934" max="14935" width="15.88671875" customWidth="1"/>
    <col min="14936" max="14947" width="12.88671875" customWidth="1"/>
    <col min="15182" max="15182" width="12.5546875" customWidth="1"/>
    <col min="15183" max="15183" width="5.109375" customWidth="1"/>
    <col min="15184" max="15184" width="13.44140625" customWidth="1"/>
    <col min="15185" max="15186" width="21.44140625" customWidth="1"/>
    <col min="15187" max="15187" width="17.6640625" customWidth="1"/>
    <col min="15188" max="15189" width="14.6640625" customWidth="1"/>
    <col min="15190" max="15191" width="15.88671875" customWidth="1"/>
    <col min="15192" max="15203" width="12.88671875" customWidth="1"/>
    <col min="15438" max="15438" width="12.5546875" customWidth="1"/>
    <col min="15439" max="15439" width="5.109375" customWidth="1"/>
    <col min="15440" max="15440" width="13.44140625" customWidth="1"/>
    <col min="15441" max="15442" width="21.44140625" customWidth="1"/>
    <col min="15443" max="15443" width="17.6640625" customWidth="1"/>
    <col min="15444" max="15445" width="14.6640625" customWidth="1"/>
    <col min="15446" max="15447" width="15.88671875" customWidth="1"/>
    <col min="15448" max="15459" width="12.88671875" customWidth="1"/>
    <col min="15694" max="15694" width="12.5546875" customWidth="1"/>
    <col min="15695" max="15695" width="5.109375" customWidth="1"/>
    <col min="15696" max="15696" width="13.44140625" customWidth="1"/>
    <col min="15697" max="15698" width="21.44140625" customWidth="1"/>
    <col min="15699" max="15699" width="17.6640625" customWidth="1"/>
    <col min="15700" max="15701" width="14.6640625" customWidth="1"/>
    <col min="15702" max="15703" width="15.88671875" customWidth="1"/>
    <col min="15704" max="15715" width="12.88671875" customWidth="1"/>
    <col min="15950" max="15950" width="12.5546875" customWidth="1"/>
    <col min="15951" max="15951" width="5.109375" customWidth="1"/>
    <col min="15952" max="15952" width="13.44140625" customWidth="1"/>
    <col min="15953" max="15954" width="21.44140625" customWidth="1"/>
    <col min="15955" max="15955" width="17.6640625" customWidth="1"/>
    <col min="15956" max="15957" width="14.6640625" customWidth="1"/>
    <col min="15958" max="15959" width="15.88671875" customWidth="1"/>
    <col min="15960" max="15971" width="12.88671875" customWidth="1"/>
    <col min="16206" max="16206" width="12.5546875" customWidth="1"/>
    <col min="16207" max="16207" width="5.109375" customWidth="1"/>
    <col min="16208" max="16208" width="13.44140625" customWidth="1"/>
    <col min="16209" max="16210" width="21.44140625" customWidth="1"/>
    <col min="16211" max="16211" width="17.6640625" customWidth="1"/>
    <col min="16212" max="16213" width="14.6640625" customWidth="1"/>
    <col min="16214" max="16215" width="15.88671875" customWidth="1"/>
    <col min="16216" max="16227" width="12.88671875" customWidth="1"/>
  </cols>
  <sheetData>
    <row r="1" spans="1:110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1"/>
      <c r="I1" s="1"/>
      <c r="J1" s="2"/>
      <c r="K1" s="2"/>
      <c r="L1" s="2"/>
      <c r="M1" s="3"/>
    </row>
    <row r="2" spans="1:110" x14ac:dyDescent="0.3">
      <c r="C2" s="6"/>
      <c r="D2" s="1"/>
      <c r="E2" s="1"/>
      <c r="F2" s="1"/>
      <c r="G2" s="1"/>
      <c r="H2" s="1"/>
      <c r="I2" s="1"/>
      <c r="J2" s="2"/>
      <c r="K2" s="2"/>
      <c r="L2" s="2"/>
      <c r="M2" s="3"/>
      <c r="N2" s="7"/>
    </row>
    <row r="3" spans="1:110" ht="24" customHeight="1" x14ac:dyDescent="0.3">
      <c r="A3" s="347" t="s">
        <v>2</v>
      </c>
      <c r="B3" s="347"/>
      <c r="C3" s="349" t="s">
        <v>259</v>
      </c>
      <c r="D3" s="350"/>
      <c r="E3" s="350"/>
      <c r="F3" s="351"/>
      <c r="G3" s="1"/>
      <c r="H3" s="1"/>
      <c r="I3" s="1"/>
      <c r="J3" s="2"/>
      <c r="K3" s="2"/>
      <c r="L3" s="2"/>
      <c r="M3" s="2"/>
      <c r="N3" s="8"/>
    </row>
    <row r="4" spans="1:110" x14ac:dyDescent="0.3">
      <c r="C4" s="1"/>
      <c r="D4" s="1"/>
      <c r="E4" s="1"/>
      <c r="F4" s="9"/>
      <c r="G4" s="9"/>
      <c r="H4" s="9"/>
      <c r="I4" s="9"/>
      <c r="J4" s="10"/>
      <c r="K4" s="10"/>
      <c r="L4" s="10"/>
    </row>
    <row r="5" spans="1:110" ht="27" hidden="1" customHeight="1" x14ac:dyDescent="0.3">
      <c r="A5" s="347" t="s">
        <v>3</v>
      </c>
      <c r="B5" s="347"/>
      <c r="C5" s="348"/>
      <c r="D5" s="348"/>
      <c r="E5" s="348"/>
      <c r="F5" s="348"/>
      <c r="G5" s="1"/>
      <c r="H5" s="1"/>
      <c r="I5" s="1"/>
      <c r="J5" s="11"/>
      <c r="K5" s="11"/>
      <c r="L5" s="11"/>
      <c r="M5" s="11"/>
      <c r="N5" s="11"/>
    </row>
    <row r="6" spans="1:110" hidden="1" x14ac:dyDescent="0.3">
      <c r="C6" s="1"/>
      <c r="D6" s="1"/>
      <c r="E6" s="1"/>
      <c r="F6" s="9"/>
      <c r="G6" s="9"/>
      <c r="H6" s="9"/>
      <c r="I6" s="9"/>
      <c r="J6" s="10"/>
      <c r="K6" s="10"/>
      <c r="L6" s="10"/>
    </row>
    <row r="7" spans="1:110" ht="27" customHeight="1" x14ac:dyDescent="0.3">
      <c r="A7" s="347" t="s">
        <v>4</v>
      </c>
      <c r="B7" s="347"/>
      <c r="C7" s="348" t="s">
        <v>257</v>
      </c>
      <c r="D7" s="348"/>
      <c r="E7" s="348"/>
      <c r="F7" s="348"/>
      <c r="G7" s="1"/>
      <c r="H7" s="1"/>
      <c r="I7" s="1"/>
      <c r="J7" s="11"/>
      <c r="K7" s="11"/>
      <c r="L7" s="11"/>
      <c r="M7" s="11"/>
      <c r="N7" s="11"/>
    </row>
    <row r="8" spans="1:110" x14ac:dyDescent="0.3">
      <c r="C8" s="9"/>
      <c r="D8" s="9"/>
      <c r="E8" s="9"/>
      <c r="F8" s="9"/>
      <c r="G8" s="9"/>
      <c r="H8" s="9"/>
      <c r="I8" s="9"/>
      <c r="J8" s="10"/>
      <c r="K8" s="10"/>
      <c r="L8" s="10"/>
    </row>
    <row r="9" spans="1:110" ht="78.75" customHeight="1" x14ac:dyDescent="0.3">
      <c r="A9" s="347" t="s">
        <v>5</v>
      </c>
      <c r="B9" s="347"/>
      <c r="C9" s="349" t="s">
        <v>267</v>
      </c>
      <c r="D9" s="350"/>
      <c r="E9" s="350"/>
      <c r="F9" s="351"/>
      <c r="G9" s="12"/>
      <c r="H9" s="12"/>
      <c r="I9" s="12"/>
      <c r="J9" s="13"/>
      <c r="K9" s="13"/>
      <c r="L9" s="13"/>
      <c r="M9" s="4" t="s">
        <v>6</v>
      </c>
    </row>
    <row r="10" spans="1:110" s="18" customFormat="1" ht="14.25" customHeight="1" x14ac:dyDescent="0.3">
      <c r="A10" s="3"/>
      <c r="B10" s="3"/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35"/>
      <c r="V10" s="35"/>
      <c r="W10" s="17"/>
      <c r="X10" s="17"/>
      <c r="Y10" s="17"/>
      <c r="Z10" s="17"/>
      <c r="AA10" s="35"/>
      <c r="AB10" s="35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35"/>
      <c r="BD10" s="35"/>
      <c r="BE10" s="35"/>
      <c r="BF10" s="35"/>
      <c r="BG10" s="17"/>
      <c r="BH10" s="17"/>
      <c r="BI10" s="35"/>
      <c r="BJ10" s="35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</row>
    <row r="11" spans="1:110" s="18" customFormat="1" ht="30" customHeight="1" x14ac:dyDescent="0.3">
      <c r="A11" s="19"/>
      <c r="B11" s="19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35"/>
      <c r="V11" s="35"/>
      <c r="W11" s="17"/>
      <c r="X11" s="17"/>
      <c r="Y11" s="17"/>
      <c r="Z11" s="17"/>
      <c r="AA11" s="35"/>
      <c r="AB11" s="35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35"/>
      <c r="BD11" s="35"/>
      <c r="BE11" s="35"/>
      <c r="BF11" s="35"/>
      <c r="BG11" s="17"/>
      <c r="BH11" s="17"/>
      <c r="BI11" s="35"/>
      <c r="BJ11" s="35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</row>
    <row r="12" spans="1:110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</row>
    <row r="13" spans="1:110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311</v>
      </c>
      <c r="J13" s="356" t="s">
        <v>312</v>
      </c>
      <c r="K13" s="356" t="s">
        <v>313</v>
      </c>
      <c r="L13" s="356" t="s">
        <v>14</v>
      </c>
      <c r="M13" s="352" t="s">
        <v>314</v>
      </c>
      <c r="N13" s="352" t="s">
        <v>307</v>
      </c>
      <c r="O13" s="341" t="s">
        <v>17</v>
      </c>
      <c r="P13" s="342"/>
      <c r="Q13" s="342"/>
      <c r="R13" s="342"/>
      <c r="S13" s="342"/>
      <c r="T13" s="342"/>
      <c r="U13" s="342"/>
      <c r="V13" s="343"/>
      <c r="W13" s="341" t="s">
        <v>18</v>
      </c>
      <c r="X13" s="342"/>
      <c r="Y13" s="342"/>
      <c r="Z13" s="342"/>
      <c r="AA13" s="342"/>
      <c r="AB13" s="342"/>
      <c r="AC13" s="342"/>
      <c r="AD13" s="343"/>
      <c r="AE13" s="341" t="s">
        <v>19</v>
      </c>
      <c r="AF13" s="342"/>
      <c r="AG13" s="342"/>
      <c r="AH13" s="342"/>
      <c r="AI13" s="342"/>
      <c r="AJ13" s="342"/>
      <c r="AK13" s="342"/>
      <c r="AL13" s="343"/>
      <c r="AM13" s="341" t="s">
        <v>20</v>
      </c>
      <c r="AN13" s="342"/>
      <c r="AO13" s="342"/>
      <c r="AP13" s="342"/>
      <c r="AQ13" s="342"/>
      <c r="AR13" s="342"/>
      <c r="AS13" s="342"/>
      <c r="AT13" s="343"/>
      <c r="AU13" s="341" t="s">
        <v>21</v>
      </c>
      <c r="AV13" s="342"/>
      <c r="AW13" s="342"/>
      <c r="AX13" s="342"/>
      <c r="AY13" s="342"/>
      <c r="AZ13" s="342"/>
      <c r="BA13" s="342"/>
      <c r="BB13" s="343"/>
      <c r="BC13" s="341" t="s">
        <v>22</v>
      </c>
      <c r="BD13" s="342"/>
      <c r="BE13" s="342"/>
      <c r="BF13" s="342"/>
      <c r="BG13" s="342"/>
      <c r="BH13" s="342"/>
      <c r="BI13" s="342"/>
      <c r="BJ13" s="343"/>
      <c r="BK13" s="341" t="s">
        <v>23</v>
      </c>
      <c r="BL13" s="342"/>
      <c r="BM13" s="342"/>
      <c r="BN13" s="342"/>
      <c r="BO13" s="342"/>
      <c r="BP13" s="342"/>
      <c r="BQ13" s="342"/>
      <c r="BR13" s="343"/>
      <c r="BS13" s="341" t="s">
        <v>24</v>
      </c>
      <c r="BT13" s="342"/>
      <c r="BU13" s="342"/>
      <c r="BV13" s="342"/>
      <c r="BW13" s="342"/>
      <c r="BX13" s="342"/>
      <c r="BY13" s="342"/>
      <c r="BZ13" s="343"/>
      <c r="CA13" s="341" t="s">
        <v>25</v>
      </c>
      <c r="CB13" s="342"/>
      <c r="CC13" s="342"/>
      <c r="CD13" s="342"/>
      <c r="CE13" s="342"/>
      <c r="CF13" s="342"/>
      <c r="CG13" s="342"/>
      <c r="CH13" s="343"/>
      <c r="CI13" s="341" t="s">
        <v>26</v>
      </c>
      <c r="CJ13" s="342"/>
      <c r="CK13" s="342"/>
      <c r="CL13" s="342"/>
      <c r="CM13" s="342"/>
      <c r="CN13" s="342"/>
      <c r="CO13" s="342"/>
      <c r="CP13" s="343"/>
      <c r="CQ13" s="341" t="s">
        <v>27</v>
      </c>
      <c r="CR13" s="342"/>
      <c r="CS13" s="342"/>
      <c r="CT13" s="342"/>
      <c r="CU13" s="342"/>
      <c r="CV13" s="342"/>
      <c r="CW13" s="342"/>
      <c r="CX13" s="343"/>
      <c r="CY13" s="341" t="s">
        <v>28</v>
      </c>
      <c r="CZ13" s="342"/>
      <c r="DA13" s="342"/>
      <c r="DB13" s="342"/>
      <c r="DC13" s="342"/>
      <c r="DD13" s="342"/>
      <c r="DE13" s="342"/>
      <c r="DF13" s="343"/>
    </row>
    <row r="14" spans="1:110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4"/>
      <c r="P14" s="345"/>
      <c r="Q14" s="345"/>
      <c r="R14" s="345"/>
      <c r="S14" s="345"/>
      <c r="T14" s="345"/>
      <c r="U14" s="345"/>
      <c r="V14" s="346"/>
      <c r="W14" s="344"/>
      <c r="X14" s="345"/>
      <c r="Y14" s="345"/>
      <c r="Z14" s="345"/>
      <c r="AA14" s="345"/>
      <c r="AB14" s="345"/>
      <c r="AC14" s="345"/>
      <c r="AD14" s="346"/>
      <c r="AE14" s="344"/>
      <c r="AF14" s="345"/>
      <c r="AG14" s="345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5"/>
      <c r="AS14" s="345"/>
      <c r="AT14" s="346"/>
      <c r="AU14" s="344"/>
      <c r="AV14" s="345"/>
      <c r="AW14" s="345"/>
      <c r="AX14" s="345"/>
      <c r="AY14" s="345"/>
      <c r="AZ14" s="345"/>
      <c r="BA14" s="345"/>
      <c r="BB14" s="346"/>
      <c r="BC14" s="344"/>
      <c r="BD14" s="345"/>
      <c r="BE14" s="345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5"/>
      <c r="BQ14" s="345"/>
      <c r="BR14" s="346"/>
      <c r="BS14" s="344"/>
      <c r="BT14" s="345"/>
      <c r="BU14" s="345"/>
      <c r="BV14" s="345"/>
      <c r="BW14" s="345"/>
      <c r="BX14" s="345"/>
      <c r="BY14" s="345"/>
      <c r="BZ14" s="346"/>
      <c r="CA14" s="344"/>
      <c r="CB14" s="345"/>
      <c r="CC14" s="345"/>
      <c r="CD14" s="345"/>
      <c r="CE14" s="345"/>
      <c r="CF14" s="345"/>
      <c r="CG14" s="345"/>
      <c r="CH14" s="346"/>
      <c r="CI14" s="344"/>
      <c r="CJ14" s="345"/>
      <c r="CK14" s="345"/>
      <c r="CL14" s="345"/>
      <c r="CM14" s="345"/>
      <c r="CN14" s="345"/>
      <c r="CO14" s="345"/>
      <c r="CP14" s="346"/>
      <c r="CQ14" s="344"/>
      <c r="CR14" s="345"/>
      <c r="CS14" s="345"/>
      <c r="CT14" s="345"/>
      <c r="CU14" s="345"/>
      <c r="CV14" s="345"/>
      <c r="CW14" s="345"/>
      <c r="CX14" s="346"/>
      <c r="CY14" s="344"/>
      <c r="CZ14" s="345"/>
      <c r="DA14" s="345"/>
      <c r="DB14" s="345"/>
      <c r="DC14" s="345"/>
      <c r="DD14" s="345"/>
      <c r="DE14" s="345"/>
      <c r="DF14" s="346"/>
    </row>
    <row r="15" spans="1:110" s="113" customFormat="1" ht="23.25" customHeight="1" x14ac:dyDescent="0.3">
      <c r="A15" s="363" t="s">
        <v>34</v>
      </c>
      <c r="B15" s="367" t="s">
        <v>208</v>
      </c>
      <c r="C15" s="368"/>
      <c r="D15" s="118" t="s">
        <v>51</v>
      </c>
      <c r="E15" s="121" t="s">
        <v>32</v>
      </c>
      <c r="F15" s="118" t="s">
        <v>33</v>
      </c>
      <c r="G15" s="117">
        <v>28269</v>
      </c>
      <c r="H15" s="117"/>
      <c r="I15" s="79">
        <v>18696</v>
      </c>
      <c r="J15" s="119">
        <f>I15*1.02</f>
        <v>19069.920000000002</v>
      </c>
      <c r="K15" s="122">
        <f>J15*1.02</f>
        <v>19451.318400000004</v>
      </c>
      <c r="L15" s="120" t="s">
        <v>91</v>
      </c>
      <c r="M15" s="53">
        <v>0.02</v>
      </c>
      <c r="N15" s="126">
        <f t="shared" ref="N15:N18" si="0">SUM(O15:DF15)</f>
        <v>28648</v>
      </c>
      <c r="O15" s="338">
        <v>2416</v>
      </c>
      <c r="P15" s="339"/>
      <c r="Q15" s="339"/>
      <c r="R15" s="339"/>
      <c r="S15" s="339"/>
      <c r="T15" s="339"/>
      <c r="U15" s="339"/>
      <c r="V15" s="340"/>
      <c r="W15" s="338">
        <v>2407</v>
      </c>
      <c r="X15" s="339"/>
      <c r="Y15" s="339"/>
      <c r="Z15" s="339"/>
      <c r="AA15" s="339"/>
      <c r="AB15" s="339"/>
      <c r="AC15" s="339"/>
      <c r="AD15" s="340"/>
      <c r="AE15" s="338">
        <v>1593</v>
      </c>
      <c r="AF15" s="339"/>
      <c r="AG15" s="339"/>
      <c r="AH15" s="339"/>
      <c r="AI15" s="339"/>
      <c r="AJ15" s="339"/>
      <c r="AK15" s="339"/>
      <c r="AL15" s="340"/>
      <c r="AM15" s="338">
        <v>1952</v>
      </c>
      <c r="AN15" s="339"/>
      <c r="AO15" s="339"/>
      <c r="AP15" s="339"/>
      <c r="AQ15" s="339"/>
      <c r="AR15" s="339"/>
      <c r="AS15" s="339"/>
      <c r="AT15" s="340"/>
      <c r="AU15" s="338">
        <v>2309</v>
      </c>
      <c r="AV15" s="339"/>
      <c r="AW15" s="339"/>
      <c r="AX15" s="339"/>
      <c r="AY15" s="339"/>
      <c r="AZ15" s="339"/>
      <c r="BA15" s="339"/>
      <c r="BB15" s="340"/>
      <c r="BC15" s="338">
        <v>2040</v>
      </c>
      <c r="BD15" s="339"/>
      <c r="BE15" s="339"/>
      <c r="BF15" s="339"/>
      <c r="BG15" s="339"/>
      <c r="BH15" s="339"/>
      <c r="BI15" s="339"/>
      <c r="BJ15" s="340"/>
      <c r="BK15" s="338">
        <v>3494</v>
      </c>
      <c r="BL15" s="339"/>
      <c r="BM15" s="339"/>
      <c r="BN15" s="339"/>
      <c r="BO15" s="339"/>
      <c r="BP15" s="339"/>
      <c r="BQ15" s="339"/>
      <c r="BR15" s="340"/>
      <c r="BS15" s="338">
        <v>3070</v>
      </c>
      <c r="BT15" s="339"/>
      <c r="BU15" s="339"/>
      <c r="BV15" s="339"/>
      <c r="BW15" s="339"/>
      <c r="BX15" s="339"/>
      <c r="BY15" s="339"/>
      <c r="BZ15" s="340"/>
      <c r="CA15" s="338">
        <v>2587</v>
      </c>
      <c r="CB15" s="339"/>
      <c r="CC15" s="339"/>
      <c r="CD15" s="339"/>
      <c r="CE15" s="339"/>
      <c r="CF15" s="339"/>
      <c r="CG15" s="339"/>
      <c r="CH15" s="340"/>
      <c r="CI15" s="338">
        <v>2867</v>
      </c>
      <c r="CJ15" s="339"/>
      <c r="CK15" s="339"/>
      <c r="CL15" s="339"/>
      <c r="CM15" s="339"/>
      <c r="CN15" s="339"/>
      <c r="CO15" s="339"/>
      <c r="CP15" s="340"/>
      <c r="CQ15" s="338">
        <v>2569</v>
      </c>
      <c r="CR15" s="339"/>
      <c r="CS15" s="339"/>
      <c r="CT15" s="339"/>
      <c r="CU15" s="339"/>
      <c r="CV15" s="339"/>
      <c r="CW15" s="339"/>
      <c r="CX15" s="340"/>
      <c r="CY15" s="338">
        <v>1344</v>
      </c>
      <c r="CZ15" s="339"/>
      <c r="DA15" s="339"/>
      <c r="DB15" s="339"/>
      <c r="DC15" s="339"/>
      <c r="DD15" s="339"/>
      <c r="DE15" s="339"/>
      <c r="DF15" s="340"/>
    </row>
    <row r="16" spans="1:110" s="30" customFormat="1" ht="23.25" customHeight="1" x14ac:dyDescent="0.3">
      <c r="A16" s="364"/>
      <c r="B16" s="367" t="s">
        <v>232</v>
      </c>
      <c r="C16" s="368"/>
      <c r="D16" s="118" t="s">
        <v>233</v>
      </c>
      <c r="E16" s="121" t="s">
        <v>32</v>
      </c>
      <c r="F16" s="118" t="s">
        <v>33</v>
      </c>
      <c r="G16" s="117">
        <v>6021</v>
      </c>
      <c r="H16" s="117"/>
      <c r="I16" s="79">
        <v>5520</v>
      </c>
      <c r="J16" s="122">
        <f t="shared" ref="J16:K16" si="1">I16*1.02</f>
        <v>5630.4000000000005</v>
      </c>
      <c r="K16" s="122">
        <f t="shared" si="1"/>
        <v>5743.0080000000007</v>
      </c>
      <c r="L16" s="120" t="s">
        <v>91</v>
      </c>
      <c r="M16" s="53">
        <v>0.02</v>
      </c>
      <c r="N16" s="126">
        <f t="shared" si="0"/>
        <v>5638</v>
      </c>
      <c r="O16" s="338">
        <v>306</v>
      </c>
      <c r="P16" s="339"/>
      <c r="Q16" s="339"/>
      <c r="R16" s="339"/>
      <c r="S16" s="339"/>
      <c r="T16" s="339"/>
      <c r="U16" s="339"/>
      <c r="V16" s="340"/>
      <c r="W16" s="338">
        <v>366</v>
      </c>
      <c r="X16" s="339"/>
      <c r="Y16" s="339"/>
      <c r="Z16" s="339"/>
      <c r="AA16" s="339"/>
      <c r="AB16" s="339"/>
      <c r="AC16" s="339"/>
      <c r="AD16" s="340"/>
      <c r="AE16" s="338">
        <v>196</v>
      </c>
      <c r="AF16" s="339"/>
      <c r="AG16" s="339"/>
      <c r="AH16" s="339"/>
      <c r="AI16" s="339"/>
      <c r="AJ16" s="339"/>
      <c r="AK16" s="339"/>
      <c r="AL16" s="340"/>
      <c r="AM16" s="338">
        <v>277</v>
      </c>
      <c r="AN16" s="339"/>
      <c r="AO16" s="339"/>
      <c r="AP16" s="339"/>
      <c r="AQ16" s="339"/>
      <c r="AR16" s="339"/>
      <c r="AS16" s="339"/>
      <c r="AT16" s="340"/>
      <c r="AU16" s="338">
        <v>288</v>
      </c>
      <c r="AV16" s="339"/>
      <c r="AW16" s="339"/>
      <c r="AX16" s="339"/>
      <c r="AY16" s="339"/>
      <c r="AZ16" s="339"/>
      <c r="BA16" s="339"/>
      <c r="BB16" s="340"/>
      <c r="BC16" s="338">
        <v>333</v>
      </c>
      <c r="BD16" s="339"/>
      <c r="BE16" s="339"/>
      <c r="BF16" s="339"/>
      <c r="BG16" s="339"/>
      <c r="BH16" s="339"/>
      <c r="BI16" s="339"/>
      <c r="BJ16" s="340"/>
      <c r="BK16" s="338">
        <v>1018</v>
      </c>
      <c r="BL16" s="339"/>
      <c r="BM16" s="339"/>
      <c r="BN16" s="339"/>
      <c r="BO16" s="339"/>
      <c r="BP16" s="339"/>
      <c r="BQ16" s="339"/>
      <c r="BR16" s="340"/>
      <c r="BS16" s="338">
        <v>1228</v>
      </c>
      <c r="BT16" s="339"/>
      <c r="BU16" s="339"/>
      <c r="BV16" s="339"/>
      <c r="BW16" s="339"/>
      <c r="BX16" s="339"/>
      <c r="BY16" s="339"/>
      <c r="BZ16" s="340"/>
      <c r="CA16" s="338">
        <v>646</v>
      </c>
      <c r="CB16" s="339"/>
      <c r="CC16" s="339"/>
      <c r="CD16" s="339"/>
      <c r="CE16" s="339"/>
      <c r="CF16" s="339"/>
      <c r="CG16" s="339"/>
      <c r="CH16" s="340"/>
      <c r="CI16" s="338">
        <v>445</v>
      </c>
      <c r="CJ16" s="339"/>
      <c r="CK16" s="339"/>
      <c r="CL16" s="339"/>
      <c r="CM16" s="339"/>
      <c r="CN16" s="339"/>
      <c r="CO16" s="339"/>
      <c r="CP16" s="340"/>
      <c r="CQ16" s="338">
        <v>305</v>
      </c>
      <c r="CR16" s="339"/>
      <c r="CS16" s="339"/>
      <c r="CT16" s="339"/>
      <c r="CU16" s="339"/>
      <c r="CV16" s="339"/>
      <c r="CW16" s="339"/>
      <c r="CX16" s="340"/>
      <c r="CY16" s="338">
        <v>230</v>
      </c>
      <c r="CZ16" s="339"/>
      <c r="DA16" s="339"/>
      <c r="DB16" s="339"/>
      <c r="DC16" s="339"/>
      <c r="DD16" s="339"/>
      <c r="DE16" s="339"/>
      <c r="DF16" s="340"/>
    </row>
    <row r="17" spans="1:110" s="30" customFormat="1" ht="24" customHeight="1" x14ac:dyDescent="0.3">
      <c r="A17" s="364"/>
      <c r="B17" s="385" t="s">
        <v>53</v>
      </c>
      <c r="C17" s="386"/>
      <c r="D17" s="23" t="s">
        <v>54</v>
      </c>
      <c r="E17" s="24" t="s">
        <v>32</v>
      </c>
      <c r="F17" s="23" t="s">
        <v>33</v>
      </c>
      <c r="G17" s="117">
        <v>734</v>
      </c>
      <c r="H17" s="117"/>
      <c r="I17" s="79">
        <v>2583</v>
      </c>
      <c r="J17" s="122">
        <f t="shared" ref="J17:K17" si="2">I17*1.02</f>
        <v>2634.66</v>
      </c>
      <c r="K17" s="122">
        <f t="shared" si="2"/>
        <v>2687.3532</v>
      </c>
      <c r="L17" s="44" t="s">
        <v>92</v>
      </c>
      <c r="M17" s="53">
        <v>0.02</v>
      </c>
      <c r="N17" s="39">
        <f t="shared" si="0"/>
        <v>479</v>
      </c>
      <c r="O17" s="338">
        <v>31</v>
      </c>
      <c r="P17" s="339"/>
      <c r="Q17" s="339"/>
      <c r="R17" s="339"/>
      <c r="S17" s="339"/>
      <c r="T17" s="339"/>
      <c r="U17" s="339"/>
      <c r="V17" s="340"/>
      <c r="W17" s="338">
        <v>37</v>
      </c>
      <c r="X17" s="339"/>
      <c r="Y17" s="339"/>
      <c r="Z17" s="339"/>
      <c r="AA17" s="339"/>
      <c r="AB17" s="339"/>
      <c r="AC17" s="339"/>
      <c r="AD17" s="340"/>
      <c r="AE17" s="338">
        <v>32</v>
      </c>
      <c r="AF17" s="339"/>
      <c r="AG17" s="339"/>
      <c r="AH17" s="339"/>
      <c r="AI17" s="339"/>
      <c r="AJ17" s="339"/>
      <c r="AK17" s="339"/>
      <c r="AL17" s="340"/>
      <c r="AM17" s="338">
        <v>19</v>
      </c>
      <c r="AN17" s="339"/>
      <c r="AO17" s="339"/>
      <c r="AP17" s="339"/>
      <c r="AQ17" s="339"/>
      <c r="AR17" s="339"/>
      <c r="AS17" s="339"/>
      <c r="AT17" s="340"/>
      <c r="AU17" s="338">
        <v>47</v>
      </c>
      <c r="AV17" s="339"/>
      <c r="AW17" s="339"/>
      <c r="AX17" s="339"/>
      <c r="AY17" s="339"/>
      <c r="AZ17" s="339"/>
      <c r="BA17" s="339"/>
      <c r="BB17" s="340"/>
      <c r="BC17" s="338">
        <v>35</v>
      </c>
      <c r="BD17" s="339"/>
      <c r="BE17" s="339"/>
      <c r="BF17" s="339"/>
      <c r="BG17" s="339"/>
      <c r="BH17" s="339"/>
      <c r="BI17" s="339"/>
      <c r="BJ17" s="340"/>
      <c r="BK17" s="338">
        <v>41</v>
      </c>
      <c r="BL17" s="339"/>
      <c r="BM17" s="339"/>
      <c r="BN17" s="339"/>
      <c r="BO17" s="339"/>
      <c r="BP17" s="339"/>
      <c r="BQ17" s="339"/>
      <c r="BR17" s="340"/>
      <c r="BS17" s="338">
        <v>43</v>
      </c>
      <c r="BT17" s="339"/>
      <c r="BU17" s="339"/>
      <c r="BV17" s="339"/>
      <c r="BW17" s="339"/>
      <c r="BX17" s="339"/>
      <c r="BY17" s="339"/>
      <c r="BZ17" s="340"/>
      <c r="CA17" s="338">
        <v>81</v>
      </c>
      <c r="CB17" s="339"/>
      <c r="CC17" s="339"/>
      <c r="CD17" s="339"/>
      <c r="CE17" s="339"/>
      <c r="CF17" s="339"/>
      <c r="CG17" s="339"/>
      <c r="CH17" s="340"/>
      <c r="CI17" s="338">
        <v>68</v>
      </c>
      <c r="CJ17" s="339"/>
      <c r="CK17" s="339"/>
      <c r="CL17" s="339"/>
      <c r="CM17" s="339"/>
      <c r="CN17" s="339"/>
      <c r="CO17" s="339"/>
      <c r="CP17" s="340"/>
      <c r="CQ17" s="338">
        <v>36</v>
      </c>
      <c r="CR17" s="339"/>
      <c r="CS17" s="339"/>
      <c r="CT17" s="339"/>
      <c r="CU17" s="339"/>
      <c r="CV17" s="339"/>
      <c r="CW17" s="339"/>
      <c r="CX17" s="340"/>
      <c r="CY17" s="338">
        <v>9</v>
      </c>
      <c r="CZ17" s="339"/>
      <c r="DA17" s="339"/>
      <c r="DB17" s="339"/>
      <c r="DC17" s="339"/>
      <c r="DD17" s="339"/>
      <c r="DE17" s="339"/>
      <c r="DF17" s="340"/>
    </row>
    <row r="18" spans="1:110" s="30" customFormat="1" ht="24" customHeight="1" x14ac:dyDescent="0.3">
      <c r="A18" s="364"/>
      <c r="B18" s="385" t="s">
        <v>56</v>
      </c>
      <c r="C18" s="386"/>
      <c r="D18" s="29" t="s">
        <v>57</v>
      </c>
      <c r="E18" s="24" t="s">
        <v>32</v>
      </c>
      <c r="F18" s="23" t="s">
        <v>33</v>
      </c>
      <c r="G18" s="117">
        <v>6700</v>
      </c>
      <c r="H18" s="117"/>
      <c r="I18" s="79">
        <v>9185</v>
      </c>
      <c r="J18" s="122">
        <f t="shared" ref="J18:K18" si="3">I18*1.02</f>
        <v>9368.7000000000007</v>
      </c>
      <c r="K18" s="122">
        <f t="shared" si="3"/>
        <v>9556.0740000000005</v>
      </c>
      <c r="L18" s="44" t="s">
        <v>93</v>
      </c>
      <c r="M18" s="53">
        <v>0.02</v>
      </c>
      <c r="N18" s="39">
        <f t="shared" si="0"/>
        <v>7921</v>
      </c>
      <c r="O18" s="338">
        <v>637</v>
      </c>
      <c r="P18" s="339"/>
      <c r="Q18" s="339"/>
      <c r="R18" s="339"/>
      <c r="S18" s="339"/>
      <c r="T18" s="339"/>
      <c r="U18" s="339"/>
      <c r="V18" s="340"/>
      <c r="W18" s="338">
        <v>594</v>
      </c>
      <c r="X18" s="339"/>
      <c r="Y18" s="339"/>
      <c r="Z18" s="339"/>
      <c r="AA18" s="339"/>
      <c r="AB18" s="339"/>
      <c r="AC18" s="339"/>
      <c r="AD18" s="340"/>
      <c r="AE18" s="338">
        <v>406</v>
      </c>
      <c r="AF18" s="339"/>
      <c r="AG18" s="339"/>
      <c r="AH18" s="339"/>
      <c r="AI18" s="339"/>
      <c r="AJ18" s="339"/>
      <c r="AK18" s="339"/>
      <c r="AL18" s="340"/>
      <c r="AM18" s="338">
        <v>558</v>
      </c>
      <c r="AN18" s="339"/>
      <c r="AO18" s="339"/>
      <c r="AP18" s="339"/>
      <c r="AQ18" s="339"/>
      <c r="AR18" s="339"/>
      <c r="AS18" s="339"/>
      <c r="AT18" s="340"/>
      <c r="AU18" s="338">
        <v>613</v>
      </c>
      <c r="AV18" s="339"/>
      <c r="AW18" s="339"/>
      <c r="AX18" s="339"/>
      <c r="AY18" s="339"/>
      <c r="AZ18" s="339"/>
      <c r="BA18" s="339"/>
      <c r="BB18" s="340"/>
      <c r="BC18" s="338">
        <v>575</v>
      </c>
      <c r="BD18" s="339"/>
      <c r="BE18" s="339"/>
      <c r="BF18" s="339"/>
      <c r="BG18" s="339"/>
      <c r="BH18" s="339"/>
      <c r="BI18" s="339"/>
      <c r="BJ18" s="340"/>
      <c r="BK18" s="338">
        <v>895</v>
      </c>
      <c r="BL18" s="339"/>
      <c r="BM18" s="339"/>
      <c r="BN18" s="339"/>
      <c r="BO18" s="339"/>
      <c r="BP18" s="339"/>
      <c r="BQ18" s="339"/>
      <c r="BR18" s="340"/>
      <c r="BS18" s="338">
        <v>869</v>
      </c>
      <c r="BT18" s="339"/>
      <c r="BU18" s="339"/>
      <c r="BV18" s="339"/>
      <c r="BW18" s="339"/>
      <c r="BX18" s="339"/>
      <c r="BY18" s="339"/>
      <c r="BZ18" s="340"/>
      <c r="CA18" s="338">
        <v>815</v>
      </c>
      <c r="CB18" s="339"/>
      <c r="CC18" s="339"/>
      <c r="CD18" s="339"/>
      <c r="CE18" s="339"/>
      <c r="CF18" s="339"/>
      <c r="CG18" s="339"/>
      <c r="CH18" s="340"/>
      <c r="CI18" s="338">
        <v>810</v>
      </c>
      <c r="CJ18" s="339"/>
      <c r="CK18" s="339"/>
      <c r="CL18" s="339"/>
      <c r="CM18" s="339"/>
      <c r="CN18" s="339"/>
      <c r="CO18" s="339"/>
      <c r="CP18" s="340"/>
      <c r="CQ18" s="338">
        <v>793</v>
      </c>
      <c r="CR18" s="339"/>
      <c r="CS18" s="339"/>
      <c r="CT18" s="339"/>
      <c r="CU18" s="339"/>
      <c r="CV18" s="339"/>
      <c r="CW18" s="339"/>
      <c r="CX18" s="340"/>
      <c r="CY18" s="338">
        <v>356</v>
      </c>
      <c r="CZ18" s="339"/>
      <c r="DA18" s="339"/>
      <c r="DB18" s="339"/>
      <c r="DC18" s="339"/>
      <c r="DD18" s="339"/>
      <c r="DE18" s="339"/>
      <c r="DF18" s="340"/>
    </row>
    <row r="19" spans="1:110" s="30" customFormat="1" ht="23.25" customHeight="1" x14ac:dyDescent="0.3">
      <c r="A19" s="364"/>
      <c r="B19" s="385" t="s">
        <v>94</v>
      </c>
      <c r="C19" s="386"/>
      <c r="D19" s="29" t="s">
        <v>73</v>
      </c>
      <c r="E19" s="24" t="s">
        <v>32</v>
      </c>
      <c r="F19" s="23" t="s">
        <v>33</v>
      </c>
      <c r="G19" s="117">
        <v>4053</v>
      </c>
      <c r="H19" s="117"/>
      <c r="I19" s="79">
        <v>3310</v>
      </c>
      <c r="J19" s="122">
        <f t="shared" ref="J19:K19" si="4">I19*1.02</f>
        <v>3376.2000000000003</v>
      </c>
      <c r="K19" s="122">
        <f t="shared" si="4"/>
        <v>3443.7240000000002</v>
      </c>
      <c r="L19" s="44" t="s">
        <v>95</v>
      </c>
      <c r="M19" s="53">
        <v>0.02</v>
      </c>
      <c r="N19" s="39">
        <f>SUM(O19:DF19)</f>
        <v>2642</v>
      </c>
      <c r="O19" s="338">
        <v>185</v>
      </c>
      <c r="P19" s="339"/>
      <c r="Q19" s="339"/>
      <c r="R19" s="339"/>
      <c r="S19" s="339"/>
      <c r="T19" s="339"/>
      <c r="U19" s="339"/>
      <c r="V19" s="340"/>
      <c r="W19" s="338">
        <v>199</v>
      </c>
      <c r="X19" s="339"/>
      <c r="Y19" s="339"/>
      <c r="Z19" s="339"/>
      <c r="AA19" s="339"/>
      <c r="AB19" s="339"/>
      <c r="AC19" s="339"/>
      <c r="AD19" s="340"/>
      <c r="AE19" s="338">
        <v>133</v>
      </c>
      <c r="AF19" s="339"/>
      <c r="AG19" s="339"/>
      <c r="AH19" s="339"/>
      <c r="AI19" s="339"/>
      <c r="AJ19" s="339"/>
      <c r="AK19" s="339"/>
      <c r="AL19" s="340"/>
      <c r="AM19" s="338">
        <v>197</v>
      </c>
      <c r="AN19" s="339"/>
      <c r="AO19" s="339"/>
      <c r="AP19" s="339"/>
      <c r="AQ19" s="339"/>
      <c r="AR19" s="339"/>
      <c r="AS19" s="339"/>
      <c r="AT19" s="340"/>
      <c r="AU19" s="338">
        <v>139</v>
      </c>
      <c r="AV19" s="339"/>
      <c r="AW19" s="339"/>
      <c r="AX19" s="339"/>
      <c r="AY19" s="339"/>
      <c r="AZ19" s="339"/>
      <c r="BA19" s="339"/>
      <c r="BB19" s="340"/>
      <c r="BC19" s="338">
        <v>112</v>
      </c>
      <c r="BD19" s="339"/>
      <c r="BE19" s="339"/>
      <c r="BF19" s="339"/>
      <c r="BG19" s="339"/>
      <c r="BH19" s="339"/>
      <c r="BI19" s="339"/>
      <c r="BJ19" s="340"/>
      <c r="BK19" s="338">
        <v>404</v>
      </c>
      <c r="BL19" s="339"/>
      <c r="BM19" s="339"/>
      <c r="BN19" s="339"/>
      <c r="BO19" s="339"/>
      <c r="BP19" s="339"/>
      <c r="BQ19" s="339"/>
      <c r="BR19" s="340"/>
      <c r="BS19" s="338">
        <v>614</v>
      </c>
      <c r="BT19" s="339"/>
      <c r="BU19" s="339"/>
      <c r="BV19" s="339"/>
      <c r="BW19" s="339"/>
      <c r="BX19" s="339"/>
      <c r="BY19" s="339"/>
      <c r="BZ19" s="340"/>
      <c r="CA19" s="338">
        <v>268</v>
      </c>
      <c r="CB19" s="339"/>
      <c r="CC19" s="339"/>
      <c r="CD19" s="339"/>
      <c r="CE19" s="339"/>
      <c r="CF19" s="339"/>
      <c r="CG19" s="339"/>
      <c r="CH19" s="340"/>
      <c r="CI19" s="338">
        <v>185</v>
      </c>
      <c r="CJ19" s="339"/>
      <c r="CK19" s="339"/>
      <c r="CL19" s="339"/>
      <c r="CM19" s="339"/>
      <c r="CN19" s="339"/>
      <c r="CO19" s="339"/>
      <c r="CP19" s="340"/>
      <c r="CQ19" s="338">
        <v>131</v>
      </c>
      <c r="CR19" s="339"/>
      <c r="CS19" s="339"/>
      <c r="CT19" s="339"/>
      <c r="CU19" s="339"/>
      <c r="CV19" s="339"/>
      <c r="CW19" s="339"/>
      <c r="CX19" s="340"/>
      <c r="CY19" s="338">
        <v>75</v>
      </c>
      <c r="CZ19" s="339"/>
      <c r="DA19" s="339"/>
      <c r="DB19" s="339"/>
      <c r="DC19" s="339"/>
      <c r="DD19" s="339"/>
      <c r="DE19" s="339"/>
      <c r="DF19" s="340"/>
    </row>
    <row r="20" spans="1:110" s="30" customFormat="1" ht="24" customHeight="1" x14ac:dyDescent="0.3">
      <c r="A20" s="384"/>
      <c r="B20" s="385" t="s">
        <v>96</v>
      </c>
      <c r="C20" s="386"/>
      <c r="D20" s="29" t="s">
        <v>97</v>
      </c>
      <c r="E20" s="24" t="s">
        <v>32</v>
      </c>
      <c r="F20" s="23" t="s">
        <v>33</v>
      </c>
      <c r="G20" s="117">
        <v>4122</v>
      </c>
      <c r="H20" s="117"/>
      <c r="I20" s="79">
        <v>4509</v>
      </c>
      <c r="J20" s="122">
        <f t="shared" ref="J20:K20" si="5">I20*1.02</f>
        <v>4599.18</v>
      </c>
      <c r="K20" s="122">
        <f t="shared" si="5"/>
        <v>4691.1636000000008</v>
      </c>
      <c r="L20" s="43" t="s">
        <v>98</v>
      </c>
      <c r="M20" s="53">
        <v>0.02</v>
      </c>
      <c r="N20" s="39">
        <f>SUM(O20:DF20)</f>
        <v>3003</v>
      </c>
      <c r="O20" s="338">
        <v>268</v>
      </c>
      <c r="P20" s="339"/>
      <c r="Q20" s="339"/>
      <c r="R20" s="339"/>
      <c r="S20" s="339"/>
      <c r="T20" s="339"/>
      <c r="U20" s="339"/>
      <c r="V20" s="340"/>
      <c r="W20" s="338">
        <v>279</v>
      </c>
      <c r="X20" s="339"/>
      <c r="Y20" s="339"/>
      <c r="Z20" s="339"/>
      <c r="AA20" s="339"/>
      <c r="AB20" s="339"/>
      <c r="AC20" s="339"/>
      <c r="AD20" s="340"/>
      <c r="AE20" s="338">
        <v>280</v>
      </c>
      <c r="AF20" s="339"/>
      <c r="AG20" s="339"/>
      <c r="AH20" s="339"/>
      <c r="AI20" s="339"/>
      <c r="AJ20" s="339"/>
      <c r="AK20" s="339"/>
      <c r="AL20" s="340"/>
      <c r="AM20" s="338">
        <v>322</v>
      </c>
      <c r="AN20" s="339"/>
      <c r="AO20" s="339"/>
      <c r="AP20" s="339"/>
      <c r="AQ20" s="339"/>
      <c r="AR20" s="339"/>
      <c r="AS20" s="339"/>
      <c r="AT20" s="340"/>
      <c r="AU20" s="338">
        <v>305</v>
      </c>
      <c r="AV20" s="339"/>
      <c r="AW20" s="339"/>
      <c r="AX20" s="339"/>
      <c r="AY20" s="339"/>
      <c r="AZ20" s="339"/>
      <c r="BA20" s="339"/>
      <c r="BB20" s="340"/>
      <c r="BC20" s="338">
        <v>289</v>
      </c>
      <c r="BD20" s="339"/>
      <c r="BE20" s="339"/>
      <c r="BF20" s="339"/>
      <c r="BG20" s="339"/>
      <c r="BH20" s="339"/>
      <c r="BI20" s="339"/>
      <c r="BJ20" s="340"/>
      <c r="BK20" s="338">
        <v>293</v>
      </c>
      <c r="BL20" s="339"/>
      <c r="BM20" s="339"/>
      <c r="BN20" s="339"/>
      <c r="BO20" s="339"/>
      <c r="BP20" s="339"/>
      <c r="BQ20" s="339"/>
      <c r="BR20" s="340"/>
      <c r="BS20" s="338">
        <v>176</v>
      </c>
      <c r="BT20" s="339"/>
      <c r="BU20" s="339"/>
      <c r="BV20" s="339"/>
      <c r="BW20" s="339"/>
      <c r="BX20" s="339"/>
      <c r="BY20" s="339"/>
      <c r="BZ20" s="340"/>
      <c r="CA20" s="338">
        <v>257</v>
      </c>
      <c r="CB20" s="339"/>
      <c r="CC20" s="339"/>
      <c r="CD20" s="339"/>
      <c r="CE20" s="339"/>
      <c r="CF20" s="339"/>
      <c r="CG20" s="339"/>
      <c r="CH20" s="340"/>
      <c r="CI20" s="338">
        <v>251</v>
      </c>
      <c r="CJ20" s="339"/>
      <c r="CK20" s="339"/>
      <c r="CL20" s="339"/>
      <c r="CM20" s="339"/>
      <c r="CN20" s="339"/>
      <c r="CO20" s="339"/>
      <c r="CP20" s="340"/>
      <c r="CQ20" s="338">
        <v>198</v>
      </c>
      <c r="CR20" s="339"/>
      <c r="CS20" s="339"/>
      <c r="CT20" s="339"/>
      <c r="CU20" s="339"/>
      <c r="CV20" s="339"/>
      <c r="CW20" s="339"/>
      <c r="CX20" s="340"/>
      <c r="CY20" s="338">
        <v>85</v>
      </c>
      <c r="CZ20" s="339"/>
      <c r="DA20" s="339"/>
      <c r="DB20" s="339"/>
      <c r="DC20" s="339"/>
      <c r="DD20" s="339"/>
      <c r="DE20" s="339"/>
      <c r="DF20" s="340"/>
    </row>
    <row r="21" spans="1:110" s="30" customFormat="1" ht="12.75" customHeight="1" x14ac:dyDescent="0.3">
      <c r="A21" s="369" t="s">
        <v>35</v>
      </c>
      <c r="B21" s="371" t="s">
        <v>99</v>
      </c>
      <c r="C21" s="372"/>
      <c r="D21" s="369" t="s">
        <v>36</v>
      </c>
      <c r="E21" s="369" t="s">
        <v>32</v>
      </c>
      <c r="F21" s="369" t="s">
        <v>33</v>
      </c>
      <c r="G21" s="380">
        <v>25285</v>
      </c>
      <c r="H21" s="380"/>
      <c r="I21" s="392">
        <v>52302</v>
      </c>
      <c r="J21" s="376">
        <f>I21*1.02</f>
        <v>53348.04</v>
      </c>
      <c r="K21" s="376">
        <f>J21*1.02</f>
        <v>54415.000800000002</v>
      </c>
      <c r="L21" s="378" t="s">
        <v>93</v>
      </c>
      <c r="M21" s="359">
        <v>0.02</v>
      </c>
      <c r="N21" s="361">
        <f>SUM(O22:DF22)</f>
        <v>26996</v>
      </c>
      <c r="O21" s="45" t="s">
        <v>61</v>
      </c>
      <c r="P21" s="45" t="s">
        <v>62</v>
      </c>
      <c r="Q21" s="45" t="s">
        <v>63</v>
      </c>
      <c r="R21" s="45" t="s">
        <v>64</v>
      </c>
      <c r="S21" s="45" t="s">
        <v>37</v>
      </c>
      <c r="T21" s="45" t="s">
        <v>38</v>
      </c>
      <c r="U21" s="45" t="s">
        <v>39</v>
      </c>
      <c r="V21" s="45" t="s">
        <v>40</v>
      </c>
      <c r="W21" s="45" t="s">
        <v>61</v>
      </c>
      <c r="X21" s="45" t="s">
        <v>62</v>
      </c>
      <c r="Y21" s="45" t="s">
        <v>63</v>
      </c>
      <c r="Z21" s="45" t="s">
        <v>64</v>
      </c>
      <c r="AA21" s="45" t="s">
        <v>37</v>
      </c>
      <c r="AB21" s="45" t="s">
        <v>38</v>
      </c>
      <c r="AC21" s="45" t="s">
        <v>39</v>
      </c>
      <c r="AD21" s="45" t="s">
        <v>40</v>
      </c>
      <c r="AE21" s="45" t="s">
        <v>61</v>
      </c>
      <c r="AF21" s="45" t="s">
        <v>62</v>
      </c>
      <c r="AG21" s="45" t="s">
        <v>63</v>
      </c>
      <c r="AH21" s="45" t="s">
        <v>64</v>
      </c>
      <c r="AI21" s="45" t="s">
        <v>37</v>
      </c>
      <c r="AJ21" s="45" t="s">
        <v>38</v>
      </c>
      <c r="AK21" s="45" t="s">
        <v>39</v>
      </c>
      <c r="AL21" s="45" t="s">
        <v>40</v>
      </c>
      <c r="AM21" s="45" t="s">
        <v>61</v>
      </c>
      <c r="AN21" s="45" t="s">
        <v>62</v>
      </c>
      <c r="AO21" s="45" t="s">
        <v>63</v>
      </c>
      <c r="AP21" s="45" t="s">
        <v>64</v>
      </c>
      <c r="AQ21" s="45" t="s">
        <v>37</v>
      </c>
      <c r="AR21" s="45" t="s">
        <v>38</v>
      </c>
      <c r="AS21" s="45" t="s">
        <v>39</v>
      </c>
      <c r="AT21" s="45" t="s">
        <v>40</v>
      </c>
      <c r="AU21" s="45" t="s">
        <v>61</v>
      </c>
      <c r="AV21" s="45" t="s">
        <v>62</v>
      </c>
      <c r="AW21" s="45" t="s">
        <v>63</v>
      </c>
      <c r="AX21" s="45" t="s">
        <v>64</v>
      </c>
      <c r="AY21" s="45" t="s">
        <v>37</v>
      </c>
      <c r="AZ21" s="45" t="s">
        <v>38</v>
      </c>
      <c r="BA21" s="45" t="s">
        <v>39</v>
      </c>
      <c r="BB21" s="45" t="s">
        <v>40</v>
      </c>
      <c r="BC21" s="45" t="s">
        <v>61</v>
      </c>
      <c r="BD21" s="45" t="s">
        <v>62</v>
      </c>
      <c r="BE21" s="45" t="s">
        <v>63</v>
      </c>
      <c r="BF21" s="45" t="s">
        <v>64</v>
      </c>
      <c r="BG21" s="45" t="s">
        <v>37</v>
      </c>
      <c r="BH21" s="45" t="s">
        <v>38</v>
      </c>
      <c r="BI21" s="45" t="s">
        <v>39</v>
      </c>
      <c r="BJ21" s="45" t="s">
        <v>40</v>
      </c>
      <c r="BK21" s="288" t="s">
        <v>61</v>
      </c>
      <c r="BL21" s="288" t="s">
        <v>62</v>
      </c>
      <c r="BM21" s="288" t="s">
        <v>63</v>
      </c>
      <c r="BN21" s="288" t="s">
        <v>64</v>
      </c>
      <c r="BO21" s="288" t="s">
        <v>37</v>
      </c>
      <c r="BP21" s="288" t="s">
        <v>38</v>
      </c>
      <c r="BQ21" s="288" t="s">
        <v>39</v>
      </c>
      <c r="BR21" s="288" t="s">
        <v>40</v>
      </c>
      <c r="BS21" s="45" t="s">
        <v>61</v>
      </c>
      <c r="BT21" s="45" t="s">
        <v>62</v>
      </c>
      <c r="BU21" s="45" t="s">
        <v>63</v>
      </c>
      <c r="BV21" s="45" t="s">
        <v>64</v>
      </c>
      <c r="BW21" s="45" t="s">
        <v>37</v>
      </c>
      <c r="BX21" s="45" t="s">
        <v>38</v>
      </c>
      <c r="BY21" s="45" t="s">
        <v>39</v>
      </c>
      <c r="BZ21" s="45" t="s">
        <v>40</v>
      </c>
      <c r="CA21" s="45" t="s">
        <v>61</v>
      </c>
      <c r="CB21" s="45" t="s">
        <v>62</v>
      </c>
      <c r="CC21" s="45" t="s">
        <v>63</v>
      </c>
      <c r="CD21" s="45" t="s">
        <v>64</v>
      </c>
      <c r="CE21" s="45" t="s">
        <v>37</v>
      </c>
      <c r="CF21" s="45" t="s">
        <v>38</v>
      </c>
      <c r="CG21" s="45" t="s">
        <v>39</v>
      </c>
      <c r="CH21" s="45" t="s">
        <v>40</v>
      </c>
      <c r="CI21" s="45" t="s">
        <v>61</v>
      </c>
      <c r="CJ21" s="45" t="s">
        <v>62</v>
      </c>
      <c r="CK21" s="45" t="s">
        <v>63</v>
      </c>
      <c r="CL21" s="45" t="s">
        <v>64</v>
      </c>
      <c r="CM21" s="45" t="s">
        <v>37</v>
      </c>
      <c r="CN21" s="45" t="s">
        <v>38</v>
      </c>
      <c r="CO21" s="45" t="s">
        <v>39</v>
      </c>
      <c r="CP21" s="45" t="s">
        <v>40</v>
      </c>
      <c r="CQ21" s="45" t="s">
        <v>61</v>
      </c>
      <c r="CR21" s="45" t="s">
        <v>62</v>
      </c>
      <c r="CS21" s="45" t="s">
        <v>63</v>
      </c>
      <c r="CT21" s="45" t="s">
        <v>64</v>
      </c>
      <c r="CU21" s="45" t="s">
        <v>37</v>
      </c>
      <c r="CV21" s="45" t="s">
        <v>38</v>
      </c>
      <c r="CW21" s="45" t="s">
        <v>39</v>
      </c>
      <c r="CX21" s="45" t="s">
        <v>40</v>
      </c>
      <c r="CY21" s="45" t="s">
        <v>61</v>
      </c>
      <c r="CZ21" s="45" t="s">
        <v>62</v>
      </c>
      <c r="DA21" s="45" t="s">
        <v>63</v>
      </c>
      <c r="DB21" s="45" t="s">
        <v>64</v>
      </c>
      <c r="DC21" s="45" t="s">
        <v>37</v>
      </c>
      <c r="DD21" s="45" t="s">
        <v>38</v>
      </c>
      <c r="DE21" s="45" t="s">
        <v>39</v>
      </c>
      <c r="DF21" s="45" t="s">
        <v>40</v>
      </c>
    </row>
    <row r="22" spans="1:110" s="30" customFormat="1" ht="18.75" customHeight="1" x14ac:dyDescent="0.3">
      <c r="A22" s="370"/>
      <c r="B22" s="373"/>
      <c r="C22" s="374"/>
      <c r="D22" s="375"/>
      <c r="E22" s="375"/>
      <c r="F22" s="375"/>
      <c r="G22" s="381"/>
      <c r="H22" s="381"/>
      <c r="I22" s="393"/>
      <c r="J22" s="377"/>
      <c r="K22" s="377"/>
      <c r="L22" s="379"/>
      <c r="M22" s="360"/>
      <c r="N22" s="362"/>
      <c r="O22" s="236">
        <v>0</v>
      </c>
      <c r="P22" s="236">
        <v>35</v>
      </c>
      <c r="Q22" s="236">
        <v>13</v>
      </c>
      <c r="R22" s="236">
        <v>13</v>
      </c>
      <c r="S22" s="236">
        <v>1162</v>
      </c>
      <c r="T22" s="236">
        <v>216</v>
      </c>
      <c r="U22" s="236">
        <v>529</v>
      </c>
      <c r="V22" s="236">
        <v>162</v>
      </c>
      <c r="W22" s="236">
        <v>21</v>
      </c>
      <c r="X22" s="236">
        <v>45</v>
      </c>
      <c r="Y22" s="236">
        <v>21</v>
      </c>
      <c r="Z22" s="236">
        <v>19</v>
      </c>
      <c r="AA22" s="236">
        <v>1215</v>
      </c>
      <c r="AB22" s="236">
        <v>308</v>
      </c>
      <c r="AC22" s="236">
        <v>370</v>
      </c>
      <c r="AD22" s="236">
        <v>158</v>
      </c>
      <c r="AE22" s="240">
        <v>27</v>
      </c>
      <c r="AF22" s="240">
        <v>26</v>
      </c>
      <c r="AG22" s="240">
        <v>14</v>
      </c>
      <c r="AH22" s="240">
        <v>10</v>
      </c>
      <c r="AI22" s="240">
        <v>777</v>
      </c>
      <c r="AJ22" s="240">
        <v>155</v>
      </c>
      <c r="AK22" s="240">
        <v>302</v>
      </c>
      <c r="AL22" s="240">
        <v>129</v>
      </c>
      <c r="AM22" s="252">
        <v>19</v>
      </c>
      <c r="AN22" s="252">
        <v>31</v>
      </c>
      <c r="AO22" s="252">
        <v>9</v>
      </c>
      <c r="AP22" s="252">
        <v>16</v>
      </c>
      <c r="AQ22" s="252">
        <v>1015</v>
      </c>
      <c r="AR22" s="252">
        <v>215</v>
      </c>
      <c r="AS22" s="252">
        <v>366</v>
      </c>
      <c r="AT22" s="252">
        <v>164</v>
      </c>
      <c r="AU22" s="252">
        <v>41</v>
      </c>
      <c r="AV22" s="252">
        <v>53</v>
      </c>
      <c r="AW22" s="252">
        <v>21</v>
      </c>
      <c r="AX22" s="252">
        <v>36</v>
      </c>
      <c r="AY22" s="252">
        <v>1087</v>
      </c>
      <c r="AZ22" s="252">
        <v>267</v>
      </c>
      <c r="BA22" s="252">
        <v>403</v>
      </c>
      <c r="BB22" s="252">
        <v>158</v>
      </c>
      <c r="BC22" s="252">
        <v>22</v>
      </c>
      <c r="BD22" s="252">
        <v>25</v>
      </c>
      <c r="BE22" s="252">
        <v>15</v>
      </c>
      <c r="BF22" s="252">
        <v>29</v>
      </c>
      <c r="BG22" s="252">
        <v>1115</v>
      </c>
      <c r="BH22" s="252">
        <v>216</v>
      </c>
      <c r="BI22" s="252">
        <v>364</v>
      </c>
      <c r="BJ22" s="252">
        <v>145</v>
      </c>
      <c r="BK22" s="289">
        <v>32</v>
      </c>
      <c r="BL22" s="289">
        <v>88</v>
      </c>
      <c r="BM22" s="289">
        <v>76</v>
      </c>
      <c r="BN22" s="289">
        <v>70</v>
      </c>
      <c r="BO22" s="289">
        <v>1658</v>
      </c>
      <c r="BP22" s="289">
        <v>366</v>
      </c>
      <c r="BQ22" s="289">
        <v>762</v>
      </c>
      <c r="BR22" s="289">
        <v>273</v>
      </c>
      <c r="BS22" s="210">
        <v>43</v>
      </c>
      <c r="BT22" s="210">
        <v>51</v>
      </c>
      <c r="BU22" s="210">
        <v>18</v>
      </c>
      <c r="BV22" s="210">
        <v>18</v>
      </c>
      <c r="BW22" s="210">
        <v>1331</v>
      </c>
      <c r="BX22" s="210">
        <v>224</v>
      </c>
      <c r="BY22" s="210">
        <v>934</v>
      </c>
      <c r="BZ22" s="210">
        <v>339</v>
      </c>
      <c r="CA22" s="291">
        <v>23</v>
      </c>
      <c r="CB22" s="291">
        <v>81</v>
      </c>
      <c r="CC22" s="291">
        <v>36</v>
      </c>
      <c r="CD22" s="291">
        <v>72</v>
      </c>
      <c r="CE22" s="291">
        <v>1561</v>
      </c>
      <c r="CF22" s="291">
        <v>275</v>
      </c>
      <c r="CG22" s="291">
        <v>647</v>
      </c>
      <c r="CH22" s="291">
        <v>191</v>
      </c>
      <c r="CI22" s="299">
        <v>36</v>
      </c>
      <c r="CJ22" s="299">
        <v>63</v>
      </c>
      <c r="CK22" s="299">
        <v>16</v>
      </c>
      <c r="CL22" s="299">
        <v>25</v>
      </c>
      <c r="CM22" s="299">
        <v>1502</v>
      </c>
      <c r="CN22" s="299">
        <v>309</v>
      </c>
      <c r="CO22" s="299">
        <v>474</v>
      </c>
      <c r="CP22" s="299">
        <v>211</v>
      </c>
      <c r="CQ22" s="306">
        <v>58</v>
      </c>
      <c r="CR22" s="306">
        <v>69</v>
      </c>
      <c r="CS22" s="306">
        <v>30</v>
      </c>
      <c r="CT22" s="306">
        <v>28</v>
      </c>
      <c r="CU22" s="306">
        <v>1270</v>
      </c>
      <c r="CV22" s="306">
        <v>229</v>
      </c>
      <c r="CW22" s="306">
        <v>500</v>
      </c>
      <c r="CX22" s="306">
        <v>223</v>
      </c>
      <c r="CY22" s="306">
        <v>10</v>
      </c>
      <c r="CZ22" s="306">
        <v>29</v>
      </c>
      <c r="DA22" s="306">
        <v>14</v>
      </c>
      <c r="DB22" s="306">
        <v>13</v>
      </c>
      <c r="DC22" s="306">
        <v>613</v>
      </c>
      <c r="DD22" s="306">
        <v>109</v>
      </c>
      <c r="DE22" s="306">
        <v>331</v>
      </c>
      <c r="DF22" s="306">
        <v>106</v>
      </c>
    </row>
    <row r="23" spans="1:110" s="116" customFormat="1" ht="37.5" customHeight="1" x14ac:dyDescent="0.3">
      <c r="A23" s="370"/>
      <c r="B23" s="371" t="s">
        <v>234</v>
      </c>
      <c r="C23" s="372"/>
      <c r="D23" s="133" t="s">
        <v>36</v>
      </c>
      <c r="E23" s="133" t="s">
        <v>135</v>
      </c>
      <c r="F23" s="133" t="s">
        <v>30</v>
      </c>
      <c r="G23" s="149">
        <v>7326</v>
      </c>
      <c r="H23" s="149"/>
      <c r="I23" s="122">
        <v>5500</v>
      </c>
      <c r="J23" s="122">
        <f t="shared" ref="J23:K25" si="6">I23*1.02</f>
        <v>5610</v>
      </c>
      <c r="K23" s="122">
        <f t="shared" si="6"/>
        <v>5722.2</v>
      </c>
      <c r="L23" s="123" t="s">
        <v>100</v>
      </c>
      <c r="M23" s="53">
        <v>0.02</v>
      </c>
      <c r="N23" s="126">
        <f>MAX(SUM(O23:V23),SUM(W23:AD23),SUM(AE23:AL23),SUM(AM23:AT23),SUM(AU23:BB23),SUM(BC23:BJ23),SUM(BK23:BR23),SUM(BS23:BZ23),SUM(CA23:CH23),SUM(CI23:CP23),SUM(CQ23:CX23),SUM(CY23:DF23))</f>
        <v>6341</v>
      </c>
      <c r="O23" s="236">
        <v>16</v>
      </c>
      <c r="P23" s="236">
        <v>9</v>
      </c>
      <c r="Q23" s="236">
        <v>1</v>
      </c>
      <c r="R23" s="236">
        <v>0</v>
      </c>
      <c r="S23" s="236">
        <v>50</v>
      </c>
      <c r="T23" s="236">
        <v>23</v>
      </c>
      <c r="U23" s="236">
        <v>3644</v>
      </c>
      <c r="V23" s="236">
        <v>843</v>
      </c>
      <c r="W23" s="236">
        <v>2</v>
      </c>
      <c r="X23" s="236">
        <v>3</v>
      </c>
      <c r="Y23" s="236">
        <v>3</v>
      </c>
      <c r="Z23" s="236">
        <v>2</v>
      </c>
      <c r="AA23" s="236">
        <v>23</v>
      </c>
      <c r="AB23" s="236">
        <v>13</v>
      </c>
      <c r="AC23" s="236">
        <v>4212</v>
      </c>
      <c r="AD23" s="236">
        <v>797</v>
      </c>
      <c r="AE23" s="240">
        <v>1</v>
      </c>
      <c r="AF23" s="240">
        <v>2</v>
      </c>
      <c r="AG23" s="240">
        <v>1</v>
      </c>
      <c r="AH23" s="240">
        <v>3</v>
      </c>
      <c r="AI23" s="240">
        <v>8</v>
      </c>
      <c r="AJ23" s="240">
        <v>3</v>
      </c>
      <c r="AK23" s="240">
        <v>3065</v>
      </c>
      <c r="AL23" s="240">
        <v>623</v>
      </c>
      <c r="AM23" s="252">
        <v>9</v>
      </c>
      <c r="AN23" s="252">
        <v>4</v>
      </c>
      <c r="AO23" s="252">
        <v>1</v>
      </c>
      <c r="AP23" s="252">
        <v>3</v>
      </c>
      <c r="AQ23" s="252">
        <v>43</v>
      </c>
      <c r="AR23" s="252">
        <v>46</v>
      </c>
      <c r="AS23" s="252">
        <v>4314</v>
      </c>
      <c r="AT23" s="252">
        <v>843</v>
      </c>
      <c r="AU23" s="252">
        <v>8</v>
      </c>
      <c r="AV23" s="252">
        <v>0</v>
      </c>
      <c r="AW23" s="252">
        <v>0</v>
      </c>
      <c r="AX23" s="252">
        <v>0</v>
      </c>
      <c r="AY23" s="252">
        <v>16</v>
      </c>
      <c r="AZ23" s="252">
        <v>10</v>
      </c>
      <c r="BA23" s="252">
        <v>4087</v>
      </c>
      <c r="BB23" s="252">
        <v>951</v>
      </c>
      <c r="BC23" s="252">
        <v>0</v>
      </c>
      <c r="BD23" s="252">
        <v>1</v>
      </c>
      <c r="BE23" s="252">
        <v>0</v>
      </c>
      <c r="BF23" s="252">
        <v>0</v>
      </c>
      <c r="BG23" s="252">
        <v>17</v>
      </c>
      <c r="BH23" s="252">
        <v>53</v>
      </c>
      <c r="BI23" s="252">
        <v>3648</v>
      </c>
      <c r="BJ23" s="252">
        <v>768</v>
      </c>
      <c r="BK23" s="289">
        <v>0</v>
      </c>
      <c r="BL23" s="289">
        <v>0</v>
      </c>
      <c r="BM23" s="289">
        <v>0</v>
      </c>
      <c r="BN23" s="289">
        <v>0</v>
      </c>
      <c r="BO23" s="289">
        <v>50</v>
      </c>
      <c r="BP23" s="289">
        <v>30</v>
      </c>
      <c r="BQ23" s="289">
        <v>4863</v>
      </c>
      <c r="BR23" s="289">
        <v>1249</v>
      </c>
      <c r="BS23" s="210">
        <v>0</v>
      </c>
      <c r="BT23" s="210">
        <v>0</v>
      </c>
      <c r="BU23" s="210">
        <v>1</v>
      </c>
      <c r="BV23" s="210">
        <v>3</v>
      </c>
      <c r="BW23" s="210">
        <v>8</v>
      </c>
      <c r="BX23" s="210">
        <v>3</v>
      </c>
      <c r="BY23" s="210">
        <v>4106</v>
      </c>
      <c r="BZ23" s="210">
        <v>1033</v>
      </c>
      <c r="CA23" s="291">
        <v>1</v>
      </c>
      <c r="CB23" s="291">
        <v>0</v>
      </c>
      <c r="CC23" s="291">
        <v>0</v>
      </c>
      <c r="CD23" s="291">
        <v>0</v>
      </c>
      <c r="CE23" s="291">
        <v>6</v>
      </c>
      <c r="CF23" s="291">
        <v>0</v>
      </c>
      <c r="CG23" s="291">
        <v>4611</v>
      </c>
      <c r="CH23" s="291">
        <v>1238</v>
      </c>
      <c r="CI23" s="299">
        <v>0</v>
      </c>
      <c r="CJ23" s="299">
        <v>1</v>
      </c>
      <c r="CK23" s="299">
        <v>3</v>
      </c>
      <c r="CL23" s="299">
        <v>1</v>
      </c>
      <c r="CM23" s="299">
        <v>48</v>
      </c>
      <c r="CN23" s="299">
        <v>5</v>
      </c>
      <c r="CO23" s="299">
        <v>5155</v>
      </c>
      <c r="CP23" s="299">
        <v>1128</v>
      </c>
      <c r="CQ23" s="306">
        <v>2</v>
      </c>
      <c r="CR23" s="306">
        <v>0</v>
      </c>
      <c r="CS23" s="306">
        <v>0</v>
      </c>
      <c r="CT23" s="306">
        <v>0</v>
      </c>
      <c r="CU23" s="306">
        <v>89</v>
      </c>
      <c r="CV23" s="306">
        <v>37</v>
      </c>
      <c r="CW23" s="306">
        <v>3705</v>
      </c>
      <c r="CX23" s="306">
        <v>771</v>
      </c>
      <c r="CY23" s="306">
        <v>0</v>
      </c>
      <c r="CZ23" s="306">
        <v>5</v>
      </c>
      <c r="DA23" s="306">
        <v>5</v>
      </c>
      <c r="DB23" s="306">
        <v>5</v>
      </c>
      <c r="DC23" s="306">
        <v>29</v>
      </c>
      <c r="DD23" s="306">
        <v>5</v>
      </c>
      <c r="DE23" s="306">
        <v>2285</v>
      </c>
      <c r="DF23" s="306">
        <v>454</v>
      </c>
    </row>
    <row r="24" spans="1:110" s="116" customFormat="1" ht="37.5" customHeight="1" x14ac:dyDescent="0.3">
      <c r="A24" s="370"/>
      <c r="B24" s="371" t="s">
        <v>235</v>
      </c>
      <c r="C24" s="372"/>
      <c r="D24" s="133" t="s">
        <v>36</v>
      </c>
      <c r="E24" s="133" t="s">
        <v>135</v>
      </c>
      <c r="F24" s="133" t="s">
        <v>30</v>
      </c>
      <c r="G24" s="149">
        <v>3549</v>
      </c>
      <c r="H24" s="149"/>
      <c r="I24" s="122">
        <v>3700</v>
      </c>
      <c r="J24" s="122">
        <f t="shared" si="6"/>
        <v>3774</v>
      </c>
      <c r="K24" s="122">
        <f t="shared" si="6"/>
        <v>3849.48</v>
      </c>
      <c r="L24" s="123" t="s">
        <v>100</v>
      </c>
      <c r="M24" s="53">
        <v>0.02</v>
      </c>
      <c r="N24" s="126">
        <f t="shared" ref="N24:N25" si="7">MAX(SUM(O24:V24),SUM(W24:AD24),SUM(AE24:AL24),SUM(AM24:AT24),SUM(AU24:BB24),SUM(BC24:BJ24),SUM(BK24:BR24),SUM(BS24:BZ24),SUM(CA24:CH24),SUM(CI24:CP24),SUM(CQ24:CX24),SUM(CY24:DF24))</f>
        <v>3666</v>
      </c>
      <c r="O24" s="236">
        <v>8</v>
      </c>
      <c r="P24" s="236">
        <v>10</v>
      </c>
      <c r="Q24" s="236">
        <v>5</v>
      </c>
      <c r="R24" s="236">
        <v>3</v>
      </c>
      <c r="S24" s="236">
        <v>86</v>
      </c>
      <c r="T24" s="236">
        <v>15</v>
      </c>
      <c r="U24" s="236">
        <v>70</v>
      </c>
      <c r="V24" s="236">
        <v>26</v>
      </c>
      <c r="W24" s="236">
        <v>11</v>
      </c>
      <c r="X24" s="236">
        <v>14</v>
      </c>
      <c r="Y24" s="236">
        <v>2</v>
      </c>
      <c r="Z24" s="236">
        <v>4</v>
      </c>
      <c r="AA24" s="236">
        <v>84</v>
      </c>
      <c r="AB24" s="236">
        <v>15</v>
      </c>
      <c r="AC24" s="236">
        <v>116</v>
      </c>
      <c r="AD24" s="236">
        <v>35</v>
      </c>
      <c r="AE24" s="240">
        <v>23</v>
      </c>
      <c r="AF24" s="240">
        <v>23</v>
      </c>
      <c r="AG24" s="240">
        <v>7</v>
      </c>
      <c r="AH24" s="240">
        <v>11</v>
      </c>
      <c r="AI24" s="240">
        <v>441</v>
      </c>
      <c r="AJ24" s="240">
        <v>98</v>
      </c>
      <c r="AK24" s="240">
        <v>847</v>
      </c>
      <c r="AL24" s="240">
        <v>196</v>
      </c>
      <c r="AM24" s="252">
        <v>27</v>
      </c>
      <c r="AN24" s="252">
        <v>30</v>
      </c>
      <c r="AO24" s="252">
        <v>7</v>
      </c>
      <c r="AP24" s="252">
        <v>9</v>
      </c>
      <c r="AQ24" s="252">
        <v>857</v>
      </c>
      <c r="AR24" s="252">
        <v>98</v>
      </c>
      <c r="AS24" s="252">
        <v>1090</v>
      </c>
      <c r="AT24" s="252">
        <v>287</v>
      </c>
      <c r="AU24" s="252">
        <v>43</v>
      </c>
      <c r="AV24" s="252">
        <v>40</v>
      </c>
      <c r="AW24" s="252">
        <v>7</v>
      </c>
      <c r="AX24" s="252">
        <v>9</v>
      </c>
      <c r="AY24" s="252">
        <v>804</v>
      </c>
      <c r="AZ24" s="252">
        <v>88</v>
      </c>
      <c r="BA24" s="252">
        <v>1427</v>
      </c>
      <c r="BB24" s="252">
        <v>353</v>
      </c>
      <c r="BC24" s="252">
        <v>8</v>
      </c>
      <c r="BD24" s="252">
        <v>7</v>
      </c>
      <c r="BE24" s="252">
        <v>0</v>
      </c>
      <c r="BF24" s="252">
        <v>2</v>
      </c>
      <c r="BG24" s="252">
        <v>369</v>
      </c>
      <c r="BH24" s="252">
        <v>25</v>
      </c>
      <c r="BI24" s="252">
        <v>591</v>
      </c>
      <c r="BJ24" s="252">
        <v>133</v>
      </c>
      <c r="BK24" s="289">
        <v>28</v>
      </c>
      <c r="BL24" s="289">
        <v>35</v>
      </c>
      <c r="BM24" s="289">
        <v>4</v>
      </c>
      <c r="BN24" s="289">
        <v>3</v>
      </c>
      <c r="BO24" s="289">
        <v>1043</v>
      </c>
      <c r="BP24" s="289">
        <v>68</v>
      </c>
      <c r="BQ24" s="289">
        <v>1943</v>
      </c>
      <c r="BR24" s="289">
        <v>542</v>
      </c>
      <c r="BS24" s="210">
        <v>52</v>
      </c>
      <c r="BT24" s="210">
        <v>30</v>
      </c>
      <c r="BU24" s="210">
        <v>43</v>
      </c>
      <c r="BV24" s="210">
        <v>9</v>
      </c>
      <c r="BW24" s="210">
        <v>573</v>
      </c>
      <c r="BX24" s="210">
        <v>57</v>
      </c>
      <c r="BY24" s="210">
        <v>906</v>
      </c>
      <c r="BZ24" s="210">
        <v>276</v>
      </c>
      <c r="CA24" s="291">
        <v>0</v>
      </c>
      <c r="CB24" s="291">
        <v>2</v>
      </c>
      <c r="CC24" s="291">
        <v>0</v>
      </c>
      <c r="CD24" s="291">
        <v>0</v>
      </c>
      <c r="CE24" s="291">
        <v>117</v>
      </c>
      <c r="CF24" s="291">
        <v>6</v>
      </c>
      <c r="CG24" s="291">
        <v>178</v>
      </c>
      <c r="CH24" s="291">
        <v>31</v>
      </c>
      <c r="CI24" s="299">
        <v>13</v>
      </c>
      <c r="CJ24" s="299">
        <v>20</v>
      </c>
      <c r="CK24" s="299">
        <v>1</v>
      </c>
      <c r="CL24" s="299">
        <v>19</v>
      </c>
      <c r="CM24" s="299">
        <v>770</v>
      </c>
      <c r="CN24" s="299">
        <v>67</v>
      </c>
      <c r="CO24" s="299">
        <v>1241</v>
      </c>
      <c r="CP24" s="299">
        <v>287</v>
      </c>
      <c r="CQ24" s="306">
        <v>27</v>
      </c>
      <c r="CR24" s="306">
        <v>31</v>
      </c>
      <c r="CS24" s="306">
        <v>4</v>
      </c>
      <c r="CT24" s="306">
        <v>5</v>
      </c>
      <c r="CU24" s="306">
        <v>638</v>
      </c>
      <c r="CV24" s="306">
        <v>60</v>
      </c>
      <c r="CW24" s="306">
        <v>1048</v>
      </c>
      <c r="CX24" s="306">
        <v>280</v>
      </c>
      <c r="CY24" s="306">
        <v>38</v>
      </c>
      <c r="CZ24" s="306">
        <v>33</v>
      </c>
      <c r="DA24" s="306">
        <v>10</v>
      </c>
      <c r="DB24" s="306">
        <v>15</v>
      </c>
      <c r="DC24" s="306">
        <v>484</v>
      </c>
      <c r="DD24" s="306">
        <v>65</v>
      </c>
      <c r="DE24" s="306">
        <v>835</v>
      </c>
      <c r="DF24" s="306">
        <v>199</v>
      </c>
    </row>
    <row r="25" spans="1:110" s="30" customFormat="1" ht="37.5" customHeight="1" x14ac:dyDescent="0.3">
      <c r="A25" s="375"/>
      <c r="B25" s="394" t="s">
        <v>236</v>
      </c>
      <c r="C25" s="394"/>
      <c r="D25" s="124" t="s">
        <v>36</v>
      </c>
      <c r="E25" s="135" t="s">
        <v>135</v>
      </c>
      <c r="F25" s="124" t="s">
        <v>30</v>
      </c>
      <c r="G25" s="149">
        <v>1734</v>
      </c>
      <c r="H25" s="149"/>
      <c r="I25" s="122">
        <v>1500</v>
      </c>
      <c r="J25" s="122">
        <f t="shared" si="6"/>
        <v>1530</v>
      </c>
      <c r="K25" s="122">
        <f t="shared" si="6"/>
        <v>1560.6000000000001</v>
      </c>
      <c r="L25" s="25" t="s">
        <v>93</v>
      </c>
      <c r="M25" s="53">
        <v>0.02</v>
      </c>
      <c r="N25" s="126">
        <f t="shared" si="7"/>
        <v>2000</v>
      </c>
      <c r="O25" s="236">
        <v>90</v>
      </c>
      <c r="P25" s="236">
        <v>176</v>
      </c>
      <c r="Q25" s="236">
        <v>51</v>
      </c>
      <c r="R25" s="236">
        <v>19</v>
      </c>
      <c r="S25" s="236">
        <v>733</v>
      </c>
      <c r="T25" s="236">
        <v>137</v>
      </c>
      <c r="U25" s="236">
        <v>247</v>
      </c>
      <c r="V25" s="236">
        <v>69</v>
      </c>
      <c r="W25" s="236">
        <v>175</v>
      </c>
      <c r="X25" s="236">
        <v>171</v>
      </c>
      <c r="Y25" s="236">
        <v>10</v>
      </c>
      <c r="Z25" s="236">
        <v>27</v>
      </c>
      <c r="AA25" s="236">
        <v>973</v>
      </c>
      <c r="AB25" s="236">
        <v>222</v>
      </c>
      <c r="AC25" s="236">
        <v>228</v>
      </c>
      <c r="AD25" s="236">
        <v>60</v>
      </c>
      <c r="AE25" s="240">
        <v>98</v>
      </c>
      <c r="AF25" s="240">
        <v>72</v>
      </c>
      <c r="AG25" s="240">
        <v>4</v>
      </c>
      <c r="AH25" s="240">
        <v>4</v>
      </c>
      <c r="AI25" s="240">
        <v>731</v>
      </c>
      <c r="AJ25" s="240">
        <v>201</v>
      </c>
      <c r="AK25" s="240">
        <v>174</v>
      </c>
      <c r="AL25" s="240">
        <v>45</v>
      </c>
      <c r="AM25" s="252">
        <v>176</v>
      </c>
      <c r="AN25" s="252">
        <v>129</v>
      </c>
      <c r="AO25" s="252">
        <v>11</v>
      </c>
      <c r="AP25" s="252">
        <v>11</v>
      </c>
      <c r="AQ25" s="252">
        <v>577</v>
      </c>
      <c r="AR25" s="252">
        <v>154</v>
      </c>
      <c r="AS25" s="252">
        <v>328</v>
      </c>
      <c r="AT25" s="252">
        <v>80</v>
      </c>
      <c r="AU25" s="252">
        <v>125</v>
      </c>
      <c r="AV25" s="252">
        <v>98</v>
      </c>
      <c r="AW25" s="252">
        <v>9</v>
      </c>
      <c r="AX25" s="252">
        <v>18</v>
      </c>
      <c r="AY25" s="252">
        <v>626</v>
      </c>
      <c r="AZ25" s="252">
        <v>132</v>
      </c>
      <c r="BA25" s="252">
        <v>307</v>
      </c>
      <c r="BB25" s="252">
        <v>83</v>
      </c>
      <c r="BC25" s="252">
        <v>135</v>
      </c>
      <c r="BD25" s="252">
        <v>108</v>
      </c>
      <c r="BE25" s="252">
        <v>7</v>
      </c>
      <c r="BF25" s="252">
        <v>28</v>
      </c>
      <c r="BG25" s="252">
        <v>573</v>
      </c>
      <c r="BH25" s="252">
        <v>116</v>
      </c>
      <c r="BI25" s="252">
        <v>265</v>
      </c>
      <c r="BJ25" s="252">
        <v>56</v>
      </c>
      <c r="BK25" s="289">
        <v>168</v>
      </c>
      <c r="BL25" s="289">
        <v>174</v>
      </c>
      <c r="BM25" s="289">
        <v>70</v>
      </c>
      <c r="BN25" s="289">
        <v>70</v>
      </c>
      <c r="BO25" s="289">
        <v>770</v>
      </c>
      <c r="BP25" s="289">
        <v>222</v>
      </c>
      <c r="BQ25" s="289">
        <v>341</v>
      </c>
      <c r="BR25" s="289">
        <v>144</v>
      </c>
      <c r="BS25" s="210">
        <v>187</v>
      </c>
      <c r="BT25" s="210">
        <v>110</v>
      </c>
      <c r="BU25" s="210">
        <v>23</v>
      </c>
      <c r="BV25" s="210">
        <v>27</v>
      </c>
      <c r="BW25" s="210">
        <v>511</v>
      </c>
      <c r="BX25" s="210">
        <v>733</v>
      </c>
      <c r="BY25" s="210">
        <v>326</v>
      </c>
      <c r="BZ25" s="210">
        <v>83</v>
      </c>
      <c r="CA25" s="291">
        <v>24</v>
      </c>
      <c r="CB25" s="291">
        <v>16</v>
      </c>
      <c r="CC25" s="291">
        <v>6</v>
      </c>
      <c r="CD25" s="291">
        <v>7</v>
      </c>
      <c r="CE25" s="291">
        <v>158</v>
      </c>
      <c r="CF25" s="291">
        <v>41</v>
      </c>
      <c r="CG25" s="291">
        <v>114</v>
      </c>
      <c r="CH25" s="291">
        <v>28</v>
      </c>
      <c r="CI25" s="299">
        <v>151</v>
      </c>
      <c r="CJ25" s="299">
        <v>169</v>
      </c>
      <c r="CK25" s="299">
        <v>8</v>
      </c>
      <c r="CL25" s="299">
        <v>10</v>
      </c>
      <c r="CM25" s="299">
        <v>897</v>
      </c>
      <c r="CN25" s="299">
        <v>191</v>
      </c>
      <c r="CO25" s="299">
        <v>359</v>
      </c>
      <c r="CP25" s="299">
        <v>102</v>
      </c>
      <c r="CQ25" s="306">
        <v>206</v>
      </c>
      <c r="CR25" s="306">
        <v>171</v>
      </c>
      <c r="CS25" s="306">
        <v>17</v>
      </c>
      <c r="CT25" s="306">
        <v>29</v>
      </c>
      <c r="CU25" s="306">
        <v>676</v>
      </c>
      <c r="CV25" s="306">
        <v>148</v>
      </c>
      <c r="CW25" s="306">
        <v>273</v>
      </c>
      <c r="CX25" s="306">
        <v>107</v>
      </c>
      <c r="CY25" s="306">
        <v>125</v>
      </c>
      <c r="CZ25" s="306">
        <v>95</v>
      </c>
      <c r="DA25" s="306">
        <v>7</v>
      </c>
      <c r="DB25" s="306">
        <v>8</v>
      </c>
      <c r="DC25" s="306">
        <v>451</v>
      </c>
      <c r="DD25" s="306">
        <v>78</v>
      </c>
      <c r="DE25" s="306">
        <v>168</v>
      </c>
      <c r="DF25" s="306">
        <v>40</v>
      </c>
    </row>
    <row r="26" spans="1:110" x14ac:dyDescent="0.3">
      <c r="J26" s="4"/>
      <c r="K26" s="4"/>
      <c r="L26" s="4"/>
    </row>
    <row r="27" spans="1:110" ht="15" customHeight="1" x14ac:dyDescent="0.3">
      <c r="G27" s="157">
        <f>G21</f>
        <v>25285</v>
      </c>
      <c r="H27" s="157">
        <f>H21</f>
        <v>0</v>
      </c>
      <c r="I27" s="157">
        <f>I21</f>
        <v>52302</v>
      </c>
      <c r="J27" s="156"/>
      <c r="K27" s="156" t="s">
        <v>237</v>
      </c>
      <c r="L27" s="156" t="s">
        <v>237</v>
      </c>
      <c r="N27" s="100">
        <f>N21</f>
        <v>26996</v>
      </c>
      <c r="O27" s="358">
        <f>O22+P22+Q22+R22+S22+T22+U22+V22</f>
        <v>2130</v>
      </c>
      <c r="P27" s="358"/>
      <c r="Q27" s="358"/>
      <c r="R27" s="358"/>
      <c r="S27" s="358"/>
      <c r="T27" s="358"/>
      <c r="U27" s="358"/>
      <c r="V27" s="358"/>
      <c r="W27" s="358">
        <f t="shared" ref="W27" si="8">W22+X22+Y22+Z22+AA22+AB22+AC22+AD22</f>
        <v>2157</v>
      </c>
      <c r="X27" s="358"/>
      <c r="Y27" s="358"/>
      <c r="Z27" s="358"/>
      <c r="AA27" s="358"/>
      <c r="AB27" s="358"/>
      <c r="AC27" s="358"/>
      <c r="AD27" s="358"/>
      <c r="AE27" s="358">
        <f t="shared" ref="AE27" si="9">AE22+AF22+AG22+AH22+AI22+AJ22+AK22+AL22</f>
        <v>1440</v>
      </c>
      <c r="AF27" s="358"/>
      <c r="AG27" s="358"/>
      <c r="AH27" s="358"/>
      <c r="AI27" s="358"/>
      <c r="AJ27" s="358"/>
      <c r="AK27" s="358"/>
      <c r="AL27" s="358"/>
      <c r="AM27" s="358">
        <f t="shared" ref="AM27" si="10">AM22+AN22+AO22+AP22+AQ22+AR22+AS22+AT22</f>
        <v>1835</v>
      </c>
      <c r="AN27" s="358"/>
      <c r="AO27" s="358"/>
      <c r="AP27" s="358"/>
      <c r="AQ27" s="358"/>
      <c r="AR27" s="358"/>
      <c r="AS27" s="358"/>
      <c r="AT27" s="358"/>
      <c r="AU27" s="358">
        <f t="shared" ref="AU27" si="11">AU22+AV22+AW22+AX22+AY22+AZ22+BA22+BB22</f>
        <v>2066</v>
      </c>
      <c r="AV27" s="358"/>
      <c r="AW27" s="358"/>
      <c r="AX27" s="358"/>
      <c r="AY27" s="358"/>
      <c r="AZ27" s="358"/>
      <c r="BA27" s="358"/>
      <c r="BB27" s="358"/>
      <c r="BC27" s="358">
        <f t="shared" ref="BC27" si="12">BC22+BD22+BE22+BF22+BG22+BH22+BI22+BJ22</f>
        <v>1931</v>
      </c>
      <c r="BD27" s="358"/>
      <c r="BE27" s="358"/>
      <c r="BF27" s="358"/>
      <c r="BG27" s="358"/>
      <c r="BH27" s="358"/>
      <c r="BI27" s="358"/>
      <c r="BJ27" s="358"/>
      <c r="BK27" s="358">
        <f t="shared" ref="BK27" si="13">BK22+BL22+BM22+BN22+BO22+BP22+BQ22+BR22</f>
        <v>3325</v>
      </c>
      <c r="BL27" s="358"/>
      <c r="BM27" s="358"/>
      <c r="BN27" s="358"/>
      <c r="BO27" s="358"/>
      <c r="BP27" s="358"/>
      <c r="BQ27" s="358"/>
      <c r="BR27" s="358"/>
      <c r="BS27" s="358">
        <f t="shared" ref="BS27" si="14">BS22+BT22+BU22+BV22+BW22+BX22+BY22+BZ22</f>
        <v>2958</v>
      </c>
      <c r="BT27" s="358"/>
      <c r="BU27" s="358"/>
      <c r="BV27" s="358"/>
      <c r="BW27" s="358"/>
      <c r="BX27" s="358"/>
      <c r="BY27" s="358"/>
      <c r="BZ27" s="358"/>
      <c r="CA27" s="358">
        <f t="shared" ref="CA27" si="15">CA22+CB22+CC22+CD22+CE22+CF22+CG22+CH22</f>
        <v>2886</v>
      </c>
      <c r="CB27" s="358"/>
      <c r="CC27" s="358"/>
      <c r="CD27" s="358"/>
      <c r="CE27" s="358"/>
      <c r="CF27" s="358"/>
      <c r="CG27" s="358"/>
      <c r="CH27" s="358"/>
      <c r="CI27" s="358">
        <f t="shared" ref="CI27" si="16">CI22+CJ22+CK22+CL22+CM22+CN22+CO22+CP22</f>
        <v>2636</v>
      </c>
      <c r="CJ27" s="358"/>
      <c r="CK27" s="358"/>
      <c r="CL27" s="358"/>
      <c r="CM27" s="358"/>
      <c r="CN27" s="358"/>
      <c r="CO27" s="358"/>
      <c r="CP27" s="358"/>
      <c r="CQ27" s="358">
        <f t="shared" ref="CQ27" si="17">CQ22+CR22+CS22+CT22+CU22+CV22+CW22+CX22</f>
        <v>2407</v>
      </c>
      <c r="CR27" s="358"/>
      <c r="CS27" s="358"/>
      <c r="CT27" s="358"/>
      <c r="CU27" s="358"/>
      <c r="CV27" s="358"/>
      <c r="CW27" s="358"/>
      <c r="CX27" s="358"/>
      <c r="CY27" s="358">
        <f t="shared" ref="CY27" si="18">CY22+CZ22+DA22+DB22+DC22+DD22+DE22+DF22</f>
        <v>1225</v>
      </c>
      <c r="CZ27" s="358"/>
      <c r="DA27" s="358"/>
      <c r="DB27" s="358"/>
      <c r="DC27" s="358"/>
      <c r="DD27" s="358"/>
      <c r="DE27" s="358"/>
      <c r="DF27" s="358"/>
    </row>
    <row r="28" spans="1:110" x14ac:dyDescent="0.3">
      <c r="A28" s="4" t="s">
        <v>61</v>
      </c>
      <c r="B28" s="4" t="s">
        <v>41</v>
      </c>
      <c r="G28" s="157">
        <f>SUM(G15:G20)</f>
        <v>49899</v>
      </c>
      <c r="H28" s="157">
        <f>SUM(H15:H20)</f>
        <v>0</v>
      </c>
      <c r="I28" s="157">
        <f>SUM(I15:I20)</f>
        <v>43803</v>
      </c>
      <c r="J28" s="156"/>
      <c r="K28" s="156" t="s">
        <v>1</v>
      </c>
      <c r="L28" s="156" t="s">
        <v>1</v>
      </c>
      <c r="N28" s="100">
        <f>SUM(N15:N20)</f>
        <v>48331</v>
      </c>
      <c r="O28" s="358">
        <f>SUM(O15:V20)</f>
        <v>3843</v>
      </c>
      <c r="P28" s="358"/>
      <c r="Q28" s="358"/>
      <c r="R28" s="358"/>
      <c r="S28" s="358"/>
      <c r="T28" s="358"/>
      <c r="U28" s="358"/>
      <c r="V28" s="358"/>
      <c r="W28" s="358">
        <f t="shared" ref="W28" si="19">SUM(W15:AD20)</f>
        <v>3882</v>
      </c>
      <c r="X28" s="358"/>
      <c r="Y28" s="358"/>
      <c r="Z28" s="358"/>
      <c r="AA28" s="358"/>
      <c r="AB28" s="358"/>
      <c r="AC28" s="358"/>
      <c r="AD28" s="358"/>
      <c r="AE28" s="358">
        <f t="shared" ref="AE28" si="20">SUM(AE15:AL20)</f>
        <v>2640</v>
      </c>
      <c r="AF28" s="358"/>
      <c r="AG28" s="358"/>
      <c r="AH28" s="358"/>
      <c r="AI28" s="358"/>
      <c r="AJ28" s="358"/>
      <c r="AK28" s="358"/>
      <c r="AL28" s="358"/>
      <c r="AM28" s="358">
        <f t="shared" ref="AM28" si="21">SUM(AM15:AT20)</f>
        <v>3325</v>
      </c>
      <c r="AN28" s="358"/>
      <c r="AO28" s="358"/>
      <c r="AP28" s="358"/>
      <c r="AQ28" s="358"/>
      <c r="AR28" s="358"/>
      <c r="AS28" s="358"/>
      <c r="AT28" s="358"/>
      <c r="AU28" s="358">
        <f t="shared" ref="AU28" si="22">SUM(AU15:BB20)</f>
        <v>3701</v>
      </c>
      <c r="AV28" s="358"/>
      <c r="AW28" s="358"/>
      <c r="AX28" s="358"/>
      <c r="AY28" s="358"/>
      <c r="AZ28" s="358"/>
      <c r="BA28" s="358"/>
      <c r="BB28" s="358"/>
      <c r="BC28" s="358">
        <f t="shared" ref="BC28" si="23">SUM(BC15:BJ20)</f>
        <v>3384</v>
      </c>
      <c r="BD28" s="358"/>
      <c r="BE28" s="358"/>
      <c r="BF28" s="358"/>
      <c r="BG28" s="358"/>
      <c r="BH28" s="358"/>
      <c r="BI28" s="358"/>
      <c r="BJ28" s="358"/>
      <c r="BK28" s="358">
        <f t="shared" ref="BK28" si="24">SUM(BK15:BR20)</f>
        <v>6145</v>
      </c>
      <c r="BL28" s="358"/>
      <c r="BM28" s="358"/>
      <c r="BN28" s="358"/>
      <c r="BO28" s="358"/>
      <c r="BP28" s="358"/>
      <c r="BQ28" s="358"/>
      <c r="BR28" s="358"/>
      <c r="BS28" s="358">
        <f t="shared" ref="BS28" si="25">SUM(BS15:BZ20)</f>
        <v>6000</v>
      </c>
      <c r="BT28" s="358"/>
      <c r="BU28" s="358"/>
      <c r="BV28" s="358"/>
      <c r="BW28" s="358"/>
      <c r="BX28" s="358"/>
      <c r="BY28" s="358"/>
      <c r="BZ28" s="358"/>
      <c r="CA28" s="358">
        <f t="shared" ref="CA28" si="26">SUM(CA15:CH20)</f>
        <v>4654</v>
      </c>
      <c r="CB28" s="358"/>
      <c r="CC28" s="358"/>
      <c r="CD28" s="358"/>
      <c r="CE28" s="358"/>
      <c r="CF28" s="358"/>
      <c r="CG28" s="358"/>
      <c r="CH28" s="358"/>
      <c r="CI28" s="358">
        <f t="shared" ref="CI28" si="27">SUM(CI15:CP20)</f>
        <v>4626</v>
      </c>
      <c r="CJ28" s="358"/>
      <c r="CK28" s="358"/>
      <c r="CL28" s="358"/>
      <c r="CM28" s="358"/>
      <c r="CN28" s="358"/>
      <c r="CO28" s="358"/>
      <c r="CP28" s="358"/>
      <c r="CQ28" s="358">
        <f t="shared" ref="CQ28" si="28">SUM(CQ15:CX20)</f>
        <v>4032</v>
      </c>
      <c r="CR28" s="358"/>
      <c r="CS28" s="358"/>
      <c r="CT28" s="358"/>
      <c r="CU28" s="358"/>
      <c r="CV28" s="358"/>
      <c r="CW28" s="358"/>
      <c r="CX28" s="358"/>
      <c r="CY28" s="358">
        <f t="shared" ref="CY28" si="29">SUM(CY15:DF20)</f>
        <v>2099</v>
      </c>
      <c r="CZ28" s="358"/>
      <c r="DA28" s="358"/>
      <c r="DB28" s="358"/>
      <c r="DC28" s="358"/>
      <c r="DD28" s="358"/>
      <c r="DE28" s="358"/>
      <c r="DF28" s="358"/>
    </row>
    <row r="29" spans="1:110" x14ac:dyDescent="0.3">
      <c r="A29" s="4" t="s">
        <v>62</v>
      </c>
      <c r="B29" s="4" t="s">
        <v>42</v>
      </c>
      <c r="J29" s="4"/>
      <c r="K29" s="4"/>
      <c r="L29" s="4"/>
    </row>
    <row r="30" spans="1:110" x14ac:dyDescent="0.3">
      <c r="A30" s="4" t="s">
        <v>63</v>
      </c>
      <c r="B30" s="4" t="s">
        <v>65</v>
      </c>
      <c r="J30" s="4"/>
      <c r="K30" s="4" t="s">
        <v>61</v>
      </c>
      <c r="L30" s="4" t="s">
        <v>61</v>
      </c>
      <c r="N30" s="4">
        <f>O22+W22+AE22+AM22+AU22+BC22+BK22+BS22+CA22+CI22+CQ22+CY22</f>
        <v>332</v>
      </c>
    </row>
    <row r="31" spans="1:110" x14ac:dyDescent="0.3">
      <c r="A31" s="4" t="s">
        <v>64</v>
      </c>
      <c r="B31" s="4" t="s">
        <v>66</v>
      </c>
      <c r="J31" s="4"/>
      <c r="K31" s="4" t="s">
        <v>62</v>
      </c>
      <c r="L31" s="32" t="s">
        <v>62</v>
      </c>
      <c r="N31" s="4">
        <f>P22+X22+AF22+AN22+AV22+BD22+BL22+BT22+CB22+CJ22+CR22+CZ22</f>
        <v>596</v>
      </c>
    </row>
    <row r="32" spans="1:110" x14ac:dyDescent="0.3">
      <c r="A32" s="4" t="s">
        <v>37</v>
      </c>
      <c r="B32" s="4" t="s">
        <v>43</v>
      </c>
      <c r="J32" s="4"/>
      <c r="K32" s="4" t="s">
        <v>63</v>
      </c>
      <c r="L32" s="32" t="s">
        <v>63</v>
      </c>
      <c r="N32" s="4">
        <f>Q22+Y22+AG22+AO22+AW22+BE22+BM22+BU22+CC22+CK22+CS22+DA22</f>
        <v>283</v>
      </c>
    </row>
    <row r="33" spans="1:14" x14ac:dyDescent="0.3">
      <c r="A33" s="4" t="s">
        <v>38</v>
      </c>
      <c r="B33" s="4" t="s">
        <v>44</v>
      </c>
      <c r="K33" s="4" t="s">
        <v>64</v>
      </c>
      <c r="L33" s="32" t="s">
        <v>64</v>
      </c>
      <c r="N33" s="4">
        <f>R22+Z22+AH22+AP22+AX22+BF22+BN22+BV22+CD22+CL22+CT22+DB22</f>
        <v>349</v>
      </c>
    </row>
    <row r="34" spans="1:14" x14ac:dyDescent="0.3">
      <c r="A34" s="4" t="s">
        <v>39</v>
      </c>
      <c r="B34" s="4" t="s">
        <v>45</v>
      </c>
      <c r="K34" s="4" t="s">
        <v>37</v>
      </c>
      <c r="L34" s="32" t="s">
        <v>37</v>
      </c>
      <c r="N34" s="4">
        <f>S22+AA22+AI22+AQ22+AY22+BG22+BO22+BW22+CE22+CM22+CU22+DC22</f>
        <v>14306</v>
      </c>
    </row>
    <row r="35" spans="1:14" x14ac:dyDescent="0.3">
      <c r="A35" s="4" t="s">
        <v>40</v>
      </c>
      <c r="B35" s="4" t="s">
        <v>46</v>
      </c>
      <c r="K35" s="4" t="s">
        <v>38</v>
      </c>
      <c r="L35" s="32" t="s">
        <v>38</v>
      </c>
      <c r="N35" s="4">
        <f>T22+AB22+AJ22+AR22+AZ22+BH22+BP22+BX22+CF22+CN22+CV22+DD22</f>
        <v>2889</v>
      </c>
    </row>
    <row r="36" spans="1:14" x14ac:dyDescent="0.3">
      <c r="K36" s="4" t="s">
        <v>39</v>
      </c>
      <c r="L36" s="32" t="s">
        <v>39</v>
      </c>
      <c r="N36" s="4">
        <f>U22+AC22+AK22+AS22+BA22+BI22+BQ22+BY22+CG22+CO22+CW22+DE22</f>
        <v>5982</v>
      </c>
    </row>
    <row r="37" spans="1:14" x14ac:dyDescent="0.3">
      <c r="K37" s="4" t="s">
        <v>40</v>
      </c>
      <c r="L37" s="32" t="s">
        <v>40</v>
      </c>
      <c r="N37" s="4">
        <f>V22+AD22+AL22+AT22+BB22+BJ22+BR22+BZ22+CH22+CP22+CX22+DF22</f>
        <v>2259</v>
      </c>
    </row>
  </sheetData>
  <mergeCells count="153">
    <mergeCell ref="AE15:AL15"/>
    <mergeCell ref="AM15:AT15"/>
    <mergeCell ref="G13:G14"/>
    <mergeCell ref="O15:V15"/>
    <mergeCell ref="W15:AD15"/>
    <mergeCell ref="AU15:BB15"/>
    <mergeCell ref="A1:B1"/>
    <mergeCell ref="C1:F1"/>
    <mergeCell ref="A3:B3"/>
    <mergeCell ref="C3:F3"/>
    <mergeCell ref="A5:B5"/>
    <mergeCell ref="C5:F5"/>
    <mergeCell ref="A7:B7"/>
    <mergeCell ref="C7:F7"/>
    <mergeCell ref="A9:B9"/>
    <mergeCell ref="C9:F9"/>
    <mergeCell ref="O13:V14"/>
    <mergeCell ref="L13:L14"/>
    <mergeCell ref="M13:M14"/>
    <mergeCell ref="N13:N14"/>
    <mergeCell ref="A15:A20"/>
    <mergeCell ref="H13:H14"/>
    <mergeCell ref="AU13:BB14"/>
    <mergeCell ref="I13:I14"/>
    <mergeCell ref="E21:E22"/>
    <mergeCell ref="F21:F22"/>
    <mergeCell ref="B13:C14"/>
    <mergeCell ref="D13:D14"/>
    <mergeCell ref="E13:E14"/>
    <mergeCell ref="F13:F14"/>
    <mergeCell ref="B25:C25"/>
    <mergeCell ref="B23:C23"/>
    <mergeCell ref="B24:C24"/>
    <mergeCell ref="B20:C20"/>
    <mergeCell ref="B19:C19"/>
    <mergeCell ref="B15:C15"/>
    <mergeCell ref="B17:C17"/>
    <mergeCell ref="B16:C16"/>
    <mergeCell ref="B18:C18"/>
    <mergeCell ref="A21:A25"/>
    <mergeCell ref="B21:C22"/>
    <mergeCell ref="D21:D22"/>
    <mergeCell ref="G21:G22"/>
    <mergeCell ref="W18:AD18"/>
    <mergeCell ref="BS19:BZ19"/>
    <mergeCell ref="BS20:BZ20"/>
    <mergeCell ref="BS15:BZ15"/>
    <mergeCell ref="BS16:BZ16"/>
    <mergeCell ref="BS17:BZ17"/>
    <mergeCell ref="AU16:BB16"/>
    <mergeCell ref="BS18:BZ18"/>
    <mergeCell ref="AM19:AT19"/>
    <mergeCell ref="AU19:BB19"/>
    <mergeCell ref="BC19:BJ19"/>
    <mergeCell ref="AU18:BB18"/>
    <mergeCell ref="BC18:BJ18"/>
    <mergeCell ref="AU20:BB20"/>
    <mergeCell ref="AM20:AT20"/>
    <mergeCell ref="BC20:BJ20"/>
    <mergeCell ref="AM16:AT16"/>
    <mergeCell ref="AM18:AT18"/>
    <mergeCell ref="I21:I22"/>
    <mergeCell ref="BK18:BR18"/>
    <mergeCell ref="BK28:BR28"/>
    <mergeCell ref="AM28:AT28"/>
    <mergeCell ref="AU28:BB28"/>
    <mergeCell ref="BC28:BJ28"/>
    <mergeCell ref="AE28:AL28"/>
    <mergeCell ref="L21:L22"/>
    <mergeCell ref="M21:M22"/>
    <mergeCell ref="N21:N22"/>
    <mergeCell ref="O28:V28"/>
    <mergeCell ref="W28:AD28"/>
    <mergeCell ref="CY28:DF28"/>
    <mergeCell ref="BS27:BZ27"/>
    <mergeCell ref="CA27:CH27"/>
    <mergeCell ref="CI27:CP27"/>
    <mergeCell ref="CQ27:CX27"/>
    <mergeCell ref="CY27:DF27"/>
    <mergeCell ref="BS28:BZ28"/>
    <mergeCell ref="CA28:CH28"/>
    <mergeCell ref="CI28:CP28"/>
    <mergeCell ref="CQ28:CX28"/>
    <mergeCell ref="CI13:CP14"/>
    <mergeCell ref="BC13:BJ14"/>
    <mergeCell ref="CY13:DF14"/>
    <mergeCell ref="CQ13:CX14"/>
    <mergeCell ref="BS13:BZ14"/>
    <mergeCell ref="CA13:CH14"/>
    <mergeCell ref="BC15:BJ15"/>
    <mergeCell ref="BC16:BJ16"/>
    <mergeCell ref="CQ15:CX15"/>
    <mergeCell ref="CY15:DF15"/>
    <mergeCell ref="CQ16:CX16"/>
    <mergeCell ref="CY16:DF16"/>
    <mergeCell ref="BC17:BJ17"/>
    <mergeCell ref="BK15:BR15"/>
    <mergeCell ref="BK16:BR16"/>
    <mergeCell ref="CA15:CH15"/>
    <mergeCell ref="CA16:CH16"/>
    <mergeCell ref="CA17:CH17"/>
    <mergeCell ref="CI15:CP15"/>
    <mergeCell ref="CI16:CP16"/>
    <mergeCell ref="CI17:CP17"/>
    <mergeCell ref="J13:J14"/>
    <mergeCell ref="K13:K14"/>
    <mergeCell ref="W13:AD14"/>
    <mergeCell ref="BK13:BR14"/>
    <mergeCell ref="O20:V20"/>
    <mergeCell ref="W20:AD20"/>
    <mergeCell ref="O19:V19"/>
    <mergeCell ref="W19:AD19"/>
    <mergeCell ref="O18:V18"/>
    <mergeCell ref="AM17:AT17"/>
    <mergeCell ref="AU17:BB17"/>
    <mergeCell ref="AE16:AL16"/>
    <mergeCell ref="AE18:AL18"/>
    <mergeCell ref="AE17:AL17"/>
    <mergeCell ref="AE19:AL19"/>
    <mergeCell ref="AE20:AL20"/>
    <mergeCell ref="O17:V17"/>
    <mergeCell ref="W17:AD17"/>
    <mergeCell ref="O16:V16"/>
    <mergeCell ref="W16:AD16"/>
    <mergeCell ref="AE13:AL14"/>
    <mergeCell ref="AM13:AT14"/>
    <mergeCell ref="BK17:BR17"/>
    <mergeCell ref="BK19:BR19"/>
    <mergeCell ref="BK20:BR20"/>
    <mergeCell ref="H21:H22"/>
    <mergeCell ref="O27:V27"/>
    <mergeCell ref="W27:AD27"/>
    <mergeCell ref="AE27:AL27"/>
    <mergeCell ref="AM27:AT27"/>
    <mergeCell ref="AU27:BB27"/>
    <mergeCell ref="BC27:BJ27"/>
    <mergeCell ref="BK27:BR27"/>
    <mergeCell ref="J21:J22"/>
    <mergeCell ref="K21:K22"/>
    <mergeCell ref="CA18:CH18"/>
    <mergeCell ref="CA19:CH19"/>
    <mergeCell ref="CA20:CH20"/>
    <mergeCell ref="CI18:CP18"/>
    <mergeCell ref="CI19:CP19"/>
    <mergeCell ref="CI20:CP20"/>
    <mergeCell ref="CQ17:CX17"/>
    <mergeCell ref="CY17:DF17"/>
    <mergeCell ref="CQ18:CX18"/>
    <mergeCell ref="CY18:DF18"/>
    <mergeCell ref="CQ19:CX19"/>
    <mergeCell ref="CY19:DF19"/>
    <mergeCell ref="CQ20:CX20"/>
    <mergeCell ref="CY20:DF20"/>
  </mergeCells>
  <pageMargins left="0.96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32"/>
  <sheetViews>
    <sheetView view="pageBreakPreview" topLeftCell="A9" zoomScale="90" zoomScaleSheetLayoutView="90" workbookViewId="0">
      <selection activeCell="B16" sqref="B16:C16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4" customWidth="1"/>
    <col min="9" max="9" width="12.109375" style="4" hidden="1" customWidth="1"/>
    <col min="10" max="10" width="12.1093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19" width="4.33203125" style="33" customWidth="1"/>
    <col min="20" max="20" width="4.5546875" style="33" customWidth="1"/>
    <col min="21" max="21" width="4.88671875" style="33" customWidth="1"/>
    <col min="22" max="22" width="4.6640625" style="33" customWidth="1"/>
    <col min="23" max="27" width="4.33203125" style="5" customWidth="1"/>
    <col min="28" max="29" width="4.88671875" style="33" customWidth="1"/>
    <col min="30" max="30" width="4.5546875" style="5" customWidth="1"/>
    <col min="31" max="35" width="4.33203125" style="5" customWidth="1"/>
    <col min="36" max="36" width="4.88671875" style="33" customWidth="1"/>
    <col min="37" max="37" width="5" style="33" customWidth="1"/>
    <col min="38" max="38" width="4.88671875" style="5" customWidth="1"/>
    <col min="39" max="43" width="4.33203125" style="5" customWidth="1"/>
    <col min="44" max="45" width="4.88671875" style="33" customWidth="1"/>
    <col min="46" max="46" width="4.6640625" style="5" customWidth="1"/>
    <col min="47" max="51" width="4.33203125" style="5" customWidth="1"/>
    <col min="52" max="53" width="4.88671875" style="33" customWidth="1"/>
    <col min="54" max="54" width="4.5546875" style="5" customWidth="1"/>
    <col min="55" max="59" width="4.33203125" style="33" customWidth="1"/>
    <col min="60" max="61" width="4.88671875" style="33" customWidth="1"/>
    <col min="62" max="62" width="4.5546875" style="33" customWidth="1"/>
    <col min="63" max="67" width="4.33203125" style="5" customWidth="1"/>
    <col min="68" max="69" width="4.88671875" style="33" customWidth="1"/>
    <col min="70" max="70" width="4.5546875" style="5" customWidth="1"/>
    <col min="71" max="75" width="4.33203125" style="5" customWidth="1"/>
    <col min="76" max="77" width="4.88671875" style="33" customWidth="1"/>
    <col min="78" max="78" width="4.5546875" style="5" customWidth="1"/>
    <col min="79" max="83" width="4.33203125" style="5" customWidth="1"/>
    <col min="84" max="85" width="4.88671875" style="33" customWidth="1"/>
    <col min="86" max="86" width="4.5546875" style="5" customWidth="1"/>
    <col min="87" max="91" width="4.33203125" style="5" customWidth="1"/>
    <col min="92" max="93" width="4.88671875" style="33" customWidth="1"/>
    <col min="94" max="94" width="4.5546875" style="5" customWidth="1"/>
    <col min="95" max="99" width="4.33203125" style="5" customWidth="1"/>
    <col min="100" max="101" width="4.88671875" style="33" customWidth="1"/>
    <col min="102" max="102" width="4.5546875" style="5" customWidth="1"/>
    <col min="103" max="107" width="4.33203125" style="5" customWidth="1"/>
    <col min="108" max="109" width="4.88671875" style="33" customWidth="1"/>
    <col min="110" max="110" width="4.5546875" style="5" customWidth="1"/>
    <col min="334" max="334" width="12.5546875" customWidth="1"/>
    <col min="335" max="335" width="5.109375" customWidth="1"/>
    <col min="336" max="336" width="13.44140625" customWidth="1"/>
    <col min="337" max="338" width="21.44140625" customWidth="1"/>
    <col min="339" max="339" width="17.6640625" customWidth="1"/>
    <col min="340" max="341" width="14.6640625" customWidth="1"/>
    <col min="342" max="343" width="15.88671875" customWidth="1"/>
    <col min="344" max="355" width="12.88671875" customWidth="1"/>
    <col min="590" max="590" width="12.5546875" customWidth="1"/>
    <col min="591" max="591" width="5.109375" customWidth="1"/>
    <col min="592" max="592" width="13.44140625" customWidth="1"/>
    <col min="593" max="594" width="21.44140625" customWidth="1"/>
    <col min="595" max="595" width="17.6640625" customWidth="1"/>
    <col min="596" max="597" width="14.6640625" customWidth="1"/>
    <col min="598" max="599" width="15.88671875" customWidth="1"/>
    <col min="600" max="611" width="12.88671875" customWidth="1"/>
    <col min="846" max="846" width="12.5546875" customWidth="1"/>
    <col min="847" max="847" width="5.109375" customWidth="1"/>
    <col min="848" max="848" width="13.44140625" customWidth="1"/>
    <col min="849" max="850" width="21.44140625" customWidth="1"/>
    <col min="851" max="851" width="17.6640625" customWidth="1"/>
    <col min="852" max="853" width="14.6640625" customWidth="1"/>
    <col min="854" max="855" width="15.88671875" customWidth="1"/>
    <col min="856" max="867" width="12.88671875" customWidth="1"/>
    <col min="1102" max="1102" width="12.5546875" customWidth="1"/>
    <col min="1103" max="1103" width="5.109375" customWidth="1"/>
    <col min="1104" max="1104" width="13.44140625" customWidth="1"/>
    <col min="1105" max="1106" width="21.44140625" customWidth="1"/>
    <col min="1107" max="1107" width="17.6640625" customWidth="1"/>
    <col min="1108" max="1109" width="14.6640625" customWidth="1"/>
    <col min="1110" max="1111" width="15.88671875" customWidth="1"/>
    <col min="1112" max="1123" width="12.88671875" customWidth="1"/>
    <col min="1358" max="1358" width="12.5546875" customWidth="1"/>
    <col min="1359" max="1359" width="5.109375" customWidth="1"/>
    <col min="1360" max="1360" width="13.44140625" customWidth="1"/>
    <col min="1361" max="1362" width="21.44140625" customWidth="1"/>
    <col min="1363" max="1363" width="17.6640625" customWidth="1"/>
    <col min="1364" max="1365" width="14.6640625" customWidth="1"/>
    <col min="1366" max="1367" width="15.88671875" customWidth="1"/>
    <col min="1368" max="1379" width="12.88671875" customWidth="1"/>
    <col min="1614" max="1614" width="12.5546875" customWidth="1"/>
    <col min="1615" max="1615" width="5.109375" customWidth="1"/>
    <col min="1616" max="1616" width="13.44140625" customWidth="1"/>
    <col min="1617" max="1618" width="21.44140625" customWidth="1"/>
    <col min="1619" max="1619" width="17.6640625" customWidth="1"/>
    <col min="1620" max="1621" width="14.6640625" customWidth="1"/>
    <col min="1622" max="1623" width="15.88671875" customWidth="1"/>
    <col min="1624" max="1635" width="12.88671875" customWidth="1"/>
    <col min="1870" max="1870" width="12.5546875" customWidth="1"/>
    <col min="1871" max="1871" width="5.109375" customWidth="1"/>
    <col min="1872" max="1872" width="13.44140625" customWidth="1"/>
    <col min="1873" max="1874" width="21.44140625" customWidth="1"/>
    <col min="1875" max="1875" width="17.6640625" customWidth="1"/>
    <col min="1876" max="1877" width="14.6640625" customWidth="1"/>
    <col min="1878" max="1879" width="15.88671875" customWidth="1"/>
    <col min="1880" max="1891" width="12.88671875" customWidth="1"/>
    <col min="2126" max="2126" width="12.5546875" customWidth="1"/>
    <col min="2127" max="2127" width="5.109375" customWidth="1"/>
    <col min="2128" max="2128" width="13.44140625" customWidth="1"/>
    <col min="2129" max="2130" width="21.44140625" customWidth="1"/>
    <col min="2131" max="2131" width="17.6640625" customWidth="1"/>
    <col min="2132" max="2133" width="14.6640625" customWidth="1"/>
    <col min="2134" max="2135" width="15.88671875" customWidth="1"/>
    <col min="2136" max="2147" width="12.88671875" customWidth="1"/>
    <col min="2382" max="2382" width="12.5546875" customWidth="1"/>
    <col min="2383" max="2383" width="5.109375" customWidth="1"/>
    <col min="2384" max="2384" width="13.44140625" customWidth="1"/>
    <col min="2385" max="2386" width="21.44140625" customWidth="1"/>
    <col min="2387" max="2387" width="17.6640625" customWidth="1"/>
    <col min="2388" max="2389" width="14.6640625" customWidth="1"/>
    <col min="2390" max="2391" width="15.88671875" customWidth="1"/>
    <col min="2392" max="2403" width="12.88671875" customWidth="1"/>
    <col min="2638" max="2638" width="12.5546875" customWidth="1"/>
    <col min="2639" max="2639" width="5.109375" customWidth="1"/>
    <col min="2640" max="2640" width="13.44140625" customWidth="1"/>
    <col min="2641" max="2642" width="21.44140625" customWidth="1"/>
    <col min="2643" max="2643" width="17.6640625" customWidth="1"/>
    <col min="2644" max="2645" width="14.6640625" customWidth="1"/>
    <col min="2646" max="2647" width="15.88671875" customWidth="1"/>
    <col min="2648" max="2659" width="12.88671875" customWidth="1"/>
    <col min="2894" max="2894" width="12.5546875" customWidth="1"/>
    <col min="2895" max="2895" width="5.109375" customWidth="1"/>
    <col min="2896" max="2896" width="13.44140625" customWidth="1"/>
    <col min="2897" max="2898" width="21.44140625" customWidth="1"/>
    <col min="2899" max="2899" width="17.6640625" customWidth="1"/>
    <col min="2900" max="2901" width="14.6640625" customWidth="1"/>
    <col min="2902" max="2903" width="15.88671875" customWidth="1"/>
    <col min="2904" max="2915" width="12.88671875" customWidth="1"/>
    <col min="3150" max="3150" width="12.5546875" customWidth="1"/>
    <col min="3151" max="3151" width="5.109375" customWidth="1"/>
    <col min="3152" max="3152" width="13.44140625" customWidth="1"/>
    <col min="3153" max="3154" width="21.44140625" customWidth="1"/>
    <col min="3155" max="3155" width="17.6640625" customWidth="1"/>
    <col min="3156" max="3157" width="14.6640625" customWidth="1"/>
    <col min="3158" max="3159" width="15.88671875" customWidth="1"/>
    <col min="3160" max="3171" width="12.88671875" customWidth="1"/>
    <col min="3406" max="3406" width="12.5546875" customWidth="1"/>
    <col min="3407" max="3407" width="5.109375" customWidth="1"/>
    <col min="3408" max="3408" width="13.44140625" customWidth="1"/>
    <col min="3409" max="3410" width="21.44140625" customWidth="1"/>
    <col min="3411" max="3411" width="17.6640625" customWidth="1"/>
    <col min="3412" max="3413" width="14.6640625" customWidth="1"/>
    <col min="3414" max="3415" width="15.88671875" customWidth="1"/>
    <col min="3416" max="3427" width="12.88671875" customWidth="1"/>
    <col min="3662" max="3662" width="12.5546875" customWidth="1"/>
    <col min="3663" max="3663" width="5.109375" customWidth="1"/>
    <col min="3664" max="3664" width="13.44140625" customWidth="1"/>
    <col min="3665" max="3666" width="21.44140625" customWidth="1"/>
    <col min="3667" max="3667" width="17.6640625" customWidth="1"/>
    <col min="3668" max="3669" width="14.6640625" customWidth="1"/>
    <col min="3670" max="3671" width="15.88671875" customWidth="1"/>
    <col min="3672" max="3683" width="12.88671875" customWidth="1"/>
    <col min="3918" max="3918" width="12.5546875" customWidth="1"/>
    <col min="3919" max="3919" width="5.109375" customWidth="1"/>
    <col min="3920" max="3920" width="13.44140625" customWidth="1"/>
    <col min="3921" max="3922" width="21.44140625" customWidth="1"/>
    <col min="3923" max="3923" width="17.6640625" customWidth="1"/>
    <col min="3924" max="3925" width="14.6640625" customWidth="1"/>
    <col min="3926" max="3927" width="15.88671875" customWidth="1"/>
    <col min="3928" max="3939" width="12.88671875" customWidth="1"/>
    <col min="4174" max="4174" width="12.5546875" customWidth="1"/>
    <col min="4175" max="4175" width="5.109375" customWidth="1"/>
    <col min="4176" max="4176" width="13.44140625" customWidth="1"/>
    <col min="4177" max="4178" width="21.44140625" customWidth="1"/>
    <col min="4179" max="4179" width="17.6640625" customWidth="1"/>
    <col min="4180" max="4181" width="14.6640625" customWidth="1"/>
    <col min="4182" max="4183" width="15.88671875" customWidth="1"/>
    <col min="4184" max="4195" width="12.88671875" customWidth="1"/>
    <col min="4430" max="4430" width="12.5546875" customWidth="1"/>
    <col min="4431" max="4431" width="5.109375" customWidth="1"/>
    <col min="4432" max="4432" width="13.44140625" customWidth="1"/>
    <col min="4433" max="4434" width="21.44140625" customWidth="1"/>
    <col min="4435" max="4435" width="17.6640625" customWidth="1"/>
    <col min="4436" max="4437" width="14.6640625" customWidth="1"/>
    <col min="4438" max="4439" width="15.88671875" customWidth="1"/>
    <col min="4440" max="4451" width="12.88671875" customWidth="1"/>
    <col min="4686" max="4686" width="12.5546875" customWidth="1"/>
    <col min="4687" max="4687" width="5.109375" customWidth="1"/>
    <col min="4688" max="4688" width="13.44140625" customWidth="1"/>
    <col min="4689" max="4690" width="21.44140625" customWidth="1"/>
    <col min="4691" max="4691" width="17.6640625" customWidth="1"/>
    <col min="4692" max="4693" width="14.6640625" customWidth="1"/>
    <col min="4694" max="4695" width="15.88671875" customWidth="1"/>
    <col min="4696" max="4707" width="12.88671875" customWidth="1"/>
    <col min="4942" max="4942" width="12.5546875" customWidth="1"/>
    <col min="4943" max="4943" width="5.109375" customWidth="1"/>
    <col min="4944" max="4944" width="13.44140625" customWidth="1"/>
    <col min="4945" max="4946" width="21.44140625" customWidth="1"/>
    <col min="4947" max="4947" width="17.6640625" customWidth="1"/>
    <col min="4948" max="4949" width="14.6640625" customWidth="1"/>
    <col min="4950" max="4951" width="15.88671875" customWidth="1"/>
    <col min="4952" max="4963" width="12.88671875" customWidth="1"/>
    <col min="5198" max="5198" width="12.5546875" customWidth="1"/>
    <col min="5199" max="5199" width="5.109375" customWidth="1"/>
    <col min="5200" max="5200" width="13.44140625" customWidth="1"/>
    <col min="5201" max="5202" width="21.44140625" customWidth="1"/>
    <col min="5203" max="5203" width="17.6640625" customWidth="1"/>
    <col min="5204" max="5205" width="14.6640625" customWidth="1"/>
    <col min="5206" max="5207" width="15.88671875" customWidth="1"/>
    <col min="5208" max="5219" width="12.88671875" customWidth="1"/>
    <col min="5454" max="5454" width="12.5546875" customWidth="1"/>
    <col min="5455" max="5455" width="5.109375" customWidth="1"/>
    <col min="5456" max="5456" width="13.44140625" customWidth="1"/>
    <col min="5457" max="5458" width="21.44140625" customWidth="1"/>
    <col min="5459" max="5459" width="17.6640625" customWidth="1"/>
    <col min="5460" max="5461" width="14.6640625" customWidth="1"/>
    <col min="5462" max="5463" width="15.88671875" customWidth="1"/>
    <col min="5464" max="5475" width="12.88671875" customWidth="1"/>
    <col min="5710" max="5710" width="12.5546875" customWidth="1"/>
    <col min="5711" max="5711" width="5.109375" customWidth="1"/>
    <col min="5712" max="5712" width="13.44140625" customWidth="1"/>
    <col min="5713" max="5714" width="21.44140625" customWidth="1"/>
    <col min="5715" max="5715" width="17.6640625" customWidth="1"/>
    <col min="5716" max="5717" width="14.6640625" customWidth="1"/>
    <col min="5718" max="5719" width="15.88671875" customWidth="1"/>
    <col min="5720" max="5731" width="12.88671875" customWidth="1"/>
    <col min="5966" max="5966" width="12.5546875" customWidth="1"/>
    <col min="5967" max="5967" width="5.109375" customWidth="1"/>
    <col min="5968" max="5968" width="13.44140625" customWidth="1"/>
    <col min="5969" max="5970" width="21.44140625" customWidth="1"/>
    <col min="5971" max="5971" width="17.6640625" customWidth="1"/>
    <col min="5972" max="5973" width="14.6640625" customWidth="1"/>
    <col min="5974" max="5975" width="15.88671875" customWidth="1"/>
    <col min="5976" max="5987" width="12.88671875" customWidth="1"/>
    <col min="6222" max="6222" width="12.5546875" customWidth="1"/>
    <col min="6223" max="6223" width="5.109375" customWidth="1"/>
    <col min="6224" max="6224" width="13.44140625" customWidth="1"/>
    <col min="6225" max="6226" width="21.44140625" customWidth="1"/>
    <col min="6227" max="6227" width="17.6640625" customWidth="1"/>
    <col min="6228" max="6229" width="14.6640625" customWidth="1"/>
    <col min="6230" max="6231" width="15.88671875" customWidth="1"/>
    <col min="6232" max="6243" width="12.88671875" customWidth="1"/>
    <col min="6478" max="6478" width="12.5546875" customWidth="1"/>
    <col min="6479" max="6479" width="5.109375" customWidth="1"/>
    <col min="6480" max="6480" width="13.44140625" customWidth="1"/>
    <col min="6481" max="6482" width="21.44140625" customWidth="1"/>
    <col min="6483" max="6483" width="17.6640625" customWidth="1"/>
    <col min="6484" max="6485" width="14.6640625" customWidth="1"/>
    <col min="6486" max="6487" width="15.88671875" customWidth="1"/>
    <col min="6488" max="6499" width="12.88671875" customWidth="1"/>
    <col min="6734" max="6734" width="12.5546875" customWidth="1"/>
    <col min="6735" max="6735" width="5.109375" customWidth="1"/>
    <col min="6736" max="6736" width="13.44140625" customWidth="1"/>
    <col min="6737" max="6738" width="21.44140625" customWidth="1"/>
    <col min="6739" max="6739" width="17.6640625" customWidth="1"/>
    <col min="6740" max="6741" width="14.6640625" customWidth="1"/>
    <col min="6742" max="6743" width="15.88671875" customWidth="1"/>
    <col min="6744" max="6755" width="12.88671875" customWidth="1"/>
    <col min="6990" max="6990" width="12.5546875" customWidth="1"/>
    <col min="6991" max="6991" width="5.109375" customWidth="1"/>
    <col min="6992" max="6992" width="13.44140625" customWidth="1"/>
    <col min="6993" max="6994" width="21.44140625" customWidth="1"/>
    <col min="6995" max="6995" width="17.6640625" customWidth="1"/>
    <col min="6996" max="6997" width="14.6640625" customWidth="1"/>
    <col min="6998" max="6999" width="15.88671875" customWidth="1"/>
    <col min="7000" max="7011" width="12.88671875" customWidth="1"/>
    <col min="7246" max="7246" width="12.5546875" customWidth="1"/>
    <col min="7247" max="7247" width="5.109375" customWidth="1"/>
    <col min="7248" max="7248" width="13.44140625" customWidth="1"/>
    <col min="7249" max="7250" width="21.44140625" customWidth="1"/>
    <col min="7251" max="7251" width="17.6640625" customWidth="1"/>
    <col min="7252" max="7253" width="14.6640625" customWidth="1"/>
    <col min="7254" max="7255" width="15.88671875" customWidth="1"/>
    <col min="7256" max="7267" width="12.88671875" customWidth="1"/>
    <col min="7502" max="7502" width="12.5546875" customWidth="1"/>
    <col min="7503" max="7503" width="5.109375" customWidth="1"/>
    <col min="7504" max="7504" width="13.44140625" customWidth="1"/>
    <col min="7505" max="7506" width="21.44140625" customWidth="1"/>
    <col min="7507" max="7507" width="17.6640625" customWidth="1"/>
    <col min="7508" max="7509" width="14.6640625" customWidth="1"/>
    <col min="7510" max="7511" width="15.88671875" customWidth="1"/>
    <col min="7512" max="7523" width="12.88671875" customWidth="1"/>
    <col min="7758" max="7758" width="12.5546875" customWidth="1"/>
    <col min="7759" max="7759" width="5.109375" customWidth="1"/>
    <col min="7760" max="7760" width="13.44140625" customWidth="1"/>
    <col min="7761" max="7762" width="21.44140625" customWidth="1"/>
    <col min="7763" max="7763" width="17.6640625" customWidth="1"/>
    <col min="7764" max="7765" width="14.6640625" customWidth="1"/>
    <col min="7766" max="7767" width="15.88671875" customWidth="1"/>
    <col min="7768" max="7779" width="12.88671875" customWidth="1"/>
    <col min="8014" max="8014" width="12.5546875" customWidth="1"/>
    <col min="8015" max="8015" width="5.109375" customWidth="1"/>
    <col min="8016" max="8016" width="13.44140625" customWidth="1"/>
    <col min="8017" max="8018" width="21.44140625" customWidth="1"/>
    <col min="8019" max="8019" width="17.6640625" customWidth="1"/>
    <col min="8020" max="8021" width="14.6640625" customWidth="1"/>
    <col min="8022" max="8023" width="15.88671875" customWidth="1"/>
    <col min="8024" max="8035" width="12.88671875" customWidth="1"/>
    <col min="8270" max="8270" width="12.5546875" customWidth="1"/>
    <col min="8271" max="8271" width="5.109375" customWidth="1"/>
    <col min="8272" max="8272" width="13.44140625" customWidth="1"/>
    <col min="8273" max="8274" width="21.44140625" customWidth="1"/>
    <col min="8275" max="8275" width="17.6640625" customWidth="1"/>
    <col min="8276" max="8277" width="14.6640625" customWidth="1"/>
    <col min="8278" max="8279" width="15.88671875" customWidth="1"/>
    <col min="8280" max="8291" width="12.88671875" customWidth="1"/>
    <col min="8526" max="8526" width="12.5546875" customWidth="1"/>
    <col min="8527" max="8527" width="5.109375" customWidth="1"/>
    <col min="8528" max="8528" width="13.44140625" customWidth="1"/>
    <col min="8529" max="8530" width="21.44140625" customWidth="1"/>
    <col min="8531" max="8531" width="17.6640625" customWidth="1"/>
    <col min="8532" max="8533" width="14.6640625" customWidth="1"/>
    <col min="8534" max="8535" width="15.88671875" customWidth="1"/>
    <col min="8536" max="8547" width="12.88671875" customWidth="1"/>
    <col min="8782" max="8782" width="12.5546875" customWidth="1"/>
    <col min="8783" max="8783" width="5.109375" customWidth="1"/>
    <col min="8784" max="8784" width="13.44140625" customWidth="1"/>
    <col min="8785" max="8786" width="21.44140625" customWidth="1"/>
    <col min="8787" max="8787" width="17.6640625" customWidth="1"/>
    <col min="8788" max="8789" width="14.6640625" customWidth="1"/>
    <col min="8790" max="8791" width="15.88671875" customWidth="1"/>
    <col min="8792" max="8803" width="12.88671875" customWidth="1"/>
    <col min="9038" max="9038" width="12.5546875" customWidth="1"/>
    <col min="9039" max="9039" width="5.109375" customWidth="1"/>
    <col min="9040" max="9040" width="13.44140625" customWidth="1"/>
    <col min="9041" max="9042" width="21.44140625" customWidth="1"/>
    <col min="9043" max="9043" width="17.6640625" customWidth="1"/>
    <col min="9044" max="9045" width="14.6640625" customWidth="1"/>
    <col min="9046" max="9047" width="15.88671875" customWidth="1"/>
    <col min="9048" max="9059" width="12.88671875" customWidth="1"/>
    <col min="9294" max="9294" width="12.5546875" customWidth="1"/>
    <col min="9295" max="9295" width="5.109375" customWidth="1"/>
    <col min="9296" max="9296" width="13.44140625" customWidth="1"/>
    <col min="9297" max="9298" width="21.44140625" customWidth="1"/>
    <col min="9299" max="9299" width="17.6640625" customWidth="1"/>
    <col min="9300" max="9301" width="14.6640625" customWidth="1"/>
    <col min="9302" max="9303" width="15.88671875" customWidth="1"/>
    <col min="9304" max="9315" width="12.88671875" customWidth="1"/>
    <col min="9550" max="9550" width="12.5546875" customWidth="1"/>
    <col min="9551" max="9551" width="5.109375" customWidth="1"/>
    <col min="9552" max="9552" width="13.44140625" customWidth="1"/>
    <col min="9553" max="9554" width="21.44140625" customWidth="1"/>
    <col min="9555" max="9555" width="17.6640625" customWidth="1"/>
    <col min="9556" max="9557" width="14.6640625" customWidth="1"/>
    <col min="9558" max="9559" width="15.88671875" customWidth="1"/>
    <col min="9560" max="9571" width="12.88671875" customWidth="1"/>
    <col min="9806" max="9806" width="12.5546875" customWidth="1"/>
    <col min="9807" max="9807" width="5.109375" customWidth="1"/>
    <col min="9808" max="9808" width="13.44140625" customWidth="1"/>
    <col min="9809" max="9810" width="21.44140625" customWidth="1"/>
    <col min="9811" max="9811" width="17.6640625" customWidth="1"/>
    <col min="9812" max="9813" width="14.6640625" customWidth="1"/>
    <col min="9814" max="9815" width="15.88671875" customWidth="1"/>
    <col min="9816" max="9827" width="12.88671875" customWidth="1"/>
    <col min="10062" max="10062" width="12.5546875" customWidth="1"/>
    <col min="10063" max="10063" width="5.109375" customWidth="1"/>
    <col min="10064" max="10064" width="13.44140625" customWidth="1"/>
    <col min="10065" max="10066" width="21.44140625" customWidth="1"/>
    <col min="10067" max="10067" width="17.6640625" customWidth="1"/>
    <col min="10068" max="10069" width="14.6640625" customWidth="1"/>
    <col min="10070" max="10071" width="15.88671875" customWidth="1"/>
    <col min="10072" max="10083" width="12.88671875" customWidth="1"/>
    <col min="10318" max="10318" width="12.5546875" customWidth="1"/>
    <col min="10319" max="10319" width="5.109375" customWidth="1"/>
    <col min="10320" max="10320" width="13.44140625" customWidth="1"/>
    <col min="10321" max="10322" width="21.44140625" customWidth="1"/>
    <col min="10323" max="10323" width="17.6640625" customWidth="1"/>
    <col min="10324" max="10325" width="14.6640625" customWidth="1"/>
    <col min="10326" max="10327" width="15.88671875" customWidth="1"/>
    <col min="10328" max="10339" width="12.88671875" customWidth="1"/>
    <col min="10574" max="10574" width="12.5546875" customWidth="1"/>
    <col min="10575" max="10575" width="5.109375" customWidth="1"/>
    <col min="10576" max="10576" width="13.44140625" customWidth="1"/>
    <col min="10577" max="10578" width="21.44140625" customWidth="1"/>
    <col min="10579" max="10579" width="17.6640625" customWidth="1"/>
    <col min="10580" max="10581" width="14.6640625" customWidth="1"/>
    <col min="10582" max="10583" width="15.88671875" customWidth="1"/>
    <col min="10584" max="10595" width="12.88671875" customWidth="1"/>
    <col min="10830" max="10830" width="12.5546875" customWidth="1"/>
    <col min="10831" max="10831" width="5.109375" customWidth="1"/>
    <col min="10832" max="10832" width="13.44140625" customWidth="1"/>
    <col min="10833" max="10834" width="21.44140625" customWidth="1"/>
    <col min="10835" max="10835" width="17.6640625" customWidth="1"/>
    <col min="10836" max="10837" width="14.6640625" customWidth="1"/>
    <col min="10838" max="10839" width="15.88671875" customWidth="1"/>
    <col min="10840" max="10851" width="12.88671875" customWidth="1"/>
    <col min="11086" max="11086" width="12.5546875" customWidth="1"/>
    <col min="11087" max="11087" width="5.109375" customWidth="1"/>
    <col min="11088" max="11088" width="13.44140625" customWidth="1"/>
    <col min="11089" max="11090" width="21.44140625" customWidth="1"/>
    <col min="11091" max="11091" width="17.6640625" customWidth="1"/>
    <col min="11092" max="11093" width="14.6640625" customWidth="1"/>
    <col min="11094" max="11095" width="15.88671875" customWidth="1"/>
    <col min="11096" max="11107" width="12.88671875" customWidth="1"/>
    <col min="11342" max="11342" width="12.5546875" customWidth="1"/>
    <col min="11343" max="11343" width="5.109375" customWidth="1"/>
    <col min="11344" max="11344" width="13.44140625" customWidth="1"/>
    <col min="11345" max="11346" width="21.44140625" customWidth="1"/>
    <col min="11347" max="11347" width="17.6640625" customWidth="1"/>
    <col min="11348" max="11349" width="14.6640625" customWidth="1"/>
    <col min="11350" max="11351" width="15.88671875" customWidth="1"/>
    <col min="11352" max="11363" width="12.88671875" customWidth="1"/>
    <col min="11598" max="11598" width="12.5546875" customWidth="1"/>
    <col min="11599" max="11599" width="5.109375" customWidth="1"/>
    <col min="11600" max="11600" width="13.44140625" customWidth="1"/>
    <col min="11601" max="11602" width="21.44140625" customWidth="1"/>
    <col min="11603" max="11603" width="17.6640625" customWidth="1"/>
    <col min="11604" max="11605" width="14.6640625" customWidth="1"/>
    <col min="11606" max="11607" width="15.88671875" customWidth="1"/>
    <col min="11608" max="11619" width="12.88671875" customWidth="1"/>
    <col min="11854" max="11854" width="12.5546875" customWidth="1"/>
    <col min="11855" max="11855" width="5.109375" customWidth="1"/>
    <col min="11856" max="11856" width="13.44140625" customWidth="1"/>
    <col min="11857" max="11858" width="21.44140625" customWidth="1"/>
    <col min="11859" max="11859" width="17.6640625" customWidth="1"/>
    <col min="11860" max="11861" width="14.6640625" customWidth="1"/>
    <col min="11862" max="11863" width="15.88671875" customWidth="1"/>
    <col min="11864" max="11875" width="12.88671875" customWidth="1"/>
    <col min="12110" max="12110" width="12.5546875" customWidth="1"/>
    <col min="12111" max="12111" width="5.109375" customWidth="1"/>
    <col min="12112" max="12112" width="13.44140625" customWidth="1"/>
    <col min="12113" max="12114" width="21.44140625" customWidth="1"/>
    <col min="12115" max="12115" width="17.6640625" customWidth="1"/>
    <col min="12116" max="12117" width="14.6640625" customWidth="1"/>
    <col min="12118" max="12119" width="15.88671875" customWidth="1"/>
    <col min="12120" max="12131" width="12.88671875" customWidth="1"/>
    <col min="12366" max="12366" width="12.5546875" customWidth="1"/>
    <col min="12367" max="12367" width="5.109375" customWidth="1"/>
    <col min="12368" max="12368" width="13.44140625" customWidth="1"/>
    <col min="12369" max="12370" width="21.44140625" customWidth="1"/>
    <col min="12371" max="12371" width="17.6640625" customWidth="1"/>
    <col min="12372" max="12373" width="14.6640625" customWidth="1"/>
    <col min="12374" max="12375" width="15.88671875" customWidth="1"/>
    <col min="12376" max="12387" width="12.88671875" customWidth="1"/>
    <col min="12622" max="12622" width="12.5546875" customWidth="1"/>
    <col min="12623" max="12623" width="5.109375" customWidth="1"/>
    <col min="12624" max="12624" width="13.44140625" customWidth="1"/>
    <col min="12625" max="12626" width="21.44140625" customWidth="1"/>
    <col min="12627" max="12627" width="17.6640625" customWidth="1"/>
    <col min="12628" max="12629" width="14.6640625" customWidth="1"/>
    <col min="12630" max="12631" width="15.88671875" customWidth="1"/>
    <col min="12632" max="12643" width="12.88671875" customWidth="1"/>
    <col min="12878" max="12878" width="12.5546875" customWidth="1"/>
    <col min="12879" max="12879" width="5.109375" customWidth="1"/>
    <col min="12880" max="12880" width="13.44140625" customWidth="1"/>
    <col min="12881" max="12882" width="21.44140625" customWidth="1"/>
    <col min="12883" max="12883" width="17.6640625" customWidth="1"/>
    <col min="12884" max="12885" width="14.6640625" customWidth="1"/>
    <col min="12886" max="12887" width="15.88671875" customWidth="1"/>
    <col min="12888" max="12899" width="12.88671875" customWidth="1"/>
    <col min="13134" max="13134" width="12.5546875" customWidth="1"/>
    <col min="13135" max="13135" width="5.109375" customWidth="1"/>
    <col min="13136" max="13136" width="13.44140625" customWidth="1"/>
    <col min="13137" max="13138" width="21.44140625" customWidth="1"/>
    <col min="13139" max="13139" width="17.6640625" customWidth="1"/>
    <col min="13140" max="13141" width="14.6640625" customWidth="1"/>
    <col min="13142" max="13143" width="15.88671875" customWidth="1"/>
    <col min="13144" max="13155" width="12.88671875" customWidth="1"/>
    <col min="13390" max="13390" width="12.5546875" customWidth="1"/>
    <col min="13391" max="13391" width="5.109375" customWidth="1"/>
    <col min="13392" max="13392" width="13.44140625" customWidth="1"/>
    <col min="13393" max="13394" width="21.44140625" customWidth="1"/>
    <col min="13395" max="13395" width="17.6640625" customWidth="1"/>
    <col min="13396" max="13397" width="14.6640625" customWidth="1"/>
    <col min="13398" max="13399" width="15.88671875" customWidth="1"/>
    <col min="13400" max="13411" width="12.88671875" customWidth="1"/>
    <col min="13646" max="13646" width="12.5546875" customWidth="1"/>
    <col min="13647" max="13647" width="5.109375" customWidth="1"/>
    <col min="13648" max="13648" width="13.44140625" customWidth="1"/>
    <col min="13649" max="13650" width="21.44140625" customWidth="1"/>
    <col min="13651" max="13651" width="17.6640625" customWidth="1"/>
    <col min="13652" max="13653" width="14.6640625" customWidth="1"/>
    <col min="13654" max="13655" width="15.88671875" customWidth="1"/>
    <col min="13656" max="13667" width="12.88671875" customWidth="1"/>
    <col min="13902" max="13902" width="12.5546875" customWidth="1"/>
    <col min="13903" max="13903" width="5.109375" customWidth="1"/>
    <col min="13904" max="13904" width="13.44140625" customWidth="1"/>
    <col min="13905" max="13906" width="21.44140625" customWidth="1"/>
    <col min="13907" max="13907" width="17.6640625" customWidth="1"/>
    <col min="13908" max="13909" width="14.6640625" customWidth="1"/>
    <col min="13910" max="13911" width="15.88671875" customWidth="1"/>
    <col min="13912" max="13923" width="12.88671875" customWidth="1"/>
    <col min="14158" max="14158" width="12.5546875" customWidth="1"/>
    <col min="14159" max="14159" width="5.109375" customWidth="1"/>
    <col min="14160" max="14160" width="13.44140625" customWidth="1"/>
    <col min="14161" max="14162" width="21.44140625" customWidth="1"/>
    <col min="14163" max="14163" width="17.6640625" customWidth="1"/>
    <col min="14164" max="14165" width="14.6640625" customWidth="1"/>
    <col min="14166" max="14167" width="15.88671875" customWidth="1"/>
    <col min="14168" max="14179" width="12.88671875" customWidth="1"/>
    <col min="14414" max="14414" width="12.5546875" customWidth="1"/>
    <col min="14415" max="14415" width="5.109375" customWidth="1"/>
    <col min="14416" max="14416" width="13.44140625" customWidth="1"/>
    <col min="14417" max="14418" width="21.44140625" customWidth="1"/>
    <col min="14419" max="14419" width="17.6640625" customWidth="1"/>
    <col min="14420" max="14421" width="14.6640625" customWidth="1"/>
    <col min="14422" max="14423" width="15.88671875" customWidth="1"/>
    <col min="14424" max="14435" width="12.88671875" customWidth="1"/>
    <col min="14670" max="14670" width="12.5546875" customWidth="1"/>
    <col min="14671" max="14671" width="5.109375" customWidth="1"/>
    <col min="14672" max="14672" width="13.44140625" customWidth="1"/>
    <col min="14673" max="14674" width="21.44140625" customWidth="1"/>
    <col min="14675" max="14675" width="17.6640625" customWidth="1"/>
    <col min="14676" max="14677" width="14.6640625" customWidth="1"/>
    <col min="14678" max="14679" width="15.88671875" customWidth="1"/>
    <col min="14680" max="14691" width="12.88671875" customWidth="1"/>
    <col min="14926" max="14926" width="12.5546875" customWidth="1"/>
    <col min="14927" max="14927" width="5.109375" customWidth="1"/>
    <col min="14928" max="14928" width="13.44140625" customWidth="1"/>
    <col min="14929" max="14930" width="21.44140625" customWidth="1"/>
    <col min="14931" max="14931" width="17.6640625" customWidth="1"/>
    <col min="14932" max="14933" width="14.6640625" customWidth="1"/>
    <col min="14934" max="14935" width="15.88671875" customWidth="1"/>
    <col min="14936" max="14947" width="12.88671875" customWidth="1"/>
    <col min="15182" max="15182" width="12.5546875" customWidth="1"/>
    <col min="15183" max="15183" width="5.109375" customWidth="1"/>
    <col min="15184" max="15184" width="13.44140625" customWidth="1"/>
    <col min="15185" max="15186" width="21.44140625" customWidth="1"/>
    <col min="15187" max="15187" width="17.6640625" customWidth="1"/>
    <col min="15188" max="15189" width="14.6640625" customWidth="1"/>
    <col min="15190" max="15191" width="15.88671875" customWidth="1"/>
    <col min="15192" max="15203" width="12.88671875" customWidth="1"/>
    <col min="15438" max="15438" width="12.5546875" customWidth="1"/>
    <col min="15439" max="15439" width="5.109375" customWidth="1"/>
    <col min="15440" max="15440" width="13.44140625" customWidth="1"/>
    <col min="15441" max="15442" width="21.44140625" customWidth="1"/>
    <col min="15443" max="15443" width="17.6640625" customWidth="1"/>
    <col min="15444" max="15445" width="14.6640625" customWidth="1"/>
    <col min="15446" max="15447" width="15.88671875" customWidth="1"/>
    <col min="15448" max="15459" width="12.88671875" customWidth="1"/>
    <col min="15694" max="15694" width="12.5546875" customWidth="1"/>
    <col min="15695" max="15695" width="5.109375" customWidth="1"/>
    <col min="15696" max="15696" width="13.44140625" customWidth="1"/>
    <col min="15697" max="15698" width="21.44140625" customWidth="1"/>
    <col min="15699" max="15699" width="17.6640625" customWidth="1"/>
    <col min="15700" max="15701" width="14.6640625" customWidth="1"/>
    <col min="15702" max="15703" width="15.88671875" customWidth="1"/>
    <col min="15704" max="15715" width="12.88671875" customWidth="1"/>
    <col min="15950" max="15950" width="12.5546875" customWidth="1"/>
    <col min="15951" max="15951" width="5.109375" customWidth="1"/>
    <col min="15952" max="15952" width="13.44140625" customWidth="1"/>
    <col min="15953" max="15954" width="21.44140625" customWidth="1"/>
    <col min="15955" max="15955" width="17.6640625" customWidth="1"/>
    <col min="15956" max="15957" width="14.6640625" customWidth="1"/>
    <col min="15958" max="15959" width="15.88671875" customWidth="1"/>
    <col min="15960" max="15971" width="12.88671875" customWidth="1"/>
    <col min="16206" max="16206" width="12.5546875" customWidth="1"/>
    <col min="16207" max="16207" width="5.109375" customWidth="1"/>
    <col min="16208" max="16208" width="13.44140625" customWidth="1"/>
    <col min="16209" max="16210" width="21.44140625" customWidth="1"/>
    <col min="16211" max="16211" width="17.6640625" customWidth="1"/>
    <col min="16212" max="16213" width="14.6640625" customWidth="1"/>
    <col min="16214" max="16215" width="15.88671875" customWidth="1"/>
    <col min="16216" max="16227" width="12.88671875" customWidth="1"/>
  </cols>
  <sheetData>
    <row r="1" spans="1:110" ht="23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1"/>
      <c r="I1" s="1"/>
      <c r="J1" s="2"/>
      <c r="K1" s="2"/>
      <c r="L1" s="2"/>
      <c r="M1" s="3"/>
    </row>
    <row r="2" spans="1:110" x14ac:dyDescent="0.3">
      <c r="C2" s="34"/>
      <c r="D2" s="1"/>
      <c r="E2" s="1"/>
      <c r="F2" s="1"/>
      <c r="G2" s="1"/>
      <c r="H2" s="1"/>
      <c r="I2" s="1"/>
      <c r="J2" s="2"/>
      <c r="K2" s="2"/>
      <c r="L2" s="2"/>
      <c r="M2" s="3"/>
      <c r="N2" s="7"/>
    </row>
    <row r="3" spans="1:110" ht="24" customHeight="1" x14ac:dyDescent="0.3">
      <c r="A3" s="347" t="s">
        <v>2</v>
      </c>
      <c r="B3" s="347"/>
      <c r="C3" s="348" t="s">
        <v>122</v>
      </c>
      <c r="D3" s="348"/>
      <c r="E3" s="348"/>
      <c r="F3" s="348"/>
      <c r="G3" s="1"/>
      <c r="H3" s="1"/>
      <c r="I3" s="1"/>
      <c r="J3" s="2"/>
      <c r="K3" s="2"/>
      <c r="L3" s="2"/>
      <c r="M3" s="2"/>
      <c r="N3" s="8"/>
    </row>
    <row r="4" spans="1:110" x14ac:dyDescent="0.3">
      <c r="C4" s="1"/>
      <c r="D4" s="1"/>
      <c r="E4" s="1"/>
      <c r="F4" s="9"/>
      <c r="G4" s="9"/>
      <c r="H4" s="9"/>
      <c r="I4" s="9"/>
      <c r="J4" s="10"/>
      <c r="K4" s="10"/>
      <c r="L4" s="10"/>
    </row>
    <row r="5" spans="1:110" ht="27" customHeight="1" x14ac:dyDescent="0.3">
      <c r="A5" s="347" t="s">
        <v>3</v>
      </c>
      <c r="B5" s="347"/>
      <c r="C5" s="348" t="s">
        <v>260</v>
      </c>
      <c r="D5" s="348"/>
      <c r="E5" s="348"/>
      <c r="F5" s="348"/>
      <c r="G5" s="1"/>
      <c r="H5" s="1"/>
      <c r="I5" s="1"/>
      <c r="J5" s="11"/>
      <c r="K5" s="11"/>
      <c r="L5" s="11"/>
      <c r="M5" s="11"/>
      <c r="N5" s="11"/>
    </row>
    <row r="6" spans="1:110" x14ac:dyDescent="0.3">
      <c r="C6" s="1"/>
      <c r="D6" s="1"/>
      <c r="E6" s="1"/>
      <c r="F6" s="9"/>
      <c r="G6" s="9"/>
      <c r="H6" s="9"/>
      <c r="I6" s="9"/>
      <c r="J6" s="10"/>
      <c r="K6" s="10"/>
      <c r="L6" s="10"/>
    </row>
    <row r="7" spans="1:110" ht="27" hidden="1" customHeight="1" x14ac:dyDescent="0.3">
      <c r="A7" s="347" t="s">
        <v>4</v>
      </c>
      <c r="B7" s="347"/>
      <c r="C7" s="411"/>
      <c r="D7" s="411"/>
      <c r="E7" s="411"/>
      <c r="F7" s="411"/>
      <c r="G7" s="1"/>
      <c r="H7" s="1"/>
      <c r="I7" s="1"/>
      <c r="J7" s="11"/>
      <c r="K7" s="11"/>
      <c r="L7" s="11"/>
      <c r="M7" s="11"/>
      <c r="N7" s="11"/>
    </row>
    <row r="8" spans="1:110" hidden="1" x14ac:dyDescent="0.3">
      <c r="C8" s="9"/>
      <c r="D8" s="9"/>
      <c r="E8" s="9"/>
      <c r="F8" s="9"/>
      <c r="G8" s="9"/>
      <c r="H8" s="9"/>
      <c r="I8" s="9"/>
      <c r="J8" s="10"/>
      <c r="K8" s="10"/>
      <c r="L8" s="10"/>
    </row>
    <row r="9" spans="1:110" ht="59.25" customHeight="1" x14ac:dyDescent="0.3">
      <c r="A9" s="347" t="s">
        <v>5</v>
      </c>
      <c r="B9" s="347"/>
      <c r="C9" s="412" t="s">
        <v>123</v>
      </c>
      <c r="D9" s="413"/>
      <c r="E9" s="413"/>
      <c r="F9" s="414"/>
      <c r="G9" s="12"/>
      <c r="H9" s="12"/>
      <c r="I9" s="12"/>
      <c r="J9" s="13"/>
      <c r="K9" s="13"/>
      <c r="L9" s="13"/>
      <c r="M9" s="4" t="s">
        <v>6</v>
      </c>
    </row>
    <row r="10" spans="1:110" s="18" customFormat="1" ht="14.25" customHeight="1" x14ac:dyDescent="0.3">
      <c r="A10" s="3"/>
      <c r="B10" s="3"/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35"/>
      <c r="V10" s="35"/>
      <c r="W10" s="17"/>
      <c r="X10" s="17"/>
      <c r="Y10" s="17"/>
      <c r="Z10" s="17"/>
      <c r="AA10" s="17"/>
      <c r="AB10" s="35"/>
      <c r="AC10" s="35"/>
      <c r="AD10" s="17"/>
      <c r="AE10" s="17"/>
      <c r="AF10" s="17"/>
      <c r="AG10" s="17"/>
      <c r="AH10" s="17"/>
      <c r="AI10" s="17"/>
      <c r="AJ10" s="35"/>
      <c r="AK10" s="35"/>
      <c r="AL10" s="17"/>
      <c r="AM10" s="17"/>
      <c r="AN10" s="17"/>
      <c r="AO10" s="17"/>
      <c r="AP10" s="17"/>
      <c r="AQ10" s="17"/>
      <c r="AR10" s="35"/>
      <c r="AS10" s="35"/>
      <c r="AT10" s="17"/>
      <c r="AU10" s="17"/>
      <c r="AV10" s="17"/>
      <c r="AW10" s="17"/>
      <c r="AX10" s="17"/>
      <c r="AY10" s="17"/>
      <c r="AZ10" s="35"/>
      <c r="BA10" s="35"/>
      <c r="BB10" s="17"/>
      <c r="BC10" s="35"/>
      <c r="BD10" s="35"/>
      <c r="BE10" s="35"/>
      <c r="BF10" s="35"/>
      <c r="BG10" s="35"/>
      <c r="BH10" s="35"/>
      <c r="BI10" s="35"/>
      <c r="BJ10" s="35"/>
      <c r="BK10" s="17"/>
      <c r="BL10" s="17"/>
      <c r="BM10" s="17"/>
      <c r="BN10" s="17"/>
      <c r="BO10" s="17"/>
      <c r="BP10" s="35"/>
      <c r="BQ10" s="35"/>
      <c r="BR10" s="17"/>
      <c r="BS10" s="17"/>
      <c r="BT10" s="17"/>
      <c r="BU10" s="17"/>
      <c r="BV10" s="17"/>
      <c r="BW10" s="17"/>
      <c r="BX10" s="35"/>
      <c r="BY10" s="35"/>
      <c r="BZ10" s="17"/>
      <c r="CA10" s="17"/>
      <c r="CB10" s="17"/>
      <c r="CC10" s="17"/>
      <c r="CD10" s="17"/>
      <c r="CE10" s="17"/>
      <c r="CF10" s="35"/>
      <c r="CG10" s="35"/>
      <c r="CH10" s="17"/>
      <c r="CI10" s="17"/>
      <c r="CJ10" s="17"/>
      <c r="CK10" s="17"/>
      <c r="CL10" s="17"/>
      <c r="CM10" s="17"/>
      <c r="CN10" s="35"/>
      <c r="CO10" s="35"/>
      <c r="CP10" s="17"/>
      <c r="CQ10" s="17"/>
      <c r="CR10" s="17"/>
      <c r="CS10" s="17"/>
      <c r="CT10" s="17"/>
      <c r="CU10" s="17"/>
      <c r="CV10" s="35"/>
      <c r="CW10" s="35"/>
      <c r="CX10" s="17"/>
      <c r="CY10" s="17"/>
      <c r="CZ10" s="17"/>
      <c r="DA10" s="17"/>
      <c r="DB10" s="17"/>
      <c r="DC10" s="17"/>
      <c r="DD10" s="35"/>
      <c r="DE10" s="35"/>
      <c r="DF10" s="17"/>
    </row>
    <row r="11" spans="1:110" s="18" customFormat="1" ht="30" customHeight="1" x14ac:dyDescent="0.3">
      <c r="A11" s="19"/>
      <c r="B11" s="19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35"/>
      <c r="V11" s="35"/>
      <c r="W11" s="17"/>
      <c r="X11" s="17"/>
      <c r="Y11" s="17"/>
      <c r="Z11" s="17"/>
      <c r="AA11" s="17"/>
      <c r="AB11" s="35"/>
      <c r="AC11" s="35"/>
      <c r="AD11" s="17"/>
      <c r="AE11" s="17"/>
      <c r="AF11" s="17"/>
      <c r="AG11" s="17"/>
      <c r="AH11" s="17"/>
      <c r="AI11" s="17"/>
      <c r="AJ11" s="35"/>
      <c r="AK11" s="35"/>
      <c r="AL11" s="17"/>
      <c r="AM11" s="17"/>
      <c r="AN11" s="17"/>
      <c r="AO11" s="17"/>
      <c r="AP11" s="17"/>
      <c r="AQ11" s="17"/>
      <c r="AR11" s="35"/>
      <c r="AS11" s="35"/>
      <c r="AT11" s="17"/>
      <c r="AU11" s="17"/>
      <c r="AV11" s="17"/>
      <c r="AW11" s="17"/>
      <c r="AX11" s="17"/>
      <c r="AY11" s="17"/>
      <c r="AZ11" s="35"/>
      <c r="BA11" s="35"/>
      <c r="BB11" s="17"/>
      <c r="BC11" s="35"/>
      <c r="BD11" s="35"/>
      <c r="BE11" s="35"/>
      <c r="BF11" s="35"/>
      <c r="BG11" s="35"/>
      <c r="BH11" s="35"/>
      <c r="BI11" s="35"/>
      <c r="BJ11" s="35"/>
      <c r="BK11" s="17"/>
      <c r="BL11" s="17"/>
      <c r="BM11" s="17"/>
      <c r="BN11" s="17"/>
      <c r="BO11" s="17"/>
      <c r="BP11" s="35"/>
      <c r="BQ11" s="35"/>
      <c r="BR11" s="17"/>
      <c r="BS11" s="17"/>
      <c r="BT11" s="17"/>
      <c r="BU11" s="17"/>
      <c r="BV11" s="17"/>
      <c r="BW11" s="17"/>
      <c r="BX11" s="35"/>
      <c r="BY11" s="35"/>
      <c r="BZ11" s="17"/>
      <c r="CA11" s="17"/>
      <c r="CB11" s="17"/>
      <c r="CC11" s="17"/>
      <c r="CD11" s="17"/>
      <c r="CE11" s="17"/>
      <c r="CF11" s="35"/>
      <c r="CG11" s="35"/>
      <c r="CH11" s="17"/>
      <c r="CI11" s="17"/>
      <c r="CJ11" s="17"/>
      <c r="CK11" s="17"/>
      <c r="CL11" s="17"/>
      <c r="CM11" s="17"/>
      <c r="CN11" s="35"/>
      <c r="CO11" s="35"/>
      <c r="CP11" s="17"/>
      <c r="CQ11" s="17"/>
      <c r="CR11" s="17"/>
      <c r="CS11" s="17"/>
      <c r="CT11" s="17"/>
      <c r="CU11" s="17"/>
      <c r="CV11" s="35"/>
      <c r="CW11" s="35"/>
      <c r="CX11" s="17"/>
      <c r="CY11" s="17"/>
      <c r="CZ11" s="17"/>
      <c r="DA11" s="17"/>
      <c r="DB11" s="17"/>
      <c r="DC11" s="17"/>
      <c r="DD11" s="35"/>
      <c r="DE11" s="35"/>
      <c r="DF11" s="17"/>
    </row>
    <row r="12" spans="1:110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</row>
    <row r="13" spans="1:110" ht="22.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311</v>
      </c>
      <c r="J13" s="356" t="s">
        <v>312</v>
      </c>
      <c r="K13" s="356" t="s">
        <v>310</v>
      </c>
      <c r="L13" s="356" t="s">
        <v>14</v>
      </c>
      <c r="M13" s="352" t="s">
        <v>314</v>
      </c>
      <c r="N13" s="352" t="s">
        <v>307</v>
      </c>
      <c r="O13" s="341" t="s">
        <v>17</v>
      </c>
      <c r="P13" s="342"/>
      <c r="Q13" s="342"/>
      <c r="R13" s="342"/>
      <c r="S13" s="342"/>
      <c r="T13" s="342"/>
      <c r="U13" s="342"/>
      <c r="V13" s="343"/>
      <c r="W13" s="341" t="s">
        <v>18</v>
      </c>
      <c r="X13" s="342"/>
      <c r="Y13" s="342"/>
      <c r="Z13" s="342"/>
      <c r="AA13" s="342"/>
      <c r="AB13" s="342"/>
      <c r="AC13" s="342"/>
      <c r="AD13" s="343"/>
      <c r="AE13" s="341" t="s">
        <v>19</v>
      </c>
      <c r="AF13" s="342"/>
      <c r="AG13" s="342"/>
      <c r="AH13" s="342"/>
      <c r="AI13" s="342"/>
      <c r="AJ13" s="342"/>
      <c r="AK13" s="342"/>
      <c r="AL13" s="343"/>
      <c r="AM13" s="341" t="s">
        <v>20</v>
      </c>
      <c r="AN13" s="342"/>
      <c r="AO13" s="342"/>
      <c r="AP13" s="342"/>
      <c r="AQ13" s="342"/>
      <c r="AR13" s="342"/>
      <c r="AS13" s="342"/>
      <c r="AT13" s="343"/>
      <c r="AU13" s="341" t="s">
        <v>21</v>
      </c>
      <c r="AV13" s="342"/>
      <c r="AW13" s="342"/>
      <c r="AX13" s="342"/>
      <c r="AY13" s="342"/>
      <c r="AZ13" s="342"/>
      <c r="BA13" s="342"/>
      <c r="BB13" s="343"/>
      <c r="BC13" s="341" t="s">
        <v>22</v>
      </c>
      <c r="BD13" s="342"/>
      <c r="BE13" s="342"/>
      <c r="BF13" s="342"/>
      <c r="BG13" s="342"/>
      <c r="BH13" s="342"/>
      <c r="BI13" s="342"/>
      <c r="BJ13" s="343"/>
      <c r="BK13" s="341" t="s">
        <v>23</v>
      </c>
      <c r="BL13" s="342"/>
      <c r="BM13" s="342"/>
      <c r="BN13" s="342"/>
      <c r="BO13" s="342"/>
      <c r="BP13" s="342"/>
      <c r="BQ13" s="342"/>
      <c r="BR13" s="343"/>
      <c r="BS13" s="341" t="s">
        <v>24</v>
      </c>
      <c r="BT13" s="342"/>
      <c r="BU13" s="342"/>
      <c r="BV13" s="342"/>
      <c r="BW13" s="342"/>
      <c r="BX13" s="342"/>
      <c r="BY13" s="342"/>
      <c r="BZ13" s="343"/>
      <c r="CA13" s="341" t="s">
        <v>25</v>
      </c>
      <c r="CB13" s="342"/>
      <c r="CC13" s="342"/>
      <c r="CD13" s="342"/>
      <c r="CE13" s="342"/>
      <c r="CF13" s="342"/>
      <c r="CG13" s="342"/>
      <c r="CH13" s="343"/>
      <c r="CI13" s="341" t="s">
        <v>26</v>
      </c>
      <c r="CJ13" s="342"/>
      <c r="CK13" s="342"/>
      <c r="CL13" s="342"/>
      <c r="CM13" s="342"/>
      <c r="CN13" s="342"/>
      <c r="CO13" s="342"/>
      <c r="CP13" s="343"/>
      <c r="CQ13" s="341" t="s">
        <v>27</v>
      </c>
      <c r="CR13" s="342"/>
      <c r="CS13" s="342"/>
      <c r="CT13" s="342"/>
      <c r="CU13" s="342"/>
      <c r="CV13" s="342"/>
      <c r="CW13" s="342"/>
      <c r="CX13" s="343"/>
      <c r="CY13" s="341" t="s">
        <v>28</v>
      </c>
      <c r="CZ13" s="342"/>
      <c r="DA13" s="342"/>
      <c r="DB13" s="342"/>
      <c r="DC13" s="342"/>
      <c r="DD13" s="342"/>
      <c r="DE13" s="342"/>
      <c r="DF13" s="343"/>
    </row>
    <row r="14" spans="1:110" ht="16.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4"/>
      <c r="P14" s="345"/>
      <c r="Q14" s="345"/>
      <c r="R14" s="345"/>
      <c r="S14" s="345"/>
      <c r="T14" s="345"/>
      <c r="U14" s="345"/>
      <c r="V14" s="346"/>
      <c r="W14" s="344"/>
      <c r="X14" s="345"/>
      <c r="Y14" s="345"/>
      <c r="Z14" s="345"/>
      <c r="AA14" s="345"/>
      <c r="AB14" s="345"/>
      <c r="AC14" s="345"/>
      <c r="AD14" s="346"/>
      <c r="AE14" s="344"/>
      <c r="AF14" s="345"/>
      <c r="AG14" s="345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5"/>
      <c r="AS14" s="345"/>
      <c r="AT14" s="346"/>
      <c r="AU14" s="344"/>
      <c r="AV14" s="345"/>
      <c r="AW14" s="345"/>
      <c r="AX14" s="345"/>
      <c r="AY14" s="345"/>
      <c r="AZ14" s="345"/>
      <c r="BA14" s="345"/>
      <c r="BB14" s="346"/>
      <c r="BC14" s="344"/>
      <c r="BD14" s="345"/>
      <c r="BE14" s="345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5"/>
      <c r="BQ14" s="345"/>
      <c r="BR14" s="346"/>
      <c r="BS14" s="344"/>
      <c r="BT14" s="345"/>
      <c r="BU14" s="345"/>
      <c r="BV14" s="345"/>
      <c r="BW14" s="345"/>
      <c r="BX14" s="345"/>
      <c r="BY14" s="345"/>
      <c r="BZ14" s="346"/>
      <c r="CA14" s="344"/>
      <c r="CB14" s="345"/>
      <c r="CC14" s="345"/>
      <c r="CD14" s="345"/>
      <c r="CE14" s="345"/>
      <c r="CF14" s="345"/>
      <c r="CG14" s="345"/>
      <c r="CH14" s="346"/>
      <c r="CI14" s="344"/>
      <c r="CJ14" s="345"/>
      <c r="CK14" s="345"/>
      <c r="CL14" s="345"/>
      <c r="CM14" s="345"/>
      <c r="CN14" s="345"/>
      <c r="CO14" s="345"/>
      <c r="CP14" s="346"/>
      <c r="CQ14" s="344"/>
      <c r="CR14" s="345"/>
      <c r="CS14" s="345"/>
      <c r="CT14" s="345"/>
      <c r="CU14" s="345"/>
      <c r="CV14" s="345"/>
      <c r="CW14" s="345"/>
      <c r="CX14" s="346"/>
      <c r="CY14" s="344"/>
      <c r="CZ14" s="345"/>
      <c r="DA14" s="345"/>
      <c r="DB14" s="345"/>
      <c r="DC14" s="345"/>
      <c r="DD14" s="345"/>
      <c r="DE14" s="345"/>
      <c r="DF14" s="346"/>
    </row>
    <row r="15" spans="1:110" ht="24.75" customHeight="1" x14ac:dyDescent="0.3">
      <c r="A15" s="26" t="s">
        <v>29</v>
      </c>
      <c r="B15" s="367" t="s">
        <v>124</v>
      </c>
      <c r="C15" s="368"/>
      <c r="D15" s="42" t="s">
        <v>106</v>
      </c>
      <c r="E15" s="56" t="s">
        <v>32</v>
      </c>
      <c r="F15" s="42" t="s">
        <v>33</v>
      </c>
      <c r="G15" s="117">
        <v>137905</v>
      </c>
      <c r="H15" s="117">
        <v>138000</v>
      </c>
      <c r="I15" s="79">
        <v>111300</v>
      </c>
      <c r="J15" s="80">
        <f t="shared" ref="J15:K18" si="0">I15*1.2</f>
        <v>133560</v>
      </c>
      <c r="K15" s="80">
        <f t="shared" si="0"/>
        <v>160272</v>
      </c>
      <c r="L15" s="57" t="s">
        <v>125</v>
      </c>
      <c r="M15" s="53">
        <v>0.2</v>
      </c>
      <c r="N15" s="39">
        <f>SUM(O15:DF15)</f>
        <v>150074</v>
      </c>
      <c r="O15" s="338">
        <v>11880</v>
      </c>
      <c r="P15" s="339"/>
      <c r="Q15" s="339"/>
      <c r="R15" s="339"/>
      <c r="S15" s="339"/>
      <c r="T15" s="339"/>
      <c r="U15" s="339"/>
      <c r="V15" s="340"/>
      <c r="W15" s="338">
        <v>13167</v>
      </c>
      <c r="X15" s="339"/>
      <c r="Y15" s="339"/>
      <c r="Z15" s="339"/>
      <c r="AA15" s="339"/>
      <c r="AB15" s="339"/>
      <c r="AC15" s="339"/>
      <c r="AD15" s="340"/>
      <c r="AE15" s="338">
        <v>10848</v>
      </c>
      <c r="AF15" s="339"/>
      <c r="AG15" s="339"/>
      <c r="AH15" s="339"/>
      <c r="AI15" s="339"/>
      <c r="AJ15" s="339"/>
      <c r="AK15" s="339"/>
      <c r="AL15" s="340"/>
      <c r="AM15" s="338">
        <v>10656</v>
      </c>
      <c r="AN15" s="339"/>
      <c r="AO15" s="339"/>
      <c r="AP15" s="339"/>
      <c r="AQ15" s="339"/>
      <c r="AR15" s="339"/>
      <c r="AS15" s="339"/>
      <c r="AT15" s="340"/>
      <c r="AU15" s="338">
        <v>13923</v>
      </c>
      <c r="AV15" s="339"/>
      <c r="AW15" s="339"/>
      <c r="AX15" s="339"/>
      <c r="AY15" s="339"/>
      <c r="AZ15" s="339"/>
      <c r="BA15" s="339"/>
      <c r="BB15" s="340"/>
      <c r="BC15" s="338">
        <v>13860</v>
      </c>
      <c r="BD15" s="339"/>
      <c r="BE15" s="339"/>
      <c r="BF15" s="339"/>
      <c r="BG15" s="339"/>
      <c r="BH15" s="339"/>
      <c r="BI15" s="339"/>
      <c r="BJ15" s="340"/>
      <c r="BK15" s="338">
        <v>14652</v>
      </c>
      <c r="BL15" s="339"/>
      <c r="BM15" s="339"/>
      <c r="BN15" s="339"/>
      <c r="BO15" s="339"/>
      <c r="BP15" s="339"/>
      <c r="BQ15" s="339"/>
      <c r="BR15" s="340"/>
      <c r="BS15" s="338">
        <v>14421</v>
      </c>
      <c r="BT15" s="339"/>
      <c r="BU15" s="339"/>
      <c r="BV15" s="339"/>
      <c r="BW15" s="339"/>
      <c r="BX15" s="339"/>
      <c r="BY15" s="339"/>
      <c r="BZ15" s="340"/>
      <c r="CA15" s="338">
        <v>12217</v>
      </c>
      <c r="CB15" s="339"/>
      <c r="CC15" s="339"/>
      <c r="CD15" s="339"/>
      <c r="CE15" s="339"/>
      <c r="CF15" s="339"/>
      <c r="CG15" s="339"/>
      <c r="CH15" s="340"/>
      <c r="CI15" s="338">
        <v>14014</v>
      </c>
      <c r="CJ15" s="339"/>
      <c r="CK15" s="339"/>
      <c r="CL15" s="339"/>
      <c r="CM15" s="339"/>
      <c r="CN15" s="339"/>
      <c r="CO15" s="339"/>
      <c r="CP15" s="340"/>
      <c r="CQ15" s="338">
        <v>12780</v>
      </c>
      <c r="CR15" s="339"/>
      <c r="CS15" s="339"/>
      <c r="CT15" s="339"/>
      <c r="CU15" s="339"/>
      <c r="CV15" s="339"/>
      <c r="CW15" s="339"/>
      <c r="CX15" s="340"/>
      <c r="CY15" s="338">
        <v>7656</v>
      </c>
      <c r="CZ15" s="339"/>
      <c r="DA15" s="339"/>
      <c r="DB15" s="339"/>
      <c r="DC15" s="339"/>
      <c r="DD15" s="339"/>
      <c r="DE15" s="339"/>
      <c r="DF15" s="340"/>
    </row>
    <row r="16" spans="1:110" ht="27" customHeight="1" x14ac:dyDescent="0.3">
      <c r="A16" s="391" t="s">
        <v>34</v>
      </c>
      <c r="B16" s="407" t="s">
        <v>126</v>
      </c>
      <c r="C16" s="408"/>
      <c r="D16" s="58" t="s">
        <v>127</v>
      </c>
      <c r="E16" s="56" t="s">
        <v>32</v>
      </c>
      <c r="F16" s="42" t="s">
        <v>33</v>
      </c>
      <c r="G16" s="117">
        <v>11</v>
      </c>
      <c r="H16" s="117">
        <v>12</v>
      </c>
      <c r="I16" s="79">
        <v>11</v>
      </c>
      <c r="J16" s="80">
        <f t="shared" si="0"/>
        <v>13.2</v>
      </c>
      <c r="K16" s="80">
        <f t="shared" si="0"/>
        <v>15.839999999999998</v>
      </c>
      <c r="L16" s="57" t="s">
        <v>128</v>
      </c>
      <c r="M16" s="53">
        <v>0.2</v>
      </c>
      <c r="N16" s="39">
        <f t="shared" ref="N16:N17" si="1">SUM(O16:DF16)</f>
        <v>0</v>
      </c>
      <c r="O16" s="338">
        <v>0</v>
      </c>
      <c r="P16" s="339"/>
      <c r="Q16" s="339"/>
      <c r="R16" s="339"/>
      <c r="S16" s="339"/>
      <c r="T16" s="339"/>
      <c r="U16" s="339"/>
      <c r="V16" s="340"/>
      <c r="W16" s="338">
        <v>0</v>
      </c>
      <c r="X16" s="339"/>
      <c r="Y16" s="339"/>
      <c r="Z16" s="339"/>
      <c r="AA16" s="339"/>
      <c r="AB16" s="339"/>
      <c r="AC16" s="339"/>
      <c r="AD16" s="340"/>
      <c r="AE16" s="338">
        <v>0</v>
      </c>
      <c r="AF16" s="339"/>
      <c r="AG16" s="339"/>
      <c r="AH16" s="339"/>
      <c r="AI16" s="339"/>
      <c r="AJ16" s="339"/>
      <c r="AK16" s="339"/>
      <c r="AL16" s="340"/>
      <c r="AM16" s="338">
        <v>0</v>
      </c>
      <c r="AN16" s="339"/>
      <c r="AO16" s="339"/>
      <c r="AP16" s="339"/>
      <c r="AQ16" s="339"/>
      <c r="AR16" s="339"/>
      <c r="AS16" s="339"/>
      <c r="AT16" s="340"/>
      <c r="AU16" s="338">
        <v>0</v>
      </c>
      <c r="AV16" s="339"/>
      <c r="AW16" s="339"/>
      <c r="AX16" s="339"/>
      <c r="AY16" s="339"/>
      <c r="AZ16" s="339"/>
      <c r="BA16" s="339"/>
      <c r="BB16" s="340"/>
      <c r="BC16" s="338">
        <v>0</v>
      </c>
      <c r="BD16" s="339"/>
      <c r="BE16" s="339"/>
      <c r="BF16" s="339"/>
      <c r="BG16" s="339"/>
      <c r="BH16" s="339"/>
      <c r="BI16" s="339"/>
      <c r="BJ16" s="340"/>
      <c r="BK16" s="338">
        <v>0</v>
      </c>
      <c r="BL16" s="339"/>
      <c r="BM16" s="339"/>
      <c r="BN16" s="339"/>
      <c r="BO16" s="339"/>
      <c r="BP16" s="339"/>
      <c r="BQ16" s="339"/>
      <c r="BR16" s="340"/>
      <c r="BS16" s="338">
        <v>0</v>
      </c>
      <c r="BT16" s="339"/>
      <c r="BU16" s="339"/>
      <c r="BV16" s="339"/>
      <c r="BW16" s="339"/>
      <c r="BX16" s="339"/>
      <c r="BY16" s="339"/>
      <c r="BZ16" s="340"/>
      <c r="CA16" s="338">
        <v>0</v>
      </c>
      <c r="CB16" s="339"/>
      <c r="CC16" s="339"/>
      <c r="CD16" s="339"/>
      <c r="CE16" s="339"/>
      <c r="CF16" s="339"/>
      <c r="CG16" s="339"/>
      <c r="CH16" s="340"/>
      <c r="CI16" s="338">
        <v>0</v>
      </c>
      <c r="CJ16" s="339"/>
      <c r="CK16" s="339"/>
      <c r="CL16" s="339"/>
      <c r="CM16" s="339"/>
      <c r="CN16" s="339"/>
      <c r="CO16" s="339"/>
      <c r="CP16" s="340"/>
      <c r="CQ16" s="338">
        <v>0</v>
      </c>
      <c r="CR16" s="339"/>
      <c r="CS16" s="339"/>
      <c r="CT16" s="339"/>
      <c r="CU16" s="339"/>
      <c r="CV16" s="339"/>
      <c r="CW16" s="339"/>
      <c r="CX16" s="340"/>
      <c r="CY16" s="338">
        <v>0</v>
      </c>
      <c r="CZ16" s="339"/>
      <c r="DA16" s="339"/>
      <c r="DB16" s="339"/>
      <c r="DC16" s="339"/>
      <c r="DD16" s="339"/>
      <c r="DE16" s="339"/>
      <c r="DF16" s="340"/>
    </row>
    <row r="17" spans="1:110" ht="24.75" customHeight="1" x14ac:dyDescent="0.3">
      <c r="A17" s="391"/>
      <c r="B17" s="407" t="s">
        <v>129</v>
      </c>
      <c r="C17" s="408"/>
      <c r="D17" s="42" t="s">
        <v>130</v>
      </c>
      <c r="E17" s="56" t="s">
        <v>32</v>
      </c>
      <c r="F17" s="42" t="s">
        <v>33</v>
      </c>
      <c r="G17" s="106">
        <v>0</v>
      </c>
      <c r="H17" s="106">
        <v>16</v>
      </c>
      <c r="I17" s="79">
        <v>11</v>
      </c>
      <c r="J17" s="80">
        <f t="shared" si="0"/>
        <v>13.2</v>
      </c>
      <c r="K17" s="80">
        <f t="shared" si="0"/>
        <v>15.839999999999998</v>
      </c>
      <c r="L17" s="57" t="s">
        <v>131</v>
      </c>
      <c r="M17" s="53">
        <v>0.2</v>
      </c>
      <c r="N17" s="39">
        <f t="shared" si="1"/>
        <v>0</v>
      </c>
      <c r="O17" s="338">
        <v>0</v>
      </c>
      <c r="P17" s="339"/>
      <c r="Q17" s="339"/>
      <c r="R17" s="339"/>
      <c r="S17" s="339"/>
      <c r="T17" s="339"/>
      <c r="U17" s="339"/>
      <c r="V17" s="340"/>
      <c r="W17" s="338">
        <v>0</v>
      </c>
      <c r="X17" s="339"/>
      <c r="Y17" s="339"/>
      <c r="Z17" s="339"/>
      <c r="AA17" s="339"/>
      <c r="AB17" s="339"/>
      <c r="AC17" s="339"/>
      <c r="AD17" s="340"/>
      <c r="AE17" s="338">
        <v>0</v>
      </c>
      <c r="AF17" s="339"/>
      <c r="AG17" s="339"/>
      <c r="AH17" s="339"/>
      <c r="AI17" s="339"/>
      <c r="AJ17" s="339"/>
      <c r="AK17" s="339"/>
      <c r="AL17" s="340"/>
      <c r="AM17" s="338">
        <v>0</v>
      </c>
      <c r="AN17" s="339"/>
      <c r="AO17" s="339"/>
      <c r="AP17" s="339"/>
      <c r="AQ17" s="339"/>
      <c r="AR17" s="339"/>
      <c r="AS17" s="339"/>
      <c r="AT17" s="340"/>
      <c r="AU17" s="338">
        <v>0</v>
      </c>
      <c r="AV17" s="339"/>
      <c r="AW17" s="339"/>
      <c r="AX17" s="339"/>
      <c r="AY17" s="339"/>
      <c r="AZ17" s="339"/>
      <c r="BA17" s="339"/>
      <c r="BB17" s="340"/>
      <c r="BC17" s="338">
        <v>0</v>
      </c>
      <c r="BD17" s="339"/>
      <c r="BE17" s="339"/>
      <c r="BF17" s="339"/>
      <c r="BG17" s="339"/>
      <c r="BH17" s="339"/>
      <c r="BI17" s="339"/>
      <c r="BJ17" s="340"/>
      <c r="BK17" s="338">
        <v>0</v>
      </c>
      <c r="BL17" s="339"/>
      <c r="BM17" s="339"/>
      <c r="BN17" s="339"/>
      <c r="BO17" s="339"/>
      <c r="BP17" s="339"/>
      <c r="BQ17" s="339"/>
      <c r="BR17" s="340"/>
      <c r="BS17" s="338">
        <v>0</v>
      </c>
      <c r="BT17" s="339"/>
      <c r="BU17" s="339"/>
      <c r="BV17" s="339"/>
      <c r="BW17" s="339"/>
      <c r="BX17" s="339"/>
      <c r="BY17" s="339"/>
      <c r="BZ17" s="340"/>
      <c r="CA17" s="338">
        <v>0</v>
      </c>
      <c r="CB17" s="339"/>
      <c r="CC17" s="339"/>
      <c r="CD17" s="339"/>
      <c r="CE17" s="339"/>
      <c r="CF17" s="339"/>
      <c r="CG17" s="339"/>
      <c r="CH17" s="340"/>
      <c r="CI17" s="338">
        <v>0</v>
      </c>
      <c r="CJ17" s="339"/>
      <c r="CK17" s="339"/>
      <c r="CL17" s="339"/>
      <c r="CM17" s="339"/>
      <c r="CN17" s="339"/>
      <c r="CO17" s="339"/>
      <c r="CP17" s="340"/>
      <c r="CQ17" s="338">
        <v>0</v>
      </c>
      <c r="CR17" s="339"/>
      <c r="CS17" s="339"/>
      <c r="CT17" s="339"/>
      <c r="CU17" s="339"/>
      <c r="CV17" s="339"/>
      <c r="CW17" s="339"/>
      <c r="CX17" s="340"/>
      <c r="CY17" s="338">
        <v>0</v>
      </c>
      <c r="CZ17" s="339"/>
      <c r="DA17" s="339"/>
      <c r="DB17" s="339"/>
      <c r="DC17" s="339"/>
      <c r="DD17" s="339"/>
      <c r="DE17" s="339"/>
      <c r="DF17" s="340"/>
    </row>
    <row r="18" spans="1:110" s="30" customFormat="1" ht="12.75" customHeight="1" x14ac:dyDescent="0.3">
      <c r="A18" s="369" t="s">
        <v>35</v>
      </c>
      <c r="B18" s="401" t="s">
        <v>132</v>
      </c>
      <c r="C18" s="402"/>
      <c r="D18" s="405" t="s">
        <v>36</v>
      </c>
      <c r="E18" s="405" t="s">
        <v>32</v>
      </c>
      <c r="F18" s="405" t="s">
        <v>33</v>
      </c>
      <c r="G18" s="380">
        <v>708</v>
      </c>
      <c r="H18" s="380">
        <v>700</v>
      </c>
      <c r="I18" s="392">
        <v>440</v>
      </c>
      <c r="J18" s="392">
        <f t="shared" si="0"/>
        <v>528</v>
      </c>
      <c r="K18" s="392">
        <f t="shared" si="0"/>
        <v>633.6</v>
      </c>
      <c r="L18" s="396" t="s">
        <v>133</v>
      </c>
      <c r="M18" s="359">
        <v>0.2</v>
      </c>
      <c r="N18" s="398">
        <f>SUM(O19:DF19)</f>
        <v>485</v>
      </c>
      <c r="O18" s="59" t="s">
        <v>61</v>
      </c>
      <c r="P18" s="59" t="s">
        <v>62</v>
      </c>
      <c r="Q18" s="59" t="s">
        <v>63</v>
      </c>
      <c r="R18" s="59" t="s">
        <v>64</v>
      </c>
      <c r="S18" s="59" t="s">
        <v>37</v>
      </c>
      <c r="T18" s="59" t="s">
        <v>38</v>
      </c>
      <c r="U18" s="59" t="s">
        <v>39</v>
      </c>
      <c r="V18" s="59" t="s">
        <v>40</v>
      </c>
      <c r="W18" s="59" t="s">
        <v>61</v>
      </c>
      <c r="X18" s="59" t="s">
        <v>62</v>
      </c>
      <c r="Y18" s="59" t="s">
        <v>63</v>
      </c>
      <c r="Z18" s="59" t="s">
        <v>64</v>
      </c>
      <c r="AA18" s="59" t="s">
        <v>37</v>
      </c>
      <c r="AB18" s="59" t="s">
        <v>38</v>
      </c>
      <c r="AC18" s="59" t="s">
        <v>39</v>
      </c>
      <c r="AD18" s="59" t="s">
        <v>40</v>
      </c>
      <c r="AE18" s="59" t="s">
        <v>61</v>
      </c>
      <c r="AF18" s="59" t="s">
        <v>62</v>
      </c>
      <c r="AG18" s="59" t="s">
        <v>63</v>
      </c>
      <c r="AH18" s="59" t="s">
        <v>64</v>
      </c>
      <c r="AI18" s="59" t="s">
        <v>37</v>
      </c>
      <c r="AJ18" s="59" t="s">
        <v>38</v>
      </c>
      <c r="AK18" s="59" t="s">
        <v>39</v>
      </c>
      <c r="AL18" s="59" t="s">
        <v>40</v>
      </c>
      <c r="AM18" s="59" t="s">
        <v>61</v>
      </c>
      <c r="AN18" s="59" t="s">
        <v>62</v>
      </c>
      <c r="AO18" s="59" t="s">
        <v>63</v>
      </c>
      <c r="AP18" s="59" t="s">
        <v>64</v>
      </c>
      <c r="AQ18" s="59" t="s">
        <v>37</v>
      </c>
      <c r="AR18" s="59" t="s">
        <v>38</v>
      </c>
      <c r="AS18" s="59" t="s">
        <v>39</v>
      </c>
      <c r="AT18" s="59" t="s">
        <v>40</v>
      </c>
      <c r="AU18" s="59" t="s">
        <v>61</v>
      </c>
      <c r="AV18" s="59" t="s">
        <v>62</v>
      </c>
      <c r="AW18" s="59" t="s">
        <v>63</v>
      </c>
      <c r="AX18" s="59" t="s">
        <v>64</v>
      </c>
      <c r="AY18" s="59" t="s">
        <v>37</v>
      </c>
      <c r="AZ18" s="59" t="s">
        <v>38</v>
      </c>
      <c r="BA18" s="59" t="s">
        <v>39</v>
      </c>
      <c r="BB18" s="59" t="s">
        <v>40</v>
      </c>
      <c r="BC18" s="59" t="s">
        <v>61</v>
      </c>
      <c r="BD18" s="59" t="s">
        <v>62</v>
      </c>
      <c r="BE18" s="59" t="s">
        <v>63</v>
      </c>
      <c r="BF18" s="59" t="s">
        <v>64</v>
      </c>
      <c r="BG18" s="59" t="s">
        <v>37</v>
      </c>
      <c r="BH18" s="59" t="s">
        <v>38</v>
      </c>
      <c r="BI18" s="59" t="s">
        <v>39</v>
      </c>
      <c r="BJ18" s="59" t="s">
        <v>40</v>
      </c>
      <c r="BK18" s="59" t="s">
        <v>61</v>
      </c>
      <c r="BL18" s="59" t="s">
        <v>62</v>
      </c>
      <c r="BM18" s="59" t="s">
        <v>63</v>
      </c>
      <c r="BN18" s="59" t="s">
        <v>64</v>
      </c>
      <c r="BO18" s="59" t="s">
        <v>37</v>
      </c>
      <c r="BP18" s="59" t="s">
        <v>38</v>
      </c>
      <c r="BQ18" s="59" t="s">
        <v>39</v>
      </c>
      <c r="BR18" s="59" t="s">
        <v>40</v>
      </c>
      <c r="BS18" s="59" t="s">
        <v>61</v>
      </c>
      <c r="BT18" s="59" t="s">
        <v>62</v>
      </c>
      <c r="BU18" s="59" t="s">
        <v>63</v>
      </c>
      <c r="BV18" s="59" t="s">
        <v>64</v>
      </c>
      <c r="BW18" s="59" t="s">
        <v>37</v>
      </c>
      <c r="BX18" s="59" t="s">
        <v>38</v>
      </c>
      <c r="BY18" s="59" t="s">
        <v>39</v>
      </c>
      <c r="BZ18" s="59" t="s">
        <v>40</v>
      </c>
      <c r="CA18" s="59" t="s">
        <v>61</v>
      </c>
      <c r="CB18" s="59" t="s">
        <v>62</v>
      </c>
      <c r="CC18" s="59" t="s">
        <v>63</v>
      </c>
      <c r="CD18" s="59" t="s">
        <v>64</v>
      </c>
      <c r="CE18" s="59" t="s">
        <v>37</v>
      </c>
      <c r="CF18" s="59" t="s">
        <v>38</v>
      </c>
      <c r="CG18" s="59" t="s">
        <v>39</v>
      </c>
      <c r="CH18" s="59" t="s">
        <v>40</v>
      </c>
      <c r="CI18" s="59" t="s">
        <v>61</v>
      </c>
      <c r="CJ18" s="59" t="s">
        <v>62</v>
      </c>
      <c r="CK18" s="59" t="s">
        <v>63</v>
      </c>
      <c r="CL18" s="59" t="s">
        <v>64</v>
      </c>
      <c r="CM18" s="59" t="s">
        <v>37</v>
      </c>
      <c r="CN18" s="59" t="s">
        <v>38</v>
      </c>
      <c r="CO18" s="59" t="s">
        <v>39</v>
      </c>
      <c r="CP18" s="59" t="s">
        <v>40</v>
      </c>
      <c r="CQ18" s="59" t="s">
        <v>61</v>
      </c>
      <c r="CR18" s="59" t="s">
        <v>62</v>
      </c>
      <c r="CS18" s="59" t="s">
        <v>63</v>
      </c>
      <c r="CT18" s="59" t="s">
        <v>64</v>
      </c>
      <c r="CU18" s="59" t="s">
        <v>37</v>
      </c>
      <c r="CV18" s="59" t="s">
        <v>38</v>
      </c>
      <c r="CW18" s="59" t="s">
        <v>39</v>
      </c>
      <c r="CX18" s="59" t="s">
        <v>40</v>
      </c>
      <c r="CY18" s="59" t="s">
        <v>61</v>
      </c>
      <c r="CZ18" s="59" t="s">
        <v>62</v>
      </c>
      <c r="DA18" s="59" t="s">
        <v>63</v>
      </c>
      <c r="DB18" s="59" t="s">
        <v>64</v>
      </c>
      <c r="DC18" s="59" t="s">
        <v>37</v>
      </c>
      <c r="DD18" s="59" t="s">
        <v>38</v>
      </c>
      <c r="DE18" s="59" t="s">
        <v>39</v>
      </c>
      <c r="DF18" s="59" t="s">
        <v>40</v>
      </c>
    </row>
    <row r="19" spans="1:110" s="30" customFormat="1" ht="23.25" customHeight="1" x14ac:dyDescent="0.3">
      <c r="A19" s="370"/>
      <c r="B19" s="403"/>
      <c r="C19" s="404"/>
      <c r="D19" s="406"/>
      <c r="E19" s="406"/>
      <c r="F19" s="406"/>
      <c r="G19" s="381"/>
      <c r="H19" s="381"/>
      <c r="I19" s="393"/>
      <c r="J19" s="393"/>
      <c r="K19" s="393"/>
      <c r="L19" s="397"/>
      <c r="M19" s="360"/>
      <c r="N19" s="399"/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6</v>
      </c>
      <c r="X19" s="245">
        <v>11</v>
      </c>
      <c r="Y19" s="245">
        <v>5</v>
      </c>
      <c r="Z19" s="245">
        <v>11</v>
      </c>
      <c r="AA19" s="245">
        <v>12</v>
      </c>
      <c r="AB19" s="245">
        <v>5</v>
      </c>
      <c r="AC19" s="245">
        <v>9</v>
      </c>
      <c r="AD19" s="245">
        <v>14</v>
      </c>
      <c r="AE19" s="245">
        <v>4</v>
      </c>
      <c r="AF19" s="245">
        <v>2</v>
      </c>
      <c r="AG19" s="245">
        <v>3</v>
      </c>
      <c r="AH19" s="245">
        <v>2</v>
      </c>
      <c r="AI19" s="245">
        <v>3</v>
      </c>
      <c r="AJ19" s="245">
        <v>2</v>
      </c>
      <c r="AK19" s="245">
        <v>5</v>
      </c>
      <c r="AL19" s="245">
        <v>3</v>
      </c>
      <c r="AM19" s="253">
        <v>5</v>
      </c>
      <c r="AN19" s="253">
        <v>6</v>
      </c>
      <c r="AO19" s="253">
        <v>2</v>
      </c>
      <c r="AP19" s="253">
        <v>4</v>
      </c>
      <c r="AQ19" s="253">
        <v>7</v>
      </c>
      <c r="AR19" s="253">
        <v>6</v>
      </c>
      <c r="AS19" s="253">
        <v>6</v>
      </c>
      <c r="AT19" s="253">
        <v>3</v>
      </c>
      <c r="AU19" s="253">
        <v>4</v>
      </c>
      <c r="AV19" s="253">
        <v>3</v>
      </c>
      <c r="AW19" s="253">
        <v>1</v>
      </c>
      <c r="AX19" s="253">
        <v>5</v>
      </c>
      <c r="AY19" s="253">
        <v>8</v>
      </c>
      <c r="AZ19" s="253">
        <v>3</v>
      </c>
      <c r="BA19" s="253">
        <v>5</v>
      </c>
      <c r="BB19" s="253">
        <v>4</v>
      </c>
      <c r="BC19" s="253">
        <v>4</v>
      </c>
      <c r="BD19" s="253">
        <v>8</v>
      </c>
      <c r="BE19" s="253">
        <v>4</v>
      </c>
      <c r="BF19" s="253">
        <v>2</v>
      </c>
      <c r="BG19" s="253">
        <v>5</v>
      </c>
      <c r="BH19" s="253">
        <v>8</v>
      </c>
      <c r="BI19" s="253">
        <v>4</v>
      </c>
      <c r="BJ19" s="253">
        <v>2</v>
      </c>
      <c r="BK19" s="275">
        <v>7</v>
      </c>
      <c r="BL19" s="275">
        <v>12</v>
      </c>
      <c r="BM19" s="275">
        <v>9</v>
      </c>
      <c r="BN19" s="275">
        <v>9</v>
      </c>
      <c r="BO19" s="275">
        <v>13</v>
      </c>
      <c r="BP19" s="275">
        <v>9</v>
      </c>
      <c r="BQ19" s="275">
        <v>10</v>
      </c>
      <c r="BR19" s="275">
        <v>8</v>
      </c>
      <c r="BS19" s="277">
        <v>4</v>
      </c>
      <c r="BT19" s="277">
        <v>8</v>
      </c>
      <c r="BU19" s="277">
        <v>6</v>
      </c>
      <c r="BV19" s="277">
        <v>7</v>
      </c>
      <c r="BW19" s="277">
        <v>9</v>
      </c>
      <c r="BX19" s="277">
        <v>7</v>
      </c>
      <c r="BY19" s="277">
        <v>9</v>
      </c>
      <c r="BZ19" s="277">
        <v>5</v>
      </c>
      <c r="CA19" s="223">
        <v>3</v>
      </c>
      <c r="CB19" s="223">
        <v>4</v>
      </c>
      <c r="CC19" s="223">
        <v>6</v>
      </c>
      <c r="CD19" s="223">
        <v>7</v>
      </c>
      <c r="CE19" s="223">
        <v>4</v>
      </c>
      <c r="CF19" s="223">
        <v>4</v>
      </c>
      <c r="CG19" s="223">
        <v>5</v>
      </c>
      <c r="CH19" s="223">
        <v>4</v>
      </c>
      <c r="CI19" s="223">
        <v>2</v>
      </c>
      <c r="CJ19" s="223">
        <v>3</v>
      </c>
      <c r="CK19" s="223">
        <v>4</v>
      </c>
      <c r="CL19" s="223">
        <v>5</v>
      </c>
      <c r="CM19" s="223">
        <v>5</v>
      </c>
      <c r="CN19" s="223">
        <v>5</v>
      </c>
      <c r="CO19" s="223">
        <v>7</v>
      </c>
      <c r="CP19" s="223">
        <v>4</v>
      </c>
      <c r="CQ19" s="315">
        <v>5</v>
      </c>
      <c r="CR19" s="315">
        <v>5</v>
      </c>
      <c r="CS19" s="315">
        <v>5</v>
      </c>
      <c r="CT19" s="315">
        <v>10</v>
      </c>
      <c r="CU19" s="315">
        <v>8</v>
      </c>
      <c r="CV19" s="315">
        <v>5</v>
      </c>
      <c r="CW19" s="315">
        <v>10</v>
      </c>
      <c r="CX19" s="315">
        <v>3</v>
      </c>
      <c r="CY19" s="315">
        <v>2</v>
      </c>
      <c r="CZ19" s="315">
        <v>3</v>
      </c>
      <c r="DA19" s="315">
        <v>3</v>
      </c>
      <c r="DB19" s="315">
        <v>5</v>
      </c>
      <c r="DC19" s="315">
        <v>2</v>
      </c>
      <c r="DD19" s="315">
        <v>2</v>
      </c>
      <c r="DE19" s="315">
        <v>3</v>
      </c>
      <c r="DF19" s="315">
        <v>4</v>
      </c>
    </row>
    <row r="20" spans="1:110" s="30" customFormat="1" ht="24.75" customHeight="1" x14ac:dyDescent="0.3">
      <c r="A20" s="375"/>
      <c r="B20" s="409" t="s">
        <v>134</v>
      </c>
      <c r="C20" s="410"/>
      <c r="D20" s="60" t="s">
        <v>36</v>
      </c>
      <c r="E20" s="60" t="s">
        <v>135</v>
      </c>
      <c r="F20" s="60" t="s">
        <v>30</v>
      </c>
      <c r="G20" s="77">
        <v>664</v>
      </c>
      <c r="H20" s="77">
        <v>800</v>
      </c>
      <c r="I20" s="80">
        <v>657</v>
      </c>
      <c r="J20" s="80">
        <f>I20*1.2</f>
        <v>788.4</v>
      </c>
      <c r="K20" s="80">
        <f>J20*1.2</f>
        <v>946.07999999999993</v>
      </c>
      <c r="L20" s="61" t="s">
        <v>133</v>
      </c>
      <c r="M20" s="62">
        <v>0.2</v>
      </c>
      <c r="N20" s="78">
        <f>MAX(SUM(O20:V20),SUM(W20:AD20),SUM(AE20:AL20),SUM(AM20:AT20),SUM(AU20:BB20),SUM(BC20:BJ20),SUM(BK20:BR20),SUM(BS20:BZ20),SUM(CA20:CH20),SUM(CI20:CP20),SUM(CQ20:CX20),SUM(CY20:DF20))</f>
        <v>693</v>
      </c>
      <c r="O20" s="245">
        <v>69</v>
      </c>
      <c r="P20" s="245">
        <v>59</v>
      </c>
      <c r="Q20" s="245">
        <v>55</v>
      </c>
      <c r="R20" s="245">
        <v>55</v>
      </c>
      <c r="S20" s="245">
        <v>128</v>
      </c>
      <c r="T20" s="245">
        <v>95</v>
      </c>
      <c r="U20" s="245">
        <v>102</v>
      </c>
      <c r="V20" s="245">
        <v>101</v>
      </c>
      <c r="W20" s="245">
        <v>71</v>
      </c>
      <c r="X20" s="245">
        <v>65</v>
      </c>
      <c r="Y20" s="245">
        <v>57</v>
      </c>
      <c r="Z20" s="245">
        <v>60</v>
      </c>
      <c r="AA20" s="245">
        <v>130</v>
      </c>
      <c r="AB20" s="245">
        <v>100</v>
      </c>
      <c r="AC20" s="245">
        <v>105</v>
      </c>
      <c r="AD20" s="245">
        <v>105</v>
      </c>
      <c r="AE20" s="245">
        <v>69</v>
      </c>
      <c r="AF20" s="245">
        <v>65</v>
      </c>
      <c r="AG20" s="245">
        <v>58</v>
      </c>
      <c r="AH20" s="245">
        <v>55</v>
      </c>
      <c r="AI20" s="245">
        <v>124</v>
      </c>
      <c r="AJ20" s="245">
        <v>98</v>
      </c>
      <c r="AK20" s="245">
        <v>106</v>
      </c>
      <c r="AL20" s="245">
        <v>103</v>
      </c>
      <c r="AM20" s="253">
        <v>55</v>
      </c>
      <c r="AN20" s="253">
        <v>66</v>
      </c>
      <c r="AO20" s="253">
        <v>58</v>
      </c>
      <c r="AP20" s="253">
        <v>50</v>
      </c>
      <c r="AQ20" s="253">
        <v>121</v>
      </c>
      <c r="AR20" s="253">
        <v>100</v>
      </c>
      <c r="AS20" s="253">
        <v>110</v>
      </c>
      <c r="AT20" s="253">
        <v>106</v>
      </c>
      <c r="AU20" s="253">
        <v>50</v>
      </c>
      <c r="AV20" s="253">
        <v>62</v>
      </c>
      <c r="AW20" s="253">
        <v>62</v>
      </c>
      <c r="AX20" s="253">
        <v>55</v>
      </c>
      <c r="AY20" s="253">
        <v>113</v>
      </c>
      <c r="AZ20" s="253">
        <v>105</v>
      </c>
      <c r="BA20" s="253">
        <v>108</v>
      </c>
      <c r="BB20" s="253">
        <v>108</v>
      </c>
      <c r="BC20" s="253">
        <v>51</v>
      </c>
      <c r="BD20" s="253">
        <v>58</v>
      </c>
      <c r="BE20" s="253">
        <v>62</v>
      </c>
      <c r="BF20" s="253">
        <v>55</v>
      </c>
      <c r="BG20" s="253">
        <v>115</v>
      </c>
      <c r="BH20" s="253">
        <v>106</v>
      </c>
      <c r="BI20" s="253">
        <v>105</v>
      </c>
      <c r="BJ20" s="253">
        <v>108</v>
      </c>
      <c r="BK20" s="275">
        <v>53</v>
      </c>
      <c r="BL20" s="275">
        <v>60</v>
      </c>
      <c r="BM20" s="275">
        <v>60</v>
      </c>
      <c r="BN20" s="275">
        <v>57</v>
      </c>
      <c r="BO20" s="275">
        <v>118</v>
      </c>
      <c r="BP20" s="275">
        <v>104</v>
      </c>
      <c r="BQ20" s="275">
        <v>107</v>
      </c>
      <c r="BR20" s="275">
        <v>107</v>
      </c>
      <c r="BS20" s="277">
        <v>47</v>
      </c>
      <c r="BT20" s="277">
        <v>54</v>
      </c>
      <c r="BU20" s="277">
        <v>56</v>
      </c>
      <c r="BV20" s="277">
        <v>52</v>
      </c>
      <c r="BW20" s="277">
        <v>113</v>
      </c>
      <c r="BX20" s="277">
        <v>98</v>
      </c>
      <c r="BY20" s="277">
        <v>105</v>
      </c>
      <c r="BZ20" s="277">
        <v>102</v>
      </c>
      <c r="CA20" s="223">
        <v>57</v>
      </c>
      <c r="CB20" s="223">
        <v>60</v>
      </c>
      <c r="CC20" s="223">
        <v>54</v>
      </c>
      <c r="CD20" s="223">
        <v>51</v>
      </c>
      <c r="CE20" s="223">
        <v>111</v>
      </c>
      <c r="CF20" s="223">
        <v>102</v>
      </c>
      <c r="CG20" s="223">
        <v>108</v>
      </c>
      <c r="CH20" s="223">
        <v>100</v>
      </c>
      <c r="CI20" s="223">
        <v>55</v>
      </c>
      <c r="CJ20" s="223">
        <v>57</v>
      </c>
      <c r="CK20" s="223">
        <v>55</v>
      </c>
      <c r="CL20" s="223">
        <v>49</v>
      </c>
      <c r="CM20" s="223">
        <v>108</v>
      </c>
      <c r="CN20" s="223">
        <v>103</v>
      </c>
      <c r="CO20" s="223">
        <v>109</v>
      </c>
      <c r="CP20" s="223">
        <v>101</v>
      </c>
      <c r="CQ20" s="315">
        <v>54</v>
      </c>
      <c r="CR20" s="315">
        <v>57</v>
      </c>
      <c r="CS20" s="315">
        <v>55</v>
      </c>
      <c r="CT20" s="315">
        <v>50</v>
      </c>
      <c r="CU20" s="315">
        <v>108</v>
      </c>
      <c r="CV20" s="315">
        <v>102</v>
      </c>
      <c r="CW20" s="315">
        <v>105</v>
      </c>
      <c r="CX20" s="315">
        <v>108</v>
      </c>
      <c r="CY20" s="315">
        <v>53</v>
      </c>
      <c r="CZ20" s="315">
        <v>56</v>
      </c>
      <c r="DA20" s="315">
        <v>58</v>
      </c>
      <c r="DB20" s="315">
        <v>51</v>
      </c>
      <c r="DC20" s="315">
        <v>104</v>
      </c>
      <c r="DD20" s="315">
        <v>104</v>
      </c>
      <c r="DE20" s="315">
        <v>107</v>
      </c>
      <c r="DF20" s="315">
        <v>106</v>
      </c>
    </row>
    <row r="21" spans="1:110" x14ac:dyDescent="0.3">
      <c r="J21" s="4"/>
      <c r="K21" s="4"/>
      <c r="L21" s="4"/>
    </row>
    <row r="22" spans="1:110" ht="15" customHeight="1" x14ac:dyDescent="0.3">
      <c r="G22" s="157">
        <f>G20+G18</f>
        <v>1372</v>
      </c>
      <c r="H22" s="157">
        <f>H20+H18</f>
        <v>1500</v>
      </c>
      <c r="I22" s="157">
        <f>I20+I18</f>
        <v>1097</v>
      </c>
      <c r="J22" s="156"/>
      <c r="K22" s="156" t="s">
        <v>237</v>
      </c>
      <c r="L22" s="156" t="s">
        <v>237</v>
      </c>
      <c r="N22" s="100">
        <f>SUM(W19:DF19)+O20+P20+Q20+R20+S20+T20+U20+V20</f>
        <v>1149</v>
      </c>
      <c r="O22" s="395">
        <f>O20+P20+Q20+R20+S20+T20+U20+V20</f>
        <v>664</v>
      </c>
      <c r="P22" s="395"/>
      <c r="Q22" s="395"/>
      <c r="R22" s="395"/>
      <c r="S22" s="395"/>
      <c r="T22" s="395"/>
      <c r="U22" s="395"/>
      <c r="V22" s="395"/>
      <c r="W22" s="395">
        <f>W19+X19+Y19+Z19+AA19+AB19+AC19+AD19</f>
        <v>73</v>
      </c>
      <c r="X22" s="395"/>
      <c r="Y22" s="395"/>
      <c r="Z22" s="395"/>
      <c r="AA22" s="395"/>
      <c r="AB22" s="395"/>
      <c r="AC22" s="395"/>
      <c r="AD22" s="395"/>
      <c r="AE22" s="400">
        <f t="shared" ref="AE22" si="2">AE19+AF19+AG19+AH19+AI19+AJ19+AK19+AL19</f>
        <v>24</v>
      </c>
      <c r="AF22" s="400"/>
      <c r="AG22" s="400"/>
      <c r="AH22" s="400"/>
      <c r="AI22" s="400"/>
      <c r="AJ22" s="400"/>
      <c r="AK22" s="400"/>
      <c r="AL22" s="400"/>
      <c r="AM22" s="400">
        <f t="shared" ref="AM22" si="3">AM19+AN19+AO19+AP19+AQ19+AR19+AS19+AT19</f>
        <v>39</v>
      </c>
      <c r="AN22" s="400"/>
      <c r="AO22" s="400"/>
      <c r="AP22" s="400"/>
      <c r="AQ22" s="400"/>
      <c r="AR22" s="400"/>
      <c r="AS22" s="400"/>
      <c r="AT22" s="400"/>
      <c r="AU22" s="395">
        <f t="shared" ref="AU22" si="4">AU19+AV19+AW19+AX19+AY19+AZ19+BA19+BB19</f>
        <v>33</v>
      </c>
      <c r="AV22" s="395"/>
      <c r="AW22" s="395"/>
      <c r="AX22" s="395"/>
      <c r="AY22" s="395"/>
      <c r="AZ22" s="395"/>
      <c r="BA22" s="395"/>
      <c r="BB22" s="395"/>
      <c r="BC22" s="395">
        <f t="shared" ref="BC22" si="5">BC19+BD19+BE19+BF19+BG19+BH19+BI19+BJ19</f>
        <v>37</v>
      </c>
      <c r="BD22" s="395"/>
      <c r="BE22" s="395"/>
      <c r="BF22" s="395"/>
      <c r="BG22" s="395"/>
      <c r="BH22" s="395"/>
      <c r="BI22" s="395"/>
      <c r="BJ22" s="395"/>
      <c r="BK22" s="395">
        <f t="shared" ref="BK22" si="6">BK19+BL19+BM19+BN19+BO19+BP19+BQ19+BR19</f>
        <v>77</v>
      </c>
      <c r="BL22" s="395"/>
      <c r="BM22" s="395"/>
      <c r="BN22" s="395"/>
      <c r="BO22" s="395"/>
      <c r="BP22" s="395"/>
      <c r="BQ22" s="395"/>
      <c r="BR22" s="395"/>
      <c r="BS22" s="395">
        <f t="shared" ref="BS22" si="7">BS19+BT19+BU19+BV19+BW19+BX19+BY19+BZ19</f>
        <v>55</v>
      </c>
      <c r="BT22" s="395"/>
      <c r="BU22" s="395"/>
      <c r="BV22" s="395"/>
      <c r="BW22" s="395"/>
      <c r="BX22" s="395"/>
      <c r="BY22" s="395"/>
      <c r="BZ22" s="395"/>
      <c r="CA22" s="395">
        <f t="shared" ref="CA22" si="8">CA19+CB19+CC19+CD19+CE19+CF19+CG19+CH19</f>
        <v>37</v>
      </c>
      <c r="CB22" s="395"/>
      <c r="CC22" s="395"/>
      <c r="CD22" s="395"/>
      <c r="CE22" s="395"/>
      <c r="CF22" s="395"/>
      <c r="CG22" s="395"/>
      <c r="CH22" s="395"/>
      <c r="CI22" s="395">
        <f t="shared" ref="CI22" si="9">CI19+CJ19+CK19+CL19+CM19+CN19+CO19+CP19</f>
        <v>35</v>
      </c>
      <c r="CJ22" s="395"/>
      <c r="CK22" s="395"/>
      <c r="CL22" s="395"/>
      <c r="CM22" s="395"/>
      <c r="CN22" s="395"/>
      <c r="CO22" s="395"/>
      <c r="CP22" s="395"/>
      <c r="CQ22" s="395">
        <f t="shared" ref="CQ22" si="10">CQ19+CR19+CS19+CT19+CU19+CV19+CW19+CX19</f>
        <v>51</v>
      </c>
      <c r="CR22" s="395"/>
      <c r="CS22" s="395"/>
      <c r="CT22" s="395"/>
      <c r="CU22" s="395"/>
      <c r="CV22" s="395"/>
      <c r="CW22" s="395"/>
      <c r="CX22" s="395"/>
      <c r="CY22" s="395">
        <f t="shared" ref="CY22" si="11">CY19+CZ19+DA19+DB19+DC19+DD19+DE19+DF19</f>
        <v>24</v>
      </c>
      <c r="CZ22" s="395"/>
      <c r="DA22" s="395"/>
      <c r="DB22" s="395"/>
      <c r="DC22" s="395"/>
      <c r="DD22" s="395"/>
      <c r="DE22" s="395"/>
      <c r="DF22" s="395"/>
    </row>
    <row r="23" spans="1:110" x14ac:dyDescent="0.3">
      <c r="G23" s="157">
        <f>G15</f>
        <v>137905</v>
      </c>
      <c r="H23" s="157">
        <f>H15</f>
        <v>138000</v>
      </c>
      <c r="I23" s="157">
        <f>I15</f>
        <v>111300</v>
      </c>
      <c r="J23" s="156"/>
      <c r="K23" s="156" t="s">
        <v>238</v>
      </c>
      <c r="L23" s="156" t="s">
        <v>238</v>
      </c>
      <c r="N23" s="100">
        <f>N15</f>
        <v>150074</v>
      </c>
      <c r="O23" s="395">
        <f>O15</f>
        <v>11880</v>
      </c>
      <c r="P23" s="395"/>
      <c r="Q23" s="395"/>
      <c r="R23" s="395"/>
      <c r="S23" s="395"/>
      <c r="T23" s="395"/>
      <c r="U23" s="395"/>
      <c r="V23" s="395"/>
      <c r="W23" s="395">
        <f t="shared" ref="W23" si="12">W15</f>
        <v>13167</v>
      </c>
      <c r="X23" s="395"/>
      <c r="Y23" s="395"/>
      <c r="Z23" s="395"/>
      <c r="AA23" s="395"/>
      <c r="AB23" s="395"/>
      <c r="AC23" s="395"/>
      <c r="AD23" s="395"/>
      <c r="AE23" s="395">
        <f t="shared" ref="AE23" si="13">AE15</f>
        <v>10848</v>
      </c>
      <c r="AF23" s="395"/>
      <c r="AG23" s="395"/>
      <c r="AH23" s="395"/>
      <c r="AI23" s="395"/>
      <c r="AJ23" s="395"/>
      <c r="AK23" s="395"/>
      <c r="AL23" s="395"/>
      <c r="AM23" s="395">
        <f t="shared" ref="AM23" si="14">AM15</f>
        <v>10656</v>
      </c>
      <c r="AN23" s="395"/>
      <c r="AO23" s="395"/>
      <c r="AP23" s="395"/>
      <c r="AQ23" s="395"/>
      <c r="AR23" s="395"/>
      <c r="AS23" s="395"/>
      <c r="AT23" s="395"/>
      <c r="AU23" s="395">
        <f t="shared" ref="AU23" si="15">AU15</f>
        <v>13923</v>
      </c>
      <c r="AV23" s="395"/>
      <c r="AW23" s="395"/>
      <c r="AX23" s="395"/>
      <c r="AY23" s="395"/>
      <c r="AZ23" s="395"/>
      <c r="BA23" s="395"/>
      <c r="BB23" s="395"/>
      <c r="BC23" s="395">
        <f t="shared" ref="BC23" si="16">BC15</f>
        <v>13860</v>
      </c>
      <c r="BD23" s="395"/>
      <c r="BE23" s="395"/>
      <c r="BF23" s="395"/>
      <c r="BG23" s="395"/>
      <c r="BH23" s="395"/>
      <c r="BI23" s="395"/>
      <c r="BJ23" s="395"/>
      <c r="BK23" s="395">
        <f t="shared" ref="BK23" si="17">BK15</f>
        <v>14652</v>
      </c>
      <c r="BL23" s="395"/>
      <c r="BM23" s="395"/>
      <c r="BN23" s="395"/>
      <c r="BO23" s="395"/>
      <c r="BP23" s="395"/>
      <c r="BQ23" s="395"/>
      <c r="BR23" s="395"/>
      <c r="BS23" s="395">
        <f t="shared" ref="BS23" si="18">BS15</f>
        <v>14421</v>
      </c>
      <c r="BT23" s="395"/>
      <c r="BU23" s="395"/>
      <c r="BV23" s="395"/>
      <c r="BW23" s="395"/>
      <c r="BX23" s="395"/>
      <c r="BY23" s="395"/>
      <c r="BZ23" s="395"/>
      <c r="CA23" s="395">
        <f t="shared" ref="CA23" si="19">CA15</f>
        <v>12217</v>
      </c>
      <c r="CB23" s="395"/>
      <c r="CC23" s="395"/>
      <c r="CD23" s="395"/>
      <c r="CE23" s="395"/>
      <c r="CF23" s="395"/>
      <c r="CG23" s="395"/>
      <c r="CH23" s="395"/>
      <c r="CI23" s="395">
        <f t="shared" ref="CI23" si="20">CI15</f>
        <v>14014</v>
      </c>
      <c r="CJ23" s="395"/>
      <c r="CK23" s="395"/>
      <c r="CL23" s="395"/>
      <c r="CM23" s="395"/>
      <c r="CN23" s="395"/>
      <c r="CO23" s="395"/>
      <c r="CP23" s="395"/>
      <c r="CQ23" s="395">
        <f t="shared" ref="CQ23" si="21">CQ15</f>
        <v>12780</v>
      </c>
      <c r="CR23" s="395"/>
      <c r="CS23" s="395"/>
      <c r="CT23" s="395"/>
      <c r="CU23" s="395"/>
      <c r="CV23" s="395"/>
      <c r="CW23" s="395"/>
      <c r="CX23" s="395"/>
      <c r="CY23" s="395">
        <f t="shared" ref="CY23" si="22">CY15</f>
        <v>7656</v>
      </c>
      <c r="CZ23" s="395"/>
      <c r="DA23" s="395"/>
      <c r="DB23" s="395"/>
      <c r="DC23" s="395"/>
      <c r="DD23" s="395"/>
      <c r="DE23" s="395"/>
      <c r="DF23" s="395"/>
    </row>
    <row r="24" spans="1:110" x14ac:dyDescent="0.3">
      <c r="A24" s="4" t="s">
        <v>61</v>
      </c>
      <c r="B24" s="4" t="s">
        <v>41</v>
      </c>
      <c r="J24" s="4"/>
      <c r="K24" s="4"/>
      <c r="L24" s="4"/>
    </row>
    <row r="25" spans="1:110" x14ac:dyDescent="0.3">
      <c r="A25" s="4" t="s">
        <v>62</v>
      </c>
      <c r="B25" s="4" t="s">
        <v>42</v>
      </c>
      <c r="J25" s="4"/>
      <c r="K25" s="4" t="s">
        <v>61</v>
      </c>
      <c r="L25" s="4" t="s">
        <v>61</v>
      </c>
      <c r="N25" s="4">
        <f>O20+W19+AE19+AM19+AU19+BC19+BK19+BS19+CA19+CI19+CQ19+CY19</f>
        <v>115</v>
      </c>
      <c r="P25" s="178">
        <f>O19+W19+AE19+AM19+AU19+BC19+BK19+BS19+CA19+CI19+CQ19+CY19</f>
        <v>46</v>
      </c>
    </row>
    <row r="26" spans="1:110" s="4" customFormat="1" x14ac:dyDescent="0.3">
      <c r="A26" s="4" t="s">
        <v>63</v>
      </c>
      <c r="B26" s="4" t="s">
        <v>65</v>
      </c>
      <c r="K26" s="4" t="s">
        <v>62</v>
      </c>
      <c r="L26" s="32" t="s">
        <v>62</v>
      </c>
      <c r="N26" s="4">
        <f>P20+X19+AF19+AN19+AV19+BD19+BL19+BT19+CB19+CJ19+CR19+CZ19</f>
        <v>124</v>
      </c>
      <c r="O26" s="33"/>
      <c r="P26" s="178">
        <f>P19+X19+AF19+AN19+AV19+BD19+BL19+BT19+CB19+CJ19+CR19+CZ19</f>
        <v>65</v>
      </c>
      <c r="Q26" s="33"/>
      <c r="R26" s="33"/>
      <c r="S26" s="33"/>
      <c r="T26" s="33"/>
      <c r="U26" s="33"/>
      <c r="V26" s="33"/>
      <c r="W26" s="5"/>
      <c r="X26" s="5"/>
      <c r="Y26" s="5"/>
      <c r="Z26" s="5"/>
      <c r="AA26" s="5"/>
      <c r="AB26" s="33"/>
      <c r="AC26" s="33"/>
      <c r="AD26" s="5"/>
      <c r="AE26" s="5"/>
      <c r="AF26" s="5"/>
      <c r="AG26" s="5"/>
      <c r="AH26" s="5"/>
      <c r="AI26" s="5"/>
      <c r="AJ26" s="33"/>
      <c r="AK26" s="33"/>
      <c r="AL26" s="5"/>
      <c r="AM26" s="5"/>
      <c r="AN26" s="5"/>
      <c r="AO26" s="5"/>
      <c r="AP26" s="5"/>
      <c r="AQ26" s="5"/>
      <c r="AR26" s="33"/>
      <c r="AS26" s="33"/>
      <c r="AT26" s="5"/>
      <c r="AU26" s="5"/>
      <c r="AV26" s="5"/>
      <c r="AW26" s="5"/>
      <c r="AX26" s="5"/>
      <c r="AY26" s="5"/>
      <c r="AZ26" s="33"/>
      <c r="BA26" s="33"/>
      <c r="BB26" s="5"/>
      <c r="BC26" s="33"/>
      <c r="BD26" s="33"/>
      <c r="BE26" s="33"/>
      <c r="BF26" s="33"/>
      <c r="BG26" s="33"/>
      <c r="BH26" s="33"/>
      <c r="BI26" s="33"/>
      <c r="BJ26" s="33"/>
      <c r="BK26" s="5"/>
      <c r="BL26" s="5"/>
      <c r="BM26" s="5"/>
      <c r="BN26" s="5"/>
      <c r="BO26" s="5"/>
      <c r="BP26" s="33"/>
      <c r="BQ26" s="33"/>
      <c r="BR26" s="5"/>
      <c r="BS26" s="5"/>
      <c r="BT26" s="5"/>
      <c r="BU26" s="5"/>
      <c r="BV26" s="5"/>
      <c r="BW26" s="5"/>
      <c r="BX26" s="33"/>
      <c r="BY26" s="33"/>
      <c r="BZ26" s="5"/>
      <c r="CA26" s="5"/>
      <c r="CB26" s="5"/>
      <c r="CC26" s="5"/>
      <c r="CD26" s="5"/>
      <c r="CE26" s="5"/>
      <c r="CF26" s="33"/>
      <c r="CG26" s="33"/>
      <c r="CH26" s="5"/>
      <c r="CI26" s="5"/>
      <c r="CJ26" s="5"/>
      <c r="CK26" s="5"/>
      <c r="CL26" s="5"/>
      <c r="CM26" s="5"/>
      <c r="CN26" s="33"/>
      <c r="CO26" s="33"/>
      <c r="CP26" s="5"/>
      <c r="CQ26" s="5"/>
      <c r="CR26" s="5"/>
      <c r="CS26" s="5"/>
      <c r="CT26" s="5"/>
      <c r="CU26" s="5"/>
      <c r="CV26" s="33"/>
      <c r="CW26" s="33"/>
      <c r="CX26" s="5"/>
      <c r="CY26" s="5"/>
      <c r="CZ26" s="5"/>
      <c r="DA26" s="5"/>
      <c r="DB26" s="5"/>
      <c r="DC26" s="5"/>
      <c r="DD26" s="33"/>
      <c r="DE26" s="33"/>
      <c r="DF26" s="5"/>
    </row>
    <row r="27" spans="1:110" s="4" customFormat="1" x14ac:dyDescent="0.3">
      <c r="A27" s="4" t="s">
        <v>64</v>
      </c>
      <c r="B27" s="4" t="s">
        <v>66</v>
      </c>
      <c r="K27" s="4" t="s">
        <v>63</v>
      </c>
      <c r="L27" s="32" t="s">
        <v>63</v>
      </c>
      <c r="N27" s="4">
        <f>Q20+Y19+AG19+AO19+AW19+BE19+BM19+BU19+CC19+CK19+CS19+DA19</f>
        <v>103</v>
      </c>
      <c r="O27" s="33"/>
      <c r="P27" s="178">
        <f>Q19+Y19+AG19+AO19+AW19+BE19+BM19+BU19+CC19+CK19+CS19+DA19</f>
        <v>48</v>
      </c>
      <c r="Q27" s="33"/>
      <c r="R27" s="33"/>
      <c r="S27" s="33"/>
      <c r="T27" s="33"/>
      <c r="U27" s="33"/>
      <c r="V27" s="33"/>
      <c r="W27" s="5"/>
      <c r="X27" s="5"/>
      <c r="Y27" s="5"/>
      <c r="Z27" s="5"/>
      <c r="AA27" s="5"/>
      <c r="AB27" s="33"/>
      <c r="AC27" s="33"/>
      <c r="AD27" s="5"/>
      <c r="AE27" s="5"/>
      <c r="AF27" s="5"/>
      <c r="AG27" s="5"/>
      <c r="AH27" s="5"/>
      <c r="AI27" s="5"/>
      <c r="AJ27" s="33"/>
      <c r="AK27" s="33"/>
      <c r="AL27" s="5"/>
      <c r="AM27" s="5"/>
      <c r="AN27" s="5"/>
      <c r="AO27" s="5"/>
      <c r="AP27" s="5"/>
      <c r="AQ27" s="5"/>
      <c r="AR27" s="33"/>
      <c r="AS27" s="33"/>
      <c r="AT27" s="5"/>
      <c r="AU27" s="5"/>
      <c r="AV27" s="5"/>
      <c r="AW27" s="5"/>
      <c r="AX27" s="5"/>
      <c r="AY27" s="5"/>
      <c r="AZ27" s="33"/>
      <c r="BA27" s="33"/>
      <c r="BB27" s="5"/>
      <c r="BC27" s="33"/>
      <c r="BD27" s="33"/>
      <c r="BE27" s="33"/>
      <c r="BF27" s="33"/>
      <c r="BG27" s="33"/>
      <c r="BH27" s="33"/>
      <c r="BI27" s="33"/>
      <c r="BJ27" s="33"/>
      <c r="BK27" s="5"/>
      <c r="BL27" s="5"/>
      <c r="BM27" s="5"/>
      <c r="BN27" s="5"/>
      <c r="BO27" s="5"/>
      <c r="BP27" s="33"/>
      <c r="BQ27" s="33"/>
      <c r="BR27" s="5"/>
      <c r="BS27" s="5"/>
      <c r="BT27" s="5"/>
      <c r="BU27" s="5"/>
      <c r="BV27" s="5"/>
      <c r="BW27" s="5"/>
      <c r="BX27" s="33"/>
      <c r="BY27" s="33"/>
      <c r="BZ27" s="5"/>
      <c r="CA27" s="5"/>
      <c r="CB27" s="5"/>
      <c r="CC27" s="5"/>
      <c r="CD27" s="5"/>
      <c r="CE27" s="5"/>
      <c r="CF27" s="33"/>
      <c r="CG27" s="33"/>
      <c r="CH27" s="5"/>
      <c r="CI27" s="5"/>
      <c r="CJ27" s="5"/>
      <c r="CK27" s="5"/>
      <c r="CL27" s="5"/>
      <c r="CM27" s="5"/>
      <c r="CN27" s="33"/>
      <c r="CO27" s="33"/>
      <c r="CP27" s="5"/>
      <c r="CQ27" s="5"/>
      <c r="CR27" s="5"/>
      <c r="CS27" s="5"/>
      <c r="CT27" s="5"/>
      <c r="CU27" s="5"/>
      <c r="CV27" s="33"/>
      <c r="CW27" s="33"/>
      <c r="CX27" s="5"/>
      <c r="CY27" s="5"/>
      <c r="CZ27" s="5"/>
      <c r="DA27" s="5"/>
      <c r="DB27" s="5"/>
      <c r="DC27" s="5"/>
      <c r="DD27" s="33"/>
      <c r="DE27" s="33"/>
      <c r="DF27" s="5"/>
    </row>
    <row r="28" spans="1:110" s="4" customFormat="1" x14ac:dyDescent="0.3">
      <c r="A28" s="4" t="s">
        <v>37</v>
      </c>
      <c r="B28" s="4" t="s">
        <v>43</v>
      </c>
      <c r="J28" s="32"/>
      <c r="K28" s="4" t="s">
        <v>64</v>
      </c>
      <c r="L28" s="32" t="s">
        <v>64</v>
      </c>
      <c r="N28" s="4">
        <f>R20+Z19+AH19+AP19+AX19+BF19+BN19+BV19+CD19+CL19+CT19+DB19</f>
        <v>122</v>
      </c>
      <c r="O28" s="33"/>
      <c r="P28" s="178">
        <f>R19+Z19+AH19+AP19+AX19+BF19+BN19+BU19+CD19+CL19+CT19+DB19</f>
        <v>66</v>
      </c>
      <c r="Q28" s="33"/>
      <c r="R28" s="33"/>
      <c r="S28" s="33"/>
      <c r="T28" s="33"/>
      <c r="U28" s="33"/>
      <c r="V28" s="33"/>
      <c r="W28" s="5"/>
      <c r="X28" s="5"/>
      <c r="Y28" s="5"/>
      <c r="Z28" s="5"/>
      <c r="AA28" s="5"/>
      <c r="AB28" s="33"/>
      <c r="AC28" s="33"/>
      <c r="AD28" s="5"/>
      <c r="AE28" s="5"/>
      <c r="AF28" s="5"/>
      <c r="AG28" s="5"/>
      <c r="AH28" s="5"/>
      <c r="AI28" s="5"/>
      <c r="AJ28" s="33"/>
      <c r="AK28" s="33"/>
      <c r="AL28" s="5"/>
      <c r="AM28" s="5"/>
      <c r="AN28" s="5"/>
      <c r="AO28" s="5"/>
      <c r="AP28" s="5"/>
      <c r="AQ28" s="5"/>
      <c r="AR28" s="33"/>
      <c r="AS28" s="33"/>
      <c r="AT28" s="5"/>
      <c r="AU28" s="5"/>
      <c r="AV28" s="5"/>
      <c r="AW28" s="5"/>
      <c r="AX28" s="5"/>
      <c r="AY28" s="5"/>
      <c r="AZ28" s="33"/>
      <c r="BA28" s="33"/>
      <c r="BB28" s="5"/>
      <c r="BC28" s="33"/>
      <c r="BD28" s="33"/>
      <c r="BE28" s="33"/>
      <c r="BF28" s="33"/>
      <c r="BG28" s="33"/>
      <c r="BH28" s="33"/>
      <c r="BI28" s="33"/>
      <c r="BJ28" s="33"/>
      <c r="BK28" s="5"/>
      <c r="BL28" s="5"/>
      <c r="BM28" s="5"/>
      <c r="BN28" s="5"/>
      <c r="BO28" s="5"/>
      <c r="BP28" s="33"/>
      <c r="BQ28" s="33"/>
      <c r="BR28" s="5"/>
      <c r="BS28" s="5"/>
      <c r="BT28" s="5"/>
      <c r="BU28" s="5"/>
      <c r="BV28" s="5"/>
      <c r="BW28" s="5"/>
      <c r="BX28" s="33"/>
      <c r="BY28" s="33"/>
      <c r="BZ28" s="5"/>
      <c r="CA28" s="5"/>
      <c r="CB28" s="5"/>
      <c r="CC28" s="5"/>
      <c r="CD28" s="5"/>
      <c r="CE28" s="5"/>
      <c r="CF28" s="33"/>
      <c r="CG28" s="33"/>
      <c r="CH28" s="5"/>
      <c r="CI28" s="5"/>
      <c r="CJ28" s="5"/>
      <c r="CK28" s="5"/>
      <c r="CL28" s="5"/>
      <c r="CM28" s="5"/>
      <c r="CN28" s="33"/>
      <c r="CO28" s="33"/>
      <c r="CP28" s="5"/>
      <c r="CQ28" s="5"/>
      <c r="CR28" s="5"/>
      <c r="CS28" s="5"/>
      <c r="CT28" s="5"/>
      <c r="CU28" s="5"/>
      <c r="CV28" s="33"/>
      <c r="CW28" s="33"/>
      <c r="CX28" s="5"/>
      <c r="CY28" s="5"/>
      <c r="CZ28" s="5"/>
      <c r="DA28" s="5"/>
      <c r="DB28" s="5"/>
      <c r="DC28" s="5"/>
      <c r="DD28" s="33"/>
      <c r="DE28" s="33"/>
      <c r="DF28" s="5"/>
    </row>
    <row r="29" spans="1:110" x14ac:dyDescent="0.3">
      <c r="A29" s="4" t="s">
        <v>38</v>
      </c>
      <c r="B29" s="4" t="s">
        <v>44</v>
      </c>
      <c r="K29" s="4" t="s">
        <v>37</v>
      </c>
      <c r="L29" s="32" t="s">
        <v>37</v>
      </c>
      <c r="N29" s="4">
        <f>S20+AA19+AI19+AQ19+AY19+BG19+BO19+BW19+CE19+CM19+CU19+DC19</f>
        <v>204</v>
      </c>
      <c r="P29" s="178">
        <f>S19+AA19+AI19+AQ19+AY19+BG19+BO19+BW19+CE19+CM19+CU19+DC19</f>
        <v>76</v>
      </c>
    </row>
    <row r="30" spans="1:110" x14ac:dyDescent="0.3">
      <c r="A30" s="4" t="s">
        <v>39</v>
      </c>
      <c r="B30" s="4" t="s">
        <v>67</v>
      </c>
      <c r="K30" s="4" t="s">
        <v>38</v>
      </c>
      <c r="L30" s="32" t="s">
        <v>38</v>
      </c>
      <c r="N30" s="4">
        <f>T20+AB19+AJ19+AR19+AZ19+BH19+BP19+BX19+CF19+CN19+CV19+DD19</f>
        <v>151</v>
      </c>
      <c r="P30" s="178">
        <f>T19+AB19+AJ19+AR19+AZ19+BH19+BP19+BX19+CF19+CN19+CV19+DD19</f>
        <v>56</v>
      </c>
    </row>
    <row r="31" spans="1:110" x14ac:dyDescent="0.3">
      <c r="A31" s="4" t="s">
        <v>40</v>
      </c>
      <c r="B31" s="4" t="s">
        <v>46</v>
      </c>
      <c r="K31" s="4" t="s">
        <v>39</v>
      </c>
      <c r="L31" s="32" t="s">
        <v>39</v>
      </c>
      <c r="N31" s="4">
        <f>U20+AC19+AK19+AS19+BA19+BI19+BQ19+BY19+CG19+CO19+CW19+DE19</f>
        <v>175</v>
      </c>
      <c r="P31" s="178">
        <f>U19+AC19+AK19+AS19+BA19+BI19+BQ19+BY19+CG19+CO19+CW19+DE19</f>
        <v>73</v>
      </c>
    </row>
    <row r="32" spans="1:110" x14ac:dyDescent="0.3">
      <c r="K32" s="4" t="s">
        <v>40</v>
      </c>
      <c r="L32" s="32" t="s">
        <v>40</v>
      </c>
      <c r="N32" s="4">
        <f>V20+AD19+AL19+AT19+BB19+BJ19+BR19+BZ19+CH19+CP19+CX19+DF19</f>
        <v>155</v>
      </c>
      <c r="P32" s="178">
        <f>V19+AD19+AL19+AT19+BB19+BJ19+BR19+BZ19+CH19+CP19+CX19+DF19</f>
        <v>54</v>
      </c>
    </row>
  </sheetData>
  <mergeCells count="112">
    <mergeCell ref="CI13:CP14"/>
    <mergeCell ref="CQ13:CX14"/>
    <mergeCell ref="CY13:DF14"/>
    <mergeCell ref="CI17:CP17"/>
    <mergeCell ref="CI15:CP15"/>
    <mergeCell ref="CI16:CP16"/>
    <mergeCell ref="CQ17:CX17"/>
    <mergeCell ref="CY17:DF17"/>
    <mergeCell ref="CQ15:CX15"/>
    <mergeCell ref="CY15:DF15"/>
    <mergeCell ref="CQ16:CX16"/>
    <mergeCell ref="CY16:DF16"/>
    <mergeCell ref="A1:B1"/>
    <mergeCell ref="C1:F1"/>
    <mergeCell ref="A3:B3"/>
    <mergeCell ref="C3:F3"/>
    <mergeCell ref="A5:B5"/>
    <mergeCell ref="C5:F5"/>
    <mergeCell ref="O13:V14"/>
    <mergeCell ref="W13:AD14"/>
    <mergeCell ref="AE13:AL14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H13:H14"/>
    <mergeCell ref="G13:G14"/>
    <mergeCell ref="CA13:CH14"/>
    <mergeCell ref="I13:I14"/>
    <mergeCell ref="J13:J14"/>
    <mergeCell ref="K13:K14"/>
    <mergeCell ref="L13:L14"/>
    <mergeCell ref="M13:M14"/>
    <mergeCell ref="AM13:AT14"/>
    <mergeCell ref="AU13:BB14"/>
    <mergeCell ref="BC13:BJ14"/>
    <mergeCell ref="BK13:BR14"/>
    <mergeCell ref="B15:C15"/>
    <mergeCell ref="AU16:BB16"/>
    <mergeCell ref="AM17:AT17"/>
    <mergeCell ref="AU17:BB17"/>
    <mergeCell ref="AM15:AT15"/>
    <mergeCell ref="AU15:BB15"/>
    <mergeCell ref="O16:V16"/>
    <mergeCell ref="W16:AD16"/>
    <mergeCell ref="BS13:BZ14"/>
    <mergeCell ref="A18:A20"/>
    <mergeCell ref="B18:C19"/>
    <mergeCell ref="D18:D19"/>
    <mergeCell ref="E18:E19"/>
    <mergeCell ref="F18:F19"/>
    <mergeCell ref="I18:I19"/>
    <mergeCell ref="J18:J19"/>
    <mergeCell ref="K18:K19"/>
    <mergeCell ref="B17:C17"/>
    <mergeCell ref="A16:A17"/>
    <mergeCell ref="B16:C16"/>
    <mergeCell ref="B20:C20"/>
    <mergeCell ref="H18:H19"/>
    <mergeCell ref="G18:G19"/>
    <mergeCell ref="L18:L19"/>
    <mergeCell ref="M18:M19"/>
    <mergeCell ref="N18:N19"/>
    <mergeCell ref="CI22:CP22"/>
    <mergeCell ref="CQ22:CX22"/>
    <mergeCell ref="CY22:DF22"/>
    <mergeCell ref="CA23:CH23"/>
    <mergeCell ref="CI23:CP23"/>
    <mergeCell ref="CQ23:CX23"/>
    <mergeCell ref="CY23:DF23"/>
    <mergeCell ref="AM23:AT23"/>
    <mergeCell ref="AU23:BB23"/>
    <mergeCell ref="BC23:BJ23"/>
    <mergeCell ref="BK23:BR23"/>
    <mergeCell ref="BS23:BZ23"/>
    <mergeCell ref="AM22:AT22"/>
    <mergeCell ref="AU22:BB22"/>
    <mergeCell ref="BC22:BJ22"/>
    <mergeCell ref="BK22:BR22"/>
    <mergeCell ref="BS22:BZ22"/>
    <mergeCell ref="CA22:CH22"/>
    <mergeCell ref="O22:V22"/>
    <mergeCell ref="W22:AD22"/>
    <mergeCell ref="AE22:AL22"/>
    <mergeCell ref="CA15:CH15"/>
    <mergeCell ref="BS15:BZ15"/>
    <mergeCell ref="O23:V23"/>
    <mergeCell ref="W23:AD23"/>
    <mergeCell ref="AE23:AL23"/>
    <mergeCell ref="BC17:BJ17"/>
    <mergeCell ref="BC16:BJ16"/>
    <mergeCell ref="AM16:AT16"/>
    <mergeCell ref="BS17:BZ17"/>
    <mergeCell ref="CA17:CH17"/>
    <mergeCell ref="BC15:BJ15"/>
    <mergeCell ref="BK15:BR15"/>
    <mergeCell ref="BK16:BR16"/>
    <mergeCell ref="BK17:BR17"/>
    <mergeCell ref="AE16:AL16"/>
    <mergeCell ref="O17:V17"/>
    <mergeCell ref="W17:AD17"/>
    <mergeCell ref="AE17:AL17"/>
    <mergeCell ref="O15:V15"/>
    <mergeCell ref="W15:AD15"/>
    <mergeCell ref="AE15:AL15"/>
    <mergeCell ref="BS16:BZ16"/>
    <mergeCell ref="CA16:CH16"/>
  </mergeCells>
  <pageMargins left="0.62992125984251968" right="0.31496062992125984" top="0.74803149606299213" bottom="0.74803149606299213" header="0.31496062992125984" footer="0.31496062992125984"/>
  <pageSetup paperSize="305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33"/>
  <sheetViews>
    <sheetView view="pageBreakPreview" topLeftCell="A12" zoomScale="90" zoomScaleSheetLayoutView="90" workbookViewId="0">
      <selection activeCell="O25" sqref="O25:CH25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4" customWidth="1"/>
    <col min="9" max="9" width="12.109375" style="4" hidden="1" customWidth="1"/>
    <col min="10" max="10" width="12.1093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19" width="4.33203125" style="33" customWidth="1"/>
    <col min="20" max="20" width="4.109375" style="33" customWidth="1"/>
    <col min="21" max="44" width="4.33203125" style="5" customWidth="1"/>
    <col min="45" max="50" width="4.33203125" style="33" customWidth="1"/>
    <col min="51" max="86" width="4.33203125" style="5" customWidth="1"/>
    <col min="310" max="310" width="12.5546875" customWidth="1"/>
    <col min="311" max="311" width="5.109375" customWidth="1"/>
    <col min="312" max="312" width="13.44140625" customWidth="1"/>
    <col min="313" max="314" width="21.44140625" customWidth="1"/>
    <col min="315" max="315" width="17.6640625" customWidth="1"/>
    <col min="316" max="317" width="14.6640625" customWidth="1"/>
    <col min="318" max="319" width="15.88671875" customWidth="1"/>
    <col min="320" max="331" width="12.88671875" customWidth="1"/>
    <col min="566" max="566" width="12.5546875" customWidth="1"/>
    <col min="567" max="567" width="5.109375" customWidth="1"/>
    <col min="568" max="568" width="13.44140625" customWidth="1"/>
    <col min="569" max="570" width="21.44140625" customWidth="1"/>
    <col min="571" max="571" width="17.6640625" customWidth="1"/>
    <col min="572" max="573" width="14.6640625" customWidth="1"/>
    <col min="574" max="575" width="15.88671875" customWidth="1"/>
    <col min="576" max="587" width="12.88671875" customWidth="1"/>
    <col min="822" max="822" width="12.5546875" customWidth="1"/>
    <col min="823" max="823" width="5.109375" customWidth="1"/>
    <col min="824" max="824" width="13.44140625" customWidth="1"/>
    <col min="825" max="826" width="21.44140625" customWidth="1"/>
    <col min="827" max="827" width="17.6640625" customWidth="1"/>
    <col min="828" max="829" width="14.6640625" customWidth="1"/>
    <col min="830" max="831" width="15.88671875" customWidth="1"/>
    <col min="832" max="843" width="12.88671875" customWidth="1"/>
    <col min="1078" max="1078" width="12.5546875" customWidth="1"/>
    <col min="1079" max="1079" width="5.109375" customWidth="1"/>
    <col min="1080" max="1080" width="13.44140625" customWidth="1"/>
    <col min="1081" max="1082" width="21.44140625" customWidth="1"/>
    <col min="1083" max="1083" width="17.6640625" customWidth="1"/>
    <col min="1084" max="1085" width="14.6640625" customWidth="1"/>
    <col min="1086" max="1087" width="15.88671875" customWidth="1"/>
    <col min="1088" max="1099" width="12.88671875" customWidth="1"/>
    <col min="1334" max="1334" width="12.5546875" customWidth="1"/>
    <col min="1335" max="1335" width="5.109375" customWidth="1"/>
    <col min="1336" max="1336" width="13.44140625" customWidth="1"/>
    <col min="1337" max="1338" width="21.44140625" customWidth="1"/>
    <col min="1339" max="1339" width="17.6640625" customWidth="1"/>
    <col min="1340" max="1341" width="14.6640625" customWidth="1"/>
    <col min="1342" max="1343" width="15.88671875" customWidth="1"/>
    <col min="1344" max="1355" width="12.88671875" customWidth="1"/>
    <col min="1590" max="1590" width="12.5546875" customWidth="1"/>
    <col min="1591" max="1591" width="5.109375" customWidth="1"/>
    <col min="1592" max="1592" width="13.44140625" customWidth="1"/>
    <col min="1593" max="1594" width="21.44140625" customWidth="1"/>
    <col min="1595" max="1595" width="17.6640625" customWidth="1"/>
    <col min="1596" max="1597" width="14.6640625" customWidth="1"/>
    <col min="1598" max="1599" width="15.88671875" customWidth="1"/>
    <col min="1600" max="1611" width="12.88671875" customWidth="1"/>
    <col min="1846" max="1846" width="12.5546875" customWidth="1"/>
    <col min="1847" max="1847" width="5.109375" customWidth="1"/>
    <col min="1848" max="1848" width="13.44140625" customWidth="1"/>
    <col min="1849" max="1850" width="21.44140625" customWidth="1"/>
    <col min="1851" max="1851" width="17.6640625" customWidth="1"/>
    <col min="1852" max="1853" width="14.6640625" customWidth="1"/>
    <col min="1854" max="1855" width="15.88671875" customWidth="1"/>
    <col min="1856" max="1867" width="12.88671875" customWidth="1"/>
    <col min="2102" max="2102" width="12.5546875" customWidth="1"/>
    <col min="2103" max="2103" width="5.109375" customWidth="1"/>
    <col min="2104" max="2104" width="13.44140625" customWidth="1"/>
    <col min="2105" max="2106" width="21.44140625" customWidth="1"/>
    <col min="2107" max="2107" width="17.6640625" customWidth="1"/>
    <col min="2108" max="2109" width="14.6640625" customWidth="1"/>
    <col min="2110" max="2111" width="15.88671875" customWidth="1"/>
    <col min="2112" max="2123" width="12.88671875" customWidth="1"/>
    <col min="2358" max="2358" width="12.5546875" customWidth="1"/>
    <col min="2359" max="2359" width="5.109375" customWidth="1"/>
    <col min="2360" max="2360" width="13.44140625" customWidth="1"/>
    <col min="2361" max="2362" width="21.44140625" customWidth="1"/>
    <col min="2363" max="2363" width="17.6640625" customWidth="1"/>
    <col min="2364" max="2365" width="14.6640625" customWidth="1"/>
    <col min="2366" max="2367" width="15.88671875" customWidth="1"/>
    <col min="2368" max="2379" width="12.88671875" customWidth="1"/>
    <col min="2614" max="2614" width="12.5546875" customWidth="1"/>
    <col min="2615" max="2615" width="5.109375" customWidth="1"/>
    <col min="2616" max="2616" width="13.44140625" customWidth="1"/>
    <col min="2617" max="2618" width="21.44140625" customWidth="1"/>
    <col min="2619" max="2619" width="17.6640625" customWidth="1"/>
    <col min="2620" max="2621" width="14.6640625" customWidth="1"/>
    <col min="2622" max="2623" width="15.88671875" customWidth="1"/>
    <col min="2624" max="2635" width="12.88671875" customWidth="1"/>
    <col min="2870" max="2870" width="12.5546875" customWidth="1"/>
    <col min="2871" max="2871" width="5.109375" customWidth="1"/>
    <col min="2872" max="2872" width="13.44140625" customWidth="1"/>
    <col min="2873" max="2874" width="21.44140625" customWidth="1"/>
    <col min="2875" max="2875" width="17.6640625" customWidth="1"/>
    <col min="2876" max="2877" width="14.6640625" customWidth="1"/>
    <col min="2878" max="2879" width="15.88671875" customWidth="1"/>
    <col min="2880" max="2891" width="12.88671875" customWidth="1"/>
    <col min="3126" max="3126" width="12.5546875" customWidth="1"/>
    <col min="3127" max="3127" width="5.109375" customWidth="1"/>
    <col min="3128" max="3128" width="13.44140625" customWidth="1"/>
    <col min="3129" max="3130" width="21.44140625" customWidth="1"/>
    <col min="3131" max="3131" width="17.6640625" customWidth="1"/>
    <col min="3132" max="3133" width="14.6640625" customWidth="1"/>
    <col min="3134" max="3135" width="15.88671875" customWidth="1"/>
    <col min="3136" max="3147" width="12.88671875" customWidth="1"/>
    <col min="3382" max="3382" width="12.5546875" customWidth="1"/>
    <col min="3383" max="3383" width="5.109375" customWidth="1"/>
    <col min="3384" max="3384" width="13.44140625" customWidth="1"/>
    <col min="3385" max="3386" width="21.44140625" customWidth="1"/>
    <col min="3387" max="3387" width="17.6640625" customWidth="1"/>
    <col min="3388" max="3389" width="14.6640625" customWidth="1"/>
    <col min="3390" max="3391" width="15.88671875" customWidth="1"/>
    <col min="3392" max="3403" width="12.88671875" customWidth="1"/>
    <col min="3638" max="3638" width="12.5546875" customWidth="1"/>
    <col min="3639" max="3639" width="5.109375" customWidth="1"/>
    <col min="3640" max="3640" width="13.44140625" customWidth="1"/>
    <col min="3641" max="3642" width="21.44140625" customWidth="1"/>
    <col min="3643" max="3643" width="17.6640625" customWidth="1"/>
    <col min="3644" max="3645" width="14.6640625" customWidth="1"/>
    <col min="3646" max="3647" width="15.88671875" customWidth="1"/>
    <col min="3648" max="3659" width="12.88671875" customWidth="1"/>
    <col min="3894" max="3894" width="12.5546875" customWidth="1"/>
    <col min="3895" max="3895" width="5.109375" customWidth="1"/>
    <col min="3896" max="3896" width="13.44140625" customWidth="1"/>
    <col min="3897" max="3898" width="21.44140625" customWidth="1"/>
    <col min="3899" max="3899" width="17.6640625" customWidth="1"/>
    <col min="3900" max="3901" width="14.6640625" customWidth="1"/>
    <col min="3902" max="3903" width="15.88671875" customWidth="1"/>
    <col min="3904" max="3915" width="12.88671875" customWidth="1"/>
    <col min="4150" max="4150" width="12.5546875" customWidth="1"/>
    <col min="4151" max="4151" width="5.109375" customWidth="1"/>
    <col min="4152" max="4152" width="13.44140625" customWidth="1"/>
    <col min="4153" max="4154" width="21.44140625" customWidth="1"/>
    <col min="4155" max="4155" width="17.6640625" customWidth="1"/>
    <col min="4156" max="4157" width="14.6640625" customWidth="1"/>
    <col min="4158" max="4159" width="15.88671875" customWidth="1"/>
    <col min="4160" max="4171" width="12.88671875" customWidth="1"/>
    <col min="4406" max="4406" width="12.5546875" customWidth="1"/>
    <col min="4407" max="4407" width="5.109375" customWidth="1"/>
    <col min="4408" max="4408" width="13.44140625" customWidth="1"/>
    <col min="4409" max="4410" width="21.44140625" customWidth="1"/>
    <col min="4411" max="4411" width="17.6640625" customWidth="1"/>
    <col min="4412" max="4413" width="14.6640625" customWidth="1"/>
    <col min="4414" max="4415" width="15.88671875" customWidth="1"/>
    <col min="4416" max="4427" width="12.88671875" customWidth="1"/>
    <col min="4662" max="4662" width="12.5546875" customWidth="1"/>
    <col min="4663" max="4663" width="5.109375" customWidth="1"/>
    <col min="4664" max="4664" width="13.44140625" customWidth="1"/>
    <col min="4665" max="4666" width="21.44140625" customWidth="1"/>
    <col min="4667" max="4667" width="17.6640625" customWidth="1"/>
    <col min="4668" max="4669" width="14.6640625" customWidth="1"/>
    <col min="4670" max="4671" width="15.88671875" customWidth="1"/>
    <col min="4672" max="4683" width="12.88671875" customWidth="1"/>
    <col min="4918" max="4918" width="12.5546875" customWidth="1"/>
    <col min="4919" max="4919" width="5.109375" customWidth="1"/>
    <col min="4920" max="4920" width="13.44140625" customWidth="1"/>
    <col min="4921" max="4922" width="21.44140625" customWidth="1"/>
    <col min="4923" max="4923" width="17.6640625" customWidth="1"/>
    <col min="4924" max="4925" width="14.6640625" customWidth="1"/>
    <col min="4926" max="4927" width="15.88671875" customWidth="1"/>
    <col min="4928" max="4939" width="12.88671875" customWidth="1"/>
    <col min="5174" max="5174" width="12.5546875" customWidth="1"/>
    <col min="5175" max="5175" width="5.109375" customWidth="1"/>
    <col min="5176" max="5176" width="13.44140625" customWidth="1"/>
    <col min="5177" max="5178" width="21.44140625" customWidth="1"/>
    <col min="5179" max="5179" width="17.6640625" customWidth="1"/>
    <col min="5180" max="5181" width="14.6640625" customWidth="1"/>
    <col min="5182" max="5183" width="15.88671875" customWidth="1"/>
    <col min="5184" max="5195" width="12.88671875" customWidth="1"/>
    <col min="5430" max="5430" width="12.5546875" customWidth="1"/>
    <col min="5431" max="5431" width="5.109375" customWidth="1"/>
    <col min="5432" max="5432" width="13.44140625" customWidth="1"/>
    <col min="5433" max="5434" width="21.44140625" customWidth="1"/>
    <col min="5435" max="5435" width="17.6640625" customWidth="1"/>
    <col min="5436" max="5437" width="14.6640625" customWidth="1"/>
    <col min="5438" max="5439" width="15.88671875" customWidth="1"/>
    <col min="5440" max="5451" width="12.88671875" customWidth="1"/>
    <col min="5686" max="5686" width="12.5546875" customWidth="1"/>
    <col min="5687" max="5687" width="5.109375" customWidth="1"/>
    <col min="5688" max="5688" width="13.44140625" customWidth="1"/>
    <col min="5689" max="5690" width="21.44140625" customWidth="1"/>
    <col min="5691" max="5691" width="17.6640625" customWidth="1"/>
    <col min="5692" max="5693" width="14.6640625" customWidth="1"/>
    <col min="5694" max="5695" width="15.88671875" customWidth="1"/>
    <col min="5696" max="5707" width="12.88671875" customWidth="1"/>
    <col min="5942" max="5942" width="12.5546875" customWidth="1"/>
    <col min="5943" max="5943" width="5.109375" customWidth="1"/>
    <col min="5944" max="5944" width="13.44140625" customWidth="1"/>
    <col min="5945" max="5946" width="21.44140625" customWidth="1"/>
    <col min="5947" max="5947" width="17.6640625" customWidth="1"/>
    <col min="5948" max="5949" width="14.6640625" customWidth="1"/>
    <col min="5950" max="5951" width="15.88671875" customWidth="1"/>
    <col min="5952" max="5963" width="12.88671875" customWidth="1"/>
    <col min="6198" max="6198" width="12.5546875" customWidth="1"/>
    <col min="6199" max="6199" width="5.109375" customWidth="1"/>
    <col min="6200" max="6200" width="13.44140625" customWidth="1"/>
    <col min="6201" max="6202" width="21.44140625" customWidth="1"/>
    <col min="6203" max="6203" width="17.6640625" customWidth="1"/>
    <col min="6204" max="6205" width="14.6640625" customWidth="1"/>
    <col min="6206" max="6207" width="15.88671875" customWidth="1"/>
    <col min="6208" max="6219" width="12.88671875" customWidth="1"/>
    <col min="6454" max="6454" width="12.5546875" customWidth="1"/>
    <col min="6455" max="6455" width="5.109375" customWidth="1"/>
    <col min="6456" max="6456" width="13.44140625" customWidth="1"/>
    <col min="6457" max="6458" width="21.44140625" customWidth="1"/>
    <col min="6459" max="6459" width="17.6640625" customWidth="1"/>
    <col min="6460" max="6461" width="14.6640625" customWidth="1"/>
    <col min="6462" max="6463" width="15.88671875" customWidth="1"/>
    <col min="6464" max="6475" width="12.88671875" customWidth="1"/>
    <col min="6710" max="6710" width="12.5546875" customWidth="1"/>
    <col min="6711" max="6711" width="5.109375" customWidth="1"/>
    <col min="6712" max="6712" width="13.44140625" customWidth="1"/>
    <col min="6713" max="6714" width="21.44140625" customWidth="1"/>
    <col min="6715" max="6715" width="17.6640625" customWidth="1"/>
    <col min="6716" max="6717" width="14.6640625" customWidth="1"/>
    <col min="6718" max="6719" width="15.88671875" customWidth="1"/>
    <col min="6720" max="6731" width="12.88671875" customWidth="1"/>
    <col min="6966" max="6966" width="12.5546875" customWidth="1"/>
    <col min="6967" max="6967" width="5.109375" customWidth="1"/>
    <col min="6968" max="6968" width="13.44140625" customWidth="1"/>
    <col min="6969" max="6970" width="21.44140625" customWidth="1"/>
    <col min="6971" max="6971" width="17.6640625" customWidth="1"/>
    <col min="6972" max="6973" width="14.6640625" customWidth="1"/>
    <col min="6974" max="6975" width="15.88671875" customWidth="1"/>
    <col min="6976" max="6987" width="12.88671875" customWidth="1"/>
    <col min="7222" max="7222" width="12.5546875" customWidth="1"/>
    <col min="7223" max="7223" width="5.109375" customWidth="1"/>
    <col min="7224" max="7224" width="13.44140625" customWidth="1"/>
    <col min="7225" max="7226" width="21.44140625" customWidth="1"/>
    <col min="7227" max="7227" width="17.6640625" customWidth="1"/>
    <col min="7228" max="7229" width="14.6640625" customWidth="1"/>
    <col min="7230" max="7231" width="15.88671875" customWidth="1"/>
    <col min="7232" max="7243" width="12.88671875" customWidth="1"/>
    <col min="7478" max="7478" width="12.5546875" customWidth="1"/>
    <col min="7479" max="7479" width="5.109375" customWidth="1"/>
    <col min="7480" max="7480" width="13.44140625" customWidth="1"/>
    <col min="7481" max="7482" width="21.44140625" customWidth="1"/>
    <col min="7483" max="7483" width="17.6640625" customWidth="1"/>
    <col min="7484" max="7485" width="14.6640625" customWidth="1"/>
    <col min="7486" max="7487" width="15.88671875" customWidth="1"/>
    <col min="7488" max="7499" width="12.88671875" customWidth="1"/>
    <col min="7734" max="7734" width="12.5546875" customWidth="1"/>
    <col min="7735" max="7735" width="5.109375" customWidth="1"/>
    <col min="7736" max="7736" width="13.44140625" customWidth="1"/>
    <col min="7737" max="7738" width="21.44140625" customWidth="1"/>
    <col min="7739" max="7739" width="17.6640625" customWidth="1"/>
    <col min="7740" max="7741" width="14.6640625" customWidth="1"/>
    <col min="7742" max="7743" width="15.88671875" customWidth="1"/>
    <col min="7744" max="7755" width="12.88671875" customWidth="1"/>
    <col min="7990" max="7990" width="12.5546875" customWidth="1"/>
    <col min="7991" max="7991" width="5.109375" customWidth="1"/>
    <col min="7992" max="7992" width="13.44140625" customWidth="1"/>
    <col min="7993" max="7994" width="21.44140625" customWidth="1"/>
    <col min="7995" max="7995" width="17.6640625" customWidth="1"/>
    <col min="7996" max="7997" width="14.6640625" customWidth="1"/>
    <col min="7998" max="7999" width="15.88671875" customWidth="1"/>
    <col min="8000" max="8011" width="12.88671875" customWidth="1"/>
    <col min="8246" max="8246" width="12.5546875" customWidth="1"/>
    <col min="8247" max="8247" width="5.109375" customWidth="1"/>
    <col min="8248" max="8248" width="13.44140625" customWidth="1"/>
    <col min="8249" max="8250" width="21.44140625" customWidth="1"/>
    <col min="8251" max="8251" width="17.6640625" customWidth="1"/>
    <col min="8252" max="8253" width="14.6640625" customWidth="1"/>
    <col min="8254" max="8255" width="15.88671875" customWidth="1"/>
    <col min="8256" max="8267" width="12.88671875" customWidth="1"/>
    <col min="8502" max="8502" width="12.5546875" customWidth="1"/>
    <col min="8503" max="8503" width="5.109375" customWidth="1"/>
    <col min="8504" max="8504" width="13.44140625" customWidth="1"/>
    <col min="8505" max="8506" width="21.44140625" customWidth="1"/>
    <col min="8507" max="8507" width="17.6640625" customWidth="1"/>
    <col min="8508" max="8509" width="14.6640625" customWidth="1"/>
    <col min="8510" max="8511" width="15.88671875" customWidth="1"/>
    <col min="8512" max="8523" width="12.88671875" customWidth="1"/>
    <col min="8758" max="8758" width="12.5546875" customWidth="1"/>
    <col min="8759" max="8759" width="5.109375" customWidth="1"/>
    <col min="8760" max="8760" width="13.44140625" customWidth="1"/>
    <col min="8761" max="8762" width="21.44140625" customWidth="1"/>
    <col min="8763" max="8763" width="17.6640625" customWidth="1"/>
    <col min="8764" max="8765" width="14.6640625" customWidth="1"/>
    <col min="8766" max="8767" width="15.88671875" customWidth="1"/>
    <col min="8768" max="8779" width="12.88671875" customWidth="1"/>
    <col min="9014" max="9014" width="12.5546875" customWidth="1"/>
    <col min="9015" max="9015" width="5.109375" customWidth="1"/>
    <col min="9016" max="9016" width="13.44140625" customWidth="1"/>
    <col min="9017" max="9018" width="21.44140625" customWidth="1"/>
    <col min="9019" max="9019" width="17.6640625" customWidth="1"/>
    <col min="9020" max="9021" width="14.6640625" customWidth="1"/>
    <col min="9022" max="9023" width="15.88671875" customWidth="1"/>
    <col min="9024" max="9035" width="12.88671875" customWidth="1"/>
    <col min="9270" max="9270" width="12.5546875" customWidth="1"/>
    <col min="9271" max="9271" width="5.109375" customWidth="1"/>
    <col min="9272" max="9272" width="13.44140625" customWidth="1"/>
    <col min="9273" max="9274" width="21.44140625" customWidth="1"/>
    <col min="9275" max="9275" width="17.6640625" customWidth="1"/>
    <col min="9276" max="9277" width="14.6640625" customWidth="1"/>
    <col min="9278" max="9279" width="15.88671875" customWidth="1"/>
    <col min="9280" max="9291" width="12.88671875" customWidth="1"/>
    <col min="9526" max="9526" width="12.5546875" customWidth="1"/>
    <col min="9527" max="9527" width="5.109375" customWidth="1"/>
    <col min="9528" max="9528" width="13.44140625" customWidth="1"/>
    <col min="9529" max="9530" width="21.44140625" customWidth="1"/>
    <col min="9531" max="9531" width="17.6640625" customWidth="1"/>
    <col min="9532" max="9533" width="14.6640625" customWidth="1"/>
    <col min="9534" max="9535" width="15.88671875" customWidth="1"/>
    <col min="9536" max="9547" width="12.88671875" customWidth="1"/>
    <col min="9782" max="9782" width="12.5546875" customWidth="1"/>
    <col min="9783" max="9783" width="5.109375" customWidth="1"/>
    <col min="9784" max="9784" width="13.44140625" customWidth="1"/>
    <col min="9785" max="9786" width="21.44140625" customWidth="1"/>
    <col min="9787" max="9787" width="17.6640625" customWidth="1"/>
    <col min="9788" max="9789" width="14.6640625" customWidth="1"/>
    <col min="9790" max="9791" width="15.88671875" customWidth="1"/>
    <col min="9792" max="9803" width="12.88671875" customWidth="1"/>
    <col min="10038" max="10038" width="12.5546875" customWidth="1"/>
    <col min="10039" max="10039" width="5.109375" customWidth="1"/>
    <col min="10040" max="10040" width="13.44140625" customWidth="1"/>
    <col min="10041" max="10042" width="21.44140625" customWidth="1"/>
    <col min="10043" max="10043" width="17.6640625" customWidth="1"/>
    <col min="10044" max="10045" width="14.6640625" customWidth="1"/>
    <col min="10046" max="10047" width="15.88671875" customWidth="1"/>
    <col min="10048" max="10059" width="12.88671875" customWidth="1"/>
    <col min="10294" max="10294" width="12.5546875" customWidth="1"/>
    <col min="10295" max="10295" width="5.109375" customWidth="1"/>
    <col min="10296" max="10296" width="13.44140625" customWidth="1"/>
    <col min="10297" max="10298" width="21.44140625" customWidth="1"/>
    <col min="10299" max="10299" width="17.6640625" customWidth="1"/>
    <col min="10300" max="10301" width="14.6640625" customWidth="1"/>
    <col min="10302" max="10303" width="15.88671875" customWidth="1"/>
    <col min="10304" max="10315" width="12.88671875" customWidth="1"/>
    <col min="10550" max="10550" width="12.5546875" customWidth="1"/>
    <col min="10551" max="10551" width="5.109375" customWidth="1"/>
    <col min="10552" max="10552" width="13.44140625" customWidth="1"/>
    <col min="10553" max="10554" width="21.44140625" customWidth="1"/>
    <col min="10555" max="10555" width="17.6640625" customWidth="1"/>
    <col min="10556" max="10557" width="14.6640625" customWidth="1"/>
    <col min="10558" max="10559" width="15.88671875" customWidth="1"/>
    <col min="10560" max="10571" width="12.88671875" customWidth="1"/>
    <col min="10806" max="10806" width="12.5546875" customWidth="1"/>
    <col min="10807" max="10807" width="5.109375" customWidth="1"/>
    <col min="10808" max="10808" width="13.44140625" customWidth="1"/>
    <col min="10809" max="10810" width="21.44140625" customWidth="1"/>
    <col min="10811" max="10811" width="17.6640625" customWidth="1"/>
    <col min="10812" max="10813" width="14.6640625" customWidth="1"/>
    <col min="10814" max="10815" width="15.88671875" customWidth="1"/>
    <col min="10816" max="10827" width="12.88671875" customWidth="1"/>
    <col min="11062" max="11062" width="12.5546875" customWidth="1"/>
    <col min="11063" max="11063" width="5.109375" customWidth="1"/>
    <col min="11064" max="11064" width="13.44140625" customWidth="1"/>
    <col min="11065" max="11066" width="21.44140625" customWidth="1"/>
    <col min="11067" max="11067" width="17.6640625" customWidth="1"/>
    <col min="11068" max="11069" width="14.6640625" customWidth="1"/>
    <col min="11070" max="11071" width="15.88671875" customWidth="1"/>
    <col min="11072" max="11083" width="12.88671875" customWidth="1"/>
    <col min="11318" max="11318" width="12.5546875" customWidth="1"/>
    <col min="11319" max="11319" width="5.109375" customWidth="1"/>
    <col min="11320" max="11320" width="13.44140625" customWidth="1"/>
    <col min="11321" max="11322" width="21.44140625" customWidth="1"/>
    <col min="11323" max="11323" width="17.6640625" customWidth="1"/>
    <col min="11324" max="11325" width="14.6640625" customWidth="1"/>
    <col min="11326" max="11327" width="15.88671875" customWidth="1"/>
    <col min="11328" max="11339" width="12.88671875" customWidth="1"/>
    <col min="11574" max="11574" width="12.5546875" customWidth="1"/>
    <col min="11575" max="11575" width="5.109375" customWidth="1"/>
    <col min="11576" max="11576" width="13.44140625" customWidth="1"/>
    <col min="11577" max="11578" width="21.44140625" customWidth="1"/>
    <col min="11579" max="11579" width="17.6640625" customWidth="1"/>
    <col min="11580" max="11581" width="14.6640625" customWidth="1"/>
    <col min="11582" max="11583" width="15.88671875" customWidth="1"/>
    <col min="11584" max="11595" width="12.88671875" customWidth="1"/>
    <col min="11830" max="11830" width="12.5546875" customWidth="1"/>
    <col min="11831" max="11831" width="5.109375" customWidth="1"/>
    <col min="11832" max="11832" width="13.44140625" customWidth="1"/>
    <col min="11833" max="11834" width="21.44140625" customWidth="1"/>
    <col min="11835" max="11835" width="17.6640625" customWidth="1"/>
    <col min="11836" max="11837" width="14.6640625" customWidth="1"/>
    <col min="11838" max="11839" width="15.88671875" customWidth="1"/>
    <col min="11840" max="11851" width="12.88671875" customWidth="1"/>
    <col min="12086" max="12086" width="12.5546875" customWidth="1"/>
    <col min="12087" max="12087" width="5.109375" customWidth="1"/>
    <col min="12088" max="12088" width="13.44140625" customWidth="1"/>
    <col min="12089" max="12090" width="21.44140625" customWidth="1"/>
    <col min="12091" max="12091" width="17.6640625" customWidth="1"/>
    <col min="12092" max="12093" width="14.6640625" customWidth="1"/>
    <col min="12094" max="12095" width="15.88671875" customWidth="1"/>
    <col min="12096" max="12107" width="12.88671875" customWidth="1"/>
    <col min="12342" max="12342" width="12.5546875" customWidth="1"/>
    <col min="12343" max="12343" width="5.109375" customWidth="1"/>
    <col min="12344" max="12344" width="13.44140625" customWidth="1"/>
    <col min="12345" max="12346" width="21.44140625" customWidth="1"/>
    <col min="12347" max="12347" width="17.6640625" customWidth="1"/>
    <col min="12348" max="12349" width="14.6640625" customWidth="1"/>
    <col min="12350" max="12351" width="15.88671875" customWidth="1"/>
    <col min="12352" max="12363" width="12.88671875" customWidth="1"/>
    <col min="12598" max="12598" width="12.5546875" customWidth="1"/>
    <col min="12599" max="12599" width="5.109375" customWidth="1"/>
    <col min="12600" max="12600" width="13.44140625" customWidth="1"/>
    <col min="12601" max="12602" width="21.44140625" customWidth="1"/>
    <col min="12603" max="12603" width="17.6640625" customWidth="1"/>
    <col min="12604" max="12605" width="14.6640625" customWidth="1"/>
    <col min="12606" max="12607" width="15.88671875" customWidth="1"/>
    <col min="12608" max="12619" width="12.88671875" customWidth="1"/>
    <col min="12854" max="12854" width="12.5546875" customWidth="1"/>
    <col min="12855" max="12855" width="5.109375" customWidth="1"/>
    <col min="12856" max="12856" width="13.44140625" customWidth="1"/>
    <col min="12857" max="12858" width="21.44140625" customWidth="1"/>
    <col min="12859" max="12859" width="17.6640625" customWidth="1"/>
    <col min="12860" max="12861" width="14.6640625" customWidth="1"/>
    <col min="12862" max="12863" width="15.88671875" customWidth="1"/>
    <col min="12864" max="12875" width="12.88671875" customWidth="1"/>
    <col min="13110" max="13110" width="12.5546875" customWidth="1"/>
    <col min="13111" max="13111" width="5.109375" customWidth="1"/>
    <col min="13112" max="13112" width="13.44140625" customWidth="1"/>
    <col min="13113" max="13114" width="21.44140625" customWidth="1"/>
    <col min="13115" max="13115" width="17.6640625" customWidth="1"/>
    <col min="13116" max="13117" width="14.6640625" customWidth="1"/>
    <col min="13118" max="13119" width="15.88671875" customWidth="1"/>
    <col min="13120" max="13131" width="12.88671875" customWidth="1"/>
    <col min="13366" max="13366" width="12.5546875" customWidth="1"/>
    <col min="13367" max="13367" width="5.109375" customWidth="1"/>
    <col min="13368" max="13368" width="13.44140625" customWidth="1"/>
    <col min="13369" max="13370" width="21.44140625" customWidth="1"/>
    <col min="13371" max="13371" width="17.6640625" customWidth="1"/>
    <col min="13372" max="13373" width="14.6640625" customWidth="1"/>
    <col min="13374" max="13375" width="15.88671875" customWidth="1"/>
    <col min="13376" max="13387" width="12.88671875" customWidth="1"/>
    <col min="13622" max="13622" width="12.5546875" customWidth="1"/>
    <col min="13623" max="13623" width="5.109375" customWidth="1"/>
    <col min="13624" max="13624" width="13.44140625" customWidth="1"/>
    <col min="13625" max="13626" width="21.44140625" customWidth="1"/>
    <col min="13627" max="13627" width="17.6640625" customWidth="1"/>
    <col min="13628" max="13629" width="14.6640625" customWidth="1"/>
    <col min="13630" max="13631" width="15.88671875" customWidth="1"/>
    <col min="13632" max="13643" width="12.88671875" customWidth="1"/>
    <col min="13878" max="13878" width="12.5546875" customWidth="1"/>
    <col min="13879" max="13879" width="5.109375" customWidth="1"/>
    <col min="13880" max="13880" width="13.44140625" customWidth="1"/>
    <col min="13881" max="13882" width="21.44140625" customWidth="1"/>
    <col min="13883" max="13883" width="17.6640625" customWidth="1"/>
    <col min="13884" max="13885" width="14.6640625" customWidth="1"/>
    <col min="13886" max="13887" width="15.88671875" customWidth="1"/>
    <col min="13888" max="13899" width="12.88671875" customWidth="1"/>
    <col min="14134" max="14134" width="12.5546875" customWidth="1"/>
    <col min="14135" max="14135" width="5.109375" customWidth="1"/>
    <col min="14136" max="14136" width="13.44140625" customWidth="1"/>
    <col min="14137" max="14138" width="21.44140625" customWidth="1"/>
    <col min="14139" max="14139" width="17.6640625" customWidth="1"/>
    <col min="14140" max="14141" width="14.6640625" customWidth="1"/>
    <col min="14142" max="14143" width="15.88671875" customWidth="1"/>
    <col min="14144" max="14155" width="12.88671875" customWidth="1"/>
    <col min="14390" max="14390" width="12.5546875" customWidth="1"/>
    <col min="14391" max="14391" width="5.109375" customWidth="1"/>
    <col min="14392" max="14392" width="13.44140625" customWidth="1"/>
    <col min="14393" max="14394" width="21.44140625" customWidth="1"/>
    <col min="14395" max="14395" width="17.6640625" customWidth="1"/>
    <col min="14396" max="14397" width="14.6640625" customWidth="1"/>
    <col min="14398" max="14399" width="15.88671875" customWidth="1"/>
    <col min="14400" max="14411" width="12.88671875" customWidth="1"/>
    <col min="14646" max="14646" width="12.5546875" customWidth="1"/>
    <col min="14647" max="14647" width="5.109375" customWidth="1"/>
    <col min="14648" max="14648" width="13.44140625" customWidth="1"/>
    <col min="14649" max="14650" width="21.44140625" customWidth="1"/>
    <col min="14651" max="14651" width="17.6640625" customWidth="1"/>
    <col min="14652" max="14653" width="14.6640625" customWidth="1"/>
    <col min="14654" max="14655" width="15.88671875" customWidth="1"/>
    <col min="14656" max="14667" width="12.88671875" customWidth="1"/>
    <col min="14902" max="14902" width="12.5546875" customWidth="1"/>
    <col min="14903" max="14903" width="5.109375" customWidth="1"/>
    <col min="14904" max="14904" width="13.44140625" customWidth="1"/>
    <col min="14905" max="14906" width="21.44140625" customWidth="1"/>
    <col min="14907" max="14907" width="17.6640625" customWidth="1"/>
    <col min="14908" max="14909" width="14.6640625" customWidth="1"/>
    <col min="14910" max="14911" width="15.88671875" customWidth="1"/>
    <col min="14912" max="14923" width="12.88671875" customWidth="1"/>
    <col min="15158" max="15158" width="12.5546875" customWidth="1"/>
    <col min="15159" max="15159" width="5.109375" customWidth="1"/>
    <col min="15160" max="15160" width="13.44140625" customWidth="1"/>
    <col min="15161" max="15162" width="21.44140625" customWidth="1"/>
    <col min="15163" max="15163" width="17.6640625" customWidth="1"/>
    <col min="15164" max="15165" width="14.6640625" customWidth="1"/>
    <col min="15166" max="15167" width="15.88671875" customWidth="1"/>
    <col min="15168" max="15179" width="12.88671875" customWidth="1"/>
    <col min="15414" max="15414" width="12.5546875" customWidth="1"/>
    <col min="15415" max="15415" width="5.109375" customWidth="1"/>
    <col min="15416" max="15416" width="13.44140625" customWidth="1"/>
    <col min="15417" max="15418" width="21.44140625" customWidth="1"/>
    <col min="15419" max="15419" width="17.6640625" customWidth="1"/>
    <col min="15420" max="15421" width="14.6640625" customWidth="1"/>
    <col min="15422" max="15423" width="15.88671875" customWidth="1"/>
    <col min="15424" max="15435" width="12.88671875" customWidth="1"/>
    <col min="15670" max="15670" width="12.5546875" customWidth="1"/>
    <col min="15671" max="15671" width="5.109375" customWidth="1"/>
    <col min="15672" max="15672" width="13.44140625" customWidth="1"/>
    <col min="15673" max="15674" width="21.44140625" customWidth="1"/>
    <col min="15675" max="15675" width="17.6640625" customWidth="1"/>
    <col min="15676" max="15677" width="14.6640625" customWidth="1"/>
    <col min="15678" max="15679" width="15.88671875" customWidth="1"/>
    <col min="15680" max="15691" width="12.88671875" customWidth="1"/>
    <col min="15926" max="15926" width="12.5546875" customWidth="1"/>
    <col min="15927" max="15927" width="5.109375" customWidth="1"/>
    <col min="15928" max="15928" width="13.44140625" customWidth="1"/>
    <col min="15929" max="15930" width="21.44140625" customWidth="1"/>
    <col min="15931" max="15931" width="17.6640625" customWidth="1"/>
    <col min="15932" max="15933" width="14.6640625" customWidth="1"/>
    <col min="15934" max="15935" width="15.88671875" customWidth="1"/>
    <col min="15936" max="15947" width="12.88671875" customWidth="1"/>
    <col min="16182" max="16182" width="12.5546875" customWidth="1"/>
    <col min="16183" max="16183" width="5.109375" customWidth="1"/>
    <col min="16184" max="16184" width="13.44140625" customWidth="1"/>
    <col min="16185" max="16186" width="21.44140625" customWidth="1"/>
    <col min="16187" max="16187" width="17.6640625" customWidth="1"/>
    <col min="16188" max="16189" width="14.6640625" customWidth="1"/>
    <col min="16190" max="16191" width="15.88671875" customWidth="1"/>
    <col min="16192" max="16203" width="12.88671875" customWidth="1"/>
  </cols>
  <sheetData>
    <row r="1" spans="1:86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1"/>
      <c r="I1" s="1"/>
      <c r="J1" s="2"/>
      <c r="K1" s="2"/>
      <c r="L1" s="2"/>
      <c r="M1" s="3"/>
    </row>
    <row r="2" spans="1:86" x14ac:dyDescent="0.3">
      <c r="C2" s="63"/>
      <c r="D2" s="1"/>
      <c r="E2" s="1"/>
      <c r="F2" s="1"/>
      <c r="G2" s="1"/>
      <c r="H2" s="1"/>
      <c r="I2" s="1"/>
      <c r="J2" s="2"/>
      <c r="K2" s="2"/>
      <c r="L2" s="2"/>
      <c r="M2" s="3"/>
      <c r="N2" s="7"/>
    </row>
    <row r="3" spans="1:86" ht="24" customHeight="1" x14ac:dyDescent="0.3">
      <c r="A3" s="347" t="s">
        <v>2</v>
      </c>
      <c r="B3" s="347"/>
      <c r="C3" s="349" t="s">
        <v>166</v>
      </c>
      <c r="D3" s="350"/>
      <c r="E3" s="350"/>
      <c r="F3" s="351"/>
      <c r="G3" s="1"/>
      <c r="H3" s="1"/>
      <c r="I3" s="1"/>
      <c r="J3" s="2"/>
      <c r="K3" s="2"/>
      <c r="L3" s="2"/>
      <c r="M3" s="2"/>
      <c r="N3" s="8"/>
    </row>
    <row r="4" spans="1:86" x14ac:dyDescent="0.3">
      <c r="C4" s="1"/>
      <c r="D4" s="1"/>
      <c r="E4" s="1"/>
      <c r="F4" s="9"/>
      <c r="G4" s="9"/>
      <c r="H4" s="9"/>
      <c r="I4" s="9"/>
      <c r="J4" s="10"/>
      <c r="K4" s="10"/>
      <c r="L4" s="10"/>
    </row>
    <row r="5" spans="1:86" ht="27" customHeight="1" x14ac:dyDescent="0.3">
      <c r="A5" s="347" t="s">
        <v>3</v>
      </c>
      <c r="B5" s="347"/>
      <c r="C5" s="348" t="s">
        <v>167</v>
      </c>
      <c r="D5" s="348"/>
      <c r="E5" s="348"/>
      <c r="F5" s="348"/>
      <c r="G5" s="1"/>
      <c r="H5" s="1"/>
      <c r="I5" s="1"/>
      <c r="J5" s="11"/>
      <c r="K5" s="11"/>
      <c r="L5" s="11"/>
      <c r="M5" s="11"/>
      <c r="N5" s="11"/>
    </row>
    <row r="6" spans="1:86" x14ac:dyDescent="0.3">
      <c r="C6" s="1"/>
      <c r="D6" s="1"/>
      <c r="E6" s="1"/>
      <c r="F6" s="9"/>
      <c r="G6" s="9"/>
      <c r="H6" s="9"/>
      <c r="I6" s="9"/>
      <c r="J6" s="10"/>
      <c r="K6" s="10"/>
      <c r="L6" s="10"/>
    </row>
    <row r="7" spans="1:86" ht="27" hidden="1" customHeight="1" x14ac:dyDescent="0.3">
      <c r="A7" s="347" t="s">
        <v>4</v>
      </c>
      <c r="B7" s="347"/>
      <c r="C7" s="348"/>
      <c r="D7" s="348"/>
      <c r="E7" s="348"/>
      <c r="F7" s="348"/>
      <c r="G7" s="1"/>
      <c r="H7" s="1"/>
      <c r="I7" s="1"/>
      <c r="J7" s="11"/>
      <c r="K7" s="11"/>
      <c r="L7" s="11"/>
      <c r="M7" s="11"/>
      <c r="N7" s="11"/>
    </row>
    <row r="8" spans="1:86" hidden="1" x14ac:dyDescent="0.3">
      <c r="C8" s="9"/>
      <c r="D8" s="9"/>
      <c r="E8" s="9"/>
      <c r="F8" s="9"/>
      <c r="G8" s="9"/>
      <c r="H8" s="9"/>
      <c r="I8" s="9"/>
      <c r="J8" s="10"/>
      <c r="K8" s="10"/>
      <c r="L8" s="10"/>
    </row>
    <row r="9" spans="1:86" ht="67.5" customHeight="1" x14ac:dyDescent="0.3">
      <c r="A9" s="347" t="s">
        <v>5</v>
      </c>
      <c r="B9" s="347"/>
      <c r="C9" s="412" t="s">
        <v>168</v>
      </c>
      <c r="D9" s="413"/>
      <c r="E9" s="413"/>
      <c r="F9" s="414"/>
      <c r="G9" s="12"/>
      <c r="H9" s="12"/>
      <c r="I9" s="12"/>
      <c r="J9" s="13"/>
      <c r="K9" s="13"/>
      <c r="L9" s="13"/>
      <c r="M9" s="4" t="s">
        <v>6</v>
      </c>
    </row>
    <row r="10" spans="1:86" s="18" customFormat="1" ht="14.25" customHeight="1" x14ac:dyDescent="0.3">
      <c r="A10" s="3"/>
      <c r="B10" s="3"/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35"/>
      <c r="AT10" s="35"/>
      <c r="AU10" s="35"/>
      <c r="AV10" s="35"/>
      <c r="AW10" s="35"/>
      <c r="AX10" s="35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1:86" s="18" customFormat="1" ht="30" customHeight="1" x14ac:dyDescent="0.3">
      <c r="A11" s="19"/>
      <c r="B11" s="19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35"/>
      <c r="AT11" s="35"/>
      <c r="AU11" s="35"/>
      <c r="AV11" s="35"/>
      <c r="AW11" s="35"/>
      <c r="AX11" s="3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1:86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</row>
    <row r="13" spans="1:86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311</v>
      </c>
      <c r="J13" s="356" t="s">
        <v>312</v>
      </c>
      <c r="K13" s="356" t="s">
        <v>313</v>
      </c>
      <c r="L13" s="356" t="s">
        <v>14</v>
      </c>
      <c r="M13" s="352" t="s">
        <v>314</v>
      </c>
      <c r="N13" s="352" t="s">
        <v>307</v>
      </c>
      <c r="O13" s="341" t="s">
        <v>17</v>
      </c>
      <c r="P13" s="342"/>
      <c r="Q13" s="342"/>
      <c r="R13" s="342"/>
      <c r="S13" s="342"/>
      <c r="T13" s="343"/>
      <c r="U13" s="341" t="s">
        <v>18</v>
      </c>
      <c r="V13" s="342"/>
      <c r="W13" s="342"/>
      <c r="X13" s="342"/>
      <c r="Y13" s="342"/>
      <c r="Z13" s="343"/>
      <c r="AA13" s="341" t="s">
        <v>19</v>
      </c>
      <c r="AB13" s="342"/>
      <c r="AC13" s="342"/>
      <c r="AD13" s="342"/>
      <c r="AE13" s="342"/>
      <c r="AF13" s="343"/>
      <c r="AG13" s="341" t="s">
        <v>20</v>
      </c>
      <c r="AH13" s="342"/>
      <c r="AI13" s="342"/>
      <c r="AJ13" s="342"/>
      <c r="AK13" s="342"/>
      <c r="AL13" s="343"/>
      <c r="AM13" s="341" t="s">
        <v>21</v>
      </c>
      <c r="AN13" s="342"/>
      <c r="AO13" s="342"/>
      <c r="AP13" s="342"/>
      <c r="AQ13" s="342"/>
      <c r="AR13" s="343"/>
      <c r="AS13" s="341" t="s">
        <v>22</v>
      </c>
      <c r="AT13" s="342"/>
      <c r="AU13" s="342"/>
      <c r="AV13" s="342"/>
      <c r="AW13" s="342"/>
      <c r="AX13" s="343"/>
      <c r="AY13" s="341" t="s">
        <v>23</v>
      </c>
      <c r="AZ13" s="342"/>
      <c r="BA13" s="342"/>
      <c r="BB13" s="342"/>
      <c r="BC13" s="342"/>
      <c r="BD13" s="343"/>
      <c r="BE13" s="341" t="s">
        <v>24</v>
      </c>
      <c r="BF13" s="342"/>
      <c r="BG13" s="342"/>
      <c r="BH13" s="342"/>
      <c r="BI13" s="342"/>
      <c r="BJ13" s="343"/>
      <c r="BK13" s="341" t="s">
        <v>25</v>
      </c>
      <c r="BL13" s="342"/>
      <c r="BM13" s="342"/>
      <c r="BN13" s="342"/>
      <c r="BO13" s="342"/>
      <c r="BP13" s="343"/>
      <c r="BQ13" s="341" t="s">
        <v>26</v>
      </c>
      <c r="BR13" s="342"/>
      <c r="BS13" s="342"/>
      <c r="BT13" s="342"/>
      <c r="BU13" s="342"/>
      <c r="BV13" s="343"/>
      <c r="BW13" s="341" t="s">
        <v>27</v>
      </c>
      <c r="BX13" s="342"/>
      <c r="BY13" s="342"/>
      <c r="BZ13" s="342"/>
      <c r="CA13" s="342"/>
      <c r="CB13" s="343"/>
      <c r="CC13" s="341" t="s">
        <v>28</v>
      </c>
      <c r="CD13" s="342"/>
      <c r="CE13" s="342"/>
      <c r="CF13" s="342"/>
      <c r="CG13" s="342"/>
      <c r="CH13" s="343"/>
    </row>
    <row r="14" spans="1:86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4"/>
      <c r="P14" s="345"/>
      <c r="Q14" s="345"/>
      <c r="R14" s="345"/>
      <c r="S14" s="345"/>
      <c r="T14" s="346"/>
      <c r="U14" s="344"/>
      <c r="V14" s="345"/>
      <c r="W14" s="345"/>
      <c r="X14" s="345"/>
      <c r="Y14" s="345"/>
      <c r="Z14" s="346"/>
      <c r="AA14" s="344"/>
      <c r="AB14" s="345"/>
      <c r="AC14" s="345"/>
      <c r="AD14" s="345"/>
      <c r="AE14" s="345"/>
      <c r="AF14" s="346"/>
      <c r="AG14" s="344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6"/>
      <c r="AS14" s="344"/>
      <c r="AT14" s="345"/>
      <c r="AU14" s="345"/>
      <c r="AV14" s="345"/>
      <c r="AW14" s="345"/>
      <c r="AX14" s="346"/>
      <c r="AY14" s="344"/>
      <c r="AZ14" s="345"/>
      <c r="BA14" s="345"/>
      <c r="BB14" s="345"/>
      <c r="BC14" s="345"/>
      <c r="BD14" s="346"/>
      <c r="BE14" s="344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6"/>
      <c r="BQ14" s="344"/>
      <c r="BR14" s="345"/>
      <c r="BS14" s="345"/>
      <c r="BT14" s="345"/>
      <c r="BU14" s="345"/>
      <c r="BV14" s="346"/>
      <c r="BW14" s="344"/>
      <c r="BX14" s="345"/>
      <c r="BY14" s="345"/>
      <c r="BZ14" s="345"/>
      <c r="CA14" s="345"/>
      <c r="CB14" s="346"/>
      <c r="CC14" s="344"/>
      <c r="CD14" s="345"/>
      <c r="CE14" s="345"/>
      <c r="CF14" s="345"/>
      <c r="CG14" s="345"/>
      <c r="CH14" s="346"/>
    </row>
    <row r="15" spans="1:86" s="30" customFormat="1" ht="26.25" customHeight="1" x14ac:dyDescent="0.3">
      <c r="A15" s="363" t="s">
        <v>34</v>
      </c>
      <c r="B15" s="421" t="s">
        <v>169</v>
      </c>
      <c r="C15" s="422"/>
      <c r="D15" s="65" t="s">
        <v>170</v>
      </c>
      <c r="E15" s="64" t="s">
        <v>32</v>
      </c>
      <c r="F15" s="65" t="s">
        <v>33</v>
      </c>
      <c r="G15" s="106">
        <v>42355</v>
      </c>
      <c r="H15" s="106">
        <v>45600</v>
      </c>
      <c r="I15" s="79">
        <v>47000</v>
      </c>
      <c r="J15" s="79">
        <f>I15*1.02</f>
        <v>47940</v>
      </c>
      <c r="K15" s="79">
        <f>J15*1.02</f>
        <v>48898.8</v>
      </c>
      <c r="L15" s="57" t="s">
        <v>171</v>
      </c>
      <c r="M15" s="53">
        <v>0.02</v>
      </c>
      <c r="N15" s="39">
        <f t="shared" ref="N15:N19" si="0">SUM(O15:CH15)</f>
        <v>39014</v>
      </c>
      <c r="O15" s="338">
        <v>2833</v>
      </c>
      <c r="P15" s="339"/>
      <c r="Q15" s="339"/>
      <c r="R15" s="339"/>
      <c r="S15" s="339"/>
      <c r="T15" s="340"/>
      <c r="U15" s="338">
        <v>2869</v>
      </c>
      <c r="V15" s="339"/>
      <c r="W15" s="339"/>
      <c r="X15" s="339"/>
      <c r="Y15" s="339"/>
      <c r="Z15" s="340"/>
      <c r="AA15" s="338">
        <v>2567</v>
      </c>
      <c r="AB15" s="339"/>
      <c r="AC15" s="339"/>
      <c r="AD15" s="339"/>
      <c r="AE15" s="339"/>
      <c r="AF15" s="340"/>
      <c r="AG15" s="338">
        <v>2489</v>
      </c>
      <c r="AH15" s="339"/>
      <c r="AI15" s="339"/>
      <c r="AJ15" s="339"/>
      <c r="AK15" s="339"/>
      <c r="AL15" s="340"/>
      <c r="AM15" s="338">
        <v>3169</v>
      </c>
      <c r="AN15" s="339"/>
      <c r="AO15" s="339"/>
      <c r="AP15" s="339"/>
      <c r="AQ15" s="339"/>
      <c r="AR15" s="340"/>
      <c r="AS15" s="338">
        <v>2787</v>
      </c>
      <c r="AT15" s="339"/>
      <c r="AU15" s="339"/>
      <c r="AV15" s="339"/>
      <c r="AW15" s="339"/>
      <c r="AX15" s="340"/>
      <c r="AY15" s="338">
        <v>2907</v>
      </c>
      <c r="AZ15" s="339"/>
      <c r="BA15" s="339"/>
      <c r="BB15" s="339"/>
      <c r="BC15" s="339"/>
      <c r="BD15" s="340"/>
      <c r="BE15" s="338">
        <v>3873</v>
      </c>
      <c r="BF15" s="339"/>
      <c r="BG15" s="339"/>
      <c r="BH15" s="339"/>
      <c r="BI15" s="339"/>
      <c r="BJ15" s="340"/>
      <c r="BK15" s="338">
        <v>5080</v>
      </c>
      <c r="BL15" s="339"/>
      <c r="BM15" s="339"/>
      <c r="BN15" s="339"/>
      <c r="BO15" s="339"/>
      <c r="BP15" s="340"/>
      <c r="BQ15" s="338">
        <v>4712</v>
      </c>
      <c r="BR15" s="339"/>
      <c r="BS15" s="339"/>
      <c r="BT15" s="339"/>
      <c r="BU15" s="339"/>
      <c r="BV15" s="340"/>
      <c r="BW15" s="338">
        <v>3734</v>
      </c>
      <c r="BX15" s="339"/>
      <c r="BY15" s="339"/>
      <c r="BZ15" s="339"/>
      <c r="CA15" s="339"/>
      <c r="CB15" s="340"/>
      <c r="CC15" s="338">
        <v>1994</v>
      </c>
      <c r="CD15" s="339"/>
      <c r="CE15" s="339"/>
      <c r="CF15" s="339"/>
      <c r="CG15" s="339"/>
      <c r="CH15" s="340"/>
    </row>
    <row r="16" spans="1:86" s="30" customFormat="1" ht="39" customHeight="1" x14ac:dyDescent="0.3">
      <c r="A16" s="364"/>
      <c r="B16" s="421" t="s">
        <v>172</v>
      </c>
      <c r="C16" s="422"/>
      <c r="D16" s="65" t="s">
        <v>170</v>
      </c>
      <c r="E16" s="64" t="s">
        <v>32</v>
      </c>
      <c r="F16" s="65" t="s">
        <v>33</v>
      </c>
      <c r="G16" s="106">
        <v>13732</v>
      </c>
      <c r="H16" s="106">
        <v>19000</v>
      </c>
      <c r="I16" s="79">
        <v>23600</v>
      </c>
      <c r="J16" s="79">
        <f t="shared" ref="J16:K16" si="1">I16*1.02</f>
        <v>24072</v>
      </c>
      <c r="K16" s="79">
        <f t="shared" si="1"/>
        <v>24553.439999999999</v>
      </c>
      <c r="L16" s="57" t="s">
        <v>171</v>
      </c>
      <c r="M16" s="53">
        <v>0.02</v>
      </c>
      <c r="N16" s="39">
        <f t="shared" si="0"/>
        <v>8549</v>
      </c>
      <c r="O16" s="338">
        <v>641</v>
      </c>
      <c r="P16" s="339"/>
      <c r="Q16" s="339"/>
      <c r="R16" s="339"/>
      <c r="S16" s="339"/>
      <c r="T16" s="340"/>
      <c r="U16" s="338">
        <v>657</v>
      </c>
      <c r="V16" s="339"/>
      <c r="W16" s="339"/>
      <c r="X16" s="339"/>
      <c r="Y16" s="339"/>
      <c r="Z16" s="340"/>
      <c r="AA16" s="338">
        <v>575</v>
      </c>
      <c r="AB16" s="339"/>
      <c r="AC16" s="339"/>
      <c r="AD16" s="339"/>
      <c r="AE16" s="339"/>
      <c r="AF16" s="340"/>
      <c r="AG16" s="338">
        <v>581</v>
      </c>
      <c r="AH16" s="339"/>
      <c r="AI16" s="339"/>
      <c r="AJ16" s="339"/>
      <c r="AK16" s="339"/>
      <c r="AL16" s="340"/>
      <c r="AM16" s="338">
        <v>787</v>
      </c>
      <c r="AN16" s="339"/>
      <c r="AO16" s="339"/>
      <c r="AP16" s="339"/>
      <c r="AQ16" s="339"/>
      <c r="AR16" s="340"/>
      <c r="AS16" s="338">
        <v>748</v>
      </c>
      <c r="AT16" s="339"/>
      <c r="AU16" s="339"/>
      <c r="AV16" s="339"/>
      <c r="AW16" s="339"/>
      <c r="AX16" s="340"/>
      <c r="AY16" s="338">
        <v>597</v>
      </c>
      <c r="AZ16" s="339"/>
      <c r="BA16" s="339"/>
      <c r="BB16" s="339"/>
      <c r="BC16" s="339"/>
      <c r="BD16" s="340"/>
      <c r="BE16" s="338">
        <v>416</v>
      </c>
      <c r="BF16" s="339"/>
      <c r="BG16" s="339"/>
      <c r="BH16" s="339"/>
      <c r="BI16" s="339"/>
      <c r="BJ16" s="340"/>
      <c r="BK16" s="338">
        <v>1455</v>
      </c>
      <c r="BL16" s="339"/>
      <c r="BM16" s="339"/>
      <c r="BN16" s="339"/>
      <c r="BO16" s="339"/>
      <c r="BP16" s="340"/>
      <c r="BQ16" s="338">
        <v>999</v>
      </c>
      <c r="BR16" s="339"/>
      <c r="BS16" s="339"/>
      <c r="BT16" s="339"/>
      <c r="BU16" s="339"/>
      <c r="BV16" s="340"/>
      <c r="BW16" s="338">
        <v>633</v>
      </c>
      <c r="BX16" s="339"/>
      <c r="BY16" s="339"/>
      <c r="BZ16" s="339"/>
      <c r="CA16" s="339"/>
      <c r="CB16" s="340"/>
      <c r="CC16" s="338">
        <v>460</v>
      </c>
      <c r="CD16" s="339"/>
      <c r="CE16" s="339"/>
      <c r="CF16" s="339"/>
      <c r="CG16" s="339"/>
      <c r="CH16" s="340"/>
    </row>
    <row r="17" spans="1:86" s="30" customFormat="1" ht="26.25" customHeight="1" x14ac:dyDescent="0.3">
      <c r="A17" s="364"/>
      <c r="B17" s="382" t="s">
        <v>173</v>
      </c>
      <c r="C17" s="383"/>
      <c r="D17" s="65" t="s">
        <v>174</v>
      </c>
      <c r="E17" s="64" t="s">
        <v>32</v>
      </c>
      <c r="F17" s="65" t="s">
        <v>33</v>
      </c>
      <c r="G17" s="106">
        <v>287965</v>
      </c>
      <c r="H17" s="106">
        <v>333850</v>
      </c>
      <c r="I17" s="79">
        <v>365000</v>
      </c>
      <c r="J17" s="79">
        <f t="shared" ref="J17:K18" si="2">I17*1.02</f>
        <v>372300</v>
      </c>
      <c r="K17" s="79">
        <f t="shared" si="2"/>
        <v>379746</v>
      </c>
      <c r="L17" s="57" t="s">
        <v>171</v>
      </c>
      <c r="M17" s="53">
        <v>0.02</v>
      </c>
      <c r="N17" s="39">
        <f t="shared" si="0"/>
        <v>272563</v>
      </c>
      <c r="O17" s="338">
        <v>22084</v>
      </c>
      <c r="P17" s="339"/>
      <c r="Q17" s="339"/>
      <c r="R17" s="339"/>
      <c r="S17" s="339"/>
      <c r="T17" s="340"/>
      <c r="U17" s="338">
        <v>27920</v>
      </c>
      <c r="V17" s="339"/>
      <c r="W17" s="339"/>
      <c r="X17" s="339"/>
      <c r="Y17" s="339"/>
      <c r="Z17" s="340"/>
      <c r="AA17" s="338">
        <v>24835</v>
      </c>
      <c r="AB17" s="339"/>
      <c r="AC17" s="339"/>
      <c r="AD17" s="339"/>
      <c r="AE17" s="339"/>
      <c r="AF17" s="340"/>
      <c r="AG17" s="338">
        <v>21717</v>
      </c>
      <c r="AH17" s="339"/>
      <c r="AI17" s="339"/>
      <c r="AJ17" s="339"/>
      <c r="AK17" s="339"/>
      <c r="AL17" s="340"/>
      <c r="AM17" s="338">
        <v>28145</v>
      </c>
      <c r="AN17" s="339"/>
      <c r="AO17" s="339"/>
      <c r="AP17" s="339"/>
      <c r="AQ17" s="339"/>
      <c r="AR17" s="340"/>
      <c r="AS17" s="338">
        <v>33607</v>
      </c>
      <c r="AT17" s="339"/>
      <c r="AU17" s="339"/>
      <c r="AV17" s="339"/>
      <c r="AW17" s="339"/>
      <c r="AX17" s="340"/>
      <c r="AY17" s="338">
        <v>16296</v>
      </c>
      <c r="AZ17" s="339"/>
      <c r="BA17" s="339"/>
      <c r="BB17" s="339"/>
      <c r="BC17" s="339"/>
      <c r="BD17" s="340"/>
      <c r="BE17" s="338">
        <v>18900</v>
      </c>
      <c r="BF17" s="339"/>
      <c r="BG17" s="339"/>
      <c r="BH17" s="339"/>
      <c r="BI17" s="339"/>
      <c r="BJ17" s="340"/>
      <c r="BK17" s="338">
        <v>25493</v>
      </c>
      <c r="BL17" s="339"/>
      <c r="BM17" s="339"/>
      <c r="BN17" s="339"/>
      <c r="BO17" s="339"/>
      <c r="BP17" s="340"/>
      <c r="BQ17" s="338">
        <v>26397</v>
      </c>
      <c r="BR17" s="339"/>
      <c r="BS17" s="339"/>
      <c r="BT17" s="339"/>
      <c r="BU17" s="339"/>
      <c r="BV17" s="340"/>
      <c r="BW17" s="338">
        <v>16800</v>
      </c>
      <c r="BX17" s="339"/>
      <c r="BY17" s="339"/>
      <c r="BZ17" s="339"/>
      <c r="CA17" s="339"/>
      <c r="CB17" s="340"/>
      <c r="CC17" s="338">
        <v>10369</v>
      </c>
      <c r="CD17" s="339"/>
      <c r="CE17" s="339"/>
      <c r="CF17" s="339"/>
      <c r="CG17" s="339"/>
      <c r="CH17" s="340"/>
    </row>
    <row r="18" spans="1:86" s="116" customFormat="1" ht="26.25" customHeight="1" x14ac:dyDescent="0.3">
      <c r="A18" s="364"/>
      <c r="B18" s="417" t="s">
        <v>175</v>
      </c>
      <c r="C18" s="418"/>
      <c r="D18" s="129" t="s">
        <v>170</v>
      </c>
      <c r="E18" s="127" t="s">
        <v>32</v>
      </c>
      <c r="F18" s="128" t="s">
        <v>33</v>
      </c>
      <c r="G18" s="106">
        <v>1286</v>
      </c>
      <c r="H18" s="106">
        <v>1680</v>
      </c>
      <c r="I18" s="79">
        <v>2000</v>
      </c>
      <c r="J18" s="79">
        <f t="shared" si="2"/>
        <v>2040</v>
      </c>
      <c r="K18" s="79">
        <f t="shared" si="2"/>
        <v>2080.8000000000002</v>
      </c>
      <c r="L18" s="57" t="s">
        <v>176</v>
      </c>
      <c r="M18" s="53">
        <v>0.02</v>
      </c>
      <c r="N18" s="126">
        <f t="shared" ref="N18" si="3">SUM(O18:CH18)</f>
        <v>1239</v>
      </c>
      <c r="O18" s="338">
        <v>20</v>
      </c>
      <c r="P18" s="339"/>
      <c r="Q18" s="339"/>
      <c r="R18" s="339"/>
      <c r="S18" s="339"/>
      <c r="T18" s="340"/>
      <c r="U18" s="338">
        <v>0</v>
      </c>
      <c r="V18" s="339"/>
      <c r="W18" s="339"/>
      <c r="X18" s="339"/>
      <c r="Y18" s="339"/>
      <c r="Z18" s="340"/>
      <c r="AA18" s="338">
        <v>0</v>
      </c>
      <c r="AB18" s="339"/>
      <c r="AC18" s="339"/>
      <c r="AD18" s="339"/>
      <c r="AE18" s="339"/>
      <c r="AF18" s="340"/>
      <c r="AG18" s="338">
        <v>450</v>
      </c>
      <c r="AH18" s="339"/>
      <c r="AI18" s="339"/>
      <c r="AJ18" s="339"/>
      <c r="AK18" s="339"/>
      <c r="AL18" s="340"/>
      <c r="AM18" s="338">
        <v>150</v>
      </c>
      <c r="AN18" s="339"/>
      <c r="AO18" s="339"/>
      <c r="AP18" s="339"/>
      <c r="AQ18" s="339"/>
      <c r="AR18" s="340"/>
      <c r="AS18" s="338">
        <v>73</v>
      </c>
      <c r="AT18" s="339"/>
      <c r="AU18" s="339"/>
      <c r="AV18" s="339"/>
      <c r="AW18" s="339"/>
      <c r="AX18" s="340"/>
      <c r="AY18" s="338">
        <v>44</v>
      </c>
      <c r="AZ18" s="339"/>
      <c r="BA18" s="339"/>
      <c r="BB18" s="339"/>
      <c r="BC18" s="339"/>
      <c r="BD18" s="340"/>
      <c r="BE18" s="338">
        <v>427</v>
      </c>
      <c r="BF18" s="339"/>
      <c r="BG18" s="339"/>
      <c r="BH18" s="339"/>
      <c r="BI18" s="339"/>
      <c r="BJ18" s="340"/>
      <c r="BK18" s="338">
        <v>0</v>
      </c>
      <c r="BL18" s="339"/>
      <c r="BM18" s="339"/>
      <c r="BN18" s="339"/>
      <c r="BO18" s="339"/>
      <c r="BP18" s="340"/>
      <c r="BQ18" s="338">
        <v>30</v>
      </c>
      <c r="BR18" s="339"/>
      <c r="BS18" s="339"/>
      <c r="BT18" s="339"/>
      <c r="BU18" s="339"/>
      <c r="BV18" s="340"/>
      <c r="BW18" s="338">
        <v>30</v>
      </c>
      <c r="BX18" s="339"/>
      <c r="BY18" s="339"/>
      <c r="BZ18" s="339"/>
      <c r="CA18" s="339"/>
      <c r="CB18" s="340"/>
      <c r="CC18" s="338">
        <v>15</v>
      </c>
      <c r="CD18" s="339"/>
      <c r="CE18" s="339"/>
      <c r="CF18" s="339"/>
      <c r="CG18" s="339"/>
      <c r="CH18" s="340"/>
    </row>
    <row r="19" spans="1:86" s="30" customFormat="1" ht="26.25" customHeight="1" x14ac:dyDescent="0.3">
      <c r="A19" s="364"/>
      <c r="B19" s="382" t="s">
        <v>239</v>
      </c>
      <c r="C19" s="383"/>
      <c r="D19" s="129" t="s">
        <v>205</v>
      </c>
      <c r="E19" s="64" t="s">
        <v>32</v>
      </c>
      <c r="F19" s="65" t="s">
        <v>33</v>
      </c>
      <c r="G19" s="106">
        <v>698</v>
      </c>
      <c r="H19" s="106">
        <v>850</v>
      </c>
      <c r="I19" s="79" t="s">
        <v>240</v>
      </c>
      <c r="J19" s="79">
        <v>1000</v>
      </c>
      <c r="K19" s="79">
        <f t="shared" ref="K19" si="4">J19*1.02</f>
        <v>1020</v>
      </c>
      <c r="L19" s="57" t="s">
        <v>176</v>
      </c>
      <c r="M19" s="53">
        <v>0.02</v>
      </c>
      <c r="N19" s="39">
        <f t="shared" si="0"/>
        <v>873</v>
      </c>
      <c r="O19" s="338">
        <v>32</v>
      </c>
      <c r="P19" s="339"/>
      <c r="Q19" s="339"/>
      <c r="R19" s="339"/>
      <c r="S19" s="339"/>
      <c r="T19" s="340"/>
      <c r="U19" s="338">
        <v>57</v>
      </c>
      <c r="V19" s="339"/>
      <c r="W19" s="339"/>
      <c r="X19" s="339"/>
      <c r="Y19" s="339"/>
      <c r="Z19" s="340"/>
      <c r="AA19" s="338">
        <v>45</v>
      </c>
      <c r="AB19" s="339"/>
      <c r="AC19" s="339"/>
      <c r="AD19" s="339"/>
      <c r="AE19" s="339"/>
      <c r="AF19" s="340"/>
      <c r="AG19" s="338">
        <v>41</v>
      </c>
      <c r="AH19" s="339"/>
      <c r="AI19" s="339"/>
      <c r="AJ19" s="339"/>
      <c r="AK19" s="339"/>
      <c r="AL19" s="340"/>
      <c r="AM19" s="338">
        <v>56</v>
      </c>
      <c r="AN19" s="339"/>
      <c r="AO19" s="339"/>
      <c r="AP19" s="339"/>
      <c r="AQ19" s="339"/>
      <c r="AR19" s="340"/>
      <c r="AS19" s="338">
        <v>0</v>
      </c>
      <c r="AT19" s="339"/>
      <c r="AU19" s="339"/>
      <c r="AV19" s="339"/>
      <c r="AW19" s="339"/>
      <c r="AX19" s="340"/>
      <c r="AY19" s="338">
        <v>234</v>
      </c>
      <c r="AZ19" s="339"/>
      <c r="BA19" s="339"/>
      <c r="BB19" s="339"/>
      <c r="BC19" s="339"/>
      <c r="BD19" s="340"/>
      <c r="BE19" s="338">
        <v>75</v>
      </c>
      <c r="BF19" s="339"/>
      <c r="BG19" s="339"/>
      <c r="BH19" s="339"/>
      <c r="BI19" s="339"/>
      <c r="BJ19" s="340"/>
      <c r="BK19" s="338">
        <v>106</v>
      </c>
      <c r="BL19" s="339"/>
      <c r="BM19" s="339"/>
      <c r="BN19" s="339"/>
      <c r="BO19" s="339"/>
      <c r="BP19" s="340"/>
      <c r="BQ19" s="338">
        <v>104</v>
      </c>
      <c r="BR19" s="339"/>
      <c r="BS19" s="339"/>
      <c r="BT19" s="339"/>
      <c r="BU19" s="339"/>
      <c r="BV19" s="340"/>
      <c r="BW19" s="338">
        <v>95</v>
      </c>
      <c r="BX19" s="339"/>
      <c r="BY19" s="339"/>
      <c r="BZ19" s="339"/>
      <c r="CA19" s="339"/>
      <c r="CB19" s="340"/>
      <c r="CC19" s="338">
        <v>28</v>
      </c>
      <c r="CD19" s="339"/>
      <c r="CE19" s="339"/>
      <c r="CF19" s="339"/>
      <c r="CG19" s="339"/>
      <c r="CH19" s="340"/>
    </row>
    <row r="20" spans="1:86" s="30" customFormat="1" ht="12.75" customHeight="1" x14ac:dyDescent="0.3">
      <c r="A20" s="369" t="s">
        <v>35</v>
      </c>
      <c r="B20" s="371" t="s">
        <v>177</v>
      </c>
      <c r="C20" s="372"/>
      <c r="D20" s="369" t="s">
        <v>178</v>
      </c>
      <c r="E20" s="369" t="s">
        <v>143</v>
      </c>
      <c r="F20" s="369" t="s">
        <v>30</v>
      </c>
      <c r="G20" s="415">
        <v>879</v>
      </c>
      <c r="H20" s="415">
        <v>1600</v>
      </c>
      <c r="I20" s="392">
        <v>6000</v>
      </c>
      <c r="J20" s="392">
        <v>2300</v>
      </c>
      <c r="K20" s="392">
        <f>J20*1.02</f>
        <v>2346</v>
      </c>
      <c r="L20" s="396" t="s">
        <v>179</v>
      </c>
      <c r="M20" s="359">
        <v>0.02</v>
      </c>
      <c r="N20" s="361">
        <f>MAX(SUM(O21:T21),SUM(U21:Z21),SUM(AA21:AF21),SUM(AG21:AL21),SUM(AM21:AR21),SUM(AS21:AX21),SUM(AY21:BD21),SUM(BE21:BJ21),SUM(BK21:BP21),SUM(BQ21:BV21),SUM(BW21:CB21),SUM(CC21:CH21))</f>
        <v>691</v>
      </c>
      <c r="O20" s="125" t="s">
        <v>61</v>
      </c>
      <c r="P20" s="125" t="s">
        <v>62</v>
      </c>
      <c r="Q20" s="125" t="s">
        <v>63</v>
      </c>
      <c r="R20" s="125" t="s">
        <v>64</v>
      </c>
      <c r="S20" s="125" t="s">
        <v>37</v>
      </c>
      <c r="T20" s="125" t="s">
        <v>38</v>
      </c>
      <c r="U20" s="125" t="s">
        <v>61</v>
      </c>
      <c r="V20" s="125" t="s">
        <v>62</v>
      </c>
      <c r="W20" s="125" t="s">
        <v>63</v>
      </c>
      <c r="X20" s="125" t="s">
        <v>64</v>
      </c>
      <c r="Y20" s="125" t="s">
        <v>37</v>
      </c>
      <c r="Z20" s="125" t="s">
        <v>38</v>
      </c>
      <c r="AA20" s="125" t="s">
        <v>61</v>
      </c>
      <c r="AB20" s="125" t="s">
        <v>62</v>
      </c>
      <c r="AC20" s="125" t="s">
        <v>63</v>
      </c>
      <c r="AD20" s="125" t="s">
        <v>64</v>
      </c>
      <c r="AE20" s="125" t="s">
        <v>37</v>
      </c>
      <c r="AF20" s="125" t="s">
        <v>38</v>
      </c>
      <c r="AG20" s="125" t="s">
        <v>61</v>
      </c>
      <c r="AH20" s="125" t="s">
        <v>62</v>
      </c>
      <c r="AI20" s="125" t="s">
        <v>63</v>
      </c>
      <c r="AJ20" s="125" t="s">
        <v>64</v>
      </c>
      <c r="AK20" s="125" t="s">
        <v>37</v>
      </c>
      <c r="AL20" s="125" t="s">
        <v>38</v>
      </c>
      <c r="AM20" s="125" t="s">
        <v>61</v>
      </c>
      <c r="AN20" s="125" t="s">
        <v>62</v>
      </c>
      <c r="AO20" s="125" t="s">
        <v>63</v>
      </c>
      <c r="AP20" s="125" t="s">
        <v>64</v>
      </c>
      <c r="AQ20" s="125" t="s">
        <v>37</v>
      </c>
      <c r="AR20" s="125" t="s">
        <v>38</v>
      </c>
      <c r="AS20" s="125" t="s">
        <v>61</v>
      </c>
      <c r="AT20" s="125" t="s">
        <v>62</v>
      </c>
      <c r="AU20" s="125" t="s">
        <v>63</v>
      </c>
      <c r="AV20" s="125" t="s">
        <v>64</v>
      </c>
      <c r="AW20" s="125" t="s">
        <v>37</v>
      </c>
      <c r="AX20" s="125" t="s">
        <v>38</v>
      </c>
      <c r="AY20" s="278" t="s">
        <v>61</v>
      </c>
      <c r="AZ20" s="278" t="s">
        <v>62</v>
      </c>
      <c r="BA20" s="278" t="s">
        <v>63</v>
      </c>
      <c r="BB20" s="278" t="s">
        <v>64</v>
      </c>
      <c r="BC20" s="278" t="s">
        <v>37</v>
      </c>
      <c r="BD20" s="278" t="s">
        <v>38</v>
      </c>
      <c r="BE20" s="278" t="s">
        <v>61</v>
      </c>
      <c r="BF20" s="278" t="s">
        <v>62</v>
      </c>
      <c r="BG20" s="278" t="s">
        <v>63</v>
      </c>
      <c r="BH20" s="278" t="s">
        <v>64</v>
      </c>
      <c r="BI20" s="278" t="s">
        <v>37</v>
      </c>
      <c r="BJ20" s="278" t="s">
        <v>38</v>
      </c>
      <c r="BK20" s="294" t="s">
        <v>61</v>
      </c>
      <c r="BL20" s="294" t="s">
        <v>62</v>
      </c>
      <c r="BM20" s="294" t="s">
        <v>63</v>
      </c>
      <c r="BN20" s="294" t="s">
        <v>64</v>
      </c>
      <c r="BO20" s="294" t="s">
        <v>37</v>
      </c>
      <c r="BP20" s="294" t="s">
        <v>38</v>
      </c>
      <c r="BQ20" s="125" t="s">
        <v>61</v>
      </c>
      <c r="BR20" s="125" t="s">
        <v>62</v>
      </c>
      <c r="BS20" s="125" t="s">
        <v>63</v>
      </c>
      <c r="BT20" s="125" t="s">
        <v>64</v>
      </c>
      <c r="BU20" s="125" t="s">
        <v>37</v>
      </c>
      <c r="BV20" s="125" t="s">
        <v>38</v>
      </c>
      <c r="BW20" s="125" t="s">
        <v>61</v>
      </c>
      <c r="BX20" s="125" t="s">
        <v>62</v>
      </c>
      <c r="BY20" s="125" t="s">
        <v>63</v>
      </c>
      <c r="BZ20" s="125" t="s">
        <v>64</v>
      </c>
      <c r="CA20" s="125" t="s">
        <v>37</v>
      </c>
      <c r="CB20" s="125" t="s">
        <v>38</v>
      </c>
      <c r="CC20" s="125" t="s">
        <v>61</v>
      </c>
      <c r="CD20" s="125" t="s">
        <v>62</v>
      </c>
      <c r="CE20" s="125" t="s">
        <v>63</v>
      </c>
      <c r="CF20" s="125" t="s">
        <v>64</v>
      </c>
      <c r="CG20" s="125" t="s">
        <v>37</v>
      </c>
      <c r="CH20" s="125" t="s">
        <v>38</v>
      </c>
    </row>
    <row r="21" spans="1:86" s="30" customFormat="1" ht="25.5" customHeight="1" x14ac:dyDescent="0.3">
      <c r="A21" s="370"/>
      <c r="B21" s="373"/>
      <c r="C21" s="374"/>
      <c r="D21" s="375"/>
      <c r="E21" s="375"/>
      <c r="F21" s="375"/>
      <c r="G21" s="416"/>
      <c r="H21" s="416"/>
      <c r="I21" s="393"/>
      <c r="J21" s="393"/>
      <c r="K21" s="393"/>
      <c r="L21" s="397"/>
      <c r="M21" s="360"/>
      <c r="N21" s="362"/>
      <c r="O21" s="237">
        <v>184</v>
      </c>
      <c r="P21" s="237">
        <v>175</v>
      </c>
      <c r="Q21" s="237">
        <v>0</v>
      </c>
      <c r="R21" s="237">
        <v>1</v>
      </c>
      <c r="S21" s="237">
        <v>13</v>
      </c>
      <c r="T21" s="237">
        <v>4</v>
      </c>
      <c r="U21" s="244">
        <v>206</v>
      </c>
      <c r="V21" s="244">
        <v>185</v>
      </c>
      <c r="W21" s="244">
        <v>1</v>
      </c>
      <c r="X21" s="244">
        <v>3</v>
      </c>
      <c r="Y21" s="244">
        <v>18</v>
      </c>
      <c r="Z21" s="244">
        <v>5</v>
      </c>
      <c r="AA21" s="244">
        <v>177</v>
      </c>
      <c r="AB21" s="244">
        <v>144</v>
      </c>
      <c r="AC21" s="244">
        <v>1</v>
      </c>
      <c r="AD21" s="244">
        <v>1</v>
      </c>
      <c r="AE21" s="244">
        <v>25</v>
      </c>
      <c r="AF21" s="244">
        <v>1</v>
      </c>
      <c r="AG21" s="254">
        <v>199</v>
      </c>
      <c r="AH21" s="254">
        <v>194</v>
      </c>
      <c r="AI21" s="254">
        <v>2</v>
      </c>
      <c r="AJ21" s="254">
        <v>1</v>
      </c>
      <c r="AK21" s="254">
        <v>19</v>
      </c>
      <c r="AL21" s="254">
        <v>2</v>
      </c>
      <c r="AM21" s="254">
        <v>247</v>
      </c>
      <c r="AN21" s="254">
        <v>236</v>
      </c>
      <c r="AO21" s="254">
        <v>2</v>
      </c>
      <c r="AP21" s="254">
        <v>0</v>
      </c>
      <c r="AQ21" s="254">
        <v>38</v>
      </c>
      <c r="AR21" s="254">
        <v>4</v>
      </c>
      <c r="AS21" s="254">
        <v>229</v>
      </c>
      <c r="AT21" s="254">
        <v>217</v>
      </c>
      <c r="AU21" s="254">
        <v>0</v>
      </c>
      <c r="AV21" s="254">
        <v>1</v>
      </c>
      <c r="AW21" s="254">
        <v>19</v>
      </c>
      <c r="AX21" s="254">
        <v>19</v>
      </c>
      <c r="AY21" s="279">
        <v>162</v>
      </c>
      <c r="AZ21" s="279">
        <v>144</v>
      </c>
      <c r="BA21" s="279">
        <v>0</v>
      </c>
      <c r="BB21" s="279">
        <v>0</v>
      </c>
      <c r="BC21" s="279">
        <v>21</v>
      </c>
      <c r="BD21" s="279">
        <v>4</v>
      </c>
      <c r="BE21" s="279">
        <v>254</v>
      </c>
      <c r="BF21" s="279">
        <v>218</v>
      </c>
      <c r="BG21" s="279">
        <v>11</v>
      </c>
      <c r="BH21" s="279">
        <v>2</v>
      </c>
      <c r="BI21" s="279">
        <v>39</v>
      </c>
      <c r="BJ21" s="279">
        <v>14</v>
      </c>
      <c r="BK21" s="295">
        <v>163</v>
      </c>
      <c r="BL21" s="295">
        <v>138</v>
      </c>
      <c r="BM21" s="295">
        <v>2</v>
      </c>
      <c r="BN21" s="295">
        <v>1</v>
      </c>
      <c r="BO21" s="295">
        <v>26</v>
      </c>
      <c r="BP21" s="295">
        <v>7</v>
      </c>
      <c r="BQ21" s="301">
        <v>187</v>
      </c>
      <c r="BR21" s="301">
        <v>185</v>
      </c>
      <c r="BS21" s="301">
        <v>1</v>
      </c>
      <c r="BT21" s="301">
        <v>0</v>
      </c>
      <c r="BU21" s="301">
        <v>12</v>
      </c>
      <c r="BV21" s="301">
        <v>5</v>
      </c>
      <c r="BW21" s="316">
        <v>347</v>
      </c>
      <c r="BX21" s="316">
        <v>286</v>
      </c>
      <c r="BY21" s="316">
        <v>1</v>
      </c>
      <c r="BZ21" s="316">
        <v>0</v>
      </c>
      <c r="CA21" s="316">
        <v>38</v>
      </c>
      <c r="CB21" s="316">
        <v>19</v>
      </c>
      <c r="CC21" s="316">
        <v>199</v>
      </c>
      <c r="CD21" s="316">
        <v>194</v>
      </c>
      <c r="CE21" s="316">
        <v>2</v>
      </c>
      <c r="CF21" s="316">
        <v>1</v>
      </c>
      <c r="CG21" s="316">
        <v>19</v>
      </c>
      <c r="CH21" s="316">
        <v>2</v>
      </c>
    </row>
    <row r="22" spans="1:86" s="30" customFormat="1" ht="24.75" customHeight="1" x14ac:dyDescent="0.3">
      <c r="A22" s="370"/>
      <c r="B22" s="419" t="s">
        <v>180</v>
      </c>
      <c r="C22" s="420"/>
      <c r="D22" s="65" t="s">
        <v>36</v>
      </c>
      <c r="E22" s="65" t="s">
        <v>32</v>
      </c>
      <c r="F22" s="65" t="s">
        <v>33</v>
      </c>
      <c r="G22" s="232">
        <v>37694</v>
      </c>
      <c r="H22" s="232">
        <v>40200</v>
      </c>
      <c r="I22" s="80">
        <v>41000</v>
      </c>
      <c r="J22" s="79">
        <f t="shared" ref="J22:K23" si="5">I22*1.02</f>
        <v>41820</v>
      </c>
      <c r="K22" s="79">
        <f t="shared" si="5"/>
        <v>42656.4</v>
      </c>
      <c r="L22" s="66" t="s">
        <v>179</v>
      </c>
      <c r="M22" s="67">
        <v>0.02</v>
      </c>
      <c r="N22" s="78">
        <f>SUM(O22:CH22)</f>
        <v>28159</v>
      </c>
      <c r="O22" s="237">
        <v>506</v>
      </c>
      <c r="P22" s="237">
        <v>492</v>
      </c>
      <c r="Q22" s="237">
        <v>222</v>
      </c>
      <c r="R22" s="237">
        <v>271</v>
      </c>
      <c r="S22" s="237">
        <v>643</v>
      </c>
      <c r="T22" s="237">
        <v>474</v>
      </c>
      <c r="U22" s="244">
        <v>449</v>
      </c>
      <c r="V22" s="244">
        <v>422</v>
      </c>
      <c r="W22" s="244">
        <v>172</v>
      </c>
      <c r="X22" s="244">
        <v>268</v>
      </c>
      <c r="Y22" s="244">
        <v>745</v>
      </c>
      <c r="Z22" s="244">
        <v>457</v>
      </c>
      <c r="AA22" s="244">
        <v>304</v>
      </c>
      <c r="AB22" s="244">
        <v>292</v>
      </c>
      <c r="AC22" s="244">
        <v>163</v>
      </c>
      <c r="AD22" s="244">
        <v>236</v>
      </c>
      <c r="AE22" s="244">
        <v>622</v>
      </c>
      <c r="AF22" s="244">
        <v>446</v>
      </c>
      <c r="AG22" s="254">
        <v>255</v>
      </c>
      <c r="AH22" s="254">
        <v>225</v>
      </c>
      <c r="AI22" s="254">
        <v>247</v>
      </c>
      <c r="AJ22" s="254">
        <v>277</v>
      </c>
      <c r="AK22" s="254">
        <v>672</v>
      </c>
      <c r="AL22" s="254">
        <v>634</v>
      </c>
      <c r="AM22" s="254">
        <v>315</v>
      </c>
      <c r="AN22" s="254">
        <v>288</v>
      </c>
      <c r="AO22" s="254">
        <v>184</v>
      </c>
      <c r="AP22" s="254">
        <v>278</v>
      </c>
      <c r="AQ22" s="254">
        <v>1052</v>
      </c>
      <c r="AR22" s="254">
        <v>520</v>
      </c>
      <c r="AS22" s="254">
        <v>336</v>
      </c>
      <c r="AT22" s="254">
        <v>308</v>
      </c>
      <c r="AU22" s="254">
        <v>247</v>
      </c>
      <c r="AV22" s="254">
        <v>223</v>
      </c>
      <c r="AW22" s="254">
        <v>579</v>
      </c>
      <c r="AX22" s="254">
        <v>327</v>
      </c>
      <c r="AY22" s="279">
        <v>171</v>
      </c>
      <c r="AZ22" s="279">
        <v>128</v>
      </c>
      <c r="BA22" s="279">
        <v>63</v>
      </c>
      <c r="BB22" s="279">
        <v>73</v>
      </c>
      <c r="BC22" s="279">
        <v>318</v>
      </c>
      <c r="BD22" s="279">
        <v>23</v>
      </c>
      <c r="BE22" s="279">
        <v>419</v>
      </c>
      <c r="BF22" s="279">
        <v>336</v>
      </c>
      <c r="BG22" s="279">
        <v>385</v>
      </c>
      <c r="BH22" s="279">
        <v>265</v>
      </c>
      <c r="BI22" s="279">
        <v>952</v>
      </c>
      <c r="BJ22" s="279">
        <v>538</v>
      </c>
      <c r="BK22" s="295">
        <v>550</v>
      </c>
      <c r="BL22" s="295">
        <v>566</v>
      </c>
      <c r="BM22" s="295">
        <v>351</v>
      </c>
      <c r="BN22" s="295">
        <v>162</v>
      </c>
      <c r="BO22" s="295">
        <v>1110</v>
      </c>
      <c r="BP22" s="295">
        <v>928</v>
      </c>
      <c r="BQ22" s="301">
        <v>331</v>
      </c>
      <c r="BR22" s="301">
        <v>331</v>
      </c>
      <c r="BS22" s="301">
        <v>193</v>
      </c>
      <c r="BT22" s="301">
        <v>191</v>
      </c>
      <c r="BU22" s="301">
        <v>869</v>
      </c>
      <c r="BV22" s="301">
        <v>643</v>
      </c>
      <c r="BW22" s="316">
        <v>301</v>
      </c>
      <c r="BX22" s="316">
        <v>281</v>
      </c>
      <c r="BY22" s="316">
        <v>96</v>
      </c>
      <c r="BZ22" s="316">
        <v>80</v>
      </c>
      <c r="CA22" s="316">
        <v>541</v>
      </c>
      <c r="CB22" s="316">
        <v>300</v>
      </c>
      <c r="CC22" s="316">
        <v>449</v>
      </c>
      <c r="CD22" s="316">
        <v>422</v>
      </c>
      <c r="CE22" s="316">
        <v>172</v>
      </c>
      <c r="CF22" s="316">
        <v>268</v>
      </c>
      <c r="CG22" s="316">
        <v>745</v>
      </c>
      <c r="CH22" s="316">
        <v>457</v>
      </c>
    </row>
    <row r="23" spans="1:86" s="30" customFormat="1" ht="38.25" customHeight="1" x14ac:dyDescent="0.3">
      <c r="A23" s="375"/>
      <c r="B23" s="417" t="s">
        <v>181</v>
      </c>
      <c r="C23" s="418"/>
      <c r="D23" s="65" t="s">
        <v>36</v>
      </c>
      <c r="E23" s="65" t="s">
        <v>32</v>
      </c>
      <c r="F23" s="65" t="s">
        <v>33</v>
      </c>
      <c r="G23" s="232">
        <v>15933</v>
      </c>
      <c r="H23" s="232">
        <v>21500</v>
      </c>
      <c r="I23" s="80">
        <v>26000</v>
      </c>
      <c r="J23" s="79">
        <f t="shared" si="5"/>
        <v>26520</v>
      </c>
      <c r="K23" s="79">
        <f t="shared" si="5"/>
        <v>27050.400000000001</v>
      </c>
      <c r="L23" s="66" t="s">
        <v>182</v>
      </c>
      <c r="M23" s="67">
        <v>0.02</v>
      </c>
      <c r="N23" s="78">
        <f>SUM(O23:CH23)</f>
        <v>17982</v>
      </c>
      <c r="O23" s="237">
        <v>95</v>
      </c>
      <c r="P23" s="237">
        <v>94</v>
      </c>
      <c r="Q23" s="237">
        <v>0</v>
      </c>
      <c r="R23" s="237">
        <v>0</v>
      </c>
      <c r="S23" s="237">
        <v>286</v>
      </c>
      <c r="T23" s="237">
        <v>284</v>
      </c>
      <c r="U23" s="244">
        <v>102</v>
      </c>
      <c r="V23" s="244">
        <v>101</v>
      </c>
      <c r="W23" s="244">
        <v>0</v>
      </c>
      <c r="X23" s="244">
        <v>0</v>
      </c>
      <c r="Y23" s="244">
        <v>1077</v>
      </c>
      <c r="Z23" s="244">
        <v>300</v>
      </c>
      <c r="AA23" s="244">
        <v>128</v>
      </c>
      <c r="AB23" s="244">
        <v>129</v>
      </c>
      <c r="AC23" s="244">
        <v>0</v>
      </c>
      <c r="AD23" s="244">
        <v>0</v>
      </c>
      <c r="AE23" s="244">
        <v>556</v>
      </c>
      <c r="AF23" s="244">
        <v>334</v>
      </c>
      <c r="AG23" s="254">
        <v>146</v>
      </c>
      <c r="AH23" s="254">
        <v>147</v>
      </c>
      <c r="AI23" s="254">
        <v>0</v>
      </c>
      <c r="AJ23" s="254">
        <v>0</v>
      </c>
      <c r="AK23" s="254">
        <v>582</v>
      </c>
      <c r="AL23" s="254">
        <v>560</v>
      </c>
      <c r="AM23" s="254">
        <v>145</v>
      </c>
      <c r="AN23" s="254">
        <v>145</v>
      </c>
      <c r="AO23" s="254">
        <v>0</v>
      </c>
      <c r="AP23" s="254">
        <v>0</v>
      </c>
      <c r="AQ23" s="254">
        <v>1118</v>
      </c>
      <c r="AR23" s="254">
        <v>650</v>
      </c>
      <c r="AS23" s="254">
        <v>389</v>
      </c>
      <c r="AT23" s="254">
        <v>389</v>
      </c>
      <c r="AU23" s="254">
        <v>0</v>
      </c>
      <c r="AV23" s="254">
        <v>0</v>
      </c>
      <c r="AW23" s="254">
        <v>500</v>
      </c>
      <c r="AX23" s="254">
        <v>391</v>
      </c>
      <c r="AY23" s="279">
        <v>52</v>
      </c>
      <c r="AZ23" s="279">
        <v>52</v>
      </c>
      <c r="BA23" s="279">
        <v>0</v>
      </c>
      <c r="BB23" s="279">
        <v>0</v>
      </c>
      <c r="BC23" s="279">
        <v>682</v>
      </c>
      <c r="BD23" s="279">
        <v>341</v>
      </c>
      <c r="BE23" s="279">
        <v>100</v>
      </c>
      <c r="BF23" s="279">
        <v>90</v>
      </c>
      <c r="BG23" s="279">
        <v>0</v>
      </c>
      <c r="BH23" s="279">
        <v>0</v>
      </c>
      <c r="BI23" s="279">
        <v>546</v>
      </c>
      <c r="BJ23" s="279">
        <v>273</v>
      </c>
      <c r="BK23" s="295">
        <v>0</v>
      </c>
      <c r="BL23" s="295">
        <v>0</v>
      </c>
      <c r="BM23" s="295">
        <v>0</v>
      </c>
      <c r="BN23" s="295">
        <v>0</v>
      </c>
      <c r="BO23" s="295">
        <v>811</v>
      </c>
      <c r="BP23" s="295">
        <v>515</v>
      </c>
      <c r="BQ23" s="301">
        <v>153</v>
      </c>
      <c r="BR23" s="301">
        <v>120</v>
      </c>
      <c r="BS23" s="301">
        <v>0</v>
      </c>
      <c r="BT23" s="301">
        <v>0</v>
      </c>
      <c r="BU23" s="301">
        <v>1559</v>
      </c>
      <c r="BV23" s="301">
        <v>855</v>
      </c>
      <c r="BW23" s="316">
        <v>52</v>
      </c>
      <c r="BX23" s="316">
        <v>52</v>
      </c>
      <c r="BY23" s="316">
        <v>0</v>
      </c>
      <c r="BZ23" s="316">
        <v>0</v>
      </c>
      <c r="CA23" s="316">
        <v>682</v>
      </c>
      <c r="CB23" s="316">
        <v>341</v>
      </c>
      <c r="CC23" s="316">
        <v>145</v>
      </c>
      <c r="CD23" s="316">
        <v>145</v>
      </c>
      <c r="CE23" s="316">
        <v>0</v>
      </c>
      <c r="CF23" s="316">
        <v>0</v>
      </c>
      <c r="CG23" s="316">
        <v>1118</v>
      </c>
      <c r="CH23" s="316">
        <v>650</v>
      </c>
    </row>
    <row r="24" spans="1:86" x14ac:dyDescent="0.3">
      <c r="J24" s="4"/>
      <c r="K24" s="4"/>
      <c r="L24" s="4"/>
    </row>
    <row r="25" spans="1:86" ht="15" customHeight="1" x14ac:dyDescent="0.3">
      <c r="G25" s="157">
        <f>G22+G23</f>
        <v>53627</v>
      </c>
      <c r="H25" s="157">
        <f>H22+H23</f>
        <v>61700</v>
      </c>
      <c r="I25" s="157">
        <f>I22+I23</f>
        <v>67000</v>
      </c>
      <c r="J25" s="156"/>
      <c r="K25" s="156" t="s">
        <v>237</v>
      </c>
      <c r="L25" s="156" t="s">
        <v>237</v>
      </c>
      <c r="N25" s="100">
        <f>N22+N23</f>
        <v>46141</v>
      </c>
      <c r="O25" s="358">
        <f>O22+P22+Q22+R22+S22+T22+O23+P23+Q23+R23+S23+T23</f>
        <v>3367</v>
      </c>
      <c r="P25" s="358"/>
      <c r="Q25" s="358"/>
      <c r="R25" s="358"/>
      <c r="S25" s="358"/>
      <c r="T25" s="358"/>
      <c r="U25" s="358">
        <f t="shared" ref="U25" si="6">U22+V22+W22+X22+Y22+Z22+U23+V23+W23+X23+Y23+Z23</f>
        <v>4093</v>
      </c>
      <c r="V25" s="358"/>
      <c r="W25" s="358"/>
      <c r="X25" s="358"/>
      <c r="Y25" s="358"/>
      <c r="Z25" s="358"/>
      <c r="AA25" s="358">
        <f t="shared" ref="AA25" si="7">AA22+AB22+AC22+AD22+AE22+AF22+AA23+AB23+AC23+AD23+AE23+AF23</f>
        <v>3210</v>
      </c>
      <c r="AB25" s="358"/>
      <c r="AC25" s="358"/>
      <c r="AD25" s="358"/>
      <c r="AE25" s="358"/>
      <c r="AF25" s="358"/>
      <c r="AG25" s="358">
        <f t="shared" ref="AG25" si="8">AG22+AH22+AI22+AJ22+AK22+AL22+AG23+AH23+AI23+AJ23+AK23+AL23</f>
        <v>3745</v>
      </c>
      <c r="AH25" s="358"/>
      <c r="AI25" s="358"/>
      <c r="AJ25" s="358"/>
      <c r="AK25" s="358"/>
      <c r="AL25" s="358"/>
      <c r="AM25" s="358">
        <f t="shared" ref="AM25" si="9">AM22+AN22+AO22+AP22+AQ22+AR22+AM23+AN23+AO23+AP23+AQ23+AR23</f>
        <v>4695</v>
      </c>
      <c r="AN25" s="358"/>
      <c r="AO25" s="358"/>
      <c r="AP25" s="358"/>
      <c r="AQ25" s="358"/>
      <c r="AR25" s="358"/>
      <c r="AS25" s="358">
        <f t="shared" ref="AS25" si="10">AS22+AT22+AU22+AV22+AW22+AX22+AS23+AT23+AU23+AV23+AW23+AX23</f>
        <v>3689</v>
      </c>
      <c r="AT25" s="358"/>
      <c r="AU25" s="358"/>
      <c r="AV25" s="358"/>
      <c r="AW25" s="358"/>
      <c r="AX25" s="358"/>
      <c r="AY25" s="358">
        <f t="shared" ref="AY25" si="11">AY22+AZ22+BA22+BB22+BC22+BD22+AY23+AZ23+BA23+BB23+BC23+BD23</f>
        <v>1903</v>
      </c>
      <c r="AZ25" s="358"/>
      <c r="BA25" s="358"/>
      <c r="BB25" s="358"/>
      <c r="BC25" s="358"/>
      <c r="BD25" s="358"/>
      <c r="BE25" s="358">
        <f t="shared" ref="BE25" si="12">BE22+BF22+BG22+BH22+BI22+BJ22+BE23+BF23+BG23+BH23+BI23+BJ23</f>
        <v>3904</v>
      </c>
      <c r="BF25" s="358"/>
      <c r="BG25" s="358"/>
      <c r="BH25" s="358"/>
      <c r="BI25" s="358"/>
      <c r="BJ25" s="358"/>
      <c r="BK25" s="358">
        <f t="shared" ref="BK25" si="13">BK22+BL22+BM22+BN22+BO22+BP22+BK23+BL23+BM23+BN23+BO23+BP23</f>
        <v>4993</v>
      </c>
      <c r="BL25" s="358"/>
      <c r="BM25" s="358"/>
      <c r="BN25" s="358"/>
      <c r="BO25" s="358"/>
      <c r="BP25" s="358"/>
      <c r="BQ25" s="358">
        <f t="shared" ref="BQ25" si="14">BQ22+BR22+BS22+BT22+BU22+BV22+BQ23+BR23+BS23+BT23+BU23+BV23</f>
        <v>5245</v>
      </c>
      <c r="BR25" s="358"/>
      <c r="BS25" s="358"/>
      <c r="BT25" s="358"/>
      <c r="BU25" s="358"/>
      <c r="BV25" s="358"/>
      <c r="BW25" s="358">
        <f t="shared" ref="BW25" si="15">BW22+BX22+BY22+BZ22+CA22+CB22+BW23+BX23+BY23+BZ23+CA23+CB23</f>
        <v>2726</v>
      </c>
      <c r="BX25" s="358"/>
      <c r="BY25" s="358"/>
      <c r="BZ25" s="358"/>
      <c r="CA25" s="358"/>
      <c r="CB25" s="358"/>
      <c r="CC25" s="358">
        <f t="shared" ref="CC25" si="16">CC22+CD22+CE22+CF22+CG22+CH22+CC23+CD23+CE23+CF23+CG23+CH23</f>
        <v>4571</v>
      </c>
      <c r="CD25" s="358"/>
      <c r="CE25" s="358"/>
      <c r="CF25" s="358"/>
      <c r="CG25" s="358"/>
      <c r="CH25" s="358"/>
    </row>
    <row r="26" spans="1:86" x14ac:dyDescent="0.3">
      <c r="A26" s="4" t="s">
        <v>61</v>
      </c>
      <c r="B26" s="4" t="s">
        <v>41</v>
      </c>
      <c r="G26" s="157">
        <f>G15+G16+G17+G18</f>
        <v>345338</v>
      </c>
      <c r="H26" s="157">
        <f>H15+H16+H17+H18</f>
        <v>400130</v>
      </c>
      <c r="I26" s="157">
        <f>I15+I16+I17+I18</f>
        <v>437600</v>
      </c>
      <c r="J26" s="156"/>
      <c r="K26" s="156" t="s">
        <v>1</v>
      </c>
      <c r="L26" s="156" t="s">
        <v>1</v>
      </c>
      <c r="N26" s="100">
        <f>SUM(N15:N19)</f>
        <v>322238</v>
      </c>
      <c r="O26" s="358">
        <f>O15+O16+O17+O19+O18</f>
        <v>25610</v>
      </c>
      <c r="P26" s="358"/>
      <c r="Q26" s="358"/>
      <c r="R26" s="358"/>
      <c r="S26" s="358"/>
      <c r="T26" s="358"/>
      <c r="U26" s="358">
        <f t="shared" ref="U26" si="17">U15+U16+U17+U19+U18</f>
        <v>31503</v>
      </c>
      <c r="V26" s="358"/>
      <c r="W26" s="358"/>
      <c r="X26" s="358"/>
      <c r="Y26" s="358"/>
      <c r="Z26" s="358"/>
      <c r="AA26" s="358">
        <f t="shared" ref="AA26" si="18">AA15+AA16+AA17+AA19+AA18</f>
        <v>28022</v>
      </c>
      <c r="AB26" s="358"/>
      <c r="AC26" s="358"/>
      <c r="AD26" s="358"/>
      <c r="AE26" s="358"/>
      <c r="AF26" s="358"/>
      <c r="AG26" s="358">
        <f t="shared" ref="AG26" si="19">AG15+AG16+AG17+AG19+AG18</f>
        <v>25278</v>
      </c>
      <c r="AH26" s="358"/>
      <c r="AI26" s="358"/>
      <c r="AJ26" s="358"/>
      <c r="AK26" s="358"/>
      <c r="AL26" s="358"/>
      <c r="AM26" s="358">
        <f t="shared" ref="AM26" si="20">AM15+AM16+AM17+AM19+AM18</f>
        <v>32307</v>
      </c>
      <c r="AN26" s="358"/>
      <c r="AO26" s="358"/>
      <c r="AP26" s="358"/>
      <c r="AQ26" s="358"/>
      <c r="AR26" s="358"/>
      <c r="AS26" s="358">
        <f t="shared" ref="AS26" si="21">AS15+AS16+AS17+AS19+AS18</f>
        <v>37215</v>
      </c>
      <c r="AT26" s="358"/>
      <c r="AU26" s="358"/>
      <c r="AV26" s="358"/>
      <c r="AW26" s="358"/>
      <c r="AX26" s="358"/>
      <c r="AY26" s="358">
        <f>AY15+AY16+AY17+AY19+AY18</f>
        <v>20078</v>
      </c>
      <c r="AZ26" s="358"/>
      <c r="BA26" s="358"/>
      <c r="BB26" s="358"/>
      <c r="BC26" s="358"/>
      <c r="BD26" s="358"/>
      <c r="BE26" s="358">
        <f t="shared" ref="BE26" si="22">BE15+BE16+BE17+BE19+BE18</f>
        <v>23691</v>
      </c>
      <c r="BF26" s="358"/>
      <c r="BG26" s="358"/>
      <c r="BH26" s="358"/>
      <c r="BI26" s="358"/>
      <c r="BJ26" s="358"/>
      <c r="BK26" s="358">
        <f>BK15+BK16+BK17+BK19+BK18</f>
        <v>32134</v>
      </c>
      <c r="BL26" s="358"/>
      <c r="BM26" s="358"/>
      <c r="BN26" s="358"/>
      <c r="BO26" s="358"/>
      <c r="BP26" s="358"/>
      <c r="BQ26" s="358">
        <f t="shared" ref="BQ26" si="23">BQ15+BQ16+BQ17+BQ19+BQ18</f>
        <v>32242</v>
      </c>
      <c r="BR26" s="358"/>
      <c r="BS26" s="358"/>
      <c r="BT26" s="358"/>
      <c r="BU26" s="358"/>
      <c r="BV26" s="358"/>
      <c r="BW26" s="358">
        <f t="shared" ref="BW26" si="24">BW15+BW16+BW17+BW19+BW18</f>
        <v>21292</v>
      </c>
      <c r="BX26" s="358"/>
      <c r="BY26" s="358"/>
      <c r="BZ26" s="358"/>
      <c r="CA26" s="358"/>
      <c r="CB26" s="358"/>
      <c r="CC26" s="358">
        <f>CC15+CC16+CC17+CC19+CC18</f>
        <v>12866</v>
      </c>
      <c r="CD26" s="358"/>
      <c r="CE26" s="358"/>
      <c r="CF26" s="358"/>
      <c r="CG26" s="358"/>
      <c r="CH26" s="358"/>
    </row>
    <row r="27" spans="1:86" x14ac:dyDescent="0.3">
      <c r="A27" s="4" t="s">
        <v>62</v>
      </c>
      <c r="B27" s="4" t="s">
        <v>42</v>
      </c>
      <c r="J27" s="4"/>
      <c r="K27" s="4"/>
      <c r="L27" s="4"/>
    </row>
    <row r="28" spans="1:86" x14ac:dyDescent="0.3">
      <c r="A28" s="4" t="s">
        <v>63</v>
      </c>
      <c r="B28" s="4" t="s">
        <v>65</v>
      </c>
      <c r="J28" s="4"/>
      <c r="K28" s="4" t="s">
        <v>61</v>
      </c>
      <c r="L28" s="4" t="s">
        <v>61</v>
      </c>
      <c r="N28" s="4">
        <f>O22+O23+U22+U23+AA22+AA23+AG22+AG23+AM22+AM23+AS22+AS23+AY22+AY23+BE22+BE23+BK22+BK23+BQ22+BQ23+BW22+BW23+CC22+CC23</f>
        <v>5893</v>
      </c>
    </row>
    <row r="29" spans="1:86" x14ac:dyDescent="0.3">
      <c r="A29" s="4" t="s">
        <v>64</v>
      </c>
      <c r="B29" s="4" t="s">
        <v>66</v>
      </c>
      <c r="J29" s="4"/>
      <c r="K29" s="4" t="s">
        <v>62</v>
      </c>
      <c r="L29" s="4" t="s">
        <v>62</v>
      </c>
      <c r="N29" s="4">
        <f>P22+P23+V22+V23+AB22+AB23+AH22+AH23+AN22+AN23+AT22+AT23+AZ22+AZ23+BF22+BF23+BL22+BL23+BR22+BR23+BX22+BX23+CD22+CD23</f>
        <v>5555</v>
      </c>
    </row>
    <row r="30" spans="1:86" x14ac:dyDescent="0.3">
      <c r="A30" s="4" t="s">
        <v>37</v>
      </c>
      <c r="B30" s="4" t="s">
        <v>43</v>
      </c>
      <c r="J30" s="4"/>
      <c r="K30" s="4" t="s">
        <v>63</v>
      </c>
      <c r="L30" s="4" t="s">
        <v>63</v>
      </c>
      <c r="N30" s="4">
        <f>Q22+Q23+W22+W23+AC22+AC23+AI22+AI23+AO22+AO23+AU22+AU23+BA22+BA23+BG22+BG23+BM22+BM23+BS22+BS23+BY22+BY23+CE22+CE23</f>
        <v>2495</v>
      </c>
    </row>
    <row r="31" spans="1:86" x14ac:dyDescent="0.3">
      <c r="A31" s="4" t="s">
        <v>38</v>
      </c>
      <c r="B31" s="4" t="s">
        <v>44</v>
      </c>
      <c r="K31" s="4" t="s">
        <v>64</v>
      </c>
      <c r="L31" s="4" t="s">
        <v>64</v>
      </c>
      <c r="N31" s="4">
        <f>R22+R23+X22+X23+AD22+AD23+AJ22+AJ23+AP22+AP23+AV22+AV23+BB22+BB23+BH22+BH23+BN22+BN23+BT22+BT23+BZ22+BZ23+CF22+CF23</f>
        <v>2592</v>
      </c>
    </row>
    <row r="32" spans="1:86" x14ac:dyDescent="0.3">
      <c r="K32" s="4" t="s">
        <v>37</v>
      </c>
      <c r="L32" s="4" t="s">
        <v>37</v>
      </c>
      <c r="N32" s="4">
        <f>S22+S23+Y22+Y23+AE22+AE23+AK22+AK23+AQ22+AQ23+AW22+AW23+BC22+BC23+BI22+BI23+BO22+BO23+BU22+BU23+CA22+CA23+CG22+CG23</f>
        <v>18365</v>
      </c>
    </row>
    <row r="33" spans="11:14" x14ac:dyDescent="0.3">
      <c r="K33" s="4" t="s">
        <v>38</v>
      </c>
      <c r="L33" s="4" t="s">
        <v>38</v>
      </c>
      <c r="N33" s="4">
        <f>T22+T23+Z22+Z23+AF22+AF23+AL22+AL23+AR22+AR23+AX22+AX23+BD22+BD23+BJ22+BJ23+BP22+BP23+BV22+BV23+CB22+CB23+CH22+CH23</f>
        <v>11241</v>
      </c>
    </row>
  </sheetData>
  <mergeCells count="139">
    <mergeCell ref="AS16:AX16"/>
    <mergeCell ref="AG16:AL16"/>
    <mergeCell ref="CC13:CH14"/>
    <mergeCell ref="O13:T14"/>
    <mergeCell ref="U13:Z14"/>
    <mergeCell ref="AA13:AF14"/>
    <mergeCell ref="AG13:AL14"/>
    <mergeCell ref="AM13:AR14"/>
    <mergeCell ref="AS13:AX14"/>
    <mergeCell ref="AY13:BD14"/>
    <mergeCell ref="O15:T15"/>
    <mergeCell ref="AG15:AL15"/>
    <mergeCell ref="AM15:AR15"/>
    <mergeCell ref="AS15:AX15"/>
    <mergeCell ref="BW13:CB14"/>
    <mergeCell ref="BE13:BJ14"/>
    <mergeCell ref="BK13:BP14"/>
    <mergeCell ref="BQ13:BV14"/>
    <mergeCell ref="AY16:BD16"/>
    <mergeCell ref="AY15:BD15"/>
    <mergeCell ref="U15:Z15"/>
    <mergeCell ref="AA15:AF15"/>
    <mergeCell ref="BE15:BJ15"/>
    <mergeCell ref="BE16:BJ16"/>
    <mergeCell ref="A1:B1"/>
    <mergeCell ref="C1:F1"/>
    <mergeCell ref="A3:B3"/>
    <mergeCell ref="C3:F3"/>
    <mergeCell ref="A5:B5"/>
    <mergeCell ref="C5:F5"/>
    <mergeCell ref="I13:I14"/>
    <mergeCell ref="J13:J14"/>
    <mergeCell ref="K13:K14"/>
    <mergeCell ref="A7:B7"/>
    <mergeCell ref="C7:F7"/>
    <mergeCell ref="A9:B9"/>
    <mergeCell ref="C9:F9"/>
    <mergeCell ref="B13:C14"/>
    <mergeCell ref="D13:D14"/>
    <mergeCell ref="E13:E14"/>
    <mergeCell ref="F13:F14"/>
    <mergeCell ref="G13:G14"/>
    <mergeCell ref="H13:H14"/>
    <mergeCell ref="A15:A19"/>
    <mergeCell ref="B17:C17"/>
    <mergeCell ref="B18:C18"/>
    <mergeCell ref="B19:C19"/>
    <mergeCell ref="B22:C22"/>
    <mergeCell ref="B16:C16"/>
    <mergeCell ref="B23:C23"/>
    <mergeCell ref="B15:C15"/>
    <mergeCell ref="G20:G21"/>
    <mergeCell ref="O26:T26"/>
    <mergeCell ref="U25:Z25"/>
    <mergeCell ref="AA25:AF25"/>
    <mergeCell ref="AG25:AL25"/>
    <mergeCell ref="AM25:AR25"/>
    <mergeCell ref="A20:A23"/>
    <mergeCell ref="B20:C21"/>
    <mergeCell ref="D20:D21"/>
    <mergeCell ref="E20:E21"/>
    <mergeCell ref="F20:F21"/>
    <mergeCell ref="I20:I21"/>
    <mergeCell ref="J20:J21"/>
    <mergeCell ref="K20:K21"/>
    <mergeCell ref="H20:H21"/>
    <mergeCell ref="O25:T25"/>
    <mergeCell ref="BW25:CB25"/>
    <mergeCell ref="CC25:CH25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BQ26:BV26"/>
    <mergeCell ref="BW26:CB26"/>
    <mergeCell ref="CC26:CH26"/>
    <mergeCell ref="AS25:AX25"/>
    <mergeCell ref="BK25:BP25"/>
    <mergeCell ref="BE25:BJ25"/>
    <mergeCell ref="BQ25:BV25"/>
    <mergeCell ref="AY25:BD25"/>
    <mergeCell ref="AA19:AF19"/>
    <mergeCell ref="U18:Z18"/>
    <mergeCell ref="AA18:AF18"/>
    <mergeCell ref="N13:N14"/>
    <mergeCell ref="U16:Z16"/>
    <mergeCell ref="AA16:AF16"/>
    <mergeCell ref="O16:T16"/>
    <mergeCell ref="L20:L21"/>
    <mergeCell ref="AM16:AR16"/>
    <mergeCell ref="L13:L14"/>
    <mergeCell ref="M13:M14"/>
    <mergeCell ref="M20:M21"/>
    <mergeCell ref="O18:T18"/>
    <mergeCell ref="O17:T17"/>
    <mergeCell ref="O19:T19"/>
    <mergeCell ref="U17:Z17"/>
    <mergeCell ref="AG19:AL19"/>
    <mergeCell ref="AM19:AR19"/>
    <mergeCell ref="N20:N21"/>
    <mergeCell ref="AA17:AF17"/>
    <mergeCell ref="U19:Z19"/>
    <mergeCell ref="BK19:BP19"/>
    <mergeCell ref="BK18:BP18"/>
    <mergeCell ref="BK17:BP17"/>
    <mergeCell ref="BK15:BP15"/>
    <mergeCell ref="BK16:BP16"/>
    <mergeCell ref="BE17:BJ17"/>
    <mergeCell ref="BQ19:BV19"/>
    <mergeCell ref="BQ18:BV18"/>
    <mergeCell ref="BQ17:BV17"/>
    <mergeCell ref="BQ15:BV15"/>
    <mergeCell ref="BQ16:BV16"/>
    <mergeCell ref="BW19:CB19"/>
    <mergeCell ref="BW18:CB18"/>
    <mergeCell ref="BW15:CB15"/>
    <mergeCell ref="BW16:CB16"/>
    <mergeCell ref="BW17:CB17"/>
    <mergeCell ref="CC19:CH19"/>
    <mergeCell ref="CC17:CH17"/>
    <mergeCell ref="CC18:CH18"/>
    <mergeCell ref="CC15:CH15"/>
    <mergeCell ref="CC16:CH16"/>
    <mergeCell ref="AS19:AX19"/>
    <mergeCell ref="AG18:AL18"/>
    <mergeCell ref="AG17:AL17"/>
    <mergeCell ref="AM17:AR17"/>
    <mergeCell ref="AS17:AX17"/>
    <mergeCell ref="AM18:AR18"/>
    <mergeCell ref="AS18:AX18"/>
    <mergeCell ref="BE18:BJ18"/>
    <mergeCell ref="AY19:BD19"/>
    <mergeCell ref="AY17:BD17"/>
    <mergeCell ref="AY18:BD18"/>
    <mergeCell ref="BE19:BJ19"/>
  </mergeCells>
  <pageMargins left="0.96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2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31"/>
  <sheetViews>
    <sheetView view="pageBreakPreview" topLeftCell="G9" zoomScale="80" zoomScaleSheetLayoutView="80" workbookViewId="0">
      <selection activeCell="U27" sqref="U27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4" customWidth="1"/>
    <col min="9" max="9" width="12.109375" style="4" hidden="1" customWidth="1"/>
    <col min="10" max="10" width="12.1093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20" width="4.33203125" style="33" customWidth="1"/>
    <col min="21" max="44" width="4.33203125" style="5" customWidth="1"/>
    <col min="45" max="50" width="4.33203125" style="33" customWidth="1"/>
    <col min="51" max="86" width="4.33203125" style="5" customWidth="1"/>
    <col min="310" max="310" width="12.5546875" customWidth="1"/>
    <col min="311" max="311" width="5.109375" customWidth="1"/>
    <col min="312" max="312" width="13.44140625" customWidth="1"/>
    <col min="313" max="314" width="21.44140625" customWidth="1"/>
    <col min="315" max="315" width="17.6640625" customWidth="1"/>
    <col min="316" max="317" width="14.6640625" customWidth="1"/>
    <col min="318" max="319" width="15.88671875" customWidth="1"/>
    <col min="320" max="331" width="12.88671875" customWidth="1"/>
    <col min="566" max="566" width="12.5546875" customWidth="1"/>
    <col min="567" max="567" width="5.109375" customWidth="1"/>
    <col min="568" max="568" width="13.44140625" customWidth="1"/>
    <col min="569" max="570" width="21.44140625" customWidth="1"/>
    <col min="571" max="571" width="17.6640625" customWidth="1"/>
    <col min="572" max="573" width="14.6640625" customWidth="1"/>
    <col min="574" max="575" width="15.88671875" customWidth="1"/>
    <col min="576" max="587" width="12.88671875" customWidth="1"/>
    <col min="822" max="822" width="12.5546875" customWidth="1"/>
    <col min="823" max="823" width="5.109375" customWidth="1"/>
    <col min="824" max="824" width="13.44140625" customWidth="1"/>
    <col min="825" max="826" width="21.44140625" customWidth="1"/>
    <col min="827" max="827" width="17.6640625" customWidth="1"/>
    <col min="828" max="829" width="14.6640625" customWidth="1"/>
    <col min="830" max="831" width="15.88671875" customWidth="1"/>
    <col min="832" max="843" width="12.88671875" customWidth="1"/>
    <col min="1078" max="1078" width="12.5546875" customWidth="1"/>
    <col min="1079" max="1079" width="5.109375" customWidth="1"/>
    <col min="1080" max="1080" width="13.44140625" customWidth="1"/>
    <col min="1081" max="1082" width="21.44140625" customWidth="1"/>
    <col min="1083" max="1083" width="17.6640625" customWidth="1"/>
    <col min="1084" max="1085" width="14.6640625" customWidth="1"/>
    <col min="1086" max="1087" width="15.88671875" customWidth="1"/>
    <col min="1088" max="1099" width="12.88671875" customWidth="1"/>
    <col min="1334" max="1334" width="12.5546875" customWidth="1"/>
    <col min="1335" max="1335" width="5.109375" customWidth="1"/>
    <col min="1336" max="1336" width="13.44140625" customWidth="1"/>
    <col min="1337" max="1338" width="21.44140625" customWidth="1"/>
    <col min="1339" max="1339" width="17.6640625" customWidth="1"/>
    <col min="1340" max="1341" width="14.6640625" customWidth="1"/>
    <col min="1342" max="1343" width="15.88671875" customWidth="1"/>
    <col min="1344" max="1355" width="12.88671875" customWidth="1"/>
    <col min="1590" max="1590" width="12.5546875" customWidth="1"/>
    <col min="1591" max="1591" width="5.109375" customWidth="1"/>
    <col min="1592" max="1592" width="13.44140625" customWidth="1"/>
    <col min="1593" max="1594" width="21.44140625" customWidth="1"/>
    <col min="1595" max="1595" width="17.6640625" customWidth="1"/>
    <col min="1596" max="1597" width="14.6640625" customWidth="1"/>
    <col min="1598" max="1599" width="15.88671875" customWidth="1"/>
    <col min="1600" max="1611" width="12.88671875" customWidth="1"/>
    <col min="1846" max="1846" width="12.5546875" customWidth="1"/>
    <col min="1847" max="1847" width="5.109375" customWidth="1"/>
    <col min="1848" max="1848" width="13.44140625" customWidth="1"/>
    <col min="1849" max="1850" width="21.44140625" customWidth="1"/>
    <col min="1851" max="1851" width="17.6640625" customWidth="1"/>
    <col min="1852" max="1853" width="14.6640625" customWidth="1"/>
    <col min="1854" max="1855" width="15.88671875" customWidth="1"/>
    <col min="1856" max="1867" width="12.88671875" customWidth="1"/>
    <col min="2102" max="2102" width="12.5546875" customWidth="1"/>
    <col min="2103" max="2103" width="5.109375" customWidth="1"/>
    <col min="2104" max="2104" width="13.44140625" customWidth="1"/>
    <col min="2105" max="2106" width="21.44140625" customWidth="1"/>
    <col min="2107" max="2107" width="17.6640625" customWidth="1"/>
    <col min="2108" max="2109" width="14.6640625" customWidth="1"/>
    <col min="2110" max="2111" width="15.88671875" customWidth="1"/>
    <col min="2112" max="2123" width="12.88671875" customWidth="1"/>
    <col min="2358" max="2358" width="12.5546875" customWidth="1"/>
    <col min="2359" max="2359" width="5.109375" customWidth="1"/>
    <col min="2360" max="2360" width="13.44140625" customWidth="1"/>
    <col min="2361" max="2362" width="21.44140625" customWidth="1"/>
    <col min="2363" max="2363" width="17.6640625" customWidth="1"/>
    <col min="2364" max="2365" width="14.6640625" customWidth="1"/>
    <col min="2366" max="2367" width="15.88671875" customWidth="1"/>
    <col min="2368" max="2379" width="12.88671875" customWidth="1"/>
    <col min="2614" max="2614" width="12.5546875" customWidth="1"/>
    <col min="2615" max="2615" width="5.109375" customWidth="1"/>
    <col min="2616" max="2616" width="13.44140625" customWidth="1"/>
    <col min="2617" max="2618" width="21.44140625" customWidth="1"/>
    <col min="2619" max="2619" width="17.6640625" customWidth="1"/>
    <col min="2620" max="2621" width="14.6640625" customWidth="1"/>
    <col min="2622" max="2623" width="15.88671875" customWidth="1"/>
    <col min="2624" max="2635" width="12.88671875" customWidth="1"/>
    <col min="2870" max="2870" width="12.5546875" customWidth="1"/>
    <col min="2871" max="2871" width="5.109375" customWidth="1"/>
    <col min="2872" max="2872" width="13.44140625" customWidth="1"/>
    <col min="2873" max="2874" width="21.44140625" customWidth="1"/>
    <col min="2875" max="2875" width="17.6640625" customWidth="1"/>
    <col min="2876" max="2877" width="14.6640625" customWidth="1"/>
    <col min="2878" max="2879" width="15.88671875" customWidth="1"/>
    <col min="2880" max="2891" width="12.88671875" customWidth="1"/>
    <col min="3126" max="3126" width="12.5546875" customWidth="1"/>
    <col min="3127" max="3127" width="5.109375" customWidth="1"/>
    <col min="3128" max="3128" width="13.44140625" customWidth="1"/>
    <col min="3129" max="3130" width="21.44140625" customWidth="1"/>
    <col min="3131" max="3131" width="17.6640625" customWidth="1"/>
    <col min="3132" max="3133" width="14.6640625" customWidth="1"/>
    <col min="3134" max="3135" width="15.88671875" customWidth="1"/>
    <col min="3136" max="3147" width="12.88671875" customWidth="1"/>
    <col min="3382" max="3382" width="12.5546875" customWidth="1"/>
    <col min="3383" max="3383" width="5.109375" customWidth="1"/>
    <col min="3384" max="3384" width="13.44140625" customWidth="1"/>
    <col min="3385" max="3386" width="21.44140625" customWidth="1"/>
    <col min="3387" max="3387" width="17.6640625" customWidth="1"/>
    <col min="3388" max="3389" width="14.6640625" customWidth="1"/>
    <col min="3390" max="3391" width="15.88671875" customWidth="1"/>
    <col min="3392" max="3403" width="12.88671875" customWidth="1"/>
    <col min="3638" max="3638" width="12.5546875" customWidth="1"/>
    <col min="3639" max="3639" width="5.109375" customWidth="1"/>
    <col min="3640" max="3640" width="13.44140625" customWidth="1"/>
    <col min="3641" max="3642" width="21.44140625" customWidth="1"/>
    <col min="3643" max="3643" width="17.6640625" customWidth="1"/>
    <col min="3644" max="3645" width="14.6640625" customWidth="1"/>
    <col min="3646" max="3647" width="15.88671875" customWidth="1"/>
    <col min="3648" max="3659" width="12.88671875" customWidth="1"/>
    <col min="3894" max="3894" width="12.5546875" customWidth="1"/>
    <col min="3895" max="3895" width="5.109375" customWidth="1"/>
    <col min="3896" max="3896" width="13.44140625" customWidth="1"/>
    <col min="3897" max="3898" width="21.44140625" customWidth="1"/>
    <col min="3899" max="3899" width="17.6640625" customWidth="1"/>
    <col min="3900" max="3901" width="14.6640625" customWidth="1"/>
    <col min="3902" max="3903" width="15.88671875" customWidth="1"/>
    <col min="3904" max="3915" width="12.88671875" customWidth="1"/>
    <col min="4150" max="4150" width="12.5546875" customWidth="1"/>
    <col min="4151" max="4151" width="5.109375" customWidth="1"/>
    <col min="4152" max="4152" width="13.44140625" customWidth="1"/>
    <col min="4153" max="4154" width="21.44140625" customWidth="1"/>
    <col min="4155" max="4155" width="17.6640625" customWidth="1"/>
    <col min="4156" max="4157" width="14.6640625" customWidth="1"/>
    <col min="4158" max="4159" width="15.88671875" customWidth="1"/>
    <col min="4160" max="4171" width="12.88671875" customWidth="1"/>
    <col min="4406" max="4406" width="12.5546875" customWidth="1"/>
    <col min="4407" max="4407" width="5.109375" customWidth="1"/>
    <col min="4408" max="4408" width="13.44140625" customWidth="1"/>
    <col min="4409" max="4410" width="21.44140625" customWidth="1"/>
    <col min="4411" max="4411" width="17.6640625" customWidth="1"/>
    <col min="4412" max="4413" width="14.6640625" customWidth="1"/>
    <col min="4414" max="4415" width="15.88671875" customWidth="1"/>
    <col min="4416" max="4427" width="12.88671875" customWidth="1"/>
    <col min="4662" max="4662" width="12.5546875" customWidth="1"/>
    <col min="4663" max="4663" width="5.109375" customWidth="1"/>
    <col min="4664" max="4664" width="13.44140625" customWidth="1"/>
    <col min="4665" max="4666" width="21.44140625" customWidth="1"/>
    <col min="4667" max="4667" width="17.6640625" customWidth="1"/>
    <col min="4668" max="4669" width="14.6640625" customWidth="1"/>
    <col min="4670" max="4671" width="15.88671875" customWidth="1"/>
    <col min="4672" max="4683" width="12.88671875" customWidth="1"/>
    <col min="4918" max="4918" width="12.5546875" customWidth="1"/>
    <col min="4919" max="4919" width="5.109375" customWidth="1"/>
    <col min="4920" max="4920" width="13.44140625" customWidth="1"/>
    <col min="4921" max="4922" width="21.44140625" customWidth="1"/>
    <col min="4923" max="4923" width="17.6640625" customWidth="1"/>
    <col min="4924" max="4925" width="14.6640625" customWidth="1"/>
    <col min="4926" max="4927" width="15.88671875" customWidth="1"/>
    <col min="4928" max="4939" width="12.88671875" customWidth="1"/>
    <col min="5174" max="5174" width="12.5546875" customWidth="1"/>
    <col min="5175" max="5175" width="5.109375" customWidth="1"/>
    <col min="5176" max="5176" width="13.44140625" customWidth="1"/>
    <col min="5177" max="5178" width="21.44140625" customWidth="1"/>
    <col min="5179" max="5179" width="17.6640625" customWidth="1"/>
    <col min="5180" max="5181" width="14.6640625" customWidth="1"/>
    <col min="5182" max="5183" width="15.88671875" customWidth="1"/>
    <col min="5184" max="5195" width="12.88671875" customWidth="1"/>
    <col min="5430" max="5430" width="12.5546875" customWidth="1"/>
    <col min="5431" max="5431" width="5.109375" customWidth="1"/>
    <col min="5432" max="5432" width="13.44140625" customWidth="1"/>
    <col min="5433" max="5434" width="21.44140625" customWidth="1"/>
    <col min="5435" max="5435" width="17.6640625" customWidth="1"/>
    <col min="5436" max="5437" width="14.6640625" customWidth="1"/>
    <col min="5438" max="5439" width="15.88671875" customWidth="1"/>
    <col min="5440" max="5451" width="12.88671875" customWidth="1"/>
    <col min="5686" max="5686" width="12.5546875" customWidth="1"/>
    <col min="5687" max="5687" width="5.109375" customWidth="1"/>
    <col min="5688" max="5688" width="13.44140625" customWidth="1"/>
    <col min="5689" max="5690" width="21.44140625" customWidth="1"/>
    <col min="5691" max="5691" width="17.6640625" customWidth="1"/>
    <col min="5692" max="5693" width="14.6640625" customWidth="1"/>
    <col min="5694" max="5695" width="15.88671875" customWidth="1"/>
    <col min="5696" max="5707" width="12.88671875" customWidth="1"/>
    <col min="5942" max="5942" width="12.5546875" customWidth="1"/>
    <col min="5943" max="5943" width="5.109375" customWidth="1"/>
    <col min="5944" max="5944" width="13.44140625" customWidth="1"/>
    <col min="5945" max="5946" width="21.44140625" customWidth="1"/>
    <col min="5947" max="5947" width="17.6640625" customWidth="1"/>
    <col min="5948" max="5949" width="14.6640625" customWidth="1"/>
    <col min="5950" max="5951" width="15.88671875" customWidth="1"/>
    <col min="5952" max="5963" width="12.88671875" customWidth="1"/>
    <col min="6198" max="6198" width="12.5546875" customWidth="1"/>
    <col min="6199" max="6199" width="5.109375" customWidth="1"/>
    <col min="6200" max="6200" width="13.44140625" customWidth="1"/>
    <col min="6201" max="6202" width="21.44140625" customWidth="1"/>
    <col min="6203" max="6203" width="17.6640625" customWidth="1"/>
    <col min="6204" max="6205" width="14.6640625" customWidth="1"/>
    <col min="6206" max="6207" width="15.88671875" customWidth="1"/>
    <col min="6208" max="6219" width="12.88671875" customWidth="1"/>
    <col min="6454" max="6454" width="12.5546875" customWidth="1"/>
    <col min="6455" max="6455" width="5.109375" customWidth="1"/>
    <col min="6456" max="6456" width="13.44140625" customWidth="1"/>
    <col min="6457" max="6458" width="21.44140625" customWidth="1"/>
    <col min="6459" max="6459" width="17.6640625" customWidth="1"/>
    <col min="6460" max="6461" width="14.6640625" customWidth="1"/>
    <col min="6462" max="6463" width="15.88671875" customWidth="1"/>
    <col min="6464" max="6475" width="12.88671875" customWidth="1"/>
    <col min="6710" max="6710" width="12.5546875" customWidth="1"/>
    <col min="6711" max="6711" width="5.109375" customWidth="1"/>
    <col min="6712" max="6712" width="13.44140625" customWidth="1"/>
    <col min="6713" max="6714" width="21.44140625" customWidth="1"/>
    <col min="6715" max="6715" width="17.6640625" customWidth="1"/>
    <col min="6716" max="6717" width="14.6640625" customWidth="1"/>
    <col min="6718" max="6719" width="15.88671875" customWidth="1"/>
    <col min="6720" max="6731" width="12.88671875" customWidth="1"/>
    <col min="6966" max="6966" width="12.5546875" customWidth="1"/>
    <col min="6967" max="6967" width="5.109375" customWidth="1"/>
    <col min="6968" max="6968" width="13.44140625" customWidth="1"/>
    <col min="6969" max="6970" width="21.44140625" customWidth="1"/>
    <col min="6971" max="6971" width="17.6640625" customWidth="1"/>
    <col min="6972" max="6973" width="14.6640625" customWidth="1"/>
    <col min="6974" max="6975" width="15.88671875" customWidth="1"/>
    <col min="6976" max="6987" width="12.88671875" customWidth="1"/>
    <col min="7222" max="7222" width="12.5546875" customWidth="1"/>
    <col min="7223" max="7223" width="5.109375" customWidth="1"/>
    <col min="7224" max="7224" width="13.44140625" customWidth="1"/>
    <col min="7225" max="7226" width="21.44140625" customWidth="1"/>
    <col min="7227" max="7227" width="17.6640625" customWidth="1"/>
    <col min="7228" max="7229" width="14.6640625" customWidth="1"/>
    <col min="7230" max="7231" width="15.88671875" customWidth="1"/>
    <col min="7232" max="7243" width="12.88671875" customWidth="1"/>
    <col min="7478" max="7478" width="12.5546875" customWidth="1"/>
    <col min="7479" max="7479" width="5.109375" customWidth="1"/>
    <col min="7480" max="7480" width="13.44140625" customWidth="1"/>
    <col min="7481" max="7482" width="21.44140625" customWidth="1"/>
    <col min="7483" max="7483" width="17.6640625" customWidth="1"/>
    <col min="7484" max="7485" width="14.6640625" customWidth="1"/>
    <col min="7486" max="7487" width="15.88671875" customWidth="1"/>
    <col min="7488" max="7499" width="12.88671875" customWidth="1"/>
    <col min="7734" max="7734" width="12.5546875" customWidth="1"/>
    <col min="7735" max="7735" width="5.109375" customWidth="1"/>
    <col min="7736" max="7736" width="13.44140625" customWidth="1"/>
    <col min="7737" max="7738" width="21.44140625" customWidth="1"/>
    <col min="7739" max="7739" width="17.6640625" customWidth="1"/>
    <col min="7740" max="7741" width="14.6640625" customWidth="1"/>
    <col min="7742" max="7743" width="15.88671875" customWidth="1"/>
    <col min="7744" max="7755" width="12.88671875" customWidth="1"/>
    <col min="7990" max="7990" width="12.5546875" customWidth="1"/>
    <col min="7991" max="7991" width="5.109375" customWidth="1"/>
    <col min="7992" max="7992" width="13.44140625" customWidth="1"/>
    <col min="7993" max="7994" width="21.44140625" customWidth="1"/>
    <col min="7995" max="7995" width="17.6640625" customWidth="1"/>
    <col min="7996" max="7997" width="14.6640625" customWidth="1"/>
    <col min="7998" max="7999" width="15.88671875" customWidth="1"/>
    <col min="8000" max="8011" width="12.88671875" customWidth="1"/>
    <col min="8246" max="8246" width="12.5546875" customWidth="1"/>
    <col min="8247" max="8247" width="5.109375" customWidth="1"/>
    <col min="8248" max="8248" width="13.44140625" customWidth="1"/>
    <col min="8249" max="8250" width="21.44140625" customWidth="1"/>
    <col min="8251" max="8251" width="17.6640625" customWidth="1"/>
    <col min="8252" max="8253" width="14.6640625" customWidth="1"/>
    <col min="8254" max="8255" width="15.88671875" customWidth="1"/>
    <col min="8256" max="8267" width="12.88671875" customWidth="1"/>
    <col min="8502" max="8502" width="12.5546875" customWidth="1"/>
    <col min="8503" max="8503" width="5.109375" customWidth="1"/>
    <col min="8504" max="8504" width="13.44140625" customWidth="1"/>
    <col min="8505" max="8506" width="21.44140625" customWidth="1"/>
    <col min="8507" max="8507" width="17.6640625" customWidth="1"/>
    <col min="8508" max="8509" width="14.6640625" customWidth="1"/>
    <col min="8510" max="8511" width="15.88671875" customWidth="1"/>
    <col min="8512" max="8523" width="12.88671875" customWidth="1"/>
    <col min="8758" max="8758" width="12.5546875" customWidth="1"/>
    <col min="8759" max="8759" width="5.109375" customWidth="1"/>
    <col min="8760" max="8760" width="13.44140625" customWidth="1"/>
    <col min="8761" max="8762" width="21.44140625" customWidth="1"/>
    <col min="8763" max="8763" width="17.6640625" customWidth="1"/>
    <col min="8764" max="8765" width="14.6640625" customWidth="1"/>
    <col min="8766" max="8767" width="15.88671875" customWidth="1"/>
    <col min="8768" max="8779" width="12.88671875" customWidth="1"/>
    <col min="9014" max="9014" width="12.5546875" customWidth="1"/>
    <col min="9015" max="9015" width="5.109375" customWidth="1"/>
    <col min="9016" max="9016" width="13.44140625" customWidth="1"/>
    <col min="9017" max="9018" width="21.44140625" customWidth="1"/>
    <col min="9019" max="9019" width="17.6640625" customWidth="1"/>
    <col min="9020" max="9021" width="14.6640625" customWidth="1"/>
    <col min="9022" max="9023" width="15.88671875" customWidth="1"/>
    <col min="9024" max="9035" width="12.88671875" customWidth="1"/>
    <col min="9270" max="9270" width="12.5546875" customWidth="1"/>
    <col min="9271" max="9271" width="5.109375" customWidth="1"/>
    <col min="9272" max="9272" width="13.44140625" customWidth="1"/>
    <col min="9273" max="9274" width="21.44140625" customWidth="1"/>
    <col min="9275" max="9275" width="17.6640625" customWidth="1"/>
    <col min="9276" max="9277" width="14.6640625" customWidth="1"/>
    <col min="9278" max="9279" width="15.88671875" customWidth="1"/>
    <col min="9280" max="9291" width="12.88671875" customWidth="1"/>
    <col min="9526" max="9526" width="12.5546875" customWidth="1"/>
    <col min="9527" max="9527" width="5.109375" customWidth="1"/>
    <col min="9528" max="9528" width="13.44140625" customWidth="1"/>
    <col min="9529" max="9530" width="21.44140625" customWidth="1"/>
    <col min="9531" max="9531" width="17.6640625" customWidth="1"/>
    <col min="9532" max="9533" width="14.6640625" customWidth="1"/>
    <col min="9534" max="9535" width="15.88671875" customWidth="1"/>
    <col min="9536" max="9547" width="12.88671875" customWidth="1"/>
    <col min="9782" max="9782" width="12.5546875" customWidth="1"/>
    <col min="9783" max="9783" width="5.109375" customWidth="1"/>
    <col min="9784" max="9784" width="13.44140625" customWidth="1"/>
    <col min="9785" max="9786" width="21.44140625" customWidth="1"/>
    <col min="9787" max="9787" width="17.6640625" customWidth="1"/>
    <col min="9788" max="9789" width="14.6640625" customWidth="1"/>
    <col min="9790" max="9791" width="15.88671875" customWidth="1"/>
    <col min="9792" max="9803" width="12.88671875" customWidth="1"/>
    <col min="10038" max="10038" width="12.5546875" customWidth="1"/>
    <col min="10039" max="10039" width="5.109375" customWidth="1"/>
    <col min="10040" max="10040" width="13.44140625" customWidth="1"/>
    <col min="10041" max="10042" width="21.44140625" customWidth="1"/>
    <col min="10043" max="10043" width="17.6640625" customWidth="1"/>
    <col min="10044" max="10045" width="14.6640625" customWidth="1"/>
    <col min="10046" max="10047" width="15.88671875" customWidth="1"/>
    <col min="10048" max="10059" width="12.88671875" customWidth="1"/>
    <col min="10294" max="10294" width="12.5546875" customWidth="1"/>
    <col min="10295" max="10295" width="5.109375" customWidth="1"/>
    <col min="10296" max="10296" width="13.44140625" customWidth="1"/>
    <col min="10297" max="10298" width="21.44140625" customWidth="1"/>
    <col min="10299" max="10299" width="17.6640625" customWidth="1"/>
    <col min="10300" max="10301" width="14.6640625" customWidth="1"/>
    <col min="10302" max="10303" width="15.88671875" customWidth="1"/>
    <col min="10304" max="10315" width="12.88671875" customWidth="1"/>
    <col min="10550" max="10550" width="12.5546875" customWidth="1"/>
    <col min="10551" max="10551" width="5.109375" customWidth="1"/>
    <col min="10552" max="10552" width="13.44140625" customWidth="1"/>
    <col min="10553" max="10554" width="21.44140625" customWidth="1"/>
    <col min="10555" max="10555" width="17.6640625" customWidth="1"/>
    <col min="10556" max="10557" width="14.6640625" customWidth="1"/>
    <col min="10558" max="10559" width="15.88671875" customWidth="1"/>
    <col min="10560" max="10571" width="12.88671875" customWidth="1"/>
    <col min="10806" max="10806" width="12.5546875" customWidth="1"/>
    <col min="10807" max="10807" width="5.109375" customWidth="1"/>
    <col min="10808" max="10808" width="13.44140625" customWidth="1"/>
    <col min="10809" max="10810" width="21.44140625" customWidth="1"/>
    <col min="10811" max="10811" width="17.6640625" customWidth="1"/>
    <col min="10812" max="10813" width="14.6640625" customWidth="1"/>
    <col min="10814" max="10815" width="15.88671875" customWidth="1"/>
    <col min="10816" max="10827" width="12.88671875" customWidth="1"/>
    <col min="11062" max="11062" width="12.5546875" customWidth="1"/>
    <col min="11063" max="11063" width="5.109375" customWidth="1"/>
    <col min="11064" max="11064" width="13.44140625" customWidth="1"/>
    <col min="11065" max="11066" width="21.44140625" customWidth="1"/>
    <col min="11067" max="11067" width="17.6640625" customWidth="1"/>
    <col min="11068" max="11069" width="14.6640625" customWidth="1"/>
    <col min="11070" max="11071" width="15.88671875" customWidth="1"/>
    <col min="11072" max="11083" width="12.88671875" customWidth="1"/>
    <col min="11318" max="11318" width="12.5546875" customWidth="1"/>
    <col min="11319" max="11319" width="5.109375" customWidth="1"/>
    <col min="11320" max="11320" width="13.44140625" customWidth="1"/>
    <col min="11321" max="11322" width="21.44140625" customWidth="1"/>
    <col min="11323" max="11323" width="17.6640625" customWidth="1"/>
    <col min="11324" max="11325" width="14.6640625" customWidth="1"/>
    <col min="11326" max="11327" width="15.88671875" customWidth="1"/>
    <col min="11328" max="11339" width="12.88671875" customWidth="1"/>
    <col min="11574" max="11574" width="12.5546875" customWidth="1"/>
    <col min="11575" max="11575" width="5.109375" customWidth="1"/>
    <col min="11576" max="11576" width="13.44140625" customWidth="1"/>
    <col min="11577" max="11578" width="21.44140625" customWidth="1"/>
    <col min="11579" max="11579" width="17.6640625" customWidth="1"/>
    <col min="11580" max="11581" width="14.6640625" customWidth="1"/>
    <col min="11582" max="11583" width="15.88671875" customWidth="1"/>
    <col min="11584" max="11595" width="12.88671875" customWidth="1"/>
    <col min="11830" max="11830" width="12.5546875" customWidth="1"/>
    <col min="11831" max="11831" width="5.109375" customWidth="1"/>
    <col min="11832" max="11832" width="13.44140625" customWidth="1"/>
    <col min="11833" max="11834" width="21.44140625" customWidth="1"/>
    <col min="11835" max="11835" width="17.6640625" customWidth="1"/>
    <col min="11836" max="11837" width="14.6640625" customWidth="1"/>
    <col min="11838" max="11839" width="15.88671875" customWidth="1"/>
    <col min="11840" max="11851" width="12.88671875" customWidth="1"/>
    <col min="12086" max="12086" width="12.5546875" customWidth="1"/>
    <col min="12087" max="12087" width="5.109375" customWidth="1"/>
    <col min="12088" max="12088" width="13.44140625" customWidth="1"/>
    <col min="12089" max="12090" width="21.44140625" customWidth="1"/>
    <col min="12091" max="12091" width="17.6640625" customWidth="1"/>
    <col min="12092" max="12093" width="14.6640625" customWidth="1"/>
    <col min="12094" max="12095" width="15.88671875" customWidth="1"/>
    <col min="12096" max="12107" width="12.88671875" customWidth="1"/>
    <col min="12342" max="12342" width="12.5546875" customWidth="1"/>
    <col min="12343" max="12343" width="5.109375" customWidth="1"/>
    <col min="12344" max="12344" width="13.44140625" customWidth="1"/>
    <col min="12345" max="12346" width="21.44140625" customWidth="1"/>
    <col min="12347" max="12347" width="17.6640625" customWidth="1"/>
    <col min="12348" max="12349" width="14.6640625" customWidth="1"/>
    <col min="12350" max="12351" width="15.88671875" customWidth="1"/>
    <col min="12352" max="12363" width="12.88671875" customWidth="1"/>
    <col min="12598" max="12598" width="12.5546875" customWidth="1"/>
    <col min="12599" max="12599" width="5.109375" customWidth="1"/>
    <col min="12600" max="12600" width="13.44140625" customWidth="1"/>
    <col min="12601" max="12602" width="21.44140625" customWidth="1"/>
    <col min="12603" max="12603" width="17.6640625" customWidth="1"/>
    <col min="12604" max="12605" width="14.6640625" customWidth="1"/>
    <col min="12606" max="12607" width="15.88671875" customWidth="1"/>
    <col min="12608" max="12619" width="12.88671875" customWidth="1"/>
    <col min="12854" max="12854" width="12.5546875" customWidth="1"/>
    <col min="12855" max="12855" width="5.109375" customWidth="1"/>
    <col min="12856" max="12856" width="13.44140625" customWidth="1"/>
    <col min="12857" max="12858" width="21.44140625" customWidth="1"/>
    <col min="12859" max="12859" width="17.6640625" customWidth="1"/>
    <col min="12860" max="12861" width="14.6640625" customWidth="1"/>
    <col min="12862" max="12863" width="15.88671875" customWidth="1"/>
    <col min="12864" max="12875" width="12.88671875" customWidth="1"/>
    <col min="13110" max="13110" width="12.5546875" customWidth="1"/>
    <col min="13111" max="13111" width="5.109375" customWidth="1"/>
    <col min="13112" max="13112" width="13.44140625" customWidth="1"/>
    <col min="13113" max="13114" width="21.44140625" customWidth="1"/>
    <col min="13115" max="13115" width="17.6640625" customWidth="1"/>
    <col min="13116" max="13117" width="14.6640625" customWidth="1"/>
    <col min="13118" max="13119" width="15.88671875" customWidth="1"/>
    <col min="13120" max="13131" width="12.88671875" customWidth="1"/>
    <col min="13366" max="13366" width="12.5546875" customWidth="1"/>
    <col min="13367" max="13367" width="5.109375" customWidth="1"/>
    <col min="13368" max="13368" width="13.44140625" customWidth="1"/>
    <col min="13369" max="13370" width="21.44140625" customWidth="1"/>
    <col min="13371" max="13371" width="17.6640625" customWidth="1"/>
    <col min="13372" max="13373" width="14.6640625" customWidth="1"/>
    <col min="13374" max="13375" width="15.88671875" customWidth="1"/>
    <col min="13376" max="13387" width="12.88671875" customWidth="1"/>
    <col min="13622" max="13622" width="12.5546875" customWidth="1"/>
    <col min="13623" max="13623" width="5.109375" customWidth="1"/>
    <col min="13624" max="13624" width="13.44140625" customWidth="1"/>
    <col min="13625" max="13626" width="21.44140625" customWidth="1"/>
    <col min="13627" max="13627" width="17.6640625" customWidth="1"/>
    <col min="13628" max="13629" width="14.6640625" customWidth="1"/>
    <col min="13630" max="13631" width="15.88671875" customWidth="1"/>
    <col min="13632" max="13643" width="12.88671875" customWidth="1"/>
    <col min="13878" max="13878" width="12.5546875" customWidth="1"/>
    <col min="13879" max="13879" width="5.109375" customWidth="1"/>
    <col min="13880" max="13880" width="13.44140625" customWidth="1"/>
    <col min="13881" max="13882" width="21.44140625" customWidth="1"/>
    <col min="13883" max="13883" width="17.6640625" customWidth="1"/>
    <col min="13884" max="13885" width="14.6640625" customWidth="1"/>
    <col min="13886" max="13887" width="15.88671875" customWidth="1"/>
    <col min="13888" max="13899" width="12.88671875" customWidth="1"/>
    <col min="14134" max="14134" width="12.5546875" customWidth="1"/>
    <col min="14135" max="14135" width="5.109375" customWidth="1"/>
    <col min="14136" max="14136" width="13.44140625" customWidth="1"/>
    <col min="14137" max="14138" width="21.44140625" customWidth="1"/>
    <col min="14139" max="14139" width="17.6640625" customWidth="1"/>
    <col min="14140" max="14141" width="14.6640625" customWidth="1"/>
    <col min="14142" max="14143" width="15.88671875" customWidth="1"/>
    <col min="14144" max="14155" width="12.88671875" customWidth="1"/>
    <col min="14390" max="14390" width="12.5546875" customWidth="1"/>
    <col min="14391" max="14391" width="5.109375" customWidth="1"/>
    <col min="14392" max="14392" width="13.44140625" customWidth="1"/>
    <col min="14393" max="14394" width="21.44140625" customWidth="1"/>
    <col min="14395" max="14395" width="17.6640625" customWidth="1"/>
    <col min="14396" max="14397" width="14.6640625" customWidth="1"/>
    <col min="14398" max="14399" width="15.88671875" customWidth="1"/>
    <col min="14400" max="14411" width="12.88671875" customWidth="1"/>
    <col min="14646" max="14646" width="12.5546875" customWidth="1"/>
    <col min="14647" max="14647" width="5.109375" customWidth="1"/>
    <col min="14648" max="14648" width="13.44140625" customWidth="1"/>
    <col min="14649" max="14650" width="21.44140625" customWidth="1"/>
    <col min="14651" max="14651" width="17.6640625" customWidth="1"/>
    <col min="14652" max="14653" width="14.6640625" customWidth="1"/>
    <col min="14654" max="14655" width="15.88671875" customWidth="1"/>
    <col min="14656" max="14667" width="12.88671875" customWidth="1"/>
    <col min="14902" max="14902" width="12.5546875" customWidth="1"/>
    <col min="14903" max="14903" width="5.109375" customWidth="1"/>
    <col min="14904" max="14904" width="13.44140625" customWidth="1"/>
    <col min="14905" max="14906" width="21.44140625" customWidth="1"/>
    <col min="14907" max="14907" width="17.6640625" customWidth="1"/>
    <col min="14908" max="14909" width="14.6640625" customWidth="1"/>
    <col min="14910" max="14911" width="15.88671875" customWidth="1"/>
    <col min="14912" max="14923" width="12.88671875" customWidth="1"/>
    <col min="15158" max="15158" width="12.5546875" customWidth="1"/>
    <col min="15159" max="15159" width="5.109375" customWidth="1"/>
    <col min="15160" max="15160" width="13.44140625" customWidth="1"/>
    <col min="15161" max="15162" width="21.44140625" customWidth="1"/>
    <col min="15163" max="15163" width="17.6640625" customWidth="1"/>
    <col min="15164" max="15165" width="14.6640625" customWidth="1"/>
    <col min="15166" max="15167" width="15.88671875" customWidth="1"/>
    <col min="15168" max="15179" width="12.88671875" customWidth="1"/>
    <col min="15414" max="15414" width="12.5546875" customWidth="1"/>
    <col min="15415" max="15415" width="5.109375" customWidth="1"/>
    <col min="15416" max="15416" width="13.44140625" customWidth="1"/>
    <col min="15417" max="15418" width="21.44140625" customWidth="1"/>
    <col min="15419" max="15419" width="17.6640625" customWidth="1"/>
    <col min="15420" max="15421" width="14.6640625" customWidth="1"/>
    <col min="15422" max="15423" width="15.88671875" customWidth="1"/>
    <col min="15424" max="15435" width="12.88671875" customWidth="1"/>
    <col min="15670" max="15670" width="12.5546875" customWidth="1"/>
    <col min="15671" max="15671" width="5.109375" customWidth="1"/>
    <col min="15672" max="15672" width="13.44140625" customWidth="1"/>
    <col min="15673" max="15674" width="21.44140625" customWidth="1"/>
    <col min="15675" max="15675" width="17.6640625" customWidth="1"/>
    <col min="15676" max="15677" width="14.6640625" customWidth="1"/>
    <col min="15678" max="15679" width="15.88671875" customWidth="1"/>
    <col min="15680" max="15691" width="12.88671875" customWidth="1"/>
    <col min="15926" max="15926" width="12.5546875" customWidth="1"/>
    <col min="15927" max="15927" width="5.109375" customWidth="1"/>
    <col min="15928" max="15928" width="13.44140625" customWidth="1"/>
    <col min="15929" max="15930" width="21.44140625" customWidth="1"/>
    <col min="15931" max="15931" width="17.6640625" customWidth="1"/>
    <col min="15932" max="15933" width="14.6640625" customWidth="1"/>
    <col min="15934" max="15935" width="15.88671875" customWidth="1"/>
    <col min="15936" max="15947" width="12.88671875" customWidth="1"/>
    <col min="16182" max="16182" width="12.5546875" customWidth="1"/>
    <col min="16183" max="16183" width="5.109375" customWidth="1"/>
    <col min="16184" max="16184" width="13.44140625" customWidth="1"/>
    <col min="16185" max="16186" width="21.44140625" customWidth="1"/>
    <col min="16187" max="16187" width="17.6640625" customWidth="1"/>
    <col min="16188" max="16189" width="14.6640625" customWidth="1"/>
    <col min="16190" max="16191" width="15.88671875" customWidth="1"/>
    <col min="16192" max="16203" width="12.88671875" customWidth="1"/>
  </cols>
  <sheetData>
    <row r="1" spans="1:86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1"/>
      <c r="I1" s="1"/>
      <c r="J1" s="2"/>
      <c r="K1" s="2"/>
      <c r="L1" s="2"/>
      <c r="M1" s="3"/>
    </row>
    <row r="2" spans="1:86" x14ac:dyDescent="0.3">
      <c r="C2" s="63"/>
      <c r="D2" s="1"/>
      <c r="E2" s="1"/>
      <c r="F2" s="1"/>
      <c r="G2" s="1"/>
      <c r="H2" s="1"/>
      <c r="I2" s="1"/>
      <c r="J2" s="2"/>
      <c r="K2" s="2"/>
      <c r="L2" s="2"/>
      <c r="M2" s="3"/>
      <c r="N2" s="7"/>
    </row>
    <row r="3" spans="1:86" ht="24" customHeight="1" x14ac:dyDescent="0.3">
      <c r="A3" s="347" t="s">
        <v>2</v>
      </c>
      <c r="B3" s="347"/>
      <c r="C3" s="349" t="s">
        <v>166</v>
      </c>
      <c r="D3" s="350"/>
      <c r="E3" s="350"/>
      <c r="F3" s="351"/>
      <c r="G3" s="1"/>
      <c r="H3" s="1"/>
      <c r="I3" s="1"/>
      <c r="J3" s="2"/>
      <c r="K3" s="2"/>
      <c r="L3" s="2"/>
      <c r="M3" s="2"/>
      <c r="N3" s="8"/>
    </row>
    <row r="4" spans="1:86" x14ac:dyDescent="0.3">
      <c r="C4" s="1"/>
      <c r="D4" s="1"/>
      <c r="E4" s="1"/>
      <c r="F4" s="9"/>
      <c r="G4" s="9"/>
      <c r="H4" s="9"/>
      <c r="I4" s="9"/>
      <c r="J4" s="10"/>
      <c r="K4" s="10"/>
      <c r="L4" s="10"/>
    </row>
    <row r="5" spans="1:86" ht="27" customHeight="1" x14ac:dyDescent="0.3">
      <c r="A5" s="347" t="s">
        <v>3</v>
      </c>
      <c r="B5" s="347"/>
      <c r="C5" s="348" t="s">
        <v>191</v>
      </c>
      <c r="D5" s="348"/>
      <c r="E5" s="348"/>
      <c r="F5" s="348"/>
      <c r="G5" s="1"/>
      <c r="H5" s="1"/>
      <c r="I5" s="1"/>
      <c r="J5" s="11"/>
      <c r="K5" s="11"/>
      <c r="L5" s="11"/>
      <c r="M5" s="11"/>
      <c r="N5" s="11"/>
    </row>
    <row r="6" spans="1:86" x14ac:dyDescent="0.3">
      <c r="C6" s="1"/>
      <c r="D6" s="1"/>
      <c r="E6" s="1"/>
      <c r="F6" s="9"/>
      <c r="G6" s="9"/>
      <c r="H6" s="9"/>
      <c r="I6" s="9"/>
      <c r="J6" s="10"/>
      <c r="K6" s="10"/>
      <c r="L6" s="10"/>
    </row>
    <row r="7" spans="1:86" ht="27" hidden="1" customHeight="1" x14ac:dyDescent="0.3">
      <c r="A7" s="347" t="s">
        <v>4</v>
      </c>
      <c r="B7" s="347"/>
      <c r="C7" s="348"/>
      <c r="D7" s="348"/>
      <c r="E7" s="348"/>
      <c r="F7" s="348"/>
      <c r="G7" s="1"/>
      <c r="H7" s="1"/>
      <c r="I7" s="1"/>
      <c r="J7" s="11"/>
      <c r="K7" s="11"/>
      <c r="L7" s="11"/>
      <c r="M7" s="11"/>
      <c r="N7" s="11"/>
    </row>
    <row r="8" spans="1:86" hidden="1" x14ac:dyDescent="0.3">
      <c r="C8" s="9"/>
      <c r="D8" s="9"/>
      <c r="E8" s="9"/>
      <c r="F8" s="9"/>
      <c r="G8" s="9"/>
      <c r="H8" s="9"/>
      <c r="I8" s="9"/>
      <c r="J8" s="10"/>
      <c r="K8" s="10"/>
      <c r="L8" s="10"/>
    </row>
    <row r="9" spans="1:86" ht="57.75" customHeight="1" x14ac:dyDescent="0.3">
      <c r="A9" s="347" t="s">
        <v>5</v>
      </c>
      <c r="B9" s="347"/>
      <c r="C9" s="412" t="s">
        <v>192</v>
      </c>
      <c r="D9" s="413"/>
      <c r="E9" s="413"/>
      <c r="F9" s="414"/>
      <c r="G9" s="12"/>
      <c r="H9" s="12"/>
      <c r="I9" s="12"/>
      <c r="J9" s="13"/>
      <c r="K9" s="13"/>
      <c r="L9" s="13"/>
      <c r="M9" s="4" t="s">
        <v>6</v>
      </c>
    </row>
    <row r="10" spans="1:86" s="18" customFormat="1" ht="14.25" customHeight="1" x14ac:dyDescent="0.3">
      <c r="A10" s="3"/>
      <c r="B10" s="3"/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35"/>
      <c r="AT10" s="35"/>
      <c r="AU10" s="35"/>
      <c r="AV10" s="35"/>
      <c r="AW10" s="35"/>
      <c r="AX10" s="35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1:86" s="18" customFormat="1" ht="30" customHeight="1" x14ac:dyDescent="0.3">
      <c r="A11" s="19"/>
      <c r="B11" s="19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35"/>
      <c r="AT11" s="35"/>
      <c r="AU11" s="35"/>
      <c r="AV11" s="35"/>
      <c r="AW11" s="35"/>
      <c r="AX11" s="3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1:86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</row>
    <row r="13" spans="1:86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308</v>
      </c>
      <c r="J13" s="356" t="s">
        <v>312</v>
      </c>
      <c r="K13" s="356" t="s">
        <v>313</v>
      </c>
      <c r="L13" s="356" t="s">
        <v>14</v>
      </c>
      <c r="M13" s="352" t="s">
        <v>314</v>
      </c>
      <c r="N13" s="352" t="s">
        <v>307</v>
      </c>
      <c r="O13" s="341" t="s">
        <v>17</v>
      </c>
      <c r="P13" s="342"/>
      <c r="Q13" s="342"/>
      <c r="R13" s="342"/>
      <c r="S13" s="342"/>
      <c r="T13" s="343"/>
      <c r="U13" s="341" t="s">
        <v>18</v>
      </c>
      <c r="V13" s="342"/>
      <c r="W13" s="342"/>
      <c r="X13" s="342"/>
      <c r="Y13" s="342"/>
      <c r="Z13" s="343"/>
      <c r="AA13" s="341" t="s">
        <v>19</v>
      </c>
      <c r="AB13" s="342"/>
      <c r="AC13" s="342"/>
      <c r="AD13" s="342"/>
      <c r="AE13" s="342"/>
      <c r="AF13" s="343"/>
      <c r="AG13" s="341" t="s">
        <v>20</v>
      </c>
      <c r="AH13" s="342"/>
      <c r="AI13" s="342"/>
      <c r="AJ13" s="342"/>
      <c r="AK13" s="342"/>
      <c r="AL13" s="343"/>
      <c r="AM13" s="341" t="s">
        <v>21</v>
      </c>
      <c r="AN13" s="342"/>
      <c r="AO13" s="342"/>
      <c r="AP13" s="342"/>
      <c r="AQ13" s="342"/>
      <c r="AR13" s="343"/>
      <c r="AS13" s="341" t="s">
        <v>22</v>
      </c>
      <c r="AT13" s="342"/>
      <c r="AU13" s="342"/>
      <c r="AV13" s="342"/>
      <c r="AW13" s="342"/>
      <c r="AX13" s="343"/>
      <c r="AY13" s="341" t="s">
        <v>23</v>
      </c>
      <c r="AZ13" s="342"/>
      <c r="BA13" s="342"/>
      <c r="BB13" s="342"/>
      <c r="BC13" s="342"/>
      <c r="BD13" s="343"/>
      <c r="BE13" s="341" t="s">
        <v>24</v>
      </c>
      <c r="BF13" s="342"/>
      <c r="BG13" s="342"/>
      <c r="BH13" s="342"/>
      <c r="BI13" s="342"/>
      <c r="BJ13" s="343"/>
      <c r="BK13" s="341" t="s">
        <v>25</v>
      </c>
      <c r="BL13" s="342"/>
      <c r="BM13" s="342"/>
      <c r="BN13" s="342"/>
      <c r="BO13" s="342"/>
      <c r="BP13" s="343"/>
      <c r="BQ13" s="341" t="s">
        <v>26</v>
      </c>
      <c r="BR13" s="342"/>
      <c r="BS13" s="342"/>
      <c r="BT13" s="342"/>
      <c r="BU13" s="342"/>
      <c r="BV13" s="343"/>
      <c r="BW13" s="341" t="s">
        <v>27</v>
      </c>
      <c r="BX13" s="342"/>
      <c r="BY13" s="342"/>
      <c r="BZ13" s="342"/>
      <c r="CA13" s="342"/>
      <c r="CB13" s="343"/>
      <c r="CC13" s="341" t="s">
        <v>28</v>
      </c>
      <c r="CD13" s="342"/>
      <c r="CE13" s="342"/>
      <c r="CF13" s="342"/>
      <c r="CG13" s="342"/>
      <c r="CH13" s="343"/>
    </row>
    <row r="14" spans="1:86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4"/>
      <c r="P14" s="345"/>
      <c r="Q14" s="345"/>
      <c r="R14" s="345"/>
      <c r="S14" s="345"/>
      <c r="T14" s="346"/>
      <c r="U14" s="344"/>
      <c r="V14" s="345"/>
      <c r="W14" s="345"/>
      <c r="X14" s="345"/>
      <c r="Y14" s="345"/>
      <c r="Z14" s="346"/>
      <c r="AA14" s="344"/>
      <c r="AB14" s="345"/>
      <c r="AC14" s="345"/>
      <c r="AD14" s="345"/>
      <c r="AE14" s="345"/>
      <c r="AF14" s="346"/>
      <c r="AG14" s="344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6"/>
      <c r="AS14" s="344"/>
      <c r="AT14" s="345"/>
      <c r="AU14" s="345"/>
      <c r="AV14" s="345"/>
      <c r="AW14" s="345"/>
      <c r="AX14" s="346"/>
      <c r="AY14" s="344"/>
      <c r="AZ14" s="345"/>
      <c r="BA14" s="345"/>
      <c r="BB14" s="345"/>
      <c r="BC14" s="345"/>
      <c r="BD14" s="346"/>
      <c r="BE14" s="344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6"/>
      <c r="BQ14" s="344"/>
      <c r="BR14" s="345"/>
      <c r="BS14" s="345"/>
      <c r="BT14" s="345"/>
      <c r="BU14" s="345"/>
      <c r="BV14" s="346"/>
      <c r="BW14" s="344"/>
      <c r="BX14" s="345"/>
      <c r="BY14" s="345"/>
      <c r="BZ14" s="345"/>
      <c r="CA14" s="345"/>
      <c r="CB14" s="346"/>
      <c r="CC14" s="344"/>
      <c r="CD14" s="345"/>
      <c r="CE14" s="345"/>
      <c r="CF14" s="345"/>
      <c r="CG14" s="345"/>
      <c r="CH14" s="346"/>
    </row>
    <row r="15" spans="1:86" s="30" customFormat="1" ht="28.5" customHeight="1" x14ac:dyDescent="0.3">
      <c r="A15" s="363" t="s">
        <v>34</v>
      </c>
      <c r="B15" s="367" t="s">
        <v>193</v>
      </c>
      <c r="C15" s="368"/>
      <c r="D15" s="65" t="s">
        <v>170</v>
      </c>
      <c r="E15" s="64" t="s">
        <v>32</v>
      </c>
      <c r="F15" s="65" t="s">
        <v>33</v>
      </c>
      <c r="G15" s="117">
        <v>5355</v>
      </c>
      <c r="H15" s="117">
        <v>7300</v>
      </c>
      <c r="I15" s="79">
        <v>9000</v>
      </c>
      <c r="J15" s="79">
        <f>I15*1.02</f>
        <v>9180</v>
      </c>
      <c r="K15" s="79">
        <f>J15*1.02</f>
        <v>9363.6</v>
      </c>
      <c r="L15" s="57" t="s">
        <v>194</v>
      </c>
      <c r="M15" s="53">
        <v>0.02</v>
      </c>
      <c r="N15" s="39">
        <f t="shared" ref="N15:N17" si="0">SUM(O15:CH15)</f>
        <v>4543</v>
      </c>
      <c r="O15" s="338">
        <v>300</v>
      </c>
      <c r="P15" s="339"/>
      <c r="Q15" s="339"/>
      <c r="R15" s="339"/>
      <c r="S15" s="339"/>
      <c r="T15" s="340"/>
      <c r="U15" s="338">
        <v>361</v>
      </c>
      <c r="V15" s="339"/>
      <c r="W15" s="339"/>
      <c r="X15" s="339"/>
      <c r="Y15" s="339"/>
      <c r="Z15" s="340"/>
      <c r="AA15" s="338">
        <v>258</v>
      </c>
      <c r="AB15" s="339"/>
      <c r="AC15" s="339"/>
      <c r="AD15" s="339"/>
      <c r="AE15" s="339"/>
      <c r="AF15" s="340"/>
      <c r="AG15" s="338">
        <v>382</v>
      </c>
      <c r="AH15" s="339"/>
      <c r="AI15" s="339"/>
      <c r="AJ15" s="339"/>
      <c r="AK15" s="339"/>
      <c r="AL15" s="340"/>
      <c r="AM15" s="338">
        <v>381</v>
      </c>
      <c r="AN15" s="339"/>
      <c r="AO15" s="339"/>
      <c r="AP15" s="339"/>
      <c r="AQ15" s="339"/>
      <c r="AR15" s="340"/>
      <c r="AS15" s="338">
        <v>372</v>
      </c>
      <c r="AT15" s="339"/>
      <c r="AU15" s="339"/>
      <c r="AV15" s="339"/>
      <c r="AW15" s="339"/>
      <c r="AX15" s="340"/>
      <c r="AY15" s="338">
        <v>400</v>
      </c>
      <c r="AZ15" s="339"/>
      <c r="BA15" s="339"/>
      <c r="BB15" s="339"/>
      <c r="BC15" s="339"/>
      <c r="BD15" s="340"/>
      <c r="BE15" s="338">
        <v>334</v>
      </c>
      <c r="BF15" s="339"/>
      <c r="BG15" s="339"/>
      <c r="BH15" s="339"/>
      <c r="BI15" s="339"/>
      <c r="BJ15" s="340"/>
      <c r="BK15" s="338">
        <v>448</v>
      </c>
      <c r="BL15" s="339"/>
      <c r="BM15" s="339"/>
      <c r="BN15" s="339"/>
      <c r="BO15" s="339"/>
      <c r="BP15" s="340"/>
      <c r="BQ15" s="338">
        <v>413</v>
      </c>
      <c r="BR15" s="339"/>
      <c r="BS15" s="339"/>
      <c r="BT15" s="339"/>
      <c r="BU15" s="339"/>
      <c r="BV15" s="340"/>
      <c r="BW15" s="338">
        <v>488</v>
      </c>
      <c r="BX15" s="339"/>
      <c r="BY15" s="339"/>
      <c r="BZ15" s="339"/>
      <c r="CA15" s="339"/>
      <c r="CB15" s="340"/>
      <c r="CC15" s="338">
        <v>406</v>
      </c>
      <c r="CD15" s="339"/>
      <c r="CE15" s="339"/>
      <c r="CF15" s="339"/>
      <c r="CG15" s="339"/>
      <c r="CH15" s="340"/>
    </row>
    <row r="16" spans="1:86" s="30" customFormat="1" ht="29.25" customHeight="1" x14ac:dyDescent="0.3">
      <c r="A16" s="364"/>
      <c r="B16" s="367" t="s">
        <v>195</v>
      </c>
      <c r="C16" s="368"/>
      <c r="D16" s="65" t="s">
        <v>170</v>
      </c>
      <c r="E16" s="64" t="s">
        <v>32</v>
      </c>
      <c r="F16" s="65" t="s">
        <v>33</v>
      </c>
      <c r="G16" s="117">
        <v>6038</v>
      </c>
      <c r="H16" s="117">
        <v>8200</v>
      </c>
      <c r="I16" s="79">
        <v>10000</v>
      </c>
      <c r="J16" s="79">
        <f t="shared" ref="J16:K16" si="1">I16*1.02</f>
        <v>10200</v>
      </c>
      <c r="K16" s="79">
        <f t="shared" si="1"/>
        <v>10404</v>
      </c>
      <c r="L16" s="57" t="s">
        <v>194</v>
      </c>
      <c r="M16" s="53">
        <v>0.02</v>
      </c>
      <c r="N16" s="39">
        <f t="shared" si="0"/>
        <v>4981</v>
      </c>
      <c r="O16" s="338">
        <v>367</v>
      </c>
      <c r="P16" s="339"/>
      <c r="Q16" s="339"/>
      <c r="R16" s="339"/>
      <c r="S16" s="339"/>
      <c r="T16" s="340"/>
      <c r="U16" s="338">
        <v>527</v>
      </c>
      <c r="V16" s="339"/>
      <c r="W16" s="339"/>
      <c r="X16" s="339"/>
      <c r="Y16" s="339"/>
      <c r="Z16" s="340"/>
      <c r="AA16" s="338">
        <v>373</v>
      </c>
      <c r="AB16" s="339"/>
      <c r="AC16" s="339"/>
      <c r="AD16" s="339"/>
      <c r="AE16" s="339"/>
      <c r="AF16" s="340"/>
      <c r="AG16" s="338">
        <v>556</v>
      </c>
      <c r="AH16" s="339"/>
      <c r="AI16" s="339"/>
      <c r="AJ16" s="339"/>
      <c r="AK16" s="339"/>
      <c r="AL16" s="340"/>
      <c r="AM16" s="338">
        <v>301</v>
      </c>
      <c r="AN16" s="339"/>
      <c r="AO16" s="339"/>
      <c r="AP16" s="339"/>
      <c r="AQ16" s="339"/>
      <c r="AR16" s="340"/>
      <c r="AS16" s="338">
        <v>370</v>
      </c>
      <c r="AT16" s="339"/>
      <c r="AU16" s="339"/>
      <c r="AV16" s="339"/>
      <c r="AW16" s="339"/>
      <c r="AX16" s="340"/>
      <c r="AY16" s="338">
        <v>639</v>
      </c>
      <c r="AZ16" s="339"/>
      <c r="BA16" s="339"/>
      <c r="BB16" s="339"/>
      <c r="BC16" s="339"/>
      <c r="BD16" s="340"/>
      <c r="BE16" s="338">
        <v>413</v>
      </c>
      <c r="BF16" s="339"/>
      <c r="BG16" s="339"/>
      <c r="BH16" s="339"/>
      <c r="BI16" s="339"/>
      <c r="BJ16" s="340"/>
      <c r="BK16" s="338">
        <v>418</v>
      </c>
      <c r="BL16" s="339"/>
      <c r="BM16" s="339"/>
      <c r="BN16" s="339"/>
      <c r="BO16" s="339"/>
      <c r="BP16" s="340"/>
      <c r="BQ16" s="338">
        <v>464</v>
      </c>
      <c r="BR16" s="339"/>
      <c r="BS16" s="339"/>
      <c r="BT16" s="339"/>
      <c r="BU16" s="339"/>
      <c r="BV16" s="340"/>
      <c r="BW16" s="338">
        <v>408</v>
      </c>
      <c r="BX16" s="339"/>
      <c r="BY16" s="339"/>
      <c r="BZ16" s="339"/>
      <c r="CA16" s="339"/>
      <c r="CB16" s="340"/>
      <c r="CC16" s="338">
        <v>145</v>
      </c>
      <c r="CD16" s="339"/>
      <c r="CE16" s="339"/>
      <c r="CF16" s="339"/>
      <c r="CG16" s="339"/>
      <c r="CH16" s="340"/>
    </row>
    <row r="17" spans="1:86" s="30" customFormat="1" ht="26.25" customHeight="1" x14ac:dyDescent="0.3">
      <c r="A17" s="364"/>
      <c r="B17" s="367" t="s">
        <v>196</v>
      </c>
      <c r="C17" s="368"/>
      <c r="D17" s="65" t="s">
        <v>170</v>
      </c>
      <c r="E17" s="64" t="s">
        <v>32</v>
      </c>
      <c r="F17" s="65" t="s">
        <v>33</v>
      </c>
      <c r="G17" s="117">
        <v>3385</v>
      </c>
      <c r="H17" s="117">
        <v>4200</v>
      </c>
      <c r="I17" s="79">
        <v>5000</v>
      </c>
      <c r="J17" s="79">
        <f t="shared" ref="J17:K17" si="2">I17*1.02</f>
        <v>5100</v>
      </c>
      <c r="K17" s="79">
        <f t="shared" si="2"/>
        <v>5202</v>
      </c>
      <c r="L17" s="57" t="s">
        <v>197</v>
      </c>
      <c r="M17" s="53">
        <v>0.02</v>
      </c>
      <c r="N17" s="39">
        <f t="shared" si="0"/>
        <v>4070</v>
      </c>
      <c r="O17" s="338">
        <v>273</v>
      </c>
      <c r="P17" s="339"/>
      <c r="Q17" s="339"/>
      <c r="R17" s="339"/>
      <c r="S17" s="339"/>
      <c r="T17" s="340"/>
      <c r="U17" s="338">
        <v>338</v>
      </c>
      <c r="V17" s="339"/>
      <c r="W17" s="339"/>
      <c r="X17" s="339"/>
      <c r="Y17" s="339"/>
      <c r="Z17" s="340"/>
      <c r="AA17" s="338">
        <v>217</v>
      </c>
      <c r="AB17" s="339"/>
      <c r="AC17" s="339"/>
      <c r="AD17" s="339"/>
      <c r="AE17" s="339"/>
      <c r="AF17" s="340"/>
      <c r="AG17" s="338">
        <v>388</v>
      </c>
      <c r="AH17" s="339"/>
      <c r="AI17" s="339"/>
      <c r="AJ17" s="339"/>
      <c r="AK17" s="339"/>
      <c r="AL17" s="340"/>
      <c r="AM17" s="338">
        <v>317</v>
      </c>
      <c r="AN17" s="339"/>
      <c r="AO17" s="339"/>
      <c r="AP17" s="339"/>
      <c r="AQ17" s="339"/>
      <c r="AR17" s="340"/>
      <c r="AS17" s="338">
        <v>331</v>
      </c>
      <c r="AT17" s="339"/>
      <c r="AU17" s="339"/>
      <c r="AV17" s="339"/>
      <c r="AW17" s="339"/>
      <c r="AX17" s="340"/>
      <c r="AY17" s="338">
        <v>379</v>
      </c>
      <c r="AZ17" s="339"/>
      <c r="BA17" s="339"/>
      <c r="BB17" s="339"/>
      <c r="BC17" s="339"/>
      <c r="BD17" s="340"/>
      <c r="BE17" s="338">
        <v>334</v>
      </c>
      <c r="BF17" s="339"/>
      <c r="BG17" s="339"/>
      <c r="BH17" s="339"/>
      <c r="BI17" s="339"/>
      <c r="BJ17" s="340"/>
      <c r="BK17" s="338">
        <v>448</v>
      </c>
      <c r="BL17" s="339"/>
      <c r="BM17" s="339"/>
      <c r="BN17" s="339"/>
      <c r="BO17" s="339"/>
      <c r="BP17" s="340"/>
      <c r="BQ17" s="338">
        <v>413</v>
      </c>
      <c r="BR17" s="339"/>
      <c r="BS17" s="339"/>
      <c r="BT17" s="339"/>
      <c r="BU17" s="339"/>
      <c r="BV17" s="340"/>
      <c r="BW17" s="338">
        <v>488</v>
      </c>
      <c r="BX17" s="339"/>
      <c r="BY17" s="339"/>
      <c r="BZ17" s="339"/>
      <c r="CA17" s="339"/>
      <c r="CB17" s="340"/>
      <c r="CC17" s="338">
        <v>144</v>
      </c>
      <c r="CD17" s="339"/>
      <c r="CE17" s="339"/>
      <c r="CF17" s="339"/>
      <c r="CG17" s="339"/>
      <c r="CH17" s="340"/>
    </row>
    <row r="18" spans="1:86" s="30" customFormat="1" ht="12.75" customHeight="1" x14ac:dyDescent="0.3">
      <c r="A18" s="369" t="s">
        <v>35</v>
      </c>
      <c r="B18" s="371" t="s">
        <v>264</v>
      </c>
      <c r="C18" s="372"/>
      <c r="D18" s="369" t="s">
        <v>36</v>
      </c>
      <c r="E18" s="369" t="s">
        <v>32</v>
      </c>
      <c r="F18" s="369" t="s">
        <v>33</v>
      </c>
      <c r="G18" s="380">
        <v>10683</v>
      </c>
      <c r="H18" s="380">
        <v>10700</v>
      </c>
      <c r="I18" s="392">
        <v>9000</v>
      </c>
      <c r="J18" s="392">
        <f>I18*1.02</f>
        <v>9180</v>
      </c>
      <c r="K18" s="392">
        <f>J18*1.02</f>
        <v>9363.6</v>
      </c>
      <c r="L18" s="396" t="s">
        <v>197</v>
      </c>
      <c r="M18" s="359">
        <v>0.02</v>
      </c>
      <c r="N18" s="361">
        <f>SUM(O19:CH19)</f>
        <v>9141</v>
      </c>
      <c r="O18" s="125" t="s">
        <v>61</v>
      </c>
      <c r="P18" s="125" t="s">
        <v>62</v>
      </c>
      <c r="Q18" s="125" t="s">
        <v>63</v>
      </c>
      <c r="R18" s="125" t="s">
        <v>64</v>
      </c>
      <c r="S18" s="125" t="s">
        <v>37</v>
      </c>
      <c r="T18" s="125" t="s">
        <v>38</v>
      </c>
      <c r="U18" s="125" t="s">
        <v>61</v>
      </c>
      <c r="V18" s="125" t="s">
        <v>62</v>
      </c>
      <c r="W18" s="125" t="s">
        <v>63</v>
      </c>
      <c r="X18" s="125" t="s">
        <v>64</v>
      </c>
      <c r="Y18" s="125" t="s">
        <v>37</v>
      </c>
      <c r="Z18" s="125" t="s">
        <v>38</v>
      </c>
      <c r="AA18" s="125" t="s">
        <v>61</v>
      </c>
      <c r="AB18" s="125" t="s">
        <v>62</v>
      </c>
      <c r="AC18" s="125" t="s">
        <v>63</v>
      </c>
      <c r="AD18" s="125" t="s">
        <v>64</v>
      </c>
      <c r="AE18" s="125" t="s">
        <v>37</v>
      </c>
      <c r="AF18" s="125" t="s">
        <v>38</v>
      </c>
      <c r="AG18" s="125" t="s">
        <v>61</v>
      </c>
      <c r="AH18" s="125" t="s">
        <v>62</v>
      </c>
      <c r="AI18" s="125" t="s">
        <v>63</v>
      </c>
      <c r="AJ18" s="125" t="s">
        <v>64</v>
      </c>
      <c r="AK18" s="125" t="s">
        <v>37</v>
      </c>
      <c r="AL18" s="125" t="s">
        <v>38</v>
      </c>
      <c r="AM18" s="125" t="s">
        <v>61</v>
      </c>
      <c r="AN18" s="125" t="s">
        <v>62</v>
      </c>
      <c r="AO18" s="125" t="s">
        <v>63</v>
      </c>
      <c r="AP18" s="125" t="s">
        <v>64</v>
      </c>
      <c r="AQ18" s="125" t="s">
        <v>37</v>
      </c>
      <c r="AR18" s="125" t="s">
        <v>38</v>
      </c>
      <c r="AS18" s="125" t="s">
        <v>61</v>
      </c>
      <c r="AT18" s="125" t="s">
        <v>62</v>
      </c>
      <c r="AU18" s="125" t="s">
        <v>63</v>
      </c>
      <c r="AV18" s="125" t="s">
        <v>64</v>
      </c>
      <c r="AW18" s="125" t="s">
        <v>37</v>
      </c>
      <c r="AX18" s="125" t="s">
        <v>38</v>
      </c>
      <c r="AY18" s="125" t="s">
        <v>61</v>
      </c>
      <c r="AZ18" s="125" t="s">
        <v>62</v>
      </c>
      <c r="BA18" s="125" t="s">
        <v>63</v>
      </c>
      <c r="BB18" s="125" t="s">
        <v>64</v>
      </c>
      <c r="BC18" s="125" t="s">
        <v>37</v>
      </c>
      <c r="BD18" s="125" t="s">
        <v>38</v>
      </c>
      <c r="BE18" s="125" t="s">
        <v>61</v>
      </c>
      <c r="BF18" s="125" t="s">
        <v>62</v>
      </c>
      <c r="BG18" s="125" t="s">
        <v>63</v>
      </c>
      <c r="BH18" s="125" t="s">
        <v>64</v>
      </c>
      <c r="BI18" s="125" t="s">
        <v>37</v>
      </c>
      <c r="BJ18" s="125" t="s">
        <v>38</v>
      </c>
      <c r="BK18" s="125" t="s">
        <v>61</v>
      </c>
      <c r="BL18" s="125" t="s">
        <v>62</v>
      </c>
      <c r="BM18" s="125" t="s">
        <v>63</v>
      </c>
      <c r="BN18" s="125" t="s">
        <v>64</v>
      </c>
      <c r="BO18" s="125" t="s">
        <v>37</v>
      </c>
      <c r="BP18" s="125" t="s">
        <v>38</v>
      </c>
      <c r="BQ18" s="125" t="s">
        <v>61</v>
      </c>
      <c r="BR18" s="125" t="s">
        <v>62</v>
      </c>
      <c r="BS18" s="125" t="s">
        <v>63</v>
      </c>
      <c r="BT18" s="125" t="s">
        <v>64</v>
      </c>
      <c r="BU18" s="125" t="s">
        <v>37</v>
      </c>
      <c r="BV18" s="125" t="s">
        <v>38</v>
      </c>
      <c r="BW18" s="125" t="s">
        <v>61</v>
      </c>
      <c r="BX18" s="125" t="s">
        <v>62</v>
      </c>
      <c r="BY18" s="125" t="s">
        <v>63</v>
      </c>
      <c r="BZ18" s="125" t="s">
        <v>64</v>
      </c>
      <c r="CA18" s="125" t="s">
        <v>37</v>
      </c>
      <c r="CB18" s="125" t="s">
        <v>38</v>
      </c>
      <c r="CC18" s="125" t="s">
        <v>61</v>
      </c>
      <c r="CD18" s="125" t="s">
        <v>62</v>
      </c>
      <c r="CE18" s="125" t="s">
        <v>63</v>
      </c>
      <c r="CF18" s="125" t="s">
        <v>64</v>
      </c>
      <c r="CG18" s="125" t="s">
        <v>37</v>
      </c>
      <c r="CH18" s="125" t="s">
        <v>38</v>
      </c>
    </row>
    <row r="19" spans="1:86" s="30" customFormat="1" ht="21" customHeight="1" x14ac:dyDescent="0.3">
      <c r="A19" s="370"/>
      <c r="B19" s="373"/>
      <c r="C19" s="374"/>
      <c r="D19" s="375"/>
      <c r="E19" s="375"/>
      <c r="F19" s="375"/>
      <c r="G19" s="381"/>
      <c r="H19" s="381"/>
      <c r="I19" s="393"/>
      <c r="J19" s="393"/>
      <c r="K19" s="393"/>
      <c r="L19" s="397"/>
      <c r="M19" s="360"/>
      <c r="N19" s="362"/>
      <c r="O19" s="238">
        <v>19</v>
      </c>
      <c r="P19" s="238">
        <v>28</v>
      </c>
      <c r="Q19" s="238">
        <v>37</v>
      </c>
      <c r="R19" s="238">
        <v>20</v>
      </c>
      <c r="S19" s="238">
        <v>338</v>
      </c>
      <c r="T19" s="238">
        <v>195</v>
      </c>
      <c r="U19" s="238">
        <v>47</v>
      </c>
      <c r="V19" s="238">
        <v>38</v>
      </c>
      <c r="W19" s="238">
        <v>405</v>
      </c>
      <c r="X19" s="238">
        <v>235</v>
      </c>
      <c r="Y19" s="238">
        <v>57</v>
      </c>
      <c r="Z19" s="238">
        <v>31</v>
      </c>
      <c r="AA19" s="197">
        <v>39</v>
      </c>
      <c r="AB19" s="197">
        <v>41</v>
      </c>
      <c r="AC19" s="197">
        <v>385</v>
      </c>
      <c r="AD19" s="197">
        <v>182</v>
      </c>
      <c r="AE19" s="197">
        <v>42</v>
      </c>
      <c r="AF19" s="197">
        <v>13</v>
      </c>
      <c r="AG19" s="262">
        <v>61</v>
      </c>
      <c r="AH19" s="262">
        <v>85</v>
      </c>
      <c r="AI19" s="262">
        <v>34</v>
      </c>
      <c r="AJ19" s="262">
        <v>31</v>
      </c>
      <c r="AK19" s="262">
        <v>261</v>
      </c>
      <c r="AL19" s="262">
        <v>481</v>
      </c>
      <c r="AM19" s="255">
        <v>41</v>
      </c>
      <c r="AN19" s="255">
        <v>34</v>
      </c>
      <c r="AO19" s="255">
        <v>25</v>
      </c>
      <c r="AP19" s="255">
        <v>12</v>
      </c>
      <c r="AQ19" s="255">
        <v>327</v>
      </c>
      <c r="AR19" s="255">
        <v>184</v>
      </c>
      <c r="AS19" s="255">
        <v>43</v>
      </c>
      <c r="AT19" s="255">
        <v>24</v>
      </c>
      <c r="AU19" s="255">
        <v>42</v>
      </c>
      <c r="AV19" s="255">
        <v>29</v>
      </c>
      <c r="AW19" s="255">
        <v>359</v>
      </c>
      <c r="AX19" s="255">
        <v>237</v>
      </c>
      <c r="AY19" s="272">
        <v>76</v>
      </c>
      <c r="AZ19" s="272">
        <v>57</v>
      </c>
      <c r="BA19" s="272">
        <v>67</v>
      </c>
      <c r="BB19" s="272">
        <v>29</v>
      </c>
      <c r="BC19" s="272">
        <v>552</v>
      </c>
      <c r="BD19" s="272">
        <v>240</v>
      </c>
      <c r="BE19" s="280">
        <v>43</v>
      </c>
      <c r="BF19" s="280">
        <v>39</v>
      </c>
      <c r="BG19" s="280">
        <v>404</v>
      </c>
      <c r="BH19" s="280">
        <v>239</v>
      </c>
      <c r="BI19" s="280">
        <v>29</v>
      </c>
      <c r="BJ19" s="280">
        <v>27</v>
      </c>
      <c r="BK19" s="293">
        <v>32</v>
      </c>
      <c r="BL19" s="293">
        <v>38</v>
      </c>
      <c r="BM19" s="293">
        <v>492</v>
      </c>
      <c r="BN19" s="293">
        <v>269</v>
      </c>
      <c r="BO19" s="293">
        <v>21</v>
      </c>
      <c r="BP19" s="293">
        <v>18</v>
      </c>
      <c r="BQ19" s="296">
        <v>42</v>
      </c>
      <c r="BR19" s="296">
        <v>25</v>
      </c>
      <c r="BS19" s="296">
        <v>42</v>
      </c>
      <c r="BT19" s="296">
        <v>17</v>
      </c>
      <c r="BU19" s="296">
        <v>505</v>
      </c>
      <c r="BV19" s="296">
        <v>234</v>
      </c>
      <c r="BW19" s="314">
        <v>55</v>
      </c>
      <c r="BX19" s="314">
        <v>38</v>
      </c>
      <c r="BY19" s="314">
        <v>496</v>
      </c>
      <c r="BZ19" s="314">
        <v>302</v>
      </c>
      <c r="CA19" s="314">
        <v>42</v>
      </c>
      <c r="CB19" s="314">
        <v>21</v>
      </c>
      <c r="CC19" s="314">
        <v>12</v>
      </c>
      <c r="CD19" s="314">
        <v>7</v>
      </c>
      <c r="CE19" s="314">
        <v>6</v>
      </c>
      <c r="CF19" s="314">
        <v>4</v>
      </c>
      <c r="CG19" s="314">
        <v>103</v>
      </c>
      <c r="CH19" s="314">
        <v>56</v>
      </c>
    </row>
    <row r="20" spans="1:86" s="116" customFormat="1" ht="27.75" customHeight="1" x14ac:dyDescent="0.3">
      <c r="A20" s="370"/>
      <c r="B20" s="382" t="s">
        <v>263</v>
      </c>
      <c r="C20" s="383"/>
      <c r="D20" s="152" t="s">
        <v>36</v>
      </c>
      <c r="E20" s="151" t="s">
        <v>32</v>
      </c>
      <c r="F20" s="152" t="s">
        <v>33</v>
      </c>
      <c r="G20" s="77">
        <v>6396</v>
      </c>
      <c r="H20" s="77">
        <v>4200</v>
      </c>
      <c r="I20" s="80">
        <v>2000</v>
      </c>
      <c r="J20" s="79">
        <f t="shared" ref="J20" si="3">I20*1.02</f>
        <v>2040</v>
      </c>
      <c r="K20" s="79">
        <f t="shared" ref="K20" si="4">J20*1.02</f>
        <v>2080.8000000000002</v>
      </c>
      <c r="L20" s="153" t="s">
        <v>198</v>
      </c>
      <c r="M20" s="150">
        <v>0.02</v>
      </c>
      <c r="N20" s="78">
        <f>SUM(O20:CH20)</f>
        <v>4375</v>
      </c>
      <c r="O20" s="242">
        <v>6</v>
      </c>
      <c r="P20" s="242">
        <v>9</v>
      </c>
      <c r="Q20" s="242">
        <v>32</v>
      </c>
      <c r="R20" s="242">
        <v>16</v>
      </c>
      <c r="S20" s="238">
        <v>157</v>
      </c>
      <c r="T20" s="238">
        <v>99</v>
      </c>
      <c r="U20" s="242">
        <v>26</v>
      </c>
      <c r="V20" s="242">
        <v>17</v>
      </c>
      <c r="W20" s="242">
        <v>185</v>
      </c>
      <c r="X20" s="242">
        <v>137</v>
      </c>
      <c r="Y20" s="238">
        <v>45</v>
      </c>
      <c r="Z20" s="238">
        <v>26</v>
      </c>
      <c r="AA20" s="242">
        <v>15</v>
      </c>
      <c r="AB20" s="242">
        <v>28</v>
      </c>
      <c r="AC20" s="242">
        <v>200</v>
      </c>
      <c r="AD20" s="242">
        <v>69</v>
      </c>
      <c r="AE20" s="262">
        <v>17</v>
      </c>
      <c r="AF20" s="262">
        <v>12</v>
      </c>
      <c r="AG20" s="262">
        <v>23</v>
      </c>
      <c r="AH20" s="262">
        <v>51</v>
      </c>
      <c r="AI20" s="262">
        <v>28</v>
      </c>
      <c r="AJ20" s="262">
        <v>25</v>
      </c>
      <c r="AK20" s="262">
        <v>169</v>
      </c>
      <c r="AL20" s="262">
        <v>267</v>
      </c>
      <c r="AM20" s="255">
        <v>12</v>
      </c>
      <c r="AN20" s="255">
        <v>18</v>
      </c>
      <c r="AO20" s="255">
        <v>0</v>
      </c>
      <c r="AP20" s="255">
        <v>4</v>
      </c>
      <c r="AQ20" s="255">
        <v>138</v>
      </c>
      <c r="AR20" s="255">
        <v>56</v>
      </c>
      <c r="AS20" s="255">
        <v>24</v>
      </c>
      <c r="AT20" s="255">
        <v>13</v>
      </c>
      <c r="AU20" s="255">
        <v>6</v>
      </c>
      <c r="AV20" s="255">
        <v>18</v>
      </c>
      <c r="AW20" s="255">
        <v>158</v>
      </c>
      <c r="AX20" s="255">
        <v>84</v>
      </c>
      <c r="AY20" s="272">
        <v>32</v>
      </c>
      <c r="AZ20" s="272">
        <v>25</v>
      </c>
      <c r="BA20" s="272">
        <v>44</v>
      </c>
      <c r="BB20" s="272">
        <v>26</v>
      </c>
      <c r="BC20" s="272">
        <v>321</v>
      </c>
      <c r="BD20" s="272">
        <v>143</v>
      </c>
      <c r="BE20" s="280">
        <v>30</v>
      </c>
      <c r="BF20" s="280">
        <v>19</v>
      </c>
      <c r="BG20" s="280">
        <v>217</v>
      </c>
      <c r="BH20" s="280">
        <v>82</v>
      </c>
      <c r="BI20" s="280">
        <v>3</v>
      </c>
      <c r="BJ20" s="280">
        <v>18</v>
      </c>
      <c r="BK20" s="293">
        <v>8</v>
      </c>
      <c r="BL20" s="293">
        <v>14</v>
      </c>
      <c r="BM20" s="293">
        <v>226</v>
      </c>
      <c r="BN20" s="293">
        <v>92</v>
      </c>
      <c r="BO20" s="293">
        <v>5</v>
      </c>
      <c r="BP20" s="293">
        <v>11</v>
      </c>
      <c r="BQ20" s="296">
        <v>15</v>
      </c>
      <c r="BR20" s="296">
        <v>16</v>
      </c>
      <c r="BS20" s="296">
        <v>10</v>
      </c>
      <c r="BT20" s="296">
        <v>10</v>
      </c>
      <c r="BU20" s="296">
        <v>231</v>
      </c>
      <c r="BV20" s="296">
        <v>66</v>
      </c>
      <c r="BW20" s="314">
        <v>26</v>
      </c>
      <c r="BX20" s="314">
        <v>15</v>
      </c>
      <c r="BY20" s="314">
        <v>217</v>
      </c>
      <c r="BZ20" s="314">
        <v>109</v>
      </c>
      <c r="CA20" s="314">
        <v>1</v>
      </c>
      <c r="CB20" s="314">
        <v>13</v>
      </c>
      <c r="CC20" s="314">
        <v>6</v>
      </c>
      <c r="CD20" s="314">
        <v>1</v>
      </c>
      <c r="CE20" s="314">
        <v>2</v>
      </c>
      <c r="CF20" s="314">
        <v>5</v>
      </c>
      <c r="CG20" s="314">
        <v>75</v>
      </c>
      <c r="CH20" s="314">
        <v>51</v>
      </c>
    </row>
    <row r="21" spans="1:86" s="30" customFormat="1" ht="30" customHeight="1" x14ac:dyDescent="0.3">
      <c r="A21" s="375"/>
      <c r="B21" s="382" t="s">
        <v>268</v>
      </c>
      <c r="C21" s="383"/>
      <c r="D21" s="152" t="s">
        <v>36</v>
      </c>
      <c r="E21" s="151" t="s">
        <v>32</v>
      </c>
      <c r="F21" s="152" t="s">
        <v>33</v>
      </c>
      <c r="G21" s="77">
        <v>5204</v>
      </c>
      <c r="H21" s="77">
        <v>5200</v>
      </c>
      <c r="I21" s="80">
        <v>5000</v>
      </c>
      <c r="J21" s="79">
        <f t="shared" ref="J21:K21" si="5">I21*1.02</f>
        <v>5100</v>
      </c>
      <c r="K21" s="79">
        <f t="shared" si="5"/>
        <v>5202</v>
      </c>
      <c r="L21" s="154" t="s">
        <v>269</v>
      </c>
      <c r="M21" s="67">
        <v>0.02</v>
      </c>
      <c r="N21" s="78">
        <f>SUM(O21:CH21)</f>
        <v>3837</v>
      </c>
      <c r="O21" s="242">
        <v>11</v>
      </c>
      <c r="P21" s="242">
        <v>12</v>
      </c>
      <c r="Q21" s="242">
        <v>6</v>
      </c>
      <c r="R21" s="242">
        <v>3</v>
      </c>
      <c r="S21" s="238">
        <v>162</v>
      </c>
      <c r="T21" s="238">
        <v>79</v>
      </c>
      <c r="U21" s="242">
        <v>26</v>
      </c>
      <c r="V21" s="242">
        <v>16</v>
      </c>
      <c r="W21" s="242">
        <v>188</v>
      </c>
      <c r="X21" s="242">
        <v>92</v>
      </c>
      <c r="Y21" s="238">
        <v>12</v>
      </c>
      <c r="Z21" s="238">
        <v>4</v>
      </c>
      <c r="AA21" s="242">
        <v>14</v>
      </c>
      <c r="AB21" s="242">
        <v>6</v>
      </c>
      <c r="AC21" s="242">
        <v>125</v>
      </c>
      <c r="AD21" s="242">
        <v>61</v>
      </c>
      <c r="AE21" s="262">
        <v>10</v>
      </c>
      <c r="AF21" s="262">
        <v>1</v>
      </c>
      <c r="AG21" s="262">
        <v>24</v>
      </c>
      <c r="AH21" s="262">
        <v>31</v>
      </c>
      <c r="AI21" s="262">
        <v>9</v>
      </c>
      <c r="AJ21" s="262">
        <v>10</v>
      </c>
      <c r="AK21" s="262">
        <v>88</v>
      </c>
      <c r="AL21" s="262">
        <v>226</v>
      </c>
      <c r="AM21" s="255">
        <v>26</v>
      </c>
      <c r="AN21" s="255">
        <v>13</v>
      </c>
      <c r="AO21" s="255">
        <v>5</v>
      </c>
      <c r="AP21" s="255">
        <v>7</v>
      </c>
      <c r="AQ21" s="255">
        <v>172</v>
      </c>
      <c r="AR21" s="255">
        <v>94</v>
      </c>
      <c r="AS21" s="255">
        <v>17</v>
      </c>
      <c r="AT21" s="255">
        <v>11</v>
      </c>
      <c r="AU21" s="255">
        <v>12</v>
      </c>
      <c r="AV21" s="255">
        <v>12</v>
      </c>
      <c r="AW21" s="255">
        <v>185</v>
      </c>
      <c r="AX21" s="255">
        <v>94</v>
      </c>
      <c r="AY21" s="272">
        <v>20</v>
      </c>
      <c r="AZ21" s="272">
        <v>29</v>
      </c>
      <c r="BA21" s="272">
        <v>21</v>
      </c>
      <c r="BB21" s="272">
        <v>7</v>
      </c>
      <c r="BC21" s="272">
        <v>208</v>
      </c>
      <c r="BD21" s="272">
        <v>94</v>
      </c>
      <c r="BE21" s="280">
        <v>10</v>
      </c>
      <c r="BF21" s="280">
        <v>23</v>
      </c>
      <c r="BG21" s="280">
        <v>171</v>
      </c>
      <c r="BH21" s="280">
        <v>79</v>
      </c>
      <c r="BI21" s="280">
        <v>8</v>
      </c>
      <c r="BJ21" s="280">
        <v>10</v>
      </c>
      <c r="BK21" s="293">
        <v>15</v>
      </c>
      <c r="BL21" s="293">
        <v>28</v>
      </c>
      <c r="BM21" s="293">
        <v>216</v>
      </c>
      <c r="BN21" s="293">
        <v>100</v>
      </c>
      <c r="BO21" s="293">
        <v>6</v>
      </c>
      <c r="BP21" s="293">
        <v>9</v>
      </c>
      <c r="BQ21" s="296">
        <v>22</v>
      </c>
      <c r="BR21" s="296">
        <v>11</v>
      </c>
      <c r="BS21" s="296">
        <v>5</v>
      </c>
      <c r="BT21" s="296">
        <v>6</v>
      </c>
      <c r="BU21" s="296">
        <v>220</v>
      </c>
      <c r="BV21" s="296">
        <v>88</v>
      </c>
      <c r="BW21" s="314">
        <v>23</v>
      </c>
      <c r="BX21" s="314">
        <v>26</v>
      </c>
      <c r="BY21" s="314">
        <v>226</v>
      </c>
      <c r="BZ21" s="314">
        <v>130</v>
      </c>
      <c r="CA21" s="314">
        <v>10</v>
      </c>
      <c r="CB21" s="314">
        <v>8</v>
      </c>
      <c r="CC21" s="314">
        <v>17</v>
      </c>
      <c r="CD21" s="314">
        <v>20</v>
      </c>
      <c r="CE21" s="314">
        <v>5</v>
      </c>
      <c r="CF21" s="314">
        <v>6</v>
      </c>
      <c r="CG21" s="314">
        <v>55</v>
      </c>
      <c r="CH21" s="314">
        <v>41</v>
      </c>
    </row>
    <row r="22" spans="1:86" x14ac:dyDescent="0.3">
      <c r="J22" s="4"/>
      <c r="K22" s="4"/>
      <c r="L22" s="4"/>
    </row>
    <row r="23" spans="1:86" ht="15" customHeight="1" x14ac:dyDescent="0.3">
      <c r="G23" s="157">
        <f>G21+G20+G18</f>
        <v>22283</v>
      </c>
      <c r="H23" s="157">
        <f>H21+H20+H18</f>
        <v>20100</v>
      </c>
      <c r="I23" s="157">
        <f>I21+I20+I18</f>
        <v>16000</v>
      </c>
      <c r="J23" s="156"/>
      <c r="K23" s="156"/>
      <c r="L23" s="156" t="s">
        <v>237</v>
      </c>
      <c r="M23" s="4" t="s">
        <v>237</v>
      </c>
      <c r="N23" s="201">
        <f>N21+N20+N18</f>
        <v>17353</v>
      </c>
      <c r="O23" s="358">
        <f>O19+P19+Q19+R19+S19+T19+O21+P21+Q21+R21+S21+T21+O20+P20+Q20+R20+S20+T20</f>
        <v>1229</v>
      </c>
      <c r="P23" s="358"/>
      <c r="Q23" s="358"/>
      <c r="R23" s="358"/>
      <c r="S23" s="358"/>
      <c r="T23" s="358"/>
      <c r="U23" s="358">
        <f t="shared" ref="U23" si="6">U19+V19+W19+X19+Y19+Z19+U21+V21+W21+X21+Y21+Z21+U20+V20+W20+X20+Y20+Z20</f>
        <v>1587</v>
      </c>
      <c r="V23" s="358"/>
      <c r="W23" s="358"/>
      <c r="X23" s="358"/>
      <c r="Y23" s="358"/>
      <c r="Z23" s="358"/>
      <c r="AA23" s="358">
        <f t="shared" ref="AA23" si="7">AA19+AB19+AC19+AD19+AE19+AF19+AA21+AB21+AC21+AD21+AE21+AF21+AA20+AB20+AC20+AD20+AE20+AF20</f>
        <v>1260</v>
      </c>
      <c r="AB23" s="358"/>
      <c r="AC23" s="358"/>
      <c r="AD23" s="358"/>
      <c r="AE23" s="358"/>
      <c r="AF23" s="358"/>
      <c r="AG23" s="358">
        <f t="shared" ref="AG23" si="8">AG19+AH19+AI19+AJ19+AK19+AL19+AG21+AH21+AI21+AJ21+AK21+AL21+AG20+AH20+AI20+AJ20+AK20+AL20</f>
        <v>1904</v>
      </c>
      <c r="AH23" s="358"/>
      <c r="AI23" s="358"/>
      <c r="AJ23" s="358"/>
      <c r="AK23" s="358"/>
      <c r="AL23" s="358"/>
      <c r="AM23" s="358">
        <f t="shared" ref="AM23" si="9">AM19+AN19+AO19+AP19+AQ19+AR19+AM21+AN21+AO21+AP21+AQ21+AR21+AM20+AN20+AO20+AP20+AQ20+AR20</f>
        <v>1168</v>
      </c>
      <c r="AN23" s="358"/>
      <c r="AO23" s="358"/>
      <c r="AP23" s="358"/>
      <c r="AQ23" s="358"/>
      <c r="AR23" s="358"/>
      <c r="AS23" s="358">
        <f t="shared" ref="AS23" si="10">AS19+AT19+AU19+AV19+AW19+AX19+AS21+AT21+AU21+AV21+AW21+AX21+AS20+AT20+AU20+AV20+AW20+AX20</f>
        <v>1368</v>
      </c>
      <c r="AT23" s="358"/>
      <c r="AU23" s="358"/>
      <c r="AV23" s="358"/>
      <c r="AW23" s="358"/>
      <c r="AX23" s="358"/>
      <c r="AY23" s="358">
        <f t="shared" ref="AY23" si="11">AY19+AZ19+BA19+BB19+BC19+BD19+AY21+AZ21+BA21+BB21+BC21+BD21+AY20+AZ20+BA20+BB20+BC20+BD20</f>
        <v>1991</v>
      </c>
      <c r="AZ23" s="358"/>
      <c r="BA23" s="358"/>
      <c r="BB23" s="358"/>
      <c r="BC23" s="358"/>
      <c r="BD23" s="358"/>
      <c r="BE23" s="358">
        <f t="shared" ref="BE23" si="12">BE19+BF19+BG19+BH19+BI19+BJ19+BE21+BF21+BG21+BH21+BI21+BJ21+BE20+BF20+BG20+BH20+BI20+BJ20</f>
        <v>1451</v>
      </c>
      <c r="BF23" s="358"/>
      <c r="BG23" s="358"/>
      <c r="BH23" s="358"/>
      <c r="BI23" s="358"/>
      <c r="BJ23" s="358"/>
      <c r="BK23" s="358">
        <f t="shared" ref="BK23" si="13">BK19+BL19+BM19+BN19+BO19+BP19+BK21+BL21+BM21+BN21+BO21+BP21+BK20+BL20+BM20+BN20+BO20+BP20</f>
        <v>1600</v>
      </c>
      <c r="BL23" s="358"/>
      <c r="BM23" s="358"/>
      <c r="BN23" s="358"/>
      <c r="BO23" s="358"/>
      <c r="BP23" s="358"/>
      <c r="BQ23" s="358">
        <f t="shared" ref="BQ23" si="14">BQ19+BR19+BS19+BT19+BU19+BV19+BQ21+BR21+BS21+BT21+BU21+BV21+BQ20+BR20+BS20+BT20+BU20+BV20</f>
        <v>1565</v>
      </c>
      <c r="BR23" s="358"/>
      <c r="BS23" s="358"/>
      <c r="BT23" s="358"/>
      <c r="BU23" s="358"/>
      <c r="BV23" s="358"/>
      <c r="BW23" s="358">
        <f t="shared" ref="BW23" si="15">BW19+BX19+BY19+BZ19+CA19+CB19+BW21+BX21+BY21+BZ21+CA21+CB21+BW20+BX20+BY20+BZ20+CA20+CB20</f>
        <v>1758</v>
      </c>
      <c r="BX23" s="358"/>
      <c r="BY23" s="358"/>
      <c r="BZ23" s="358"/>
      <c r="CA23" s="358"/>
      <c r="CB23" s="358"/>
      <c r="CC23" s="358">
        <f t="shared" ref="CC23" si="16">CC19+CD19+CE19+CF19+CG19+CH19+CC21+CD21+CE21+CF21+CG21+CH21+CC20+CD20+CE20+CF20+CG20+CH20</f>
        <v>472</v>
      </c>
      <c r="CD23" s="358"/>
      <c r="CE23" s="358"/>
      <c r="CF23" s="358"/>
      <c r="CG23" s="358"/>
      <c r="CH23" s="358"/>
    </row>
    <row r="24" spans="1:86" x14ac:dyDescent="0.3">
      <c r="A24" s="4" t="s">
        <v>61</v>
      </c>
      <c r="B24" s="4" t="s">
        <v>41</v>
      </c>
      <c r="G24" s="157">
        <f>G15+G16+G17</f>
        <v>14778</v>
      </c>
      <c r="H24" s="157">
        <f>H15+H16+H17</f>
        <v>19700</v>
      </c>
      <c r="I24" s="157">
        <f>I15+I16+I17</f>
        <v>24000</v>
      </c>
      <c r="J24" s="156"/>
      <c r="K24" s="156"/>
      <c r="L24" s="156" t="s">
        <v>1</v>
      </c>
      <c r="M24" s="4" t="s">
        <v>1</v>
      </c>
      <c r="N24" s="100">
        <f>N15+N16+N17</f>
        <v>13594</v>
      </c>
      <c r="O24" s="358">
        <f>O15+O16+O17</f>
        <v>940</v>
      </c>
      <c r="P24" s="358"/>
      <c r="Q24" s="358"/>
      <c r="R24" s="358"/>
      <c r="S24" s="358"/>
      <c r="T24" s="358"/>
      <c r="U24" s="358">
        <f t="shared" ref="U24" si="17">U15+U16+U17</f>
        <v>1226</v>
      </c>
      <c r="V24" s="358"/>
      <c r="W24" s="358"/>
      <c r="X24" s="358"/>
      <c r="Y24" s="358"/>
      <c r="Z24" s="358"/>
      <c r="AA24" s="358">
        <f t="shared" ref="AA24" si="18">AA15+AA16+AA17</f>
        <v>848</v>
      </c>
      <c r="AB24" s="358"/>
      <c r="AC24" s="358"/>
      <c r="AD24" s="358"/>
      <c r="AE24" s="358"/>
      <c r="AF24" s="358"/>
      <c r="AG24" s="358">
        <f t="shared" ref="AG24" si="19">AG15+AG16+AG17</f>
        <v>1326</v>
      </c>
      <c r="AH24" s="358"/>
      <c r="AI24" s="358"/>
      <c r="AJ24" s="358"/>
      <c r="AK24" s="358"/>
      <c r="AL24" s="358"/>
      <c r="AM24" s="358">
        <f t="shared" ref="AM24:CC24" si="20">AM15+AM16+AM17</f>
        <v>999</v>
      </c>
      <c r="AN24" s="358"/>
      <c r="AO24" s="358"/>
      <c r="AP24" s="358"/>
      <c r="AQ24" s="358"/>
      <c r="AR24" s="358"/>
      <c r="AS24" s="358">
        <f t="shared" si="20"/>
        <v>1073</v>
      </c>
      <c r="AT24" s="358"/>
      <c r="AU24" s="358"/>
      <c r="AV24" s="358"/>
      <c r="AW24" s="358"/>
      <c r="AX24" s="358"/>
      <c r="AY24" s="358">
        <f t="shared" si="20"/>
        <v>1418</v>
      </c>
      <c r="AZ24" s="358"/>
      <c r="BA24" s="358"/>
      <c r="BB24" s="358"/>
      <c r="BC24" s="358"/>
      <c r="BD24" s="358"/>
      <c r="BE24" s="358">
        <f t="shared" si="20"/>
        <v>1081</v>
      </c>
      <c r="BF24" s="358"/>
      <c r="BG24" s="358"/>
      <c r="BH24" s="358"/>
      <c r="BI24" s="358"/>
      <c r="BJ24" s="358"/>
      <c r="BK24" s="358">
        <f t="shared" si="20"/>
        <v>1314</v>
      </c>
      <c r="BL24" s="358"/>
      <c r="BM24" s="358"/>
      <c r="BN24" s="358"/>
      <c r="BO24" s="358"/>
      <c r="BP24" s="358"/>
      <c r="BQ24" s="358">
        <f t="shared" si="20"/>
        <v>1290</v>
      </c>
      <c r="BR24" s="358"/>
      <c r="BS24" s="358"/>
      <c r="BT24" s="358"/>
      <c r="BU24" s="358"/>
      <c r="BV24" s="358"/>
      <c r="BW24" s="358">
        <f t="shared" si="20"/>
        <v>1384</v>
      </c>
      <c r="BX24" s="358"/>
      <c r="BY24" s="358"/>
      <c r="BZ24" s="358"/>
      <c r="CA24" s="358"/>
      <c r="CB24" s="358"/>
      <c r="CC24" s="423">
        <f t="shared" si="20"/>
        <v>695</v>
      </c>
      <c r="CD24" s="423"/>
      <c r="CE24" s="423"/>
      <c r="CF24" s="423"/>
      <c r="CG24" s="423"/>
      <c r="CH24" s="423"/>
    </row>
    <row r="25" spans="1:86" x14ac:dyDescent="0.3">
      <c r="A25" s="4" t="s">
        <v>62</v>
      </c>
      <c r="B25" s="4" t="s">
        <v>42</v>
      </c>
      <c r="J25" s="4"/>
      <c r="K25" s="4"/>
      <c r="L25" s="4"/>
    </row>
    <row r="26" spans="1:86" x14ac:dyDescent="0.3">
      <c r="A26" s="4" t="s">
        <v>63</v>
      </c>
      <c r="B26" s="4" t="s">
        <v>65</v>
      </c>
      <c r="J26" s="4"/>
      <c r="K26" s="4"/>
      <c r="L26" s="4" t="s">
        <v>61</v>
      </c>
      <c r="M26" s="4" t="s">
        <v>61</v>
      </c>
      <c r="N26" s="4">
        <f>O19+O21+U19+U21+AA19+AA21+AG19+AG21+AM19+AM21+AS19+AS21+AY19+AY21+BE19+BE21+BK19+BK21+BQ19+BQ21+BW19+BW21+CC19+CC21+O20+U20+AA20+AG20+AM20+AS20+AY20+BE20+BK20+BQ20+BW20+CC20</f>
        <v>958</v>
      </c>
    </row>
    <row r="27" spans="1:86" x14ac:dyDescent="0.3">
      <c r="A27" s="4" t="s">
        <v>64</v>
      </c>
      <c r="B27" s="4" t="s">
        <v>66</v>
      </c>
      <c r="J27" s="4"/>
      <c r="K27" s="4"/>
      <c r="L27" s="4" t="s">
        <v>62</v>
      </c>
      <c r="M27" s="4" t="s">
        <v>62</v>
      </c>
      <c r="N27" s="4">
        <f>P19+P21+V19+V21+AB19+AB21+AH19+AH21+AN19+AN21+AT19+AT21+AZ19+AZ21+BF19+BF21+BL19+BL21+BR19+BR21+BX19+BX21+CD19+CD21+P20+V20+AB20+AH20+AN20+AT20+AZ20+BF20+BL20+BR20+BX20+CD20</f>
        <v>906</v>
      </c>
    </row>
    <row r="28" spans="1:86" x14ac:dyDescent="0.3">
      <c r="A28" s="4" t="s">
        <v>37</v>
      </c>
      <c r="B28" s="4" t="s">
        <v>43</v>
      </c>
      <c r="J28" s="4"/>
      <c r="K28" s="4"/>
      <c r="L28" s="4" t="s">
        <v>63</v>
      </c>
      <c r="M28" s="4" t="s">
        <v>63</v>
      </c>
      <c r="N28" s="4">
        <f>Q19+Q21+W19+W21+AC19+AC21+AI19+AI21+AO19+AO21+AU19+AU21+BA19+BA21+BG19+BG21+BM19+BM21+BS19+BS21+BY19+BY21+CE19+CE21+Q20+W20+AC20+AI20+AO20+AU20+BA20+BG20+BM20+BS20+BY20+CE20</f>
        <v>4591</v>
      </c>
    </row>
    <row r="29" spans="1:86" s="4" customFormat="1" x14ac:dyDescent="0.3">
      <c r="A29" s="4" t="s">
        <v>38</v>
      </c>
      <c r="B29" s="4" t="s">
        <v>44</v>
      </c>
      <c r="J29" s="32"/>
      <c r="K29" s="32"/>
      <c r="L29" s="4" t="s">
        <v>64</v>
      </c>
      <c r="M29" s="4" t="s">
        <v>64</v>
      </c>
      <c r="N29" s="4">
        <f>R19+R21+X19+X21+AD19+AD21+AJ19+AJ21+AP19+AP21+AV19+AV21+BB19+BB21+BH19+BH21+BN19+BN21+BT19+BT21+BZ19+BZ21+CF19+CF21+R20+X20+AD20+AJ20+AP20+AV20+BB20+BH20+BN20+BT20+BZ20+CF20</f>
        <v>2475</v>
      </c>
      <c r="O29" s="33"/>
      <c r="P29" s="33"/>
      <c r="Q29" s="33"/>
      <c r="R29" s="33"/>
      <c r="S29" s="33"/>
      <c r="T29" s="33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33"/>
      <c r="AT29" s="33"/>
      <c r="AU29" s="33"/>
      <c r="AV29" s="33"/>
      <c r="AW29" s="33"/>
      <c r="AX29" s="33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</row>
    <row r="30" spans="1:86" x14ac:dyDescent="0.3">
      <c r="L30" s="4" t="s">
        <v>37</v>
      </c>
      <c r="M30" s="4" t="s">
        <v>37</v>
      </c>
      <c r="N30" s="4">
        <f>S19+S21+Y19+Y21+AE19+AE21+AK19+AK21+AQ19+AQ21+AW19+AW21+BC19+BC21+BI19+BI21+BO19+BO21+BU19+BU21+CA19+CA21+CG19+CG21+S20+Y20+AE20+AK20+AQ20+AW20+BC20+BI20+BO20+BU20+CA20+CG20</f>
        <v>5092</v>
      </c>
    </row>
    <row r="31" spans="1:86" x14ac:dyDescent="0.3">
      <c r="L31" s="4" t="s">
        <v>38</v>
      </c>
      <c r="M31" s="4" t="s">
        <v>38</v>
      </c>
      <c r="N31" s="4">
        <f>T19+T21+Z19+Z21+AF19+AF21+AL19+AL21+AR19+AR21+AX19+AX21+BD19+BD21+BJ19+BJ21+BP19+BP21+BV19+BV21+CB19+CB21+CH19+CH21+T20+Z20+AF20+AL20+AR20+AX20+BD20+BJ20+BP20+BV20+CB20+CH20</f>
        <v>3331</v>
      </c>
    </row>
  </sheetData>
  <mergeCells count="113">
    <mergeCell ref="BW15:CB15"/>
    <mergeCell ref="CC15:CH15"/>
    <mergeCell ref="BW16:CB16"/>
    <mergeCell ref="CC16:CH16"/>
    <mergeCell ref="BW17:CB17"/>
    <mergeCell ref="CC17:CH17"/>
    <mergeCell ref="BK15:BP15"/>
    <mergeCell ref="AS23:AX23"/>
    <mergeCell ref="AY23:BD23"/>
    <mergeCell ref="BE23:BJ23"/>
    <mergeCell ref="BK23:BP23"/>
    <mergeCell ref="BK17:BP17"/>
    <mergeCell ref="BK16:BP16"/>
    <mergeCell ref="CC23:CH23"/>
    <mergeCell ref="BQ17:BV17"/>
    <mergeCell ref="AY17:BD17"/>
    <mergeCell ref="AY16:BD16"/>
    <mergeCell ref="BQ15:BV15"/>
    <mergeCell ref="BQ16:BV16"/>
    <mergeCell ref="BE15:BJ15"/>
    <mergeCell ref="BQ24:BV24"/>
    <mergeCell ref="BW24:CB24"/>
    <mergeCell ref="CC24:CH24"/>
    <mergeCell ref="BQ23:BV23"/>
    <mergeCell ref="BW23:CB23"/>
    <mergeCell ref="N18:N19"/>
    <mergeCell ref="AM17:AR17"/>
    <mergeCell ref="AS17:AX17"/>
    <mergeCell ref="AM16:AR16"/>
    <mergeCell ref="AS16:AX16"/>
    <mergeCell ref="AS24:AX24"/>
    <mergeCell ref="AY24:BD24"/>
    <mergeCell ref="BE24:BJ24"/>
    <mergeCell ref="BK24:BP24"/>
    <mergeCell ref="BE16:BJ16"/>
    <mergeCell ref="BE17:BJ17"/>
    <mergeCell ref="A1:B1"/>
    <mergeCell ref="C1:F1"/>
    <mergeCell ref="A3:B3"/>
    <mergeCell ref="C3:F3"/>
    <mergeCell ref="A5:B5"/>
    <mergeCell ref="C5:F5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I13:I14"/>
    <mergeCell ref="J13:J14"/>
    <mergeCell ref="H13:H14"/>
    <mergeCell ref="G13:G14"/>
    <mergeCell ref="K13:K14"/>
    <mergeCell ref="L13:L14"/>
    <mergeCell ref="M13:M14"/>
    <mergeCell ref="CC13:CH14"/>
    <mergeCell ref="O13:T14"/>
    <mergeCell ref="U13:Z14"/>
    <mergeCell ref="AA13:AF14"/>
    <mergeCell ref="AG13:AL14"/>
    <mergeCell ref="AM13:AR14"/>
    <mergeCell ref="AS13:AX14"/>
    <mergeCell ref="AY13:BD14"/>
    <mergeCell ref="BE13:BJ14"/>
    <mergeCell ref="BK13:BP14"/>
    <mergeCell ref="BQ13:BV14"/>
    <mergeCell ref="BW13:CB14"/>
    <mergeCell ref="B21:C21"/>
    <mergeCell ref="B20:C20"/>
    <mergeCell ref="AA24:AF24"/>
    <mergeCell ref="AG24:AL24"/>
    <mergeCell ref="AM24:AR24"/>
    <mergeCell ref="AM23:AR23"/>
    <mergeCell ref="O24:T24"/>
    <mergeCell ref="U24:Z24"/>
    <mergeCell ref="A18:A21"/>
    <mergeCell ref="B18:C19"/>
    <mergeCell ref="D18:D19"/>
    <mergeCell ref="E18:E19"/>
    <mergeCell ref="F18:F19"/>
    <mergeCell ref="I18:I19"/>
    <mergeCell ref="J18:J19"/>
    <mergeCell ref="K18:K19"/>
    <mergeCell ref="L18:L19"/>
    <mergeCell ref="H18:H19"/>
    <mergeCell ref="G18:G19"/>
    <mergeCell ref="O23:T23"/>
    <mergeCell ref="U23:Z23"/>
    <mergeCell ref="AA23:AF23"/>
    <mergeCell ref="AG23:AL23"/>
    <mergeCell ref="M18:M19"/>
    <mergeCell ref="AM15:AR15"/>
    <mergeCell ref="AS15:AX15"/>
    <mergeCell ref="AG17:AL17"/>
    <mergeCell ref="AG16:AL16"/>
    <mergeCell ref="AG15:AL15"/>
    <mergeCell ref="AY15:BD15"/>
    <mergeCell ref="A15:A17"/>
    <mergeCell ref="B15:C15"/>
    <mergeCell ref="O17:T17"/>
    <mergeCell ref="U17:Z17"/>
    <mergeCell ref="AA17:AF17"/>
    <mergeCell ref="AA15:AF15"/>
    <mergeCell ref="O16:T16"/>
    <mergeCell ref="B17:C17"/>
    <mergeCell ref="B16:C16"/>
    <mergeCell ref="O15:T15"/>
    <mergeCell ref="U15:Z15"/>
    <mergeCell ref="U16:Z16"/>
    <mergeCell ref="AA16:AF16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H31"/>
  <sheetViews>
    <sheetView view="pageBreakPreview" topLeftCell="H6" zoomScale="90" zoomScaleSheetLayoutView="90" workbookViewId="0">
      <selection activeCell="AB9" sqref="AB9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4" customWidth="1"/>
    <col min="9" max="9" width="12.109375" style="4" hidden="1" customWidth="1"/>
    <col min="10" max="10" width="12.1093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20" width="4.33203125" style="33" customWidth="1"/>
    <col min="21" max="44" width="4.33203125" style="5" customWidth="1"/>
    <col min="45" max="50" width="4.33203125" style="33" customWidth="1"/>
    <col min="51" max="86" width="4.33203125" style="5" customWidth="1"/>
    <col min="310" max="310" width="12.5546875" customWidth="1"/>
    <col min="311" max="311" width="5.109375" customWidth="1"/>
    <col min="312" max="312" width="13.44140625" customWidth="1"/>
    <col min="313" max="314" width="21.44140625" customWidth="1"/>
    <col min="315" max="315" width="17.6640625" customWidth="1"/>
    <col min="316" max="317" width="14.6640625" customWidth="1"/>
    <col min="318" max="319" width="15.88671875" customWidth="1"/>
    <col min="320" max="331" width="12.88671875" customWidth="1"/>
    <col min="566" max="566" width="12.5546875" customWidth="1"/>
    <col min="567" max="567" width="5.109375" customWidth="1"/>
    <col min="568" max="568" width="13.44140625" customWidth="1"/>
    <col min="569" max="570" width="21.44140625" customWidth="1"/>
    <col min="571" max="571" width="17.6640625" customWidth="1"/>
    <col min="572" max="573" width="14.6640625" customWidth="1"/>
    <col min="574" max="575" width="15.88671875" customWidth="1"/>
    <col min="576" max="587" width="12.88671875" customWidth="1"/>
    <col min="822" max="822" width="12.5546875" customWidth="1"/>
    <col min="823" max="823" width="5.109375" customWidth="1"/>
    <col min="824" max="824" width="13.44140625" customWidth="1"/>
    <col min="825" max="826" width="21.44140625" customWidth="1"/>
    <col min="827" max="827" width="17.6640625" customWidth="1"/>
    <col min="828" max="829" width="14.6640625" customWidth="1"/>
    <col min="830" max="831" width="15.88671875" customWidth="1"/>
    <col min="832" max="843" width="12.88671875" customWidth="1"/>
    <col min="1078" max="1078" width="12.5546875" customWidth="1"/>
    <col min="1079" max="1079" width="5.109375" customWidth="1"/>
    <col min="1080" max="1080" width="13.44140625" customWidth="1"/>
    <col min="1081" max="1082" width="21.44140625" customWidth="1"/>
    <col min="1083" max="1083" width="17.6640625" customWidth="1"/>
    <col min="1084" max="1085" width="14.6640625" customWidth="1"/>
    <col min="1086" max="1087" width="15.88671875" customWidth="1"/>
    <col min="1088" max="1099" width="12.88671875" customWidth="1"/>
    <col min="1334" max="1334" width="12.5546875" customWidth="1"/>
    <col min="1335" max="1335" width="5.109375" customWidth="1"/>
    <col min="1336" max="1336" width="13.44140625" customWidth="1"/>
    <col min="1337" max="1338" width="21.44140625" customWidth="1"/>
    <col min="1339" max="1339" width="17.6640625" customWidth="1"/>
    <col min="1340" max="1341" width="14.6640625" customWidth="1"/>
    <col min="1342" max="1343" width="15.88671875" customWidth="1"/>
    <col min="1344" max="1355" width="12.88671875" customWidth="1"/>
    <col min="1590" max="1590" width="12.5546875" customWidth="1"/>
    <col min="1591" max="1591" width="5.109375" customWidth="1"/>
    <col min="1592" max="1592" width="13.44140625" customWidth="1"/>
    <col min="1593" max="1594" width="21.44140625" customWidth="1"/>
    <col min="1595" max="1595" width="17.6640625" customWidth="1"/>
    <col min="1596" max="1597" width="14.6640625" customWidth="1"/>
    <col min="1598" max="1599" width="15.88671875" customWidth="1"/>
    <col min="1600" max="1611" width="12.88671875" customWidth="1"/>
    <col min="1846" max="1846" width="12.5546875" customWidth="1"/>
    <col min="1847" max="1847" width="5.109375" customWidth="1"/>
    <col min="1848" max="1848" width="13.44140625" customWidth="1"/>
    <col min="1849" max="1850" width="21.44140625" customWidth="1"/>
    <col min="1851" max="1851" width="17.6640625" customWidth="1"/>
    <col min="1852" max="1853" width="14.6640625" customWidth="1"/>
    <col min="1854" max="1855" width="15.88671875" customWidth="1"/>
    <col min="1856" max="1867" width="12.88671875" customWidth="1"/>
    <col min="2102" max="2102" width="12.5546875" customWidth="1"/>
    <col min="2103" max="2103" width="5.109375" customWidth="1"/>
    <col min="2104" max="2104" width="13.44140625" customWidth="1"/>
    <col min="2105" max="2106" width="21.44140625" customWidth="1"/>
    <col min="2107" max="2107" width="17.6640625" customWidth="1"/>
    <col min="2108" max="2109" width="14.6640625" customWidth="1"/>
    <col min="2110" max="2111" width="15.88671875" customWidth="1"/>
    <col min="2112" max="2123" width="12.88671875" customWidth="1"/>
    <col min="2358" max="2358" width="12.5546875" customWidth="1"/>
    <col min="2359" max="2359" width="5.109375" customWidth="1"/>
    <col min="2360" max="2360" width="13.44140625" customWidth="1"/>
    <col min="2361" max="2362" width="21.44140625" customWidth="1"/>
    <col min="2363" max="2363" width="17.6640625" customWidth="1"/>
    <col min="2364" max="2365" width="14.6640625" customWidth="1"/>
    <col min="2366" max="2367" width="15.88671875" customWidth="1"/>
    <col min="2368" max="2379" width="12.88671875" customWidth="1"/>
    <col min="2614" max="2614" width="12.5546875" customWidth="1"/>
    <col min="2615" max="2615" width="5.109375" customWidth="1"/>
    <col min="2616" max="2616" width="13.44140625" customWidth="1"/>
    <col min="2617" max="2618" width="21.44140625" customWidth="1"/>
    <col min="2619" max="2619" width="17.6640625" customWidth="1"/>
    <col min="2620" max="2621" width="14.6640625" customWidth="1"/>
    <col min="2622" max="2623" width="15.88671875" customWidth="1"/>
    <col min="2624" max="2635" width="12.88671875" customWidth="1"/>
    <col min="2870" max="2870" width="12.5546875" customWidth="1"/>
    <col min="2871" max="2871" width="5.109375" customWidth="1"/>
    <col min="2872" max="2872" width="13.44140625" customWidth="1"/>
    <col min="2873" max="2874" width="21.44140625" customWidth="1"/>
    <col min="2875" max="2875" width="17.6640625" customWidth="1"/>
    <col min="2876" max="2877" width="14.6640625" customWidth="1"/>
    <col min="2878" max="2879" width="15.88671875" customWidth="1"/>
    <col min="2880" max="2891" width="12.88671875" customWidth="1"/>
    <col min="3126" max="3126" width="12.5546875" customWidth="1"/>
    <col min="3127" max="3127" width="5.109375" customWidth="1"/>
    <col min="3128" max="3128" width="13.44140625" customWidth="1"/>
    <col min="3129" max="3130" width="21.44140625" customWidth="1"/>
    <col min="3131" max="3131" width="17.6640625" customWidth="1"/>
    <col min="3132" max="3133" width="14.6640625" customWidth="1"/>
    <col min="3134" max="3135" width="15.88671875" customWidth="1"/>
    <col min="3136" max="3147" width="12.88671875" customWidth="1"/>
    <col min="3382" max="3382" width="12.5546875" customWidth="1"/>
    <col min="3383" max="3383" width="5.109375" customWidth="1"/>
    <col min="3384" max="3384" width="13.44140625" customWidth="1"/>
    <col min="3385" max="3386" width="21.44140625" customWidth="1"/>
    <col min="3387" max="3387" width="17.6640625" customWidth="1"/>
    <col min="3388" max="3389" width="14.6640625" customWidth="1"/>
    <col min="3390" max="3391" width="15.88671875" customWidth="1"/>
    <col min="3392" max="3403" width="12.88671875" customWidth="1"/>
    <col min="3638" max="3638" width="12.5546875" customWidth="1"/>
    <col min="3639" max="3639" width="5.109375" customWidth="1"/>
    <col min="3640" max="3640" width="13.44140625" customWidth="1"/>
    <col min="3641" max="3642" width="21.44140625" customWidth="1"/>
    <col min="3643" max="3643" width="17.6640625" customWidth="1"/>
    <col min="3644" max="3645" width="14.6640625" customWidth="1"/>
    <col min="3646" max="3647" width="15.88671875" customWidth="1"/>
    <col min="3648" max="3659" width="12.88671875" customWidth="1"/>
    <col min="3894" max="3894" width="12.5546875" customWidth="1"/>
    <col min="3895" max="3895" width="5.109375" customWidth="1"/>
    <col min="3896" max="3896" width="13.44140625" customWidth="1"/>
    <col min="3897" max="3898" width="21.44140625" customWidth="1"/>
    <col min="3899" max="3899" width="17.6640625" customWidth="1"/>
    <col min="3900" max="3901" width="14.6640625" customWidth="1"/>
    <col min="3902" max="3903" width="15.88671875" customWidth="1"/>
    <col min="3904" max="3915" width="12.88671875" customWidth="1"/>
    <col min="4150" max="4150" width="12.5546875" customWidth="1"/>
    <col min="4151" max="4151" width="5.109375" customWidth="1"/>
    <col min="4152" max="4152" width="13.44140625" customWidth="1"/>
    <col min="4153" max="4154" width="21.44140625" customWidth="1"/>
    <col min="4155" max="4155" width="17.6640625" customWidth="1"/>
    <col min="4156" max="4157" width="14.6640625" customWidth="1"/>
    <col min="4158" max="4159" width="15.88671875" customWidth="1"/>
    <col min="4160" max="4171" width="12.88671875" customWidth="1"/>
    <col min="4406" max="4406" width="12.5546875" customWidth="1"/>
    <col min="4407" max="4407" width="5.109375" customWidth="1"/>
    <col min="4408" max="4408" width="13.44140625" customWidth="1"/>
    <col min="4409" max="4410" width="21.44140625" customWidth="1"/>
    <col min="4411" max="4411" width="17.6640625" customWidth="1"/>
    <col min="4412" max="4413" width="14.6640625" customWidth="1"/>
    <col min="4414" max="4415" width="15.88671875" customWidth="1"/>
    <col min="4416" max="4427" width="12.88671875" customWidth="1"/>
    <col min="4662" max="4662" width="12.5546875" customWidth="1"/>
    <col min="4663" max="4663" width="5.109375" customWidth="1"/>
    <col min="4664" max="4664" width="13.44140625" customWidth="1"/>
    <col min="4665" max="4666" width="21.44140625" customWidth="1"/>
    <col min="4667" max="4667" width="17.6640625" customWidth="1"/>
    <col min="4668" max="4669" width="14.6640625" customWidth="1"/>
    <col min="4670" max="4671" width="15.88671875" customWidth="1"/>
    <col min="4672" max="4683" width="12.88671875" customWidth="1"/>
    <col min="4918" max="4918" width="12.5546875" customWidth="1"/>
    <col min="4919" max="4919" width="5.109375" customWidth="1"/>
    <col min="4920" max="4920" width="13.44140625" customWidth="1"/>
    <col min="4921" max="4922" width="21.44140625" customWidth="1"/>
    <col min="4923" max="4923" width="17.6640625" customWidth="1"/>
    <col min="4924" max="4925" width="14.6640625" customWidth="1"/>
    <col min="4926" max="4927" width="15.88671875" customWidth="1"/>
    <col min="4928" max="4939" width="12.88671875" customWidth="1"/>
    <col min="5174" max="5174" width="12.5546875" customWidth="1"/>
    <col min="5175" max="5175" width="5.109375" customWidth="1"/>
    <col min="5176" max="5176" width="13.44140625" customWidth="1"/>
    <col min="5177" max="5178" width="21.44140625" customWidth="1"/>
    <col min="5179" max="5179" width="17.6640625" customWidth="1"/>
    <col min="5180" max="5181" width="14.6640625" customWidth="1"/>
    <col min="5182" max="5183" width="15.88671875" customWidth="1"/>
    <col min="5184" max="5195" width="12.88671875" customWidth="1"/>
    <col min="5430" max="5430" width="12.5546875" customWidth="1"/>
    <col min="5431" max="5431" width="5.109375" customWidth="1"/>
    <col min="5432" max="5432" width="13.44140625" customWidth="1"/>
    <col min="5433" max="5434" width="21.44140625" customWidth="1"/>
    <col min="5435" max="5435" width="17.6640625" customWidth="1"/>
    <col min="5436" max="5437" width="14.6640625" customWidth="1"/>
    <col min="5438" max="5439" width="15.88671875" customWidth="1"/>
    <col min="5440" max="5451" width="12.88671875" customWidth="1"/>
    <col min="5686" max="5686" width="12.5546875" customWidth="1"/>
    <col min="5687" max="5687" width="5.109375" customWidth="1"/>
    <col min="5688" max="5688" width="13.44140625" customWidth="1"/>
    <col min="5689" max="5690" width="21.44140625" customWidth="1"/>
    <col min="5691" max="5691" width="17.6640625" customWidth="1"/>
    <col min="5692" max="5693" width="14.6640625" customWidth="1"/>
    <col min="5694" max="5695" width="15.88671875" customWidth="1"/>
    <col min="5696" max="5707" width="12.88671875" customWidth="1"/>
    <col min="5942" max="5942" width="12.5546875" customWidth="1"/>
    <col min="5943" max="5943" width="5.109375" customWidth="1"/>
    <col min="5944" max="5944" width="13.44140625" customWidth="1"/>
    <col min="5945" max="5946" width="21.44140625" customWidth="1"/>
    <col min="5947" max="5947" width="17.6640625" customWidth="1"/>
    <col min="5948" max="5949" width="14.6640625" customWidth="1"/>
    <col min="5950" max="5951" width="15.88671875" customWidth="1"/>
    <col min="5952" max="5963" width="12.88671875" customWidth="1"/>
    <col min="6198" max="6198" width="12.5546875" customWidth="1"/>
    <col min="6199" max="6199" width="5.109375" customWidth="1"/>
    <col min="6200" max="6200" width="13.44140625" customWidth="1"/>
    <col min="6201" max="6202" width="21.44140625" customWidth="1"/>
    <col min="6203" max="6203" width="17.6640625" customWidth="1"/>
    <col min="6204" max="6205" width="14.6640625" customWidth="1"/>
    <col min="6206" max="6207" width="15.88671875" customWidth="1"/>
    <col min="6208" max="6219" width="12.88671875" customWidth="1"/>
    <col min="6454" max="6454" width="12.5546875" customWidth="1"/>
    <col min="6455" max="6455" width="5.109375" customWidth="1"/>
    <col min="6456" max="6456" width="13.44140625" customWidth="1"/>
    <col min="6457" max="6458" width="21.44140625" customWidth="1"/>
    <col min="6459" max="6459" width="17.6640625" customWidth="1"/>
    <col min="6460" max="6461" width="14.6640625" customWidth="1"/>
    <col min="6462" max="6463" width="15.88671875" customWidth="1"/>
    <col min="6464" max="6475" width="12.88671875" customWidth="1"/>
    <col min="6710" max="6710" width="12.5546875" customWidth="1"/>
    <col min="6711" max="6711" width="5.109375" customWidth="1"/>
    <col min="6712" max="6712" width="13.44140625" customWidth="1"/>
    <col min="6713" max="6714" width="21.44140625" customWidth="1"/>
    <col min="6715" max="6715" width="17.6640625" customWidth="1"/>
    <col min="6716" max="6717" width="14.6640625" customWidth="1"/>
    <col min="6718" max="6719" width="15.88671875" customWidth="1"/>
    <col min="6720" max="6731" width="12.88671875" customWidth="1"/>
    <col min="6966" max="6966" width="12.5546875" customWidth="1"/>
    <col min="6967" max="6967" width="5.109375" customWidth="1"/>
    <col min="6968" max="6968" width="13.44140625" customWidth="1"/>
    <col min="6969" max="6970" width="21.44140625" customWidth="1"/>
    <col min="6971" max="6971" width="17.6640625" customWidth="1"/>
    <col min="6972" max="6973" width="14.6640625" customWidth="1"/>
    <col min="6974" max="6975" width="15.88671875" customWidth="1"/>
    <col min="6976" max="6987" width="12.88671875" customWidth="1"/>
    <col min="7222" max="7222" width="12.5546875" customWidth="1"/>
    <col min="7223" max="7223" width="5.109375" customWidth="1"/>
    <col min="7224" max="7224" width="13.44140625" customWidth="1"/>
    <col min="7225" max="7226" width="21.44140625" customWidth="1"/>
    <col min="7227" max="7227" width="17.6640625" customWidth="1"/>
    <col min="7228" max="7229" width="14.6640625" customWidth="1"/>
    <col min="7230" max="7231" width="15.88671875" customWidth="1"/>
    <col min="7232" max="7243" width="12.88671875" customWidth="1"/>
    <col min="7478" max="7478" width="12.5546875" customWidth="1"/>
    <col min="7479" max="7479" width="5.109375" customWidth="1"/>
    <col min="7480" max="7480" width="13.44140625" customWidth="1"/>
    <col min="7481" max="7482" width="21.44140625" customWidth="1"/>
    <col min="7483" max="7483" width="17.6640625" customWidth="1"/>
    <col min="7484" max="7485" width="14.6640625" customWidth="1"/>
    <col min="7486" max="7487" width="15.88671875" customWidth="1"/>
    <col min="7488" max="7499" width="12.88671875" customWidth="1"/>
    <col min="7734" max="7734" width="12.5546875" customWidth="1"/>
    <col min="7735" max="7735" width="5.109375" customWidth="1"/>
    <col min="7736" max="7736" width="13.44140625" customWidth="1"/>
    <col min="7737" max="7738" width="21.44140625" customWidth="1"/>
    <col min="7739" max="7739" width="17.6640625" customWidth="1"/>
    <col min="7740" max="7741" width="14.6640625" customWidth="1"/>
    <col min="7742" max="7743" width="15.88671875" customWidth="1"/>
    <col min="7744" max="7755" width="12.88671875" customWidth="1"/>
    <col min="7990" max="7990" width="12.5546875" customWidth="1"/>
    <col min="7991" max="7991" width="5.109375" customWidth="1"/>
    <col min="7992" max="7992" width="13.44140625" customWidth="1"/>
    <col min="7993" max="7994" width="21.44140625" customWidth="1"/>
    <col min="7995" max="7995" width="17.6640625" customWidth="1"/>
    <col min="7996" max="7997" width="14.6640625" customWidth="1"/>
    <col min="7998" max="7999" width="15.88671875" customWidth="1"/>
    <col min="8000" max="8011" width="12.88671875" customWidth="1"/>
    <col min="8246" max="8246" width="12.5546875" customWidth="1"/>
    <col min="8247" max="8247" width="5.109375" customWidth="1"/>
    <col min="8248" max="8248" width="13.44140625" customWidth="1"/>
    <col min="8249" max="8250" width="21.44140625" customWidth="1"/>
    <col min="8251" max="8251" width="17.6640625" customWidth="1"/>
    <col min="8252" max="8253" width="14.6640625" customWidth="1"/>
    <col min="8254" max="8255" width="15.88671875" customWidth="1"/>
    <col min="8256" max="8267" width="12.88671875" customWidth="1"/>
    <col min="8502" max="8502" width="12.5546875" customWidth="1"/>
    <col min="8503" max="8503" width="5.109375" customWidth="1"/>
    <col min="8504" max="8504" width="13.44140625" customWidth="1"/>
    <col min="8505" max="8506" width="21.44140625" customWidth="1"/>
    <col min="8507" max="8507" width="17.6640625" customWidth="1"/>
    <col min="8508" max="8509" width="14.6640625" customWidth="1"/>
    <col min="8510" max="8511" width="15.88671875" customWidth="1"/>
    <col min="8512" max="8523" width="12.88671875" customWidth="1"/>
    <col min="8758" max="8758" width="12.5546875" customWidth="1"/>
    <col min="8759" max="8759" width="5.109375" customWidth="1"/>
    <col min="8760" max="8760" width="13.44140625" customWidth="1"/>
    <col min="8761" max="8762" width="21.44140625" customWidth="1"/>
    <col min="8763" max="8763" width="17.6640625" customWidth="1"/>
    <col min="8764" max="8765" width="14.6640625" customWidth="1"/>
    <col min="8766" max="8767" width="15.88671875" customWidth="1"/>
    <col min="8768" max="8779" width="12.88671875" customWidth="1"/>
    <col min="9014" max="9014" width="12.5546875" customWidth="1"/>
    <col min="9015" max="9015" width="5.109375" customWidth="1"/>
    <col min="9016" max="9016" width="13.44140625" customWidth="1"/>
    <col min="9017" max="9018" width="21.44140625" customWidth="1"/>
    <col min="9019" max="9019" width="17.6640625" customWidth="1"/>
    <col min="9020" max="9021" width="14.6640625" customWidth="1"/>
    <col min="9022" max="9023" width="15.88671875" customWidth="1"/>
    <col min="9024" max="9035" width="12.88671875" customWidth="1"/>
    <col min="9270" max="9270" width="12.5546875" customWidth="1"/>
    <col min="9271" max="9271" width="5.109375" customWidth="1"/>
    <col min="9272" max="9272" width="13.44140625" customWidth="1"/>
    <col min="9273" max="9274" width="21.44140625" customWidth="1"/>
    <col min="9275" max="9275" width="17.6640625" customWidth="1"/>
    <col min="9276" max="9277" width="14.6640625" customWidth="1"/>
    <col min="9278" max="9279" width="15.88671875" customWidth="1"/>
    <col min="9280" max="9291" width="12.88671875" customWidth="1"/>
    <col min="9526" max="9526" width="12.5546875" customWidth="1"/>
    <col min="9527" max="9527" width="5.109375" customWidth="1"/>
    <col min="9528" max="9528" width="13.44140625" customWidth="1"/>
    <col min="9529" max="9530" width="21.44140625" customWidth="1"/>
    <col min="9531" max="9531" width="17.6640625" customWidth="1"/>
    <col min="9532" max="9533" width="14.6640625" customWidth="1"/>
    <col min="9534" max="9535" width="15.88671875" customWidth="1"/>
    <col min="9536" max="9547" width="12.88671875" customWidth="1"/>
    <col min="9782" max="9782" width="12.5546875" customWidth="1"/>
    <col min="9783" max="9783" width="5.109375" customWidth="1"/>
    <col min="9784" max="9784" width="13.44140625" customWidth="1"/>
    <col min="9785" max="9786" width="21.44140625" customWidth="1"/>
    <col min="9787" max="9787" width="17.6640625" customWidth="1"/>
    <col min="9788" max="9789" width="14.6640625" customWidth="1"/>
    <col min="9790" max="9791" width="15.88671875" customWidth="1"/>
    <col min="9792" max="9803" width="12.88671875" customWidth="1"/>
    <col min="10038" max="10038" width="12.5546875" customWidth="1"/>
    <col min="10039" max="10039" width="5.109375" customWidth="1"/>
    <col min="10040" max="10040" width="13.44140625" customWidth="1"/>
    <col min="10041" max="10042" width="21.44140625" customWidth="1"/>
    <col min="10043" max="10043" width="17.6640625" customWidth="1"/>
    <col min="10044" max="10045" width="14.6640625" customWidth="1"/>
    <col min="10046" max="10047" width="15.88671875" customWidth="1"/>
    <col min="10048" max="10059" width="12.88671875" customWidth="1"/>
    <col min="10294" max="10294" width="12.5546875" customWidth="1"/>
    <col min="10295" max="10295" width="5.109375" customWidth="1"/>
    <col min="10296" max="10296" width="13.44140625" customWidth="1"/>
    <col min="10297" max="10298" width="21.44140625" customWidth="1"/>
    <col min="10299" max="10299" width="17.6640625" customWidth="1"/>
    <col min="10300" max="10301" width="14.6640625" customWidth="1"/>
    <col min="10302" max="10303" width="15.88671875" customWidth="1"/>
    <col min="10304" max="10315" width="12.88671875" customWidth="1"/>
    <col min="10550" max="10550" width="12.5546875" customWidth="1"/>
    <col min="10551" max="10551" width="5.109375" customWidth="1"/>
    <col min="10552" max="10552" width="13.44140625" customWidth="1"/>
    <col min="10553" max="10554" width="21.44140625" customWidth="1"/>
    <col min="10555" max="10555" width="17.6640625" customWidth="1"/>
    <col min="10556" max="10557" width="14.6640625" customWidth="1"/>
    <col min="10558" max="10559" width="15.88671875" customWidth="1"/>
    <col min="10560" max="10571" width="12.88671875" customWidth="1"/>
    <col min="10806" max="10806" width="12.5546875" customWidth="1"/>
    <col min="10807" max="10807" width="5.109375" customWidth="1"/>
    <col min="10808" max="10808" width="13.44140625" customWidth="1"/>
    <col min="10809" max="10810" width="21.44140625" customWidth="1"/>
    <col min="10811" max="10811" width="17.6640625" customWidth="1"/>
    <col min="10812" max="10813" width="14.6640625" customWidth="1"/>
    <col min="10814" max="10815" width="15.88671875" customWidth="1"/>
    <col min="10816" max="10827" width="12.88671875" customWidth="1"/>
    <col min="11062" max="11062" width="12.5546875" customWidth="1"/>
    <col min="11063" max="11063" width="5.109375" customWidth="1"/>
    <col min="11064" max="11064" width="13.44140625" customWidth="1"/>
    <col min="11065" max="11066" width="21.44140625" customWidth="1"/>
    <col min="11067" max="11067" width="17.6640625" customWidth="1"/>
    <col min="11068" max="11069" width="14.6640625" customWidth="1"/>
    <col min="11070" max="11071" width="15.88671875" customWidth="1"/>
    <col min="11072" max="11083" width="12.88671875" customWidth="1"/>
    <col min="11318" max="11318" width="12.5546875" customWidth="1"/>
    <col min="11319" max="11319" width="5.109375" customWidth="1"/>
    <col min="11320" max="11320" width="13.44140625" customWidth="1"/>
    <col min="11321" max="11322" width="21.44140625" customWidth="1"/>
    <col min="11323" max="11323" width="17.6640625" customWidth="1"/>
    <col min="11324" max="11325" width="14.6640625" customWidth="1"/>
    <col min="11326" max="11327" width="15.88671875" customWidth="1"/>
    <col min="11328" max="11339" width="12.88671875" customWidth="1"/>
    <col min="11574" max="11574" width="12.5546875" customWidth="1"/>
    <col min="11575" max="11575" width="5.109375" customWidth="1"/>
    <col min="11576" max="11576" width="13.44140625" customWidth="1"/>
    <col min="11577" max="11578" width="21.44140625" customWidth="1"/>
    <col min="11579" max="11579" width="17.6640625" customWidth="1"/>
    <col min="11580" max="11581" width="14.6640625" customWidth="1"/>
    <col min="11582" max="11583" width="15.88671875" customWidth="1"/>
    <col min="11584" max="11595" width="12.88671875" customWidth="1"/>
    <col min="11830" max="11830" width="12.5546875" customWidth="1"/>
    <col min="11831" max="11831" width="5.109375" customWidth="1"/>
    <col min="11832" max="11832" width="13.44140625" customWidth="1"/>
    <col min="11833" max="11834" width="21.44140625" customWidth="1"/>
    <col min="11835" max="11835" width="17.6640625" customWidth="1"/>
    <col min="11836" max="11837" width="14.6640625" customWidth="1"/>
    <col min="11838" max="11839" width="15.88671875" customWidth="1"/>
    <col min="11840" max="11851" width="12.88671875" customWidth="1"/>
    <col min="12086" max="12086" width="12.5546875" customWidth="1"/>
    <col min="12087" max="12087" width="5.109375" customWidth="1"/>
    <col min="12088" max="12088" width="13.44140625" customWidth="1"/>
    <col min="12089" max="12090" width="21.44140625" customWidth="1"/>
    <col min="12091" max="12091" width="17.6640625" customWidth="1"/>
    <col min="12092" max="12093" width="14.6640625" customWidth="1"/>
    <col min="12094" max="12095" width="15.88671875" customWidth="1"/>
    <col min="12096" max="12107" width="12.88671875" customWidth="1"/>
    <col min="12342" max="12342" width="12.5546875" customWidth="1"/>
    <col min="12343" max="12343" width="5.109375" customWidth="1"/>
    <col min="12344" max="12344" width="13.44140625" customWidth="1"/>
    <col min="12345" max="12346" width="21.44140625" customWidth="1"/>
    <col min="12347" max="12347" width="17.6640625" customWidth="1"/>
    <col min="12348" max="12349" width="14.6640625" customWidth="1"/>
    <col min="12350" max="12351" width="15.88671875" customWidth="1"/>
    <col min="12352" max="12363" width="12.88671875" customWidth="1"/>
    <col min="12598" max="12598" width="12.5546875" customWidth="1"/>
    <col min="12599" max="12599" width="5.109375" customWidth="1"/>
    <col min="12600" max="12600" width="13.44140625" customWidth="1"/>
    <col min="12601" max="12602" width="21.44140625" customWidth="1"/>
    <col min="12603" max="12603" width="17.6640625" customWidth="1"/>
    <col min="12604" max="12605" width="14.6640625" customWidth="1"/>
    <col min="12606" max="12607" width="15.88671875" customWidth="1"/>
    <col min="12608" max="12619" width="12.88671875" customWidth="1"/>
    <col min="12854" max="12854" width="12.5546875" customWidth="1"/>
    <col min="12855" max="12855" width="5.109375" customWidth="1"/>
    <col min="12856" max="12856" width="13.44140625" customWidth="1"/>
    <col min="12857" max="12858" width="21.44140625" customWidth="1"/>
    <col min="12859" max="12859" width="17.6640625" customWidth="1"/>
    <col min="12860" max="12861" width="14.6640625" customWidth="1"/>
    <col min="12862" max="12863" width="15.88671875" customWidth="1"/>
    <col min="12864" max="12875" width="12.88671875" customWidth="1"/>
    <col min="13110" max="13110" width="12.5546875" customWidth="1"/>
    <col min="13111" max="13111" width="5.109375" customWidth="1"/>
    <col min="13112" max="13112" width="13.44140625" customWidth="1"/>
    <col min="13113" max="13114" width="21.44140625" customWidth="1"/>
    <col min="13115" max="13115" width="17.6640625" customWidth="1"/>
    <col min="13116" max="13117" width="14.6640625" customWidth="1"/>
    <col min="13118" max="13119" width="15.88671875" customWidth="1"/>
    <col min="13120" max="13131" width="12.88671875" customWidth="1"/>
    <col min="13366" max="13366" width="12.5546875" customWidth="1"/>
    <col min="13367" max="13367" width="5.109375" customWidth="1"/>
    <col min="13368" max="13368" width="13.44140625" customWidth="1"/>
    <col min="13369" max="13370" width="21.44140625" customWidth="1"/>
    <col min="13371" max="13371" width="17.6640625" customWidth="1"/>
    <col min="13372" max="13373" width="14.6640625" customWidth="1"/>
    <col min="13374" max="13375" width="15.88671875" customWidth="1"/>
    <col min="13376" max="13387" width="12.88671875" customWidth="1"/>
    <col min="13622" max="13622" width="12.5546875" customWidth="1"/>
    <col min="13623" max="13623" width="5.109375" customWidth="1"/>
    <col min="13624" max="13624" width="13.44140625" customWidth="1"/>
    <col min="13625" max="13626" width="21.44140625" customWidth="1"/>
    <col min="13627" max="13627" width="17.6640625" customWidth="1"/>
    <col min="13628" max="13629" width="14.6640625" customWidth="1"/>
    <col min="13630" max="13631" width="15.88671875" customWidth="1"/>
    <col min="13632" max="13643" width="12.88671875" customWidth="1"/>
    <col min="13878" max="13878" width="12.5546875" customWidth="1"/>
    <col min="13879" max="13879" width="5.109375" customWidth="1"/>
    <col min="13880" max="13880" width="13.44140625" customWidth="1"/>
    <col min="13881" max="13882" width="21.44140625" customWidth="1"/>
    <col min="13883" max="13883" width="17.6640625" customWidth="1"/>
    <col min="13884" max="13885" width="14.6640625" customWidth="1"/>
    <col min="13886" max="13887" width="15.88671875" customWidth="1"/>
    <col min="13888" max="13899" width="12.88671875" customWidth="1"/>
    <col min="14134" max="14134" width="12.5546875" customWidth="1"/>
    <col min="14135" max="14135" width="5.109375" customWidth="1"/>
    <col min="14136" max="14136" width="13.44140625" customWidth="1"/>
    <col min="14137" max="14138" width="21.44140625" customWidth="1"/>
    <col min="14139" max="14139" width="17.6640625" customWidth="1"/>
    <col min="14140" max="14141" width="14.6640625" customWidth="1"/>
    <col min="14142" max="14143" width="15.88671875" customWidth="1"/>
    <col min="14144" max="14155" width="12.88671875" customWidth="1"/>
    <col min="14390" max="14390" width="12.5546875" customWidth="1"/>
    <col min="14391" max="14391" width="5.109375" customWidth="1"/>
    <col min="14392" max="14392" width="13.44140625" customWidth="1"/>
    <col min="14393" max="14394" width="21.44140625" customWidth="1"/>
    <col min="14395" max="14395" width="17.6640625" customWidth="1"/>
    <col min="14396" max="14397" width="14.6640625" customWidth="1"/>
    <col min="14398" max="14399" width="15.88671875" customWidth="1"/>
    <col min="14400" max="14411" width="12.88671875" customWidth="1"/>
    <col min="14646" max="14646" width="12.5546875" customWidth="1"/>
    <col min="14647" max="14647" width="5.109375" customWidth="1"/>
    <col min="14648" max="14648" width="13.44140625" customWidth="1"/>
    <col min="14649" max="14650" width="21.44140625" customWidth="1"/>
    <col min="14651" max="14651" width="17.6640625" customWidth="1"/>
    <col min="14652" max="14653" width="14.6640625" customWidth="1"/>
    <col min="14654" max="14655" width="15.88671875" customWidth="1"/>
    <col min="14656" max="14667" width="12.88671875" customWidth="1"/>
    <col min="14902" max="14902" width="12.5546875" customWidth="1"/>
    <col min="14903" max="14903" width="5.109375" customWidth="1"/>
    <col min="14904" max="14904" width="13.44140625" customWidth="1"/>
    <col min="14905" max="14906" width="21.44140625" customWidth="1"/>
    <col min="14907" max="14907" width="17.6640625" customWidth="1"/>
    <col min="14908" max="14909" width="14.6640625" customWidth="1"/>
    <col min="14910" max="14911" width="15.88671875" customWidth="1"/>
    <col min="14912" max="14923" width="12.88671875" customWidth="1"/>
    <col min="15158" max="15158" width="12.5546875" customWidth="1"/>
    <col min="15159" max="15159" width="5.109375" customWidth="1"/>
    <col min="15160" max="15160" width="13.44140625" customWidth="1"/>
    <col min="15161" max="15162" width="21.44140625" customWidth="1"/>
    <col min="15163" max="15163" width="17.6640625" customWidth="1"/>
    <col min="15164" max="15165" width="14.6640625" customWidth="1"/>
    <col min="15166" max="15167" width="15.88671875" customWidth="1"/>
    <col min="15168" max="15179" width="12.88671875" customWidth="1"/>
    <col min="15414" max="15414" width="12.5546875" customWidth="1"/>
    <col min="15415" max="15415" width="5.109375" customWidth="1"/>
    <col min="15416" max="15416" width="13.44140625" customWidth="1"/>
    <col min="15417" max="15418" width="21.44140625" customWidth="1"/>
    <col min="15419" max="15419" width="17.6640625" customWidth="1"/>
    <col min="15420" max="15421" width="14.6640625" customWidth="1"/>
    <col min="15422" max="15423" width="15.88671875" customWidth="1"/>
    <col min="15424" max="15435" width="12.88671875" customWidth="1"/>
    <col min="15670" max="15670" width="12.5546875" customWidth="1"/>
    <col min="15671" max="15671" width="5.109375" customWidth="1"/>
    <col min="15672" max="15672" width="13.44140625" customWidth="1"/>
    <col min="15673" max="15674" width="21.44140625" customWidth="1"/>
    <col min="15675" max="15675" width="17.6640625" customWidth="1"/>
    <col min="15676" max="15677" width="14.6640625" customWidth="1"/>
    <col min="15678" max="15679" width="15.88671875" customWidth="1"/>
    <col min="15680" max="15691" width="12.88671875" customWidth="1"/>
    <col min="15926" max="15926" width="12.5546875" customWidth="1"/>
    <col min="15927" max="15927" width="5.109375" customWidth="1"/>
    <col min="15928" max="15928" width="13.44140625" customWidth="1"/>
    <col min="15929" max="15930" width="21.44140625" customWidth="1"/>
    <col min="15931" max="15931" width="17.6640625" customWidth="1"/>
    <col min="15932" max="15933" width="14.6640625" customWidth="1"/>
    <col min="15934" max="15935" width="15.88671875" customWidth="1"/>
    <col min="15936" max="15947" width="12.88671875" customWidth="1"/>
    <col min="16182" max="16182" width="12.5546875" customWidth="1"/>
    <col min="16183" max="16183" width="5.109375" customWidth="1"/>
    <col min="16184" max="16184" width="13.44140625" customWidth="1"/>
    <col min="16185" max="16186" width="21.44140625" customWidth="1"/>
    <col min="16187" max="16187" width="17.6640625" customWidth="1"/>
    <col min="16188" max="16189" width="14.6640625" customWidth="1"/>
    <col min="16190" max="16191" width="15.88671875" customWidth="1"/>
    <col min="16192" max="16203" width="12.88671875" customWidth="1"/>
  </cols>
  <sheetData>
    <row r="1" spans="1:86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1"/>
      <c r="I1" s="1"/>
      <c r="J1" s="2"/>
      <c r="K1" s="2"/>
      <c r="L1" s="2"/>
      <c r="M1" s="3"/>
    </row>
    <row r="2" spans="1:86" x14ac:dyDescent="0.3">
      <c r="C2" s="63"/>
      <c r="D2" s="1"/>
      <c r="E2" s="1"/>
      <c r="F2" s="1"/>
      <c r="G2" s="1"/>
      <c r="H2" s="1"/>
      <c r="I2" s="1"/>
      <c r="J2" s="2"/>
      <c r="K2" s="2"/>
      <c r="L2" s="2"/>
      <c r="M2" s="3"/>
      <c r="N2" s="7"/>
    </row>
    <row r="3" spans="1:86" ht="24" customHeight="1" x14ac:dyDescent="0.3">
      <c r="A3" s="347" t="s">
        <v>2</v>
      </c>
      <c r="B3" s="347"/>
      <c r="C3" s="349" t="s">
        <v>166</v>
      </c>
      <c r="D3" s="350"/>
      <c r="E3" s="350"/>
      <c r="F3" s="351"/>
      <c r="G3" s="1"/>
      <c r="H3" s="1"/>
      <c r="I3" s="1"/>
      <c r="J3" s="2"/>
      <c r="K3" s="2"/>
      <c r="L3" s="2"/>
      <c r="M3" s="2"/>
      <c r="N3" s="8"/>
    </row>
    <row r="4" spans="1:86" x14ac:dyDescent="0.3">
      <c r="C4" s="1"/>
      <c r="D4" s="1"/>
      <c r="E4" s="1"/>
      <c r="F4" s="9"/>
      <c r="G4" s="9"/>
      <c r="H4" s="9"/>
      <c r="I4" s="9"/>
      <c r="J4" s="10"/>
      <c r="K4" s="10"/>
      <c r="L4" s="10"/>
    </row>
    <row r="5" spans="1:86" ht="27" customHeight="1" x14ac:dyDescent="0.3">
      <c r="A5" s="347" t="s">
        <v>3</v>
      </c>
      <c r="B5" s="347"/>
      <c r="C5" s="348" t="s">
        <v>183</v>
      </c>
      <c r="D5" s="348"/>
      <c r="E5" s="348"/>
      <c r="F5" s="348"/>
      <c r="G5" s="1"/>
      <c r="H5" s="1"/>
      <c r="I5" s="1"/>
      <c r="J5" s="11"/>
      <c r="K5" s="11"/>
      <c r="L5" s="11"/>
      <c r="M5" s="11"/>
      <c r="N5" s="11"/>
    </row>
    <row r="6" spans="1:86" x14ac:dyDescent="0.3">
      <c r="C6" s="1"/>
      <c r="D6" s="1"/>
      <c r="E6" s="1"/>
      <c r="F6" s="9"/>
      <c r="G6" s="9"/>
      <c r="H6" s="9"/>
      <c r="I6" s="9"/>
      <c r="J6" s="10"/>
      <c r="K6" s="10"/>
      <c r="L6" s="10"/>
    </row>
    <row r="7" spans="1:86" ht="27" hidden="1" customHeight="1" x14ac:dyDescent="0.3">
      <c r="A7" s="347" t="s">
        <v>4</v>
      </c>
      <c r="B7" s="347"/>
      <c r="C7" s="348"/>
      <c r="D7" s="348"/>
      <c r="E7" s="348"/>
      <c r="F7" s="348"/>
      <c r="G7" s="1"/>
      <c r="H7" s="1"/>
      <c r="I7" s="1"/>
      <c r="J7" s="11"/>
      <c r="K7" s="11"/>
      <c r="L7" s="11"/>
      <c r="M7" s="11"/>
      <c r="N7" s="11"/>
    </row>
    <row r="8" spans="1:86" hidden="1" x14ac:dyDescent="0.3">
      <c r="C8" s="9"/>
      <c r="D8" s="9"/>
      <c r="E8" s="9"/>
      <c r="F8" s="9"/>
      <c r="G8" s="9"/>
      <c r="H8" s="9"/>
      <c r="I8" s="9"/>
      <c r="J8" s="10"/>
      <c r="K8" s="10"/>
      <c r="L8" s="10"/>
    </row>
    <row r="9" spans="1:86" ht="69.75" customHeight="1" x14ac:dyDescent="0.3">
      <c r="A9" s="347" t="s">
        <v>5</v>
      </c>
      <c r="B9" s="347"/>
      <c r="C9" s="412" t="s">
        <v>184</v>
      </c>
      <c r="D9" s="413"/>
      <c r="E9" s="413"/>
      <c r="F9" s="414"/>
      <c r="G9" s="12"/>
      <c r="H9" s="12"/>
      <c r="I9" s="12"/>
      <c r="J9" s="13"/>
      <c r="K9" s="13"/>
      <c r="L9" s="13"/>
      <c r="M9" s="4" t="s">
        <v>6</v>
      </c>
    </row>
    <row r="10" spans="1:86" s="18" customFormat="1" ht="14.25" customHeight="1" x14ac:dyDescent="0.3">
      <c r="A10" s="3"/>
      <c r="B10" s="3"/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35"/>
      <c r="AT10" s="35"/>
      <c r="AU10" s="35"/>
      <c r="AV10" s="35"/>
      <c r="AW10" s="35"/>
      <c r="AX10" s="35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1:86" s="18" customFormat="1" ht="30" customHeight="1" x14ac:dyDescent="0.3">
      <c r="A11" s="19"/>
      <c r="B11" s="19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35"/>
      <c r="AT11" s="35"/>
      <c r="AU11" s="35"/>
      <c r="AV11" s="35"/>
      <c r="AW11" s="35"/>
      <c r="AX11" s="3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1:86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</row>
    <row r="13" spans="1:86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311</v>
      </c>
      <c r="J13" s="356" t="s">
        <v>312</v>
      </c>
      <c r="K13" s="356" t="s">
        <v>313</v>
      </c>
      <c r="L13" s="356" t="s">
        <v>14</v>
      </c>
      <c r="M13" s="352" t="s">
        <v>314</v>
      </c>
      <c r="N13" s="352" t="s">
        <v>307</v>
      </c>
      <c r="O13" s="341" t="s">
        <v>17</v>
      </c>
      <c r="P13" s="342"/>
      <c r="Q13" s="342"/>
      <c r="R13" s="342"/>
      <c r="S13" s="342"/>
      <c r="T13" s="343"/>
      <c r="U13" s="341" t="s">
        <v>18</v>
      </c>
      <c r="V13" s="342"/>
      <c r="W13" s="342"/>
      <c r="X13" s="342"/>
      <c r="Y13" s="342"/>
      <c r="Z13" s="343"/>
      <c r="AA13" s="341" t="s">
        <v>19</v>
      </c>
      <c r="AB13" s="342"/>
      <c r="AC13" s="342"/>
      <c r="AD13" s="342"/>
      <c r="AE13" s="342"/>
      <c r="AF13" s="343"/>
      <c r="AG13" s="341" t="s">
        <v>20</v>
      </c>
      <c r="AH13" s="342"/>
      <c r="AI13" s="342"/>
      <c r="AJ13" s="342"/>
      <c r="AK13" s="342"/>
      <c r="AL13" s="343"/>
      <c r="AM13" s="341" t="s">
        <v>21</v>
      </c>
      <c r="AN13" s="342"/>
      <c r="AO13" s="342"/>
      <c r="AP13" s="342"/>
      <c r="AQ13" s="342"/>
      <c r="AR13" s="343"/>
      <c r="AS13" s="341" t="s">
        <v>22</v>
      </c>
      <c r="AT13" s="342"/>
      <c r="AU13" s="342"/>
      <c r="AV13" s="342"/>
      <c r="AW13" s="342"/>
      <c r="AX13" s="343"/>
      <c r="AY13" s="341" t="s">
        <v>23</v>
      </c>
      <c r="AZ13" s="342"/>
      <c r="BA13" s="342"/>
      <c r="BB13" s="342"/>
      <c r="BC13" s="342"/>
      <c r="BD13" s="343"/>
      <c r="BE13" s="341" t="s">
        <v>24</v>
      </c>
      <c r="BF13" s="342"/>
      <c r="BG13" s="342"/>
      <c r="BH13" s="342"/>
      <c r="BI13" s="342"/>
      <c r="BJ13" s="343"/>
      <c r="BK13" s="341" t="s">
        <v>25</v>
      </c>
      <c r="BL13" s="342"/>
      <c r="BM13" s="342"/>
      <c r="BN13" s="342"/>
      <c r="BO13" s="342"/>
      <c r="BP13" s="343"/>
      <c r="BQ13" s="341" t="s">
        <v>26</v>
      </c>
      <c r="BR13" s="342"/>
      <c r="BS13" s="342"/>
      <c r="BT13" s="342"/>
      <c r="BU13" s="342"/>
      <c r="BV13" s="343"/>
      <c r="BW13" s="341" t="s">
        <v>27</v>
      </c>
      <c r="BX13" s="342"/>
      <c r="BY13" s="342"/>
      <c r="BZ13" s="342"/>
      <c r="CA13" s="342"/>
      <c r="CB13" s="343"/>
      <c r="CC13" s="341" t="s">
        <v>28</v>
      </c>
      <c r="CD13" s="342"/>
      <c r="CE13" s="342"/>
      <c r="CF13" s="342"/>
      <c r="CG13" s="342"/>
      <c r="CH13" s="343"/>
    </row>
    <row r="14" spans="1:86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4"/>
      <c r="P14" s="345"/>
      <c r="Q14" s="345"/>
      <c r="R14" s="345"/>
      <c r="S14" s="345"/>
      <c r="T14" s="346"/>
      <c r="U14" s="344"/>
      <c r="V14" s="345"/>
      <c r="W14" s="345"/>
      <c r="X14" s="345"/>
      <c r="Y14" s="345"/>
      <c r="Z14" s="346"/>
      <c r="AA14" s="344"/>
      <c r="AB14" s="345"/>
      <c r="AC14" s="345"/>
      <c r="AD14" s="345"/>
      <c r="AE14" s="345"/>
      <c r="AF14" s="346"/>
      <c r="AG14" s="344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6"/>
      <c r="AS14" s="344"/>
      <c r="AT14" s="345"/>
      <c r="AU14" s="345"/>
      <c r="AV14" s="345"/>
      <c r="AW14" s="345"/>
      <c r="AX14" s="346"/>
      <c r="AY14" s="344"/>
      <c r="AZ14" s="345"/>
      <c r="BA14" s="345"/>
      <c r="BB14" s="345"/>
      <c r="BC14" s="345"/>
      <c r="BD14" s="346"/>
      <c r="BE14" s="344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6"/>
      <c r="BQ14" s="344"/>
      <c r="BR14" s="345"/>
      <c r="BS14" s="345"/>
      <c r="BT14" s="345"/>
      <c r="BU14" s="345"/>
      <c r="BV14" s="346"/>
      <c r="BW14" s="344"/>
      <c r="BX14" s="345"/>
      <c r="BY14" s="345"/>
      <c r="BZ14" s="345"/>
      <c r="CA14" s="345"/>
      <c r="CB14" s="346"/>
      <c r="CC14" s="344"/>
      <c r="CD14" s="345"/>
      <c r="CE14" s="345"/>
      <c r="CF14" s="345"/>
      <c r="CG14" s="345"/>
      <c r="CH14" s="346"/>
    </row>
    <row r="15" spans="1:86" s="30" customFormat="1" ht="27.75" customHeight="1" x14ac:dyDescent="0.3">
      <c r="A15" s="363" t="s">
        <v>34</v>
      </c>
      <c r="B15" s="367" t="s">
        <v>185</v>
      </c>
      <c r="C15" s="368"/>
      <c r="D15" s="65" t="s">
        <v>186</v>
      </c>
      <c r="E15" s="64" t="s">
        <v>32</v>
      </c>
      <c r="F15" s="65" t="s">
        <v>33</v>
      </c>
      <c r="G15" s="117">
        <v>41475</v>
      </c>
      <c r="H15" s="117">
        <v>50000</v>
      </c>
      <c r="I15" s="79">
        <v>59000</v>
      </c>
      <c r="J15" s="79">
        <f t="shared" ref="J15:K17" si="0">I15*1.02</f>
        <v>60180</v>
      </c>
      <c r="K15" s="79">
        <f t="shared" si="0"/>
        <v>61383.6</v>
      </c>
      <c r="L15" s="81" t="s">
        <v>187</v>
      </c>
      <c r="M15" s="53">
        <v>0.02</v>
      </c>
      <c r="N15" s="39">
        <f t="shared" ref="N15:N16" si="1">SUM(O15:CH15)</f>
        <v>28352</v>
      </c>
      <c r="O15" s="338">
        <v>2000</v>
      </c>
      <c r="P15" s="339"/>
      <c r="Q15" s="339"/>
      <c r="R15" s="339"/>
      <c r="S15" s="339"/>
      <c r="T15" s="340"/>
      <c r="U15" s="338">
        <v>3320</v>
      </c>
      <c r="V15" s="339"/>
      <c r="W15" s="339"/>
      <c r="X15" s="339"/>
      <c r="Y15" s="339"/>
      <c r="Z15" s="340"/>
      <c r="AA15" s="338">
        <v>3205</v>
      </c>
      <c r="AB15" s="339"/>
      <c r="AC15" s="339"/>
      <c r="AD15" s="339"/>
      <c r="AE15" s="339"/>
      <c r="AF15" s="340"/>
      <c r="AG15" s="338">
        <v>2959</v>
      </c>
      <c r="AH15" s="339"/>
      <c r="AI15" s="339"/>
      <c r="AJ15" s="339"/>
      <c r="AK15" s="339"/>
      <c r="AL15" s="340"/>
      <c r="AM15" s="338">
        <v>2720</v>
      </c>
      <c r="AN15" s="339"/>
      <c r="AO15" s="339"/>
      <c r="AP15" s="339"/>
      <c r="AQ15" s="339"/>
      <c r="AR15" s="340"/>
      <c r="AS15" s="338">
        <v>2020</v>
      </c>
      <c r="AT15" s="339"/>
      <c r="AU15" s="339"/>
      <c r="AV15" s="339"/>
      <c r="AW15" s="339"/>
      <c r="AX15" s="340"/>
      <c r="AY15" s="338">
        <v>1842</v>
      </c>
      <c r="AZ15" s="339"/>
      <c r="BA15" s="339"/>
      <c r="BB15" s="339"/>
      <c r="BC15" s="339"/>
      <c r="BD15" s="340"/>
      <c r="BE15" s="338">
        <v>2536</v>
      </c>
      <c r="BF15" s="339"/>
      <c r="BG15" s="339"/>
      <c r="BH15" s="339"/>
      <c r="BI15" s="339"/>
      <c r="BJ15" s="340"/>
      <c r="BK15" s="338">
        <v>1928</v>
      </c>
      <c r="BL15" s="339"/>
      <c r="BM15" s="339"/>
      <c r="BN15" s="339"/>
      <c r="BO15" s="339"/>
      <c r="BP15" s="340"/>
      <c r="BQ15" s="338">
        <v>2060</v>
      </c>
      <c r="BR15" s="339"/>
      <c r="BS15" s="339"/>
      <c r="BT15" s="339"/>
      <c r="BU15" s="339"/>
      <c r="BV15" s="340"/>
      <c r="BW15" s="338">
        <v>2512</v>
      </c>
      <c r="BX15" s="339"/>
      <c r="BY15" s="339"/>
      <c r="BZ15" s="339"/>
      <c r="CA15" s="339"/>
      <c r="CB15" s="340"/>
      <c r="CC15" s="338">
        <v>1250</v>
      </c>
      <c r="CD15" s="339"/>
      <c r="CE15" s="339"/>
      <c r="CF15" s="339"/>
      <c r="CG15" s="339"/>
      <c r="CH15" s="340"/>
    </row>
    <row r="16" spans="1:86" s="30" customFormat="1" ht="39.75" customHeight="1" x14ac:dyDescent="0.3">
      <c r="A16" s="384"/>
      <c r="B16" s="382" t="s">
        <v>188</v>
      </c>
      <c r="C16" s="383"/>
      <c r="D16" s="65" t="s">
        <v>186</v>
      </c>
      <c r="E16" s="64" t="s">
        <v>32</v>
      </c>
      <c r="F16" s="65" t="s">
        <v>33</v>
      </c>
      <c r="G16" s="117">
        <v>22647</v>
      </c>
      <c r="H16" s="117">
        <v>23000</v>
      </c>
      <c r="I16" s="79">
        <v>5000</v>
      </c>
      <c r="J16" s="79">
        <f t="shared" si="0"/>
        <v>5100</v>
      </c>
      <c r="K16" s="79">
        <f t="shared" si="0"/>
        <v>5202</v>
      </c>
      <c r="L16" s="81" t="s">
        <v>187</v>
      </c>
      <c r="M16" s="53">
        <v>0.02</v>
      </c>
      <c r="N16" s="39">
        <f t="shared" si="1"/>
        <v>25718</v>
      </c>
      <c r="O16" s="338">
        <v>1978</v>
      </c>
      <c r="P16" s="339"/>
      <c r="Q16" s="339"/>
      <c r="R16" s="339"/>
      <c r="S16" s="339"/>
      <c r="T16" s="340"/>
      <c r="U16" s="338">
        <v>3020</v>
      </c>
      <c r="V16" s="339"/>
      <c r="W16" s="339"/>
      <c r="X16" s="339"/>
      <c r="Y16" s="339"/>
      <c r="Z16" s="340"/>
      <c r="AA16" s="338">
        <v>3008</v>
      </c>
      <c r="AB16" s="339"/>
      <c r="AC16" s="339"/>
      <c r="AD16" s="339"/>
      <c r="AE16" s="339"/>
      <c r="AF16" s="340"/>
      <c r="AG16" s="338">
        <v>2720</v>
      </c>
      <c r="AH16" s="339"/>
      <c r="AI16" s="339"/>
      <c r="AJ16" s="339"/>
      <c r="AK16" s="339"/>
      <c r="AL16" s="340"/>
      <c r="AM16" s="338">
        <v>2373</v>
      </c>
      <c r="AN16" s="339"/>
      <c r="AO16" s="339"/>
      <c r="AP16" s="339"/>
      <c r="AQ16" s="339"/>
      <c r="AR16" s="340"/>
      <c r="AS16" s="338">
        <v>1918</v>
      </c>
      <c r="AT16" s="339"/>
      <c r="AU16" s="339"/>
      <c r="AV16" s="339"/>
      <c r="AW16" s="339"/>
      <c r="AX16" s="340"/>
      <c r="AY16" s="338">
        <v>2180</v>
      </c>
      <c r="AZ16" s="339"/>
      <c r="BA16" s="339"/>
      <c r="BB16" s="339"/>
      <c r="BC16" s="339"/>
      <c r="BD16" s="340"/>
      <c r="BE16" s="338">
        <v>2100</v>
      </c>
      <c r="BF16" s="339"/>
      <c r="BG16" s="339"/>
      <c r="BH16" s="339"/>
      <c r="BI16" s="339"/>
      <c r="BJ16" s="340"/>
      <c r="BK16" s="338">
        <v>1489</v>
      </c>
      <c r="BL16" s="339"/>
      <c r="BM16" s="339"/>
      <c r="BN16" s="339"/>
      <c r="BO16" s="339"/>
      <c r="BP16" s="340"/>
      <c r="BQ16" s="338">
        <v>1934</v>
      </c>
      <c r="BR16" s="339"/>
      <c r="BS16" s="339"/>
      <c r="BT16" s="339"/>
      <c r="BU16" s="339"/>
      <c r="BV16" s="340"/>
      <c r="BW16" s="338">
        <v>1908</v>
      </c>
      <c r="BX16" s="339"/>
      <c r="BY16" s="339"/>
      <c r="BZ16" s="339"/>
      <c r="CA16" s="339"/>
      <c r="CB16" s="340"/>
      <c r="CC16" s="338">
        <v>1090</v>
      </c>
      <c r="CD16" s="339"/>
      <c r="CE16" s="339"/>
      <c r="CF16" s="339"/>
      <c r="CG16" s="339"/>
      <c r="CH16" s="340"/>
    </row>
    <row r="17" spans="1:86" s="30" customFormat="1" ht="12.75" customHeight="1" x14ac:dyDescent="0.3">
      <c r="A17" s="369" t="s">
        <v>35</v>
      </c>
      <c r="B17" s="371" t="s">
        <v>189</v>
      </c>
      <c r="C17" s="372"/>
      <c r="D17" s="369" t="s">
        <v>36</v>
      </c>
      <c r="E17" s="369" t="s">
        <v>32</v>
      </c>
      <c r="F17" s="369" t="s">
        <v>33</v>
      </c>
      <c r="G17" s="380">
        <v>6560</v>
      </c>
      <c r="H17" s="380">
        <v>6600</v>
      </c>
      <c r="I17" s="392">
        <v>5000</v>
      </c>
      <c r="J17" s="392">
        <f t="shared" si="0"/>
        <v>5100</v>
      </c>
      <c r="K17" s="392">
        <f t="shared" si="0"/>
        <v>5202</v>
      </c>
      <c r="L17" s="424" t="s">
        <v>187</v>
      </c>
      <c r="M17" s="359">
        <v>0.02</v>
      </c>
      <c r="N17" s="361">
        <f>SUM(O18:CH18)</f>
        <v>5452</v>
      </c>
      <c r="O17" s="198" t="s">
        <v>61</v>
      </c>
      <c r="P17" s="198" t="s">
        <v>62</v>
      </c>
      <c r="Q17" s="198" t="s">
        <v>63</v>
      </c>
      <c r="R17" s="198" t="s">
        <v>64</v>
      </c>
      <c r="S17" s="198" t="s">
        <v>37</v>
      </c>
      <c r="T17" s="198" t="s">
        <v>90</v>
      </c>
      <c r="U17" s="198" t="s">
        <v>61</v>
      </c>
      <c r="V17" s="198" t="s">
        <v>62</v>
      </c>
      <c r="W17" s="198" t="s">
        <v>63</v>
      </c>
      <c r="X17" s="198" t="s">
        <v>64</v>
      </c>
      <c r="Y17" s="198" t="s">
        <v>37</v>
      </c>
      <c r="Z17" s="198" t="s">
        <v>90</v>
      </c>
      <c r="AA17" s="198" t="s">
        <v>61</v>
      </c>
      <c r="AB17" s="198" t="s">
        <v>62</v>
      </c>
      <c r="AC17" s="198" t="s">
        <v>63</v>
      </c>
      <c r="AD17" s="198" t="s">
        <v>64</v>
      </c>
      <c r="AE17" s="198" t="s">
        <v>37</v>
      </c>
      <c r="AF17" s="198" t="s">
        <v>90</v>
      </c>
      <c r="AG17" s="198" t="s">
        <v>61</v>
      </c>
      <c r="AH17" s="198" t="s">
        <v>62</v>
      </c>
      <c r="AI17" s="198" t="s">
        <v>63</v>
      </c>
      <c r="AJ17" s="198" t="s">
        <v>64</v>
      </c>
      <c r="AK17" s="198" t="s">
        <v>37</v>
      </c>
      <c r="AL17" s="198" t="s">
        <v>90</v>
      </c>
      <c r="AM17" s="198" t="s">
        <v>61</v>
      </c>
      <c r="AN17" s="198" t="s">
        <v>62</v>
      </c>
      <c r="AO17" s="198" t="s">
        <v>63</v>
      </c>
      <c r="AP17" s="198" t="s">
        <v>64</v>
      </c>
      <c r="AQ17" s="198" t="s">
        <v>37</v>
      </c>
      <c r="AR17" s="198" t="s">
        <v>90</v>
      </c>
      <c r="AS17" s="198" t="s">
        <v>61</v>
      </c>
      <c r="AT17" s="198" t="s">
        <v>62</v>
      </c>
      <c r="AU17" s="198" t="s">
        <v>63</v>
      </c>
      <c r="AV17" s="198" t="s">
        <v>64</v>
      </c>
      <c r="AW17" s="198" t="s">
        <v>37</v>
      </c>
      <c r="AX17" s="198" t="s">
        <v>90</v>
      </c>
      <c r="AY17" s="198" t="s">
        <v>61</v>
      </c>
      <c r="AZ17" s="198" t="s">
        <v>62</v>
      </c>
      <c r="BA17" s="198" t="s">
        <v>63</v>
      </c>
      <c r="BB17" s="198" t="s">
        <v>64</v>
      </c>
      <c r="BC17" s="198" t="s">
        <v>37</v>
      </c>
      <c r="BD17" s="198" t="s">
        <v>90</v>
      </c>
      <c r="BE17" s="198" t="s">
        <v>61</v>
      </c>
      <c r="BF17" s="198" t="s">
        <v>62</v>
      </c>
      <c r="BG17" s="198" t="s">
        <v>63</v>
      </c>
      <c r="BH17" s="198" t="s">
        <v>64</v>
      </c>
      <c r="BI17" s="198" t="s">
        <v>37</v>
      </c>
      <c r="BJ17" s="198" t="s">
        <v>90</v>
      </c>
      <c r="BK17" s="198" t="s">
        <v>61</v>
      </c>
      <c r="BL17" s="198" t="s">
        <v>62</v>
      </c>
      <c r="BM17" s="198" t="s">
        <v>63</v>
      </c>
      <c r="BN17" s="198" t="s">
        <v>64</v>
      </c>
      <c r="BO17" s="198" t="s">
        <v>37</v>
      </c>
      <c r="BP17" s="198" t="s">
        <v>90</v>
      </c>
      <c r="BQ17" s="198" t="s">
        <v>61</v>
      </c>
      <c r="BR17" s="198" t="s">
        <v>62</v>
      </c>
      <c r="BS17" s="198" t="s">
        <v>63</v>
      </c>
      <c r="BT17" s="198" t="s">
        <v>64</v>
      </c>
      <c r="BU17" s="198" t="s">
        <v>37</v>
      </c>
      <c r="BV17" s="198" t="s">
        <v>90</v>
      </c>
      <c r="BW17" s="225" t="s">
        <v>61</v>
      </c>
      <c r="BX17" s="225" t="s">
        <v>62</v>
      </c>
      <c r="BY17" s="225" t="s">
        <v>63</v>
      </c>
      <c r="BZ17" s="225" t="s">
        <v>64</v>
      </c>
      <c r="CA17" s="225" t="s">
        <v>37</v>
      </c>
      <c r="CB17" s="225" t="s">
        <v>90</v>
      </c>
      <c r="CC17" s="225" t="s">
        <v>61</v>
      </c>
      <c r="CD17" s="225" t="s">
        <v>62</v>
      </c>
      <c r="CE17" s="225" t="s">
        <v>63</v>
      </c>
      <c r="CF17" s="225" t="s">
        <v>64</v>
      </c>
      <c r="CG17" s="225" t="s">
        <v>37</v>
      </c>
      <c r="CH17" s="225" t="s">
        <v>90</v>
      </c>
    </row>
    <row r="18" spans="1:86" s="30" customFormat="1" ht="27" customHeight="1" x14ac:dyDescent="0.3">
      <c r="A18" s="370"/>
      <c r="B18" s="373"/>
      <c r="C18" s="374"/>
      <c r="D18" s="375"/>
      <c r="E18" s="375"/>
      <c r="F18" s="375"/>
      <c r="G18" s="381"/>
      <c r="H18" s="381"/>
      <c r="I18" s="393"/>
      <c r="J18" s="393"/>
      <c r="K18" s="393"/>
      <c r="L18" s="425"/>
      <c r="M18" s="360"/>
      <c r="N18" s="362"/>
      <c r="O18" s="249"/>
      <c r="P18" s="249"/>
      <c r="Q18" s="249"/>
      <c r="R18" s="249"/>
      <c r="S18" s="249">
        <v>283</v>
      </c>
      <c r="T18" s="249">
        <v>242</v>
      </c>
      <c r="U18" s="249"/>
      <c r="V18" s="249"/>
      <c r="W18" s="249"/>
      <c r="X18" s="249"/>
      <c r="Y18" s="249">
        <v>254</v>
      </c>
      <c r="Z18" s="249">
        <v>198</v>
      </c>
      <c r="AA18" s="249"/>
      <c r="AB18" s="249"/>
      <c r="AC18" s="249"/>
      <c r="AD18" s="249"/>
      <c r="AE18" s="249">
        <v>395</v>
      </c>
      <c r="AF18" s="249">
        <v>395</v>
      </c>
      <c r="AG18" s="256"/>
      <c r="AH18" s="256"/>
      <c r="AI18" s="256"/>
      <c r="AJ18" s="256"/>
      <c r="AK18" s="256">
        <v>205</v>
      </c>
      <c r="AL18" s="256">
        <v>185</v>
      </c>
      <c r="AM18" s="271"/>
      <c r="AN18" s="271"/>
      <c r="AO18" s="271"/>
      <c r="AP18" s="271"/>
      <c r="AQ18" s="271">
        <v>268</v>
      </c>
      <c r="AR18" s="271">
        <v>200</v>
      </c>
      <c r="AS18" s="271"/>
      <c r="AT18" s="271"/>
      <c r="AU18" s="271"/>
      <c r="AV18" s="271"/>
      <c r="AW18" s="271">
        <v>236</v>
      </c>
      <c r="AX18" s="271">
        <v>150</v>
      </c>
      <c r="AY18" s="283"/>
      <c r="AZ18" s="283"/>
      <c r="BA18" s="283"/>
      <c r="BB18" s="283"/>
      <c r="BC18" s="283">
        <v>179</v>
      </c>
      <c r="BD18" s="283">
        <v>167</v>
      </c>
      <c r="BE18" s="283"/>
      <c r="BF18" s="283"/>
      <c r="BG18" s="283"/>
      <c r="BH18" s="283"/>
      <c r="BI18" s="283">
        <v>195</v>
      </c>
      <c r="BJ18" s="283">
        <v>120</v>
      </c>
      <c r="BK18" s="224"/>
      <c r="BL18" s="224"/>
      <c r="BM18" s="224"/>
      <c r="BN18" s="224"/>
      <c r="BO18" s="224">
        <v>241</v>
      </c>
      <c r="BP18" s="224">
        <v>241</v>
      </c>
      <c r="BQ18" s="307"/>
      <c r="BR18" s="307"/>
      <c r="BS18" s="307"/>
      <c r="BT18" s="307"/>
      <c r="BU18" s="307">
        <v>237</v>
      </c>
      <c r="BV18" s="307">
        <v>237</v>
      </c>
      <c r="BW18" s="307"/>
      <c r="BX18" s="307"/>
      <c r="BY18" s="307"/>
      <c r="BZ18" s="307"/>
      <c r="CA18" s="307">
        <v>252</v>
      </c>
      <c r="CB18" s="307">
        <v>252</v>
      </c>
      <c r="CC18" s="307"/>
      <c r="CD18" s="307"/>
      <c r="CE18" s="307"/>
      <c r="CF18" s="307"/>
      <c r="CG18" s="307">
        <v>160</v>
      </c>
      <c r="CH18" s="307">
        <v>160</v>
      </c>
    </row>
    <row r="19" spans="1:86" s="30" customFormat="1" ht="38.25" customHeight="1" x14ac:dyDescent="0.3">
      <c r="A19" s="375"/>
      <c r="B19" s="373" t="s">
        <v>190</v>
      </c>
      <c r="C19" s="374"/>
      <c r="D19" s="65" t="s">
        <v>36</v>
      </c>
      <c r="E19" s="65" t="s">
        <v>32</v>
      </c>
      <c r="F19" s="65" t="s">
        <v>33</v>
      </c>
      <c r="G19" s="77">
        <v>6896</v>
      </c>
      <c r="H19" s="77">
        <v>8000</v>
      </c>
      <c r="I19" s="80">
        <v>10000</v>
      </c>
      <c r="J19" s="79">
        <f>I19*1.02</f>
        <v>10200</v>
      </c>
      <c r="K19" s="79">
        <f>J19*1.02</f>
        <v>10404</v>
      </c>
      <c r="L19" s="81" t="s">
        <v>187</v>
      </c>
      <c r="M19" s="155">
        <v>0.02</v>
      </c>
      <c r="N19" s="317">
        <f>SUM(O19:CH19)</f>
        <v>6525</v>
      </c>
      <c r="O19" s="249">
        <v>122</v>
      </c>
      <c r="P19" s="249">
        <v>98</v>
      </c>
      <c r="Q19" s="249"/>
      <c r="R19" s="249"/>
      <c r="S19" s="249">
        <v>140</v>
      </c>
      <c r="T19" s="249">
        <v>120</v>
      </c>
      <c r="U19" s="249">
        <v>132</v>
      </c>
      <c r="V19" s="249">
        <v>110</v>
      </c>
      <c r="W19" s="249"/>
      <c r="X19" s="249"/>
      <c r="Y19" s="249">
        <v>213</v>
      </c>
      <c r="Z19" s="249">
        <v>188</v>
      </c>
      <c r="AA19" s="249">
        <v>154</v>
      </c>
      <c r="AB19" s="249">
        <v>110</v>
      </c>
      <c r="AC19" s="249"/>
      <c r="AD19" s="249"/>
      <c r="AE19" s="249">
        <v>138</v>
      </c>
      <c r="AF19" s="249">
        <v>115</v>
      </c>
      <c r="AG19" s="256">
        <v>125</v>
      </c>
      <c r="AH19" s="256">
        <v>104</v>
      </c>
      <c r="AI19" s="256"/>
      <c r="AJ19" s="256"/>
      <c r="AK19" s="256">
        <v>177</v>
      </c>
      <c r="AL19" s="256">
        <v>105</v>
      </c>
      <c r="AM19" s="271">
        <v>117</v>
      </c>
      <c r="AN19" s="271">
        <v>115</v>
      </c>
      <c r="AO19" s="271"/>
      <c r="AP19" s="271"/>
      <c r="AQ19" s="271">
        <v>250</v>
      </c>
      <c r="AR19" s="271">
        <v>158</v>
      </c>
      <c r="AS19" s="271">
        <v>169</v>
      </c>
      <c r="AT19" s="271">
        <v>159</v>
      </c>
      <c r="AU19" s="271"/>
      <c r="AV19" s="271"/>
      <c r="AW19" s="271">
        <v>190</v>
      </c>
      <c r="AX19" s="271">
        <v>177</v>
      </c>
      <c r="AY19" s="283">
        <v>85</v>
      </c>
      <c r="AZ19" s="283">
        <v>72</v>
      </c>
      <c r="BA19" s="283"/>
      <c r="BB19" s="283"/>
      <c r="BC19" s="283">
        <v>222</v>
      </c>
      <c r="BD19" s="283">
        <v>262</v>
      </c>
      <c r="BE19" s="283">
        <v>55</v>
      </c>
      <c r="BF19" s="283">
        <v>35</v>
      </c>
      <c r="BG19" s="283"/>
      <c r="BH19" s="283"/>
      <c r="BI19" s="283">
        <v>240</v>
      </c>
      <c r="BJ19" s="283">
        <v>240</v>
      </c>
      <c r="BK19" s="224">
        <v>35</v>
      </c>
      <c r="BL19" s="224">
        <v>28</v>
      </c>
      <c r="BM19" s="224"/>
      <c r="BN19" s="224"/>
      <c r="BO19" s="224">
        <v>302</v>
      </c>
      <c r="BP19" s="224">
        <v>207</v>
      </c>
      <c r="BQ19" s="307">
        <v>25</v>
      </c>
      <c r="BR19" s="307">
        <v>16</v>
      </c>
      <c r="BS19" s="307"/>
      <c r="BT19" s="307"/>
      <c r="BU19" s="307">
        <v>204</v>
      </c>
      <c r="BV19" s="307">
        <v>185</v>
      </c>
      <c r="BW19" s="307">
        <v>40</v>
      </c>
      <c r="BX19" s="307">
        <v>26</v>
      </c>
      <c r="BY19" s="307"/>
      <c r="BZ19" s="307"/>
      <c r="CA19" s="307">
        <v>210</v>
      </c>
      <c r="CB19" s="307">
        <v>198</v>
      </c>
      <c r="CC19" s="307"/>
      <c r="CD19" s="307"/>
      <c r="CE19" s="307"/>
      <c r="CF19" s="307"/>
      <c r="CG19" s="307">
        <v>187</v>
      </c>
      <c r="CH19" s="307">
        <v>165</v>
      </c>
    </row>
    <row r="20" spans="1:86" x14ac:dyDescent="0.3">
      <c r="J20" s="4"/>
      <c r="K20" s="4"/>
      <c r="L20" s="4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</row>
    <row r="21" spans="1:86" ht="15" customHeight="1" x14ac:dyDescent="0.3">
      <c r="G21" s="157">
        <f>G17+G19</f>
        <v>13456</v>
      </c>
      <c r="H21" s="157">
        <f>H17+H19</f>
        <v>14600</v>
      </c>
      <c r="I21" s="157">
        <f>I17+I19</f>
        <v>15000</v>
      </c>
      <c r="J21" s="4"/>
      <c r="K21" s="4" t="s">
        <v>237</v>
      </c>
      <c r="L21" s="156" t="s">
        <v>237</v>
      </c>
      <c r="N21" s="100">
        <f>N19+N17</f>
        <v>11977</v>
      </c>
      <c r="O21" s="358">
        <f>O19+P19+Q19+R19+S19+T19+O18+P18+Q18+R18+S18+T18</f>
        <v>1005</v>
      </c>
      <c r="P21" s="358"/>
      <c r="Q21" s="358"/>
      <c r="R21" s="358"/>
      <c r="S21" s="358"/>
      <c r="T21" s="358"/>
      <c r="U21" s="358">
        <f t="shared" ref="U21" si="2">U19+V19+W19+X19+Y19+Z19+U18+V18+W18+X18+Y18+Z18</f>
        <v>1095</v>
      </c>
      <c r="V21" s="358"/>
      <c r="W21" s="358"/>
      <c r="X21" s="358"/>
      <c r="Y21" s="358"/>
      <c r="Z21" s="358"/>
      <c r="AA21" s="358">
        <f t="shared" ref="AA21" si="3">AA19+AB19+AC19+AD19+AE19+AF19+AA18+AB18+AC18+AD18+AE18+AF18</f>
        <v>1307</v>
      </c>
      <c r="AB21" s="358"/>
      <c r="AC21" s="358"/>
      <c r="AD21" s="358"/>
      <c r="AE21" s="358"/>
      <c r="AF21" s="358"/>
      <c r="AG21" s="358">
        <f t="shared" ref="AG21" si="4">AG19+AH19+AI19+AJ19+AK19+AL19+AG18+AH18+AI18+AJ18+AK18+AL18</f>
        <v>901</v>
      </c>
      <c r="AH21" s="358"/>
      <c r="AI21" s="358"/>
      <c r="AJ21" s="358"/>
      <c r="AK21" s="358"/>
      <c r="AL21" s="358"/>
      <c r="AM21" s="358">
        <f t="shared" ref="AM21" si="5">AM19+AN19+AO19+AP19+AQ19+AR19+AM18+AN18+AO18+AP18+AQ18+AR18</f>
        <v>1108</v>
      </c>
      <c r="AN21" s="358"/>
      <c r="AO21" s="358"/>
      <c r="AP21" s="358"/>
      <c r="AQ21" s="358"/>
      <c r="AR21" s="358"/>
      <c r="AS21" s="358">
        <f t="shared" ref="AS21" si="6">AS19+AT19+AU19+AV19+AW19+AX19+AS18+AT18+AU18+AV18+AW18+AX18</f>
        <v>1081</v>
      </c>
      <c r="AT21" s="358"/>
      <c r="AU21" s="358"/>
      <c r="AV21" s="358"/>
      <c r="AW21" s="358"/>
      <c r="AX21" s="358"/>
      <c r="AY21" s="358">
        <f t="shared" ref="AY21" si="7">AY19+AZ19+BA19+BB19+BC19+BD19+AY18+AZ18+BA18+BB18+BC18+BD18</f>
        <v>987</v>
      </c>
      <c r="AZ21" s="358"/>
      <c r="BA21" s="358"/>
      <c r="BB21" s="358"/>
      <c r="BC21" s="358"/>
      <c r="BD21" s="358"/>
      <c r="BE21" s="358">
        <f t="shared" ref="BE21" si="8">BE19+BF19+BG19+BH19+BI19+BJ19+BE18+BF18+BG18+BH18+BI18+BJ18</f>
        <v>885</v>
      </c>
      <c r="BF21" s="358"/>
      <c r="BG21" s="358"/>
      <c r="BH21" s="358"/>
      <c r="BI21" s="358"/>
      <c r="BJ21" s="358"/>
      <c r="BK21" s="358">
        <f t="shared" ref="BK21" si="9">BK19+BL19+BM19+BN19+BO19+BP19+BK18+BL18+BM18+BN18+BO18+BP18</f>
        <v>1054</v>
      </c>
      <c r="BL21" s="358"/>
      <c r="BM21" s="358"/>
      <c r="BN21" s="358"/>
      <c r="BO21" s="358"/>
      <c r="BP21" s="358"/>
      <c r="BQ21" s="358">
        <f t="shared" ref="BQ21" si="10">BQ19+BR19+BS19+BT19+BU19+BV19+BQ18+BR18+BS18+BT18+BU18+BV18</f>
        <v>904</v>
      </c>
      <c r="BR21" s="358"/>
      <c r="BS21" s="358"/>
      <c r="BT21" s="358"/>
      <c r="BU21" s="358"/>
      <c r="BV21" s="358"/>
      <c r="BW21" s="358">
        <f t="shared" ref="BW21" si="11">BW19+BX19+BY19+BZ19+CA19+CB19+BW18+BX18+BY18+BZ18+CA18+CB18</f>
        <v>978</v>
      </c>
      <c r="BX21" s="358"/>
      <c r="BY21" s="358"/>
      <c r="BZ21" s="358"/>
      <c r="CA21" s="358"/>
      <c r="CB21" s="358"/>
      <c r="CC21" s="358">
        <f t="shared" ref="CC21" si="12">CC19+CD19+CE19+CF19+CG19+CH19+CC18+CD18+CE18+CF18+CG18+CH18</f>
        <v>672</v>
      </c>
      <c r="CD21" s="358"/>
      <c r="CE21" s="358"/>
      <c r="CF21" s="358"/>
      <c r="CG21" s="358"/>
      <c r="CH21" s="358"/>
    </row>
    <row r="22" spans="1:86" x14ac:dyDescent="0.3">
      <c r="A22" s="4" t="s">
        <v>61</v>
      </c>
      <c r="B22" s="4" t="s">
        <v>41</v>
      </c>
      <c r="G22" s="157">
        <f>G15+G16</f>
        <v>64122</v>
      </c>
      <c r="H22" s="157">
        <f>H15+H16</f>
        <v>73000</v>
      </c>
      <c r="I22" s="157">
        <f>I15+I16</f>
        <v>64000</v>
      </c>
      <c r="J22" s="4"/>
      <c r="K22" s="4" t="s">
        <v>1</v>
      </c>
      <c r="L22" s="156" t="s">
        <v>1</v>
      </c>
      <c r="N22" s="166">
        <f>N15+N16</f>
        <v>54070</v>
      </c>
      <c r="O22" s="358">
        <f>O15+O16</f>
        <v>3978</v>
      </c>
      <c r="P22" s="358"/>
      <c r="Q22" s="358"/>
      <c r="R22" s="358"/>
      <c r="S22" s="358"/>
      <c r="T22" s="358"/>
      <c r="U22" s="358">
        <f t="shared" ref="U22" si="13">U15+U16</f>
        <v>6340</v>
      </c>
      <c r="V22" s="358"/>
      <c r="W22" s="358"/>
      <c r="X22" s="358"/>
      <c r="Y22" s="358"/>
      <c r="Z22" s="358"/>
      <c r="AA22" s="358">
        <f t="shared" ref="AA22" si="14">AA15+AA16</f>
        <v>6213</v>
      </c>
      <c r="AB22" s="358"/>
      <c r="AC22" s="358"/>
      <c r="AD22" s="358"/>
      <c r="AE22" s="358"/>
      <c r="AF22" s="358"/>
      <c r="AG22" s="358">
        <f t="shared" ref="AG22" si="15">AG15+AG16</f>
        <v>5679</v>
      </c>
      <c r="AH22" s="358"/>
      <c r="AI22" s="358"/>
      <c r="AJ22" s="358"/>
      <c r="AK22" s="358"/>
      <c r="AL22" s="358"/>
      <c r="AM22" s="358">
        <f t="shared" ref="AM22" si="16">AM15+AM16</f>
        <v>5093</v>
      </c>
      <c r="AN22" s="358"/>
      <c r="AO22" s="358"/>
      <c r="AP22" s="358"/>
      <c r="AQ22" s="358"/>
      <c r="AR22" s="358"/>
      <c r="AS22" s="358">
        <f t="shared" ref="AS22" si="17">AS15+AS16</f>
        <v>3938</v>
      </c>
      <c r="AT22" s="358"/>
      <c r="AU22" s="358"/>
      <c r="AV22" s="358"/>
      <c r="AW22" s="358"/>
      <c r="AX22" s="358"/>
      <c r="AY22" s="358">
        <f t="shared" ref="AY22" si="18">AY15+AY16</f>
        <v>4022</v>
      </c>
      <c r="AZ22" s="358"/>
      <c r="BA22" s="358"/>
      <c r="BB22" s="358"/>
      <c r="BC22" s="358"/>
      <c r="BD22" s="358"/>
      <c r="BE22" s="358">
        <f t="shared" ref="BE22" si="19">BE15+BE16</f>
        <v>4636</v>
      </c>
      <c r="BF22" s="358"/>
      <c r="BG22" s="358"/>
      <c r="BH22" s="358"/>
      <c r="BI22" s="358"/>
      <c r="BJ22" s="358"/>
      <c r="BK22" s="358">
        <f t="shared" ref="BK22" si="20">BK15+BK16</f>
        <v>3417</v>
      </c>
      <c r="BL22" s="358"/>
      <c r="BM22" s="358"/>
      <c r="BN22" s="358"/>
      <c r="BO22" s="358"/>
      <c r="BP22" s="358"/>
      <c r="BQ22" s="358">
        <f t="shared" ref="BQ22" si="21">BQ15+BQ16</f>
        <v>3994</v>
      </c>
      <c r="BR22" s="358"/>
      <c r="BS22" s="358"/>
      <c r="BT22" s="358"/>
      <c r="BU22" s="358"/>
      <c r="BV22" s="358"/>
      <c r="BW22" s="358">
        <f t="shared" ref="BW22" si="22">BW15+BW16</f>
        <v>4420</v>
      </c>
      <c r="BX22" s="358"/>
      <c r="BY22" s="358"/>
      <c r="BZ22" s="358"/>
      <c r="CA22" s="358"/>
      <c r="CB22" s="358"/>
      <c r="CC22" s="358">
        <f t="shared" ref="CC22" si="23">CC15+CC16</f>
        <v>2340</v>
      </c>
      <c r="CD22" s="358"/>
      <c r="CE22" s="358"/>
      <c r="CF22" s="358"/>
      <c r="CG22" s="358"/>
      <c r="CH22" s="358"/>
    </row>
    <row r="23" spans="1:86" x14ac:dyDescent="0.3">
      <c r="A23" s="4" t="s">
        <v>62</v>
      </c>
      <c r="B23" s="4" t="s">
        <v>42</v>
      </c>
      <c r="G23" s="157">
        <f>G19</f>
        <v>6896</v>
      </c>
      <c r="H23" s="157">
        <f>H19</f>
        <v>8000</v>
      </c>
      <c r="I23" s="157">
        <f>I19</f>
        <v>10000</v>
      </c>
      <c r="J23" s="4"/>
      <c r="K23" s="4"/>
      <c r="L23" s="4" t="s">
        <v>270</v>
      </c>
      <c r="N23" s="166">
        <f>N19</f>
        <v>6525</v>
      </c>
      <c r="O23" s="426">
        <f>O19+P19+Q19+R19+S19+T19</f>
        <v>480</v>
      </c>
      <c r="P23" s="426"/>
      <c r="Q23" s="426"/>
      <c r="R23" s="426"/>
      <c r="S23" s="426"/>
      <c r="T23" s="426"/>
      <c r="U23" s="426">
        <f t="shared" ref="U23" si="24">U19+V19+W19+X19+Y19+Z19</f>
        <v>643</v>
      </c>
      <c r="V23" s="426"/>
      <c r="W23" s="426"/>
      <c r="X23" s="426"/>
      <c r="Y23" s="426"/>
      <c r="Z23" s="426"/>
      <c r="AA23" s="426">
        <f t="shared" ref="AA23" si="25">AA19+AB19+AC19+AD19+AE19+AF19</f>
        <v>517</v>
      </c>
      <c r="AB23" s="426"/>
      <c r="AC23" s="426"/>
      <c r="AD23" s="426"/>
      <c r="AE23" s="426"/>
      <c r="AF23" s="426"/>
      <c r="AG23" s="426">
        <f t="shared" ref="AG23" si="26">AG19+AH19+AI19+AJ19+AK19+AL19</f>
        <v>511</v>
      </c>
      <c r="AH23" s="426"/>
      <c r="AI23" s="426"/>
      <c r="AJ23" s="426"/>
      <c r="AK23" s="426"/>
      <c r="AL23" s="426"/>
      <c r="AM23" s="426">
        <f t="shared" ref="AM23" si="27">AM19+AN19+AO19+AP19+AQ19+AR19</f>
        <v>640</v>
      </c>
      <c r="AN23" s="426"/>
      <c r="AO23" s="426"/>
      <c r="AP23" s="426"/>
      <c r="AQ23" s="426"/>
      <c r="AR23" s="426"/>
      <c r="AS23" s="426">
        <f t="shared" ref="AS23" si="28">AS19+AT19+AU19+AV19+AW19+AX19</f>
        <v>695</v>
      </c>
      <c r="AT23" s="426"/>
      <c r="AU23" s="426"/>
      <c r="AV23" s="426"/>
      <c r="AW23" s="426"/>
      <c r="AX23" s="426"/>
      <c r="AY23" s="426">
        <f t="shared" ref="AY23" si="29">AY19+AZ19+BA19+BB19+BC19+BD19</f>
        <v>641</v>
      </c>
      <c r="AZ23" s="426"/>
      <c r="BA23" s="426"/>
      <c r="BB23" s="426"/>
      <c r="BC23" s="426"/>
      <c r="BD23" s="426"/>
      <c r="BE23" s="426">
        <f t="shared" ref="BE23" si="30">BE19+BF19+BG19+BH19+BI19+BJ19</f>
        <v>570</v>
      </c>
      <c r="BF23" s="426"/>
      <c r="BG23" s="426"/>
      <c r="BH23" s="426"/>
      <c r="BI23" s="426"/>
      <c r="BJ23" s="426"/>
      <c r="BK23" s="426">
        <f t="shared" ref="BK23" si="31">BK19+BL19+BM19+BN19+BO19+BP19</f>
        <v>572</v>
      </c>
      <c r="BL23" s="426"/>
      <c r="BM23" s="426"/>
      <c r="BN23" s="426"/>
      <c r="BO23" s="426"/>
      <c r="BP23" s="426"/>
      <c r="BQ23" s="426">
        <f t="shared" ref="BQ23" si="32">BQ19+BR19+BS19+BT19+BU19+BV19</f>
        <v>430</v>
      </c>
      <c r="BR23" s="426"/>
      <c r="BS23" s="426"/>
      <c r="BT23" s="426"/>
      <c r="BU23" s="426"/>
      <c r="BV23" s="426"/>
      <c r="BW23" s="426">
        <f t="shared" ref="BW23" si="33">BW19+BX19+BY19+BZ19+CA19+CB19</f>
        <v>474</v>
      </c>
      <c r="BX23" s="426"/>
      <c r="BY23" s="426"/>
      <c r="BZ23" s="426"/>
      <c r="CA23" s="426"/>
      <c r="CB23" s="426"/>
      <c r="CC23" s="426">
        <f t="shared" ref="CC23" si="34">CC19+CD19+CE19+CF19+CG19+CH19</f>
        <v>352</v>
      </c>
      <c r="CD23" s="426"/>
      <c r="CE23" s="426"/>
      <c r="CF23" s="426"/>
      <c r="CG23" s="426"/>
      <c r="CH23" s="426"/>
    </row>
    <row r="24" spans="1:86" x14ac:dyDescent="0.3">
      <c r="A24" s="4" t="s">
        <v>63</v>
      </c>
      <c r="B24" s="4" t="s">
        <v>65</v>
      </c>
      <c r="G24" s="157"/>
      <c r="H24" s="157"/>
      <c r="I24" s="157"/>
      <c r="J24" s="4"/>
      <c r="K24" s="4"/>
      <c r="L24" s="4"/>
      <c r="N24" s="16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</row>
    <row r="25" spans="1:86" x14ac:dyDescent="0.3">
      <c r="A25" s="4" t="s">
        <v>64</v>
      </c>
      <c r="B25" s="4" t="s">
        <v>66</v>
      </c>
      <c r="J25" s="4"/>
      <c r="K25" s="4" t="s">
        <v>61</v>
      </c>
      <c r="L25" s="4" t="s">
        <v>61</v>
      </c>
      <c r="N25" s="4">
        <f>O19+U19+AA19+AG19+AM19+AS19+AY19+BE19+BK19+BQ19+BW19+CC19</f>
        <v>1059</v>
      </c>
    </row>
    <row r="26" spans="1:86" x14ac:dyDescent="0.3">
      <c r="A26" s="4" t="s">
        <v>37</v>
      </c>
      <c r="B26" s="4" t="s">
        <v>43</v>
      </c>
      <c r="J26" s="4"/>
      <c r="K26" s="4" t="s">
        <v>62</v>
      </c>
      <c r="L26" s="4" t="s">
        <v>62</v>
      </c>
      <c r="N26" s="4">
        <f>P19+V19+AB19+AH19+AN19+AT19+AZ19+BF19+BL19+BR19+BX19+CD19</f>
        <v>873</v>
      </c>
    </row>
    <row r="27" spans="1:86" x14ac:dyDescent="0.3">
      <c r="A27" s="4" t="s">
        <v>38</v>
      </c>
      <c r="B27" s="4" t="s">
        <v>44</v>
      </c>
      <c r="J27" s="4"/>
      <c r="K27" s="4" t="s">
        <v>63</v>
      </c>
      <c r="L27" s="4" t="s">
        <v>63</v>
      </c>
      <c r="N27" s="4">
        <f>Q19+W19+AC19+AI19+AO19+AU19+BA19+BG19+BM19+BS19+BY19+CE19</f>
        <v>0</v>
      </c>
    </row>
    <row r="28" spans="1:86" s="4" customFormat="1" x14ac:dyDescent="0.3">
      <c r="J28" s="32"/>
      <c r="K28" s="4" t="s">
        <v>64</v>
      </c>
      <c r="L28" s="4" t="s">
        <v>64</v>
      </c>
      <c r="N28" s="4">
        <f>R19+X19+AD19+AJ19+AP19+AV19+BB19+BH19+BN19+BT19+BZ19+CF19</f>
        <v>0</v>
      </c>
      <c r="O28" s="33"/>
      <c r="P28" s="33"/>
      <c r="Q28" s="33"/>
      <c r="R28" s="33"/>
      <c r="S28" s="33"/>
      <c r="T28" s="33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33"/>
      <c r="AT28" s="33"/>
      <c r="AU28" s="33"/>
      <c r="AV28" s="33"/>
      <c r="AW28" s="33"/>
      <c r="AX28" s="33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</row>
    <row r="29" spans="1:86" x14ac:dyDescent="0.3">
      <c r="K29" s="4" t="s">
        <v>37</v>
      </c>
      <c r="L29" s="4" t="s">
        <v>37</v>
      </c>
      <c r="N29" s="4">
        <f>S19+Y19+AE19+AK19+AQ19+AW19+BC19+BI19+BO19+BU19+CA19+CG19+S18+Y18+AE18+AK18+AQ18+AW18+BC18+BI18+BO18+BU18+CA18+CG18</f>
        <v>5378</v>
      </c>
    </row>
    <row r="30" spans="1:86" x14ac:dyDescent="0.3">
      <c r="K30" s="4" t="s">
        <v>38</v>
      </c>
      <c r="L30" s="4" t="s">
        <v>38</v>
      </c>
      <c r="N30" s="4">
        <f>T19+Z19+AF19+AL19+AR19+AX19+BD19+BJ19+BP19+BV19+CB19+CH19+T18+Z18+AF18+AL18+AR18+AX18+BD18+BJ18+BP18+BV18+CB18+CH18</f>
        <v>4667</v>
      </c>
    </row>
    <row r="31" spans="1:86" x14ac:dyDescent="0.3">
      <c r="N31" s="177">
        <f>SUM(N25:N30)</f>
        <v>11977</v>
      </c>
    </row>
  </sheetData>
  <mergeCells count="111">
    <mergeCell ref="BQ22:BV22"/>
    <mergeCell ref="BE16:BJ16"/>
    <mergeCell ref="AY15:BD15"/>
    <mergeCell ref="BE15:BJ15"/>
    <mergeCell ref="BW23:CB23"/>
    <mergeCell ref="CC23:CH23"/>
    <mergeCell ref="AS23:AX23"/>
    <mergeCell ref="AY23:BD23"/>
    <mergeCell ref="BE23:BJ23"/>
    <mergeCell ref="BK23:BP23"/>
    <mergeCell ref="BQ23:BV23"/>
    <mergeCell ref="BK15:BP15"/>
    <mergeCell ref="BK16:BP16"/>
    <mergeCell ref="BW21:CB21"/>
    <mergeCell ref="CC21:CH21"/>
    <mergeCell ref="BW22:CB22"/>
    <mergeCell ref="CC22:CH22"/>
    <mergeCell ref="AS21:AX21"/>
    <mergeCell ref="AY21:BD21"/>
    <mergeCell ref="BE21:BJ21"/>
    <mergeCell ref="BQ21:BV21"/>
    <mergeCell ref="AY16:BD16"/>
    <mergeCell ref="BW15:CB15"/>
    <mergeCell ref="CC15:CH15"/>
    <mergeCell ref="O15:T15"/>
    <mergeCell ref="U15:Z15"/>
    <mergeCell ref="AA15:AF15"/>
    <mergeCell ref="AM15:AR15"/>
    <mergeCell ref="AS15:AX15"/>
    <mergeCell ref="AM16:AR16"/>
    <mergeCell ref="AS16:AX16"/>
    <mergeCell ref="CC13:CH14"/>
    <mergeCell ref="O13:T14"/>
    <mergeCell ref="U13:Z14"/>
    <mergeCell ref="AA13:AF14"/>
    <mergeCell ref="AG13:AL14"/>
    <mergeCell ref="AM13:AR14"/>
    <mergeCell ref="AS13:AX14"/>
    <mergeCell ref="AY13:BD14"/>
    <mergeCell ref="BQ13:BV14"/>
    <mergeCell ref="BW13:CB14"/>
    <mergeCell ref="BQ15:BV15"/>
    <mergeCell ref="CC16:CH16"/>
    <mergeCell ref="BQ16:BV16"/>
    <mergeCell ref="BW16:CB16"/>
    <mergeCell ref="O16:T16"/>
    <mergeCell ref="U16:Z16"/>
    <mergeCell ref="AA16:AF16"/>
    <mergeCell ref="O23:T23"/>
    <mergeCell ref="U23:Z23"/>
    <mergeCell ref="AA23:AF23"/>
    <mergeCell ref="O21:T21"/>
    <mergeCell ref="O22:T22"/>
    <mergeCell ref="AG23:AL23"/>
    <mergeCell ref="AM23:AR23"/>
    <mergeCell ref="BK13:BP14"/>
    <mergeCell ref="U22:Z22"/>
    <mergeCell ref="AA22:AF22"/>
    <mergeCell ref="AG22:AL22"/>
    <mergeCell ref="AM22:AR22"/>
    <mergeCell ref="AS22:AX22"/>
    <mergeCell ref="AY22:BD22"/>
    <mergeCell ref="BE22:BJ22"/>
    <mergeCell ref="BK22:BP22"/>
    <mergeCell ref="U21:Z21"/>
    <mergeCell ref="AA21:AF21"/>
    <mergeCell ref="AG21:AL21"/>
    <mergeCell ref="BE13:BJ14"/>
    <mergeCell ref="AG15:AL15"/>
    <mergeCell ref="AG16:AL16"/>
    <mergeCell ref="AM21:AR21"/>
    <mergeCell ref="BK21:BP21"/>
    <mergeCell ref="A1:B1"/>
    <mergeCell ref="C1:F1"/>
    <mergeCell ref="A3:B3"/>
    <mergeCell ref="C3:F3"/>
    <mergeCell ref="A5:B5"/>
    <mergeCell ref="C5:F5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I13:I14"/>
    <mergeCell ref="M13:M14"/>
    <mergeCell ref="H13:H14"/>
    <mergeCell ref="G13:G14"/>
    <mergeCell ref="J13:J14"/>
    <mergeCell ref="K13:K14"/>
    <mergeCell ref="L13:L14"/>
    <mergeCell ref="A17:A19"/>
    <mergeCell ref="B17:C18"/>
    <mergeCell ref="D17:D18"/>
    <mergeCell ref="E17:E18"/>
    <mergeCell ref="F17:F18"/>
    <mergeCell ref="A15:A16"/>
    <mergeCell ref="B15:C15"/>
    <mergeCell ref="M17:M18"/>
    <mergeCell ref="N17:N18"/>
    <mergeCell ref="B19:C19"/>
    <mergeCell ref="I17:I18"/>
    <mergeCell ref="J17:J18"/>
    <mergeCell ref="K17:K18"/>
    <mergeCell ref="L17:L18"/>
    <mergeCell ref="B16:C16"/>
    <mergeCell ref="H17:H18"/>
    <mergeCell ref="G17:G18"/>
  </mergeCells>
  <pageMargins left="1.25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2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H41"/>
  <sheetViews>
    <sheetView view="pageBreakPreview" topLeftCell="D21" zoomScale="80" zoomScaleSheetLayoutView="80" workbookViewId="0">
      <selection activeCell="N32" sqref="N32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8" width="12.109375" style="4" customWidth="1"/>
    <col min="9" max="9" width="12.109375" style="4" hidden="1" customWidth="1"/>
    <col min="10" max="10" width="12.109375" style="32" hidden="1" customWidth="1"/>
    <col min="11" max="11" width="12.109375" style="32" customWidth="1"/>
    <col min="12" max="12" width="12.109375" style="32" hidden="1" customWidth="1"/>
    <col min="13" max="13" width="12.109375" style="4" hidden="1" customWidth="1"/>
    <col min="14" max="14" width="12.109375" style="4" customWidth="1"/>
    <col min="15" max="19" width="4.33203125" style="33" customWidth="1"/>
    <col min="20" max="20" width="4.6640625" style="33" customWidth="1"/>
    <col min="21" max="25" width="4.33203125" style="5" customWidth="1"/>
    <col min="26" max="26" width="4.6640625" style="5" customWidth="1"/>
    <col min="27" max="31" width="4.33203125" style="5" customWidth="1"/>
    <col min="32" max="32" width="4.6640625" style="5" customWidth="1"/>
    <col min="33" max="37" width="4.33203125" style="5" customWidth="1"/>
    <col min="38" max="38" width="4.6640625" style="5" customWidth="1"/>
    <col min="39" max="43" width="4.33203125" style="5" customWidth="1"/>
    <col min="44" max="44" width="4.6640625" style="5" customWidth="1"/>
    <col min="45" max="49" width="4.33203125" style="33" customWidth="1"/>
    <col min="50" max="50" width="4.6640625" style="33" customWidth="1"/>
    <col min="51" max="55" width="4.33203125" style="5" customWidth="1"/>
    <col min="56" max="56" width="4.6640625" style="5" customWidth="1"/>
    <col min="57" max="61" width="4.33203125" style="5" customWidth="1"/>
    <col min="62" max="62" width="4.6640625" style="5" customWidth="1"/>
    <col min="63" max="67" width="4.33203125" style="5" customWidth="1"/>
    <col min="68" max="68" width="4.6640625" style="5" customWidth="1"/>
    <col min="69" max="73" width="4.33203125" style="5" customWidth="1"/>
    <col min="74" max="74" width="4.6640625" style="5" customWidth="1"/>
    <col min="75" max="79" width="4.33203125" style="5" customWidth="1"/>
    <col min="80" max="80" width="4.6640625" style="5" customWidth="1"/>
    <col min="81" max="85" width="4.33203125" style="5" customWidth="1"/>
    <col min="86" max="86" width="4.6640625" style="5" customWidth="1"/>
    <col min="310" max="310" width="12.5546875" customWidth="1"/>
    <col min="311" max="311" width="5.109375" customWidth="1"/>
    <col min="312" max="312" width="13.44140625" customWidth="1"/>
    <col min="313" max="314" width="21.44140625" customWidth="1"/>
    <col min="315" max="315" width="17.6640625" customWidth="1"/>
    <col min="316" max="317" width="14.6640625" customWidth="1"/>
    <col min="318" max="319" width="15.88671875" customWidth="1"/>
    <col min="320" max="331" width="12.88671875" customWidth="1"/>
    <col min="566" max="566" width="12.5546875" customWidth="1"/>
    <col min="567" max="567" width="5.109375" customWidth="1"/>
    <col min="568" max="568" width="13.44140625" customWidth="1"/>
    <col min="569" max="570" width="21.44140625" customWidth="1"/>
    <col min="571" max="571" width="17.6640625" customWidth="1"/>
    <col min="572" max="573" width="14.6640625" customWidth="1"/>
    <col min="574" max="575" width="15.88671875" customWidth="1"/>
    <col min="576" max="587" width="12.88671875" customWidth="1"/>
    <col min="822" max="822" width="12.5546875" customWidth="1"/>
    <col min="823" max="823" width="5.109375" customWidth="1"/>
    <col min="824" max="824" width="13.44140625" customWidth="1"/>
    <col min="825" max="826" width="21.44140625" customWidth="1"/>
    <col min="827" max="827" width="17.6640625" customWidth="1"/>
    <col min="828" max="829" width="14.6640625" customWidth="1"/>
    <col min="830" max="831" width="15.88671875" customWidth="1"/>
    <col min="832" max="843" width="12.88671875" customWidth="1"/>
    <col min="1078" max="1078" width="12.5546875" customWidth="1"/>
    <col min="1079" max="1079" width="5.109375" customWidth="1"/>
    <col min="1080" max="1080" width="13.44140625" customWidth="1"/>
    <col min="1081" max="1082" width="21.44140625" customWidth="1"/>
    <col min="1083" max="1083" width="17.6640625" customWidth="1"/>
    <col min="1084" max="1085" width="14.6640625" customWidth="1"/>
    <col min="1086" max="1087" width="15.88671875" customWidth="1"/>
    <col min="1088" max="1099" width="12.88671875" customWidth="1"/>
    <col min="1334" max="1334" width="12.5546875" customWidth="1"/>
    <col min="1335" max="1335" width="5.109375" customWidth="1"/>
    <col min="1336" max="1336" width="13.44140625" customWidth="1"/>
    <col min="1337" max="1338" width="21.44140625" customWidth="1"/>
    <col min="1339" max="1339" width="17.6640625" customWidth="1"/>
    <col min="1340" max="1341" width="14.6640625" customWidth="1"/>
    <col min="1342" max="1343" width="15.88671875" customWidth="1"/>
    <col min="1344" max="1355" width="12.88671875" customWidth="1"/>
    <col min="1590" max="1590" width="12.5546875" customWidth="1"/>
    <col min="1591" max="1591" width="5.109375" customWidth="1"/>
    <col min="1592" max="1592" width="13.44140625" customWidth="1"/>
    <col min="1593" max="1594" width="21.44140625" customWidth="1"/>
    <col min="1595" max="1595" width="17.6640625" customWidth="1"/>
    <col min="1596" max="1597" width="14.6640625" customWidth="1"/>
    <col min="1598" max="1599" width="15.88671875" customWidth="1"/>
    <col min="1600" max="1611" width="12.88671875" customWidth="1"/>
    <col min="1846" max="1846" width="12.5546875" customWidth="1"/>
    <col min="1847" max="1847" width="5.109375" customWidth="1"/>
    <col min="1848" max="1848" width="13.44140625" customWidth="1"/>
    <col min="1849" max="1850" width="21.44140625" customWidth="1"/>
    <col min="1851" max="1851" width="17.6640625" customWidth="1"/>
    <col min="1852" max="1853" width="14.6640625" customWidth="1"/>
    <col min="1854" max="1855" width="15.88671875" customWidth="1"/>
    <col min="1856" max="1867" width="12.88671875" customWidth="1"/>
    <col min="2102" max="2102" width="12.5546875" customWidth="1"/>
    <col min="2103" max="2103" width="5.109375" customWidth="1"/>
    <col min="2104" max="2104" width="13.44140625" customWidth="1"/>
    <col min="2105" max="2106" width="21.44140625" customWidth="1"/>
    <col min="2107" max="2107" width="17.6640625" customWidth="1"/>
    <col min="2108" max="2109" width="14.6640625" customWidth="1"/>
    <col min="2110" max="2111" width="15.88671875" customWidth="1"/>
    <col min="2112" max="2123" width="12.88671875" customWidth="1"/>
    <col min="2358" max="2358" width="12.5546875" customWidth="1"/>
    <col min="2359" max="2359" width="5.109375" customWidth="1"/>
    <col min="2360" max="2360" width="13.44140625" customWidth="1"/>
    <col min="2361" max="2362" width="21.44140625" customWidth="1"/>
    <col min="2363" max="2363" width="17.6640625" customWidth="1"/>
    <col min="2364" max="2365" width="14.6640625" customWidth="1"/>
    <col min="2366" max="2367" width="15.88671875" customWidth="1"/>
    <col min="2368" max="2379" width="12.88671875" customWidth="1"/>
    <col min="2614" max="2614" width="12.5546875" customWidth="1"/>
    <col min="2615" max="2615" width="5.109375" customWidth="1"/>
    <col min="2616" max="2616" width="13.44140625" customWidth="1"/>
    <col min="2617" max="2618" width="21.44140625" customWidth="1"/>
    <col min="2619" max="2619" width="17.6640625" customWidth="1"/>
    <col min="2620" max="2621" width="14.6640625" customWidth="1"/>
    <col min="2622" max="2623" width="15.88671875" customWidth="1"/>
    <col min="2624" max="2635" width="12.88671875" customWidth="1"/>
    <col min="2870" max="2870" width="12.5546875" customWidth="1"/>
    <col min="2871" max="2871" width="5.109375" customWidth="1"/>
    <col min="2872" max="2872" width="13.44140625" customWidth="1"/>
    <col min="2873" max="2874" width="21.44140625" customWidth="1"/>
    <col min="2875" max="2875" width="17.6640625" customWidth="1"/>
    <col min="2876" max="2877" width="14.6640625" customWidth="1"/>
    <col min="2878" max="2879" width="15.88671875" customWidth="1"/>
    <col min="2880" max="2891" width="12.88671875" customWidth="1"/>
    <col min="3126" max="3126" width="12.5546875" customWidth="1"/>
    <col min="3127" max="3127" width="5.109375" customWidth="1"/>
    <col min="3128" max="3128" width="13.44140625" customWidth="1"/>
    <col min="3129" max="3130" width="21.44140625" customWidth="1"/>
    <col min="3131" max="3131" width="17.6640625" customWidth="1"/>
    <col min="3132" max="3133" width="14.6640625" customWidth="1"/>
    <col min="3134" max="3135" width="15.88671875" customWidth="1"/>
    <col min="3136" max="3147" width="12.88671875" customWidth="1"/>
    <col min="3382" max="3382" width="12.5546875" customWidth="1"/>
    <col min="3383" max="3383" width="5.109375" customWidth="1"/>
    <col min="3384" max="3384" width="13.44140625" customWidth="1"/>
    <col min="3385" max="3386" width="21.44140625" customWidth="1"/>
    <col min="3387" max="3387" width="17.6640625" customWidth="1"/>
    <col min="3388" max="3389" width="14.6640625" customWidth="1"/>
    <col min="3390" max="3391" width="15.88671875" customWidth="1"/>
    <col min="3392" max="3403" width="12.88671875" customWidth="1"/>
    <col min="3638" max="3638" width="12.5546875" customWidth="1"/>
    <col min="3639" max="3639" width="5.109375" customWidth="1"/>
    <col min="3640" max="3640" width="13.44140625" customWidth="1"/>
    <col min="3641" max="3642" width="21.44140625" customWidth="1"/>
    <col min="3643" max="3643" width="17.6640625" customWidth="1"/>
    <col min="3644" max="3645" width="14.6640625" customWidth="1"/>
    <col min="3646" max="3647" width="15.88671875" customWidth="1"/>
    <col min="3648" max="3659" width="12.88671875" customWidth="1"/>
    <col min="3894" max="3894" width="12.5546875" customWidth="1"/>
    <col min="3895" max="3895" width="5.109375" customWidth="1"/>
    <col min="3896" max="3896" width="13.44140625" customWidth="1"/>
    <col min="3897" max="3898" width="21.44140625" customWidth="1"/>
    <col min="3899" max="3899" width="17.6640625" customWidth="1"/>
    <col min="3900" max="3901" width="14.6640625" customWidth="1"/>
    <col min="3902" max="3903" width="15.88671875" customWidth="1"/>
    <col min="3904" max="3915" width="12.88671875" customWidth="1"/>
    <col min="4150" max="4150" width="12.5546875" customWidth="1"/>
    <col min="4151" max="4151" width="5.109375" customWidth="1"/>
    <col min="4152" max="4152" width="13.44140625" customWidth="1"/>
    <col min="4153" max="4154" width="21.44140625" customWidth="1"/>
    <col min="4155" max="4155" width="17.6640625" customWidth="1"/>
    <col min="4156" max="4157" width="14.6640625" customWidth="1"/>
    <col min="4158" max="4159" width="15.88671875" customWidth="1"/>
    <col min="4160" max="4171" width="12.88671875" customWidth="1"/>
    <col min="4406" max="4406" width="12.5546875" customWidth="1"/>
    <col min="4407" max="4407" width="5.109375" customWidth="1"/>
    <col min="4408" max="4408" width="13.44140625" customWidth="1"/>
    <col min="4409" max="4410" width="21.44140625" customWidth="1"/>
    <col min="4411" max="4411" width="17.6640625" customWidth="1"/>
    <col min="4412" max="4413" width="14.6640625" customWidth="1"/>
    <col min="4414" max="4415" width="15.88671875" customWidth="1"/>
    <col min="4416" max="4427" width="12.88671875" customWidth="1"/>
    <col min="4662" max="4662" width="12.5546875" customWidth="1"/>
    <col min="4663" max="4663" width="5.109375" customWidth="1"/>
    <col min="4664" max="4664" width="13.44140625" customWidth="1"/>
    <col min="4665" max="4666" width="21.44140625" customWidth="1"/>
    <col min="4667" max="4667" width="17.6640625" customWidth="1"/>
    <col min="4668" max="4669" width="14.6640625" customWidth="1"/>
    <col min="4670" max="4671" width="15.88671875" customWidth="1"/>
    <col min="4672" max="4683" width="12.88671875" customWidth="1"/>
    <col min="4918" max="4918" width="12.5546875" customWidth="1"/>
    <col min="4919" max="4919" width="5.109375" customWidth="1"/>
    <col min="4920" max="4920" width="13.44140625" customWidth="1"/>
    <col min="4921" max="4922" width="21.44140625" customWidth="1"/>
    <col min="4923" max="4923" width="17.6640625" customWidth="1"/>
    <col min="4924" max="4925" width="14.6640625" customWidth="1"/>
    <col min="4926" max="4927" width="15.88671875" customWidth="1"/>
    <col min="4928" max="4939" width="12.88671875" customWidth="1"/>
    <col min="5174" max="5174" width="12.5546875" customWidth="1"/>
    <col min="5175" max="5175" width="5.109375" customWidth="1"/>
    <col min="5176" max="5176" width="13.44140625" customWidth="1"/>
    <col min="5177" max="5178" width="21.44140625" customWidth="1"/>
    <col min="5179" max="5179" width="17.6640625" customWidth="1"/>
    <col min="5180" max="5181" width="14.6640625" customWidth="1"/>
    <col min="5182" max="5183" width="15.88671875" customWidth="1"/>
    <col min="5184" max="5195" width="12.88671875" customWidth="1"/>
    <col min="5430" max="5430" width="12.5546875" customWidth="1"/>
    <col min="5431" max="5431" width="5.109375" customWidth="1"/>
    <col min="5432" max="5432" width="13.44140625" customWidth="1"/>
    <col min="5433" max="5434" width="21.44140625" customWidth="1"/>
    <col min="5435" max="5435" width="17.6640625" customWidth="1"/>
    <col min="5436" max="5437" width="14.6640625" customWidth="1"/>
    <col min="5438" max="5439" width="15.88671875" customWidth="1"/>
    <col min="5440" max="5451" width="12.88671875" customWidth="1"/>
    <col min="5686" max="5686" width="12.5546875" customWidth="1"/>
    <col min="5687" max="5687" width="5.109375" customWidth="1"/>
    <col min="5688" max="5688" width="13.44140625" customWidth="1"/>
    <col min="5689" max="5690" width="21.44140625" customWidth="1"/>
    <col min="5691" max="5691" width="17.6640625" customWidth="1"/>
    <col min="5692" max="5693" width="14.6640625" customWidth="1"/>
    <col min="5694" max="5695" width="15.88671875" customWidth="1"/>
    <col min="5696" max="5707" width="12.88671875" customWidth="1"/>
    <col min="5942" max="5942" width="12.5546875" customWidth="1"/>
    <col min="5943" max="5943" width="5.109375" customWidth="1"/>
    <col min="5944" max="5944" width="13.44140625" customWidth="1"/>
    <col min="5945" max="5946" width="21.44140625" customWidth="1"/>
    <col min="5947" max="5947" width="17.6640625" customWidth="1"/>
    <col min="5948" max="5949" width="14.6640625" customWidth="1"/>
    <col min="5950" max="5951" width="15.88671875" customWidth="1"/>
    <col min="5952" max="5963" width="12.88671875" customWidth="1"/>
    <col min="6198" max="6198" width="12.5546875" customWidth="1"/>
    <col min="6199" max="6199" width="5.109375" customWidth="1"/>
    <col min="6200" max="6200" width="13.44140625" customWidth="1"/>
    <col min="6201" max="6202" width="21.44140625" customWidth="1"/>
    <col min="6203" max="6203" width="17.6640625" customWidth="1"/>
    <col min="6204" max="6205" width="14.6640625" customWidth="1"/>
    <col min="6206" max="6207" width="15.88671875" customWidth="1"/>
    <col min="6208" max="6219" width="12.88671875" customWidth="1"/>
    <col min="6454" max="6454" width="12.5546875" customWidth="1"/>
    <col min="6455" max="6455" width="5.109375" customWidth="1"/>
    <col min="6456" max="6456" width="13.44140625" customWidth="1"/>
    <col min="6457" max="6458" width="21.44140625" customWidth="1"/>
    <col min="6459" max="6459" width="17.6640625" customWidth="1"/>
    <col min="6460" max="6461" width="14.6640625" customWidth="1"/>
    <col min="6462" max="6463" width="15.88671875" customWidth="1"/>
    <col min="6464" max="6475" width="12.88671875" customWidth="1"/>
    <col min="6710" max="6710" width="12.5546875" customWidth="1"/>
    <col min="6711" max="6711" width="5.109375" customWidth="1"/>
    <col min="6712" max="6712" width="13.44140625" customWidth="1"/>
    <col min="6713" max="6714" width="21.44140625" customWidth="1"/>
    <col min="6715" max="6715" width="17.6640625" customWidth="1"/>
    <col min="6716" max="6717" width="14.6640625" customWidth="1"/>
    <col min="6718" max="6719" width="15.88671875" customWidth="1"/>
    <col min="6720" max="6731" width="12.88671875" customWidth="1"/>
    <col min="6966" max="6966" width="12.5546875" customWidth="1"/>
    <col min="6967" max="6967" width="5.109375" customWidth="1"/>
    <col min="6968" max="6968" width="13.44140625" customWidth="1"/>
    <col min="6969" max="6970" width="21.44140625" customWidth="1"/>
    <col min="6971" max="6971" width="17.6640625" customWidth="1"/>
    <col min="6972" max="6973" width="14.6640625" customWidth="1"/>
    <col min="6974" max="6975" width="15.88671875" customWidth="1"/>
    <col min="6976" max="6987" width="12.88671875" customWidth="1"/>
    <col min="7222" max="7222" width="12.5546875" customWidth="1"/>
    <col min="7223" max="7223" width="5.109375" customWidth="1"/>
    <col min="7224" max="7224" width="13.44140625" customWidth="1"/>
    <col min="7225" max="7226" width="21.44140625" customWidth="1"/>
    <col min="7227" max="7227" width="17.6640625" customWidth="1"/>
    <col min="7228" max="7229" width="14.6640625" customWidth="1"/>
    <col min="7230" max="7231" width="15.88671875" customWidth="1"/>
    <col min="7232" max="7243" width="12.88671875" customWidth="1"/>
    <col min="7478" max="7478" width="12.5546875" customWidth="1"/>
    <col min="7479" max="7479" width="5.109375" customWidth="1"/>
    <col min="7480" max="7480" width="13.44140625" customWidth="1"/>
    <col min="7481" max="7482" width="21.44140625" customWidth="1"/>
    <col min="7483" max="7483" width="17.6640625" customWidth="1"/>
    <col min="7484" max="7485" width="14.6640625" customWidth="1"/>
    <col min="7486" max="7487" width="15.88671875" customWidth="1"/>
    <col min="7488" max="7499" width="12.88671875" customWidth="1"/>
    <col min="7734" max="7734" width="12.5546875" customWidth="1"/>
    <col min="7735" max="7735" width="5.109375" customWidth="1"/>
    <col min="7736" max="7736" width="13.44140625" customWidth="1"/>
    <col min="7737" max="7738" width="21.44140625" customWidth="1"/>
    <col min="7739" max="7739" width="17.6640625" customWidth="1"/>
    <col min="7740" max="7741" width="14.6640625" customWidth="1"/>
    <col min="7742" max="7743" width="15.88671875" customWidth="1"/>
    <col min="7744" max="7755" width="12.88671875" customWidth="1"/>
    <col min="7990" max="7990" width="12.5546875" customWidth="1"/>
    <col min="7991" max="7991" width="5.109375" customWidth="1"/>
    <col min="7992" max="7992" width="13.44140625" customWidth="1"/>
    <col min="7993" max="7994" width="21.44140625" customWidth="1"/>
    <col min="7995" max="7995" width="17.6640625" customWidth="1"/>
    <col min="7996" max="7997" width="14.6640625" customWidth="1"/>
    <col min="7998" max="7999" width="15.88671875" customWidth="1"/>
    <col min="8000" max="8011" width="12.88671875" customWidth="1"/>
    <col min="8246" max="8246" width="12.5546875" customWidth="1"/>
    <col min="8247" max="8247" width="5.109375" customWidth="1"/>
    <col min="8248" max="8248" width="13.44140625" customWidth="1"/>
    <col min="8249" max="8250" width="21.44140625" customWidth="1"/>
    <col min="8251" max="8251" width="17.6640625" customWidth="1"/>
    <col min="8252" max="8253" width="14.6640625" customWidth="1"/>
    <col min="8254" max="8255" width="15.88671875" customWidth="1"/>
    <col min="8256" max="8267" width="12.88671875" customWidth="1"/>
    <col min="8502" max="8502" width="12.5546875" customWidth="1"/>
    <col min="8503" max="8503" width="5.109375" customWidth="1"/>
    <col min="8504" max="8504" width="13.44140625" customWidth="1"/>
    <col min="8505" max="8506" width="21.44140625" customWidth="1"/>
    <col min="8507" max="8507" width="17.6640625" customWidth="1"/>
    <col min="8508" max="8509" width="14.6640625" customWidth="1"/>
    <col min="8510" max="8511" width="15.88671875" customWidth="1"/>
    <col min="8512" max="8523" width="12.88671875" customWidth="1"/>
    <col min="8758" max="8758" width="12.5546875" customWidth="1"/>
    <col min="8759" max="8759" width="5.109375" customWidth="1"/>
    <col min="8760" max="8760" width="13.44140625" customWidth="1"/>
    <col min="8761" max="8762" width="21.44140625" customWidth="1"/>
    <col min="8763" max="8763" width="17.6640625" customWidth="1"/>
    <col min="8764" max="8765" width="14.6640625" customWidth="1"/>
    <col min="8766" max="8767" width="15.88671875" customWidth="1"/>
    <col min="8768" max="8779" width="12.88671875" customWidth="1"/>
    <col min="9014" max="9014" width="12.5546875" customWidth="1"/>
    <col min="9015" max="9015" width="5.109375" customWidth="1"/>
    <col min="9016" max="9016" width="13.44140625" customWidth="1"/>
    <col min="9017" max="9018" width="21.44140625" customWidth="1"/>
    <col min="9019" max="9019" width="17.6640625" customWidth="1"/>
    <col min="9020" max="9021" width="14.6640625" customWidth="1"/>
    <col min="9022" max="9023" width="15.88671875" customWidth="1"/>
    <col min="9024" max="9035" width="12.88671875" customWidth="1"/>
    <col min="9270" max="9270" width="12.5546875" customWidth="1"/>
    <col min="9271" max="9271" width="5.109375" customWidth="1"/>
    <col min="9272" max="9272" width="13.44140625" customWidth="1"/>
    <col min="9273" max="9274" width="21.44140625" customWidth="1"/>
    <col min="9275" max="9275" width="17.6640625" customWidth="1"/>
    <col min="9276" max="9277" width="14.6640625" customWidth="1"/>
    <col min="9278" max="9279" width="15.88671875" customWidth="1"/>
    <col min="9280" max="9291" width="12.88671875" customWidth="1"/>
    <col min="9526" max="9526" width="12.5546875" customWidth="1"/>
    <col min="9527" max="9527" width="5.109375" customWidth="1"/>
    <col min="9528" max="9528" width="13.44140625" customWidth="1"/>
    <col min="9529" max="9530" width="21.44140625" customWidth="1"/>
    <col min="9531" max="9531" width="17.6640625" customWidth="1"/>
    <col min="9532" max="9533" width="14.6640625" customWidth="1"/>
    <col min="9534" max="9535" width="15.88671875" customWidth="1"/>
    <col min="9536" max="9547" width="12.88671875" customWidth="1"/>
    <col min="9782" max="9782" width="12.5546875" customWidth="1"/>
    <col min="9783" max="9783" width="5.109375" customWidth="1"/>
    <col min="9784" max="9784" width="13.44140625" customWidth="1"/>
    <col min="9785" max="9786" width="21.44140625" customWidth="1"/>
    <col min="9787" max="9787" width="17.6640625" customWidth="1"/>
    <col min="9788" max="9789" width="14.6640625" customWidth="1"/>
    <col min="9790" max="9791" width="15.88671875" customWidth="1"/>
    <col min="9792" max="9803" width="12.88671875" customWidth="1"/>
    <col min="10038" max="10038" width="12.5546875" customWidth="1"/>
    <col min="10039" max="10039" width="5.109375" customWidth="1"/>
    <col min="10040" max="10040" width="13.44140625" customWidth="1"/>
    <col min="10041" max="10042" width="21.44140625" customWidth="1"/>
    <col min="10043" max="10043" width="17.6640625" customWidth="1"/>
    <col min="10044" max="10045" width="14.6640625" customWidth="1"/>
    <col min="10046" max="10047" width="15.88671875" customWidth="1"/>
    <col min="10048" max="10059" width="12.88671875" customWidth="1"/>
    <col min="10294" max="10294" width="12.5546875" customWidth="1"/>
    <col min="10295" max="10295" width="5.109375" customWidth="1"/>
    <col min="10296" max="10296" width="13.44140625" customWidth="1"/>
    <col min="10297" max="10298" width="21.44140625" customWidth="1"/>
    <col min="10299" max="10299" width="17.6640625" customWidth="1"/>
    <col min="10300" max="10301" width="14.6640625" customWidth="1"/>
    <col min="10302" max="10303" width="15.88671875" customWidth="1"/>
    <col min="10304" max="10315" width="12.88671875" customWidth="1"/>
    <col min="10550" max="10550" width="12.5546875" customWidth="1"/>
    <col min="10551" max="10551" width="5.109375" customWidth="1"/>
    <col min="10552" max="10552" width="13.44140625" customWidth="1"/>
    <col min="10553" max="10554" width="21.44140625" customWidth="1"/>
    <col min="10555" max="10555" width="17.6640625" customWidth="1"/>
    <col min="10556" max="10557" width="14.6640625" customWidth="1"/>
    <col min="10558" max="10559" width="15.88671875" customWidth="1"/>
    <col min="10560" max="10571" width="12.88671875" customWidth="1"/>
    <col min="10806" max="10806" width="12.5546875" customWidth="1"/>
    <col min="10807" max="10807" width="5.109375" customWidth="1"/>
    <col min="10808" max="10808" width="13.44140625" customWidth="1"/>
    <col min="10809" max="10810" width="21.44140625" customWidth="1"/>
    <col min="10811" max="10811" width="17.6640625" customWidth="1"/>
    <col min="10812" max="10813" width="14.6640625" customWidth="1"/>
    <col min="10814" max="10815" width="15.88671875" customWidth="1"/>
    <col min="10816" max="10827" width="12.88671875" customWidth="1"/>
    <col min="11062" max="11062" width="12.5546875" customWidth="1"/>
    <col min="11063" max="11063" width="5.109375" customWidth="1"/>
    <col min="11064" max="11064" width="13.44140625" customWidth="1"/>
    <col min="11065" max="11066" width="21.44140625" customWidth="1"/>
    <col min="11067" max="11067" width="17.6640625" customWidth="1"/>
    <col min="11068" max="11069" width="14.6640625" customWidth="1"/>
    <col min="11070" max="11071" width="15.88671875" customWidth="1"/>
    <col min="11072" max="11083" width="12.88671875" customWidth="1"/>
    <col min="11318" max="11318" width="12.5546875" customWidth="1"/>
    <col min="11319" max="11319" width="5.109375" customWidth="1"/>
    <col min="11320" max="11320" width="13.44140625" customWidth="1"/>
    <col min="11321" max="11322" width="21.44140625" customWidth="1"/>
    <col min="11323" max="11323" width="17.6640625" customWidth="1"/>
    <col min="11324" max="11325" width="14.6640625" customWidth="1"/>
    <col min="11326" max="11327" width="15.88671875" customWidth="1"/>
    <col min="11328" max="11339" width="12.88671875" customWidth="1"/>
    <col min="11574" max="11574" width="12.5546875" customWidth="1"/>
    <col min="11575" max="11575" width="5.109375" customWidth="1"/>
    <col min="11576" max="11576" width="13.44140625" customWidth="1"/>
    <col min="11577" max="11578" width="21.44140625" customWidth="1"/>
    <col min="11579" max="11579" width="17.6640625" customWidth="1"/>
    <col min="11580" max="11581" width="14.6640625" customWidth="1"/>
    <col min="11582" max="11583" width="15.88671875" customWidth="1"/>
    <col min="11584" max="11595" width="12.88671875" customWidth="1"/>
    <col min="11830" max="11830" width="12.5546875" customWidth="1"/>
    <col min="11831" max="11831" width="5.109375" customWidth="1"/>
    <col min="11832" max="11832" width="13.44140625" customWidth="1"/>
    <col min="11833" max="11834" width="21.44140625" customWidth="1"/>
    <col min="11835" max="11835" width="17.6640625" customWidth="1"/>
    <col min="11836" max="11837" width="14.6640625" customWidth="1"/>
    <col min="11838" max="11839" width="15.88671875" customWidth="1"/>
    <col min="11840" max="11851" width="12.88671875" customWidth="1"/>
    <col min="12086" max="12086" width="12.5546875" customWidth="1"/>
    <col min="12087" max="12087" width="5.109375" customWidth="1"/>
    <col min="12088" max="12088" width="13.44140625" customWidth="1"/>
    <col min="12089" max="12090" width="21.44140625" customWidth="1"/>
    <col min="12091" max="12091" width="17.6640625" customWidth="1"/>
    <col min="12092" max="12093" width="14.6640625" customWidth="1"/>
    <col min="12094" max="12095" width="15.88671875" customWidth="1"/>
    <col min="12096" max="12107" width="12.88671875" customWidth="1"/>
    <col min="12342" max="12342" width="12.5546875" customWidth="1"/>
    <col min="12343" max="12343" width="5.109375" customWidth="1"/>
    <col min="12344" max="12344" width="13.44140625" customWidth="1"/>
    <col min="12345" max="12346" width="21.44140625" customWidth="1"/>
    <col min="12347" max="12347" width="17.6640625" customWidth="1"/>
    <col min="12348" max="12349" width="14.6640625" customWidth="1"/>
    <col min="12350" max="12351" width="15.88671875" customWidth="1"/>
    <col min="12352" max="12363" width="12.88671875" customWidth="1"/>
    <col min="12598" max="12598" width="12.5546875" customWidth="1"/>
    <col min="12599" max="12599" width="5.109375" customWidth="1"/>
    <col min="12600" max="12600" width="13.44140625" customWidth="1"/>
    <col min="12601" max="12602" width="21.44140625" customWidth="1"/>
    <col min="12603" max="12603" width="17.6640625" customWidth="1"/>
    <col min="12604" max="12605" width="14.6640625" customWidth="1"/>
    <col min="12606" max="12607" width="15.88671875" customWidth="1"/>
    <col min="12608" max="12619" width="12.88671875" customWidth="1"/>
    <col min="12854" max="12854" width="12.5546875" customWidth="1"/>
    <col min="12855" max="12855" width="5.109375" customWidth="1"/>
    <col min="12856" max="12856" width="13.44140625" customWidth="1"/>
    <col min="12857" max="12858" width="21.44140625" customWidth="1"/>
    <col min="12859" max="12859" width="17.6640625" customWidth="1"/>
    <col min="12860" max="12861" width="14.6640625" customWidth="1"/>
    <col min="12862" max="12863" width="15.88671875" customWidth="1"/>
    <col min="12864" max="12875" width="12.88671875" customWidth="1"/>
    <col min="13110" max="13110" width="12.5546875" customWidth="1"/>
    <col min="13111" max="13111" width="5.109375" customWidth="1"/>
    <col min="13112" max="13112" width="13.44140625" customWidth="1"/>
    <col min="13113" max="13114" width="21.44140625" customWidth="1"/>
    <col min="13115" max="13115" width="17.6640625" customWidth="1"/>
    <col min="13116" max="13117" width="14.6640625" customWidth="1"/>
    <col min="13118" max="13119" width="15.88671875" customWidth="1"/>
    <col min="13120" max="13131" width="12.88671875" customWidth="1"/>
    <col min="13366" max="13366" width="12.5546875" customWidth="1"/>
    <col min="13367" max="13367" width="5.109375" customWidth="1"/>
    <col min="13368" max="13368" width="13.44140625" customWidth="1"/>
    <col min="13369" max="13370" width="21.44140625" customWidth="1"/>
    <col min="13371" max="13371" width="17.6640625" customWidth="1"/>
    <col min="13372" max="13373" width="14.6640625" customWidth="1"/>
    <col min="13374" max="13375" width="15.88671875" customWidth="1"/>
    <col min="13376" max="13387" width="12.88671875" customWidth="1"/>
    <col min="13622" max="13622" width="12.5546875" customWidth="1"/>
    <col min="13623" max="13623" width="5.109375" customWidth="1"/>
    <col min="13624" max="13624" width="13.44140625" customWidth="1"/>
    <col min="13625" max="13626" width="21.44140625" customWidth="1"/>
    <col min="13627" max="13627" width="17.6640625" customWidth="1"/>
    <col min="13628" max="13629" width="14.6640625" customWidth="1"/>
    <col min="13630" max="13631" width="15.88671875" customWidth="1"/>
    <col min="13632" max="13643" width="12.88671875" customWidth="1"/>
    <col min="13878" max="13878" width="12.5546875" customWidth="1"/>
    <col min="13879" max="13879" width="5.109375" customWidth="1"/>
    <col min="13880" max="13880" width="13.44140625" customWidth="1"/>
    <col min="13881" max="13882" width="21.44140625" customWidth="1"/>
    <col min="13883" max="13883" width="17.6640625" customWidth="1"/>
    <col min="13884" max="13885" width="14.6640625" customWidth="1"/>
    <col min="13886" max="13887" width="15.88671875" customWidth="1"/>
    <col min="13888" max="13899" width="12.88671875" customWidth="1"/>
    <col min="14134" max="14134" width="12.5546875" customWidth="1"/>
    <col min="14135" max="14135" width="5.109375" customWidth="1"/>
    <col min="14136" max="14136" width="13.44140625" customWidth="1"/>
    <col min="14137" max="14138" width="21.44140625" customWidth="1"/>
    <col min="14139" max="14139" width="17.6640625" customWidth="1"/>
    <col min="14140" max="14141" width="14.6640625" customWidth="1"/>
    <col min="14142" max="14143" width="15.88671875" customWidth="1"/>
    <col min="14144" max="14155" width="12.88671875" customWidth="1"/>
    <col min="14390" max="14390" width="12.5546875" customWidth="1"/>
    <col min="14391" max="14391" width="5.109375" customWidth="1"/>
    <col min="14392" max="14392" width="13.44140625" customWidth="1"/>
    <col min="14393" max="14394" width="21.44140625" customWidth="1"/>
    <col min="14395" max="14395" width="17.6640625" customWidth="1"/>
    <col min="14396" max="14397" width="14.6640625" customWidth="1"/>
    <col min="14398" max="14399" width="15.88671875" customWidth="1"/>
    <col min="14400" max="14411" width="12.88671875" customWidth="1"/>
    <col min="14646" max="14646" width="12.5546875" customWidth="1"/>
    <col min="14647" max="14647" width="5.109375" customWidth="1"/>
    <col min="14648" max="14648" width="13.44140625" customWidth="1"/>
    <col min="14649" max="14650" width="21.44140625" customWidth="1"/>
    <col min="14651" max="14651" width="17.6640625" customWidth="1"/>
    <col min="14652" max="14653" width="14.6640625" customWidth="1"/>
    <col min="14654" max="14655" width="15.88671875" customWidth="1"/>
    <col min="14656" max="14667" width="12.88671875" customWidth="1"/>
    <col min="14902" max="14902" width="12.5546875" customWidth="1"/>
    <col min="14903" max="14903" width="5.109375" customWidth="1"/>
    <col min="14904" max="14904" width="13.44140625" customWidth="1"/>
    <col min="14905" max="14906" width="21.44140625" customWidth="1"/>
    <col min="14907" max="14907" width="17.6640625" customWidth="1"/>
    <col min="14908" max="14909" width="14.6640625" customWidth="1"/>
    <col min="14910" max="14911" width="15.88671875" customWidth="1"/>
    <col min="14912" max="14923" width="12.88671875" customWidth="1"/>
    <col min="15158" max="15158" width="12.5546875" customWidth="1"/>
    <col min="15159" max="15159" width="5.109375" customWidth="1"/>
    <col min="15160" max="15160" width="13.44140625" customWidth="1"/>
    <col min="15161" max="15162" width="21.44140625" customWidth="1"/>
    <col min="15163" max="15163" width="17.6640625" customWidth="1"/>
    <col min="15164" max="15165" width="14.6640625" customWidth="1"/>
    <col min="15166" max="15167" width="15.88671875" customWidth="1"/>
    <col min="15168" max="15179" width="12.88671875" customWidth="1"/>
    <col min="15414" max="15414" width="12.5546875" customWidth="1"/>
    <col min="15415" max="15415" width="5.109375" customWidth="1"/>
    <col min="15416" max="15416" width="13.44140625" customWidth="1"/>
    <col min="15417" max="15418" width="21.44140625" customWidth="1"/>
    <col min="15419" max="15419" width="17.6640625" customWidth="1"/>
    <col min="15420" max="15421" width="14.6640625" customWidth="1"/>
    <col min="15422" max="15423" width="15.88671875" customWidth="1"/>
    <col min="15424" max="15435" width="12.88671875" customWidth="1"/>
    <col min="15670" max="15670" width="12.5546875" customWidth="1"/>
    <col min="15671" max="15671" width="5.109375" customWidth="1"/>
    <col min="15672" max="15672" width="13.44140625" customWidth="1"/>
    <col min="15673" max="15674" width="21.44140625" customWidth="1"/>
    <col min="15675" max="15675" width="17.6640625" customWidth="1"/>
    <col min="15676" max="15677" width="14.6640625" customWidth="1"/>
    <col min="15678" max="15679" width="15.88671875" customWidth="1"/>
    <col min="15680" max="15691" width="12.88671875" customWidth="1"/>
    <col min="15926" max="15926" width="12.5546875" customWidth="1"/>
    <col min="15927" max="15927" width="5.109375" customWidth="1"/>
    <col min="15928" max="15928" width="13.44140625" customWidth="1"/>
    <col min="15929" max="15930" width="21.44140625" customWidth="1"/>
    <col min="15931" max="15931" width="17.6640625" customWidth="1"/>
    <col min="15932" max="15933" width="14.6640625" customWidth="1"/>
    <col min="15934" max="15935" width="15.88671875" customWidth="1"/>
    <col min="15936" max="15947" width="12.88671875" customWidth="1"/>
    <col min="16182" max="16182" width="12.5546875" customWidth="1"/>
    <col min="16183" max="16183" width="5.109375" customWidth="1"/>
    <col min="16184" max="16184" width="13.44140625" customWidth="1"/>
    <col min="16185" max="16186" width="21.44140625" customWidth="1"/>
    <col min="16187" max="16187" width="17.6640625" customWidth="1"/>
    <col min="16188" max="16189" width="14.6640625" customWidth="1"/>
    <col min="16190" max="16191" width="15.88671875" customWidth="1"/>
    <col min="16192" max="16203" width="12.88671875" customWidth="1"/>
  </cols>
  <sheetData>
    <row r="1" spans="1:86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1"/>
      <c r="H1" s="1"/>
      <c r="I1" s="1"/>
      <c r="J1" s="2"/>
      <c r="K1" s="2"/>
      <c r="L1" s="2"/>
      <c r="M1" s="3"/>
    </row>
    <row r="2" spans="1:86" x14ac:dyDescent="0.3">
      <c r="C2" s="63"/>
      <c r="D2" s="1"/>
      <c r="E2" s="1"/>
      <c r="F2" s="1"/>
      <c r="G2" s="1"/>
      <c r="H2" s="1"/>
      <c r="I2" s="1"/>
      <c r="J2" s="2"/>
      <c r="K2" s="2"/>
      <c r="L2" s="2"/>
      <c r="M2" s="3"/>
      <c r="N2" s="7"/>
    </row>
    <row r="3" spans="1:86" ht="24" customHeight="1" x14ac:dyDescent="0.3">
      <c r="A3" s="347" t="s">
        <v>2</v>
      </c>
      <c r="B3" s="347"/>
      <c r="C3" s="349" t="s">
        <v>199</v>
      </c>
      <c r="D3" s="350"/>
      <c r="E3" s="350"/>
      <c r="F3" s="351"/>
      <c r="G3" s="1"/>
      <c r="H3" s="1"/>
      <c r="I3" s="1"/>
      <c r="J3" s="2"/>
      <c r="K3" s="2"/>
      <c r="L3" s="2"/>
      <c r="M3" s="2"/>
      <c r="N3" s="8"/>
    </row>
    <row r="4" spans="1:86" x14ac:dyDescent="0.3">
      <c r="C4" s="1"/>
      <c r="D4" s="1"/>
      <c r="E4" s="1"/>
      <c r="F4" s="9"/>
      <c r="G4" s="9"/>
      <c r="H4" s="9"/>
      <c r="I4" s="9"/>
      <c r="J4" s="10"/>
      <c r="K4" s="10"/>
      <c r="L4" s="10"/>
    </row>
    <row r="5" spans="1:86" ht="27" customHeight="1" x14ac:dyDescent="0.3">
      <c r="A5" s="347" t="s">
        <v>3</v>
      </c>
      <c r="B5" s="347"/>
      <c r="C5" s="348" t="s">
        <v>200</v>
      </c>
      <c r="D5" s="348"/>
      <c r="E5" s="348"/>
      <c r="F5" s="348"/>
      <c r="G5" s="1"/>
      <c r="H5" s="1"/>
      <c r="I5" s="1"/>
      <c r="J5" s="11"/>
      <c r="K5" s="11"/>
      <c r="L5" s="11"/>
      <c r="M5" s="11"/>
      <c r="N5" s="11"/>
    </row>
    <row r="6" spans="1:86" x14ac:dyDescent="0.3">
      <c r="C6" s="1"/>
      <c r="D6" s="1"/>
      <c r="E6" s="1"/>
      <c r="F6" s="9"/>
      <c r="G6" s="9"/>
      <c r="H6" s="9"/>
      <c r="I6" s="9"/>
      <c r="J6" s="10"/>
      <c r="K6" s="10"/>
      <c r="L6" s="10"/>
    </row>
    <row r="7" spans="1:86" ht="27" hidden="1" customHeight="1" x14ac:dyDescent="0.3">
      <c r="A7" s="347" t="s">
        <v>4</v>
      </c>
      <c r="B7" s="347"/>
      <c r="C7" s="348"/>
      <c r="D7" s="348"/>
      <c r="E7" s="348"/>
      <c r="F7" s="348"/>
      <c r="G7" s="1"/>
      <c r="H7" s="1"/>
      <c r="I7" s="1"/>
      <c r="J7" s="11"/>
      <c r="K7" s="11"/>
      <c r="L7" s="11"/>
      <c r="M7" s="11"/>
      <c r="N7" s="11"/>
    </row>
    <row r="8" spans="1:86" hidden="1" x14ac:dyDescent="0.3">
      <c r="C8" s="9"/>
      <c r="D8" s="9"/>
      <c r="E8" s="9"/>
      <c r="F8" s="9"/>
      <c r="G8" s="9"/>
      <c r="H8" s="9"/>
      <c r="I8" s="9"/>
      <c r="J8" s="10"/>
      <c r="K8" s="10"/>
      <c r="L8" s="10"/>
    </row>
    <row r="9" spans="1:86" ht="78" customHeight="1" x14ac:dyDescent="0.3">
      <c r="A9" s="347" t="s">
        <v>5</v>
      </c>
      <c r="B9" s="347"/>
      <c r="C9" s="429" t="s">
        <v>201</v>
      </c>
      <c r="D9" s="413"/>
      <c r="E9" s="413"/>
      <c r="F9" s="414"/>
      <c r="G9" s="12"/>
      <c r="H9" s="12"/>
      <c r="I9" s="12"/>
      <c r="J9" s="13"/>
      <c r="K9" s="13"/>
      <c r="L9" s="13"/>
      <c r="M9" s="4" t="s">
        <v>6</v>
      </c>
    </row>
    <row r="10" spans="1:86" s="18" customFormat="1" ht="14.25" customHeight="1" x14ac:dyDescent="0.3">
      <c r="A10" s="3"/>
      <c r="B10" s="3"/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"/>
      <c r="N10" s="3"/>
      <c r="O10" s="35"/>
      <c r="P10" s="35"/>
      <c r="Q10" s="35"/>
      <c r="R10" s="35"/>
      <c r="S10" s="35"/>
      <c r="T10" s="3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35"/>
      <c r="AT10" s="35"/>
      <c r="AU10" s="35"/>
      <c r="AV10" s="35"/>
      <c r="AW10" s="35"/>
      <c r="AX10" s="35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1:86" s="18" customFormat="1" ht="30" customHeight="1" x14ac:dyDescent="0.3">
      <c r="A11" s="19"/>
      <c r="B11" s="19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3"/>
      <c r="N11" s="3"/>
      <c r="O11" s="35"/>
      <c r="P11" s="35"/>
      <c r="Q11" s="35"/>
      <c r="R11" s="35"/>
      <c r="S11" s="35"/>
      <c r="T11" s="3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35"/>
      <c r="AT11" s="35"/>
      <c r="AU11" s="35"/>
      <c r="AV11" s="35"/>
      <c r="AW11" s="35"/>
      <c r="AX11" s="35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1:86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</row>
    <row r="13" spans="1:86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356" t="s">
        <v>305</v>
      </c>
      <c r="H13" s="356" t="s">
        <v>13</v>
      </c>
      <c r="I13" s="356" t="s">
        <v>308</v>
      </c>
      <c r="J13" s="356" t="s">
        <v>312</v>
      </c>
      <c r="K13" s="356" t="s">
        <v>313</v>
      </c>
      <c r="L13" s="356" t="s">
        <v>14</v>
      </c>
      <c r="M13" s="352" t="s">
        <v>314</v>
      </c>
      <c r="N13" s="352" t="s">
        <v>307</v>
      </c>
      <c r="O13" s="341" t="s">
        <v>17</v>
      </c>
      <c r="P13" s="342"/>
      <c r="Q13" s="342"/>
      <c r="R13" s="342"/>
      <c r="S13" s="342"/>
      <c r="T13" s="343"/>
      <c r="U13" s="341" t="s">
        <v>18</v>
      </c>
      <c r="V13" s="342"/>
      <c r="W13" s="342"/>
      <c r="X13" s="342"/>
      <c r="Y13" s="342"/>
      <c r="Z13" s="343"/>
      <c r="AA13" s="341" t="s">
        <v>19</v>
      </c>
      <c r="AB13" s="342"/>
      <c r="AC13" s="342"/>
      <c r="AD13" s="342"/>
      <c r="AE13" s="342"/>
      <c r="AF13" s="343"/>
      <c r="AG13" s="341" t="s">
        <v>20</v>
      </c>
      <c r="AH13" s="342"/>
      <c r="AI13" s="342"/>
      <c r="AJ13" s="342"/>
      <c r="AK13" s="342"/>
      <c r="AL13" s="343"/>
      <c r="AM13" s="341" t="s">
        <v>21</v>
      </c>
      <c r="AN13" s="342"/>
      <c r="AO13" s="342"/>
      <c r="AP13" s="342"/>
      <c r="AQ13" s="342"/>
      <c r="AR13" s="343"/>
      <c r="AS13" s="341" t="s">
        <v>22</v>
      </c>
      <c r="AT13" s="342"/>
      <c r="AU13" s="342"/>
      <c r="AV13" s="342"/>
      <c r="AW13" s="342"/>
      <c r="AX13" s="343"/>
      <c r="AY13" s="341" t="s">
        <v>23</v>
      </c>
      <c r="AZ13" s="342"/>
      <c r="BA13" s="342"/>
      <c r="BB13" s="342"/>
      <c r="BC13" s="342"/>
      <c r="BD13" s="343"/>
      <c r="BE13" s="341" t="s">
        <v>24</v>
      </c>
      <c r="BF13" s="342"/>
      <c r="BG13" s="342"/>
      <c r="BH13" s="342"/>
      <c r="BI13" s="342"/>
      <c r="BJ13" s="343"/>
      <c r="BK13" s="341" t="s">
        <v>25</v>
      </c>
      <c r="BL13" s="342"/>
      <c r="BM13" s="342"/>
      <c r="BN13" s="342"/>
      <c r="BO13" s="342"/>
      <c r="BP13" s="343"/>
      <c r="BQ13" s="341" t="s">
        <v>26</v>
      </c>
      <c r="BR13" s="342"/>
      <c r="BS13" s="342"/>
      <c r="BT13" s="342"/>
      <c r="BU13" s="342"/>
      <c r="BV13" s="343"/>
      <c r="BW13" s="341" t="s">
        <v>27</v>
      </c>
      <c r="BX13" s="342"/>
      <c r="BY13" s="342"/>
      <c r="BZ13" s="342"/>
      <c r="CA13" s="342"/>
      <c r="CB13" s="343"/>
      <c r="CC13" s="341" t="s">
        <v>28</v>
      </c>
      <c r="CD13" s="342"/>
      <c r="CE13" s="342"/>
      <c r="CF13" s="342"/>
      <c r="CG13" s="342"/>
      <c r="CH13" s="343"/>
    </row>
    <row r="14" spans="1:86" ht="18.75" customHeight="1" x14ac:dyDescent="0.3">
      <c r="A14" s="20"/>
      <c r="B14" s="354"/>
      <c r="C14" s="354"/>
      <c r="D14" s="353"/>
      <c r="E14" s="355"/>
      <c r="F14" s="353"/>
      <c r="G14" s="357"/>
      <c r="H14" s="357"/>
      <c r="I14" s="357"/>
      <c r="J14" s="357"/>
      <c r="K14" s="357"/>
      <c r="L14" s="357"/>
      <c r="M14" s="353"/>
      <c r="N14" s="353"/>
      <c r="O14" s="344"/>
      <c r="P14" s="345"/>
      <c r="Q14" s="345"/>
      <c r="R14" s="345"/>
      <c r="S14" s="345"/>
      <c r="T14" s="346"/>
      <c r="U14" s="344"/>
      <c r="V14" s="345"/>
      <c r="W14" s="345"/>
      <c r="X14" s="345"/>
      <c r="Y14" s="345"/>
      <c r="Z14" s="346"/>
      <c r="AA14" s="344"/>
      <c r="AB14" s="345"/>
      <c r="AC14" s="345"/>
      <c r="AD14" s="345"/>
      <c r="AE14" s="345"/>
      <c r="AF14" s="346"/>
      <c r="AG14" s="344"/>
      <c r="AH14" s="345"/>
      <c r="AI14" s="345"/>
      <c r="AJ14" s="345"/>
      <c r="AK14" s="345"/>
      <c r="AL14" s="346"/>
      <c r="AM14" s="344"/>
      <c r="AN14" s="345"/>
      <c r="AO14" s="345"/>
      <c r="AP14" s="345"/>
      <c r="AQ14" s="345"/>
      <c r="AR14" s="346"/>
      <c r="AS14" s="344"/>
      <c r="AT14" s="345"/>
      <c r="AU14" s="345"/>
      <c r="AV14" s="345"/>
      <c r="AW14" s="345"/>
      <c r="AX14" s="346"/>
      <c r="AY14" s="344"/>
      <c r="AZ14" s="345"/>
      <c r="BA14" s="345"/>
      <c r="BB14" s="345"/>
      <c r="BC14" s="345"/>
      <c r="BD14" s="346"/>
      <c r="BE14" s="344"/>
      <c r="BF14" s="345"/>
      <c r="BG14" s="345"/>
      <c r="BH14" s="345"/>
      <c r="BI14" s="345"/>
      <c r="BJ14" s="346"/>
      <c r="BK14" s="344"/>
      <c r="BL14" s="345"/>
      <c r="BM14" s="345"/>
      <c r="BN14" s="345"/>
      <c r="BO14" s="345"/>
      <c r="BP14" s="346"/>
      <c r="BQ14" s="344"/>
      <c r="BR14" s="345"/>
      <c r="BS14" s="345"/>
      <c r="BT14" s="345"/>
      <c r="BU14" s="345"/>
      <c r="BV14" s="346"/>
      <c r="BW14" s="344"/>
      <c r="BX14" s="345"/>
      <c r="BY14" s="345"/>
      <c r="BZ14" s="345"/>
      <c r="CA14" s="345"/>
      <c r="CB14" s="346"/>
      <c r="CC14" s="344"/>
      <c r="CD14" s="345"/>
      <c r="CE14" s="345"/>
      <c r="CF14" s="345"/>
      <c r="CG14" s="345"/>
      <c r="CH14" s="346"/>
    </row>
    <row r="15" spans="1:86" s="30" customFormat="1" ht="25.5" customHeight="1" x14ac:dyDescent="0.3">
      <c r="A15" s="391" t="s">
        <v>34</v>
      </c>
      <c r="B15" s="443" t="s">
        <v>202</v>
      </c>
      <c r="C15" s="444"/>
      <c r="D15" s="82" t="s">
        <v>110</v>
      </c>
      <c r="E15" s="83" t="s">
        <v>32</v>
      </c>
      <c r="F15" s="82" t="s">
        <v>33</v>
      </c>
      <c r="G15" s="117">
        <v>24488</v>
      </c>
      <c r="H15" s="117">
        <v>24500</v>
      </c>
      <c r="I15" s="110">
        <v>24000</v>
      </c>
      <c r="J15" s="79">
        <f>I15*1.02</f>
        <v>24480</v>
      </c>
      <c r="K15" s="79">
        <f>J15*1.02</f>
        <v>24969.600000000002</v>
      </c>
      <c r="L15" s="57" t="s">
        <v>203</v>
      </c>
      <c r="M15" s="53">
        <v>0.02</v>
      </c>
      <c r="N15" s="39">
        <f t="shared" ref="N15:N18" si="0">SUM(O15:CH15)</f>
        <v>26402</v>
      </c>
      <c r="O15" s="338">
        <v>1470</v>
      </c>
      <c r="P15" s="339"/>
      <c r="Q15" s="339"/>
      <c r="R15" s="339"/>
      <c r="S15" s="339"/>
      <c r="T15" s="340"/>
      <c r="U15" s="338">
        <v>2465</v>
      </c>
      <c r="V15" s="339"/>
      <c r="W15" s="339"/>
      <c r="X15" s="339"/>
      <c r="Y15" s="339"/>
      <c r="Z15" s="340"/>
      <c r="AA15" s="338">
        <v>1778</v>
      </c>
      <c r="AB15" s="339"/>
      <c r="AC15" s="339"/>
      <c r="AD15" s="339"/>
      <c r="AE15" s="339"/>
      <c r="AF15" s="340"/>
      <c r="AG15" s="338">
        <v>1924</v>
      </c>
      <c r="AH15" s="339"/>
      <c r="AI15" s="339"/>
      <c r="AJ15" s="339"/>
      <c r="AK15" s="339"/>
      <c r="AL15" s="340"/>
      <c r="AM15" s="338">
        <v>2335</v>
      </c>
      <c r="AN15" s="339"/>
      <c r="AO15" s="339"/>
      <c r="AP15" s="339"/>
      <c r="AQ15" s="339"/>
      <c r="AR15" s="340"/>
      <c r="AS15" s="338">
        <v>2890</v>
      </c>
      <c r="AT15" s="339"/>
      <c r="AU15" s="339"/>
      <c r="AV15" s="339"/>
      <c r="AW15" s="339"/>
      <c r="AX15" s="340"/>
      <c r="AY15" s="338">
        <v>2641</v>
      </c>
      <c r="AZ15" s="339"/>
      <c r="BA15" s="339"/>
      <c r="BB15" s="339"/>
      <c r="BC15" s="339"/>
      <c r="BD15" s="340"/>
      <c r="BE15" s="338">
        <v>2443</v>
      </c>
      <c r="BF15" s="339"/>
      <c r="BG15" s="339"/>
      <c r="BH15" s="339"/>
      <c r="BI15" s="339"/>
      <c r="BJ15" s="340"/>
      <c r="BK15" s="338">
        <v>1720</v>
      </c>
      <c r="BL15" s="339"/>
      <c r="BM15" s="339"/>
      <c r="BN15" s="339"/>
      <c r="BO15" s="339"/>
      <c r="BP15" s="340"/>
      <c r="BQ15" s="338">
        <v>3221</v>
      </c>
      <c r="BR15" s="339"/>
      <c r="BS15" s="339"/>
      <c r="BT15" s="339"/>
      <c r="BU15" s="339"/>
      <c r="BV15" s="340"/>
      <c r="BW15" s="338">
        <v>2278</v>
      </c>
      <c r="BX15" s="339"/>
      <c r="BY15" s="339"/>
      <c r="BZ15" s="339"/>
      <c r="CA15" s="339"/>
      <c r="CB15" s="340"/>
      <c r="CC15" s="338">
        <v>1237</v>
      </c>
      <c r="CD15" s="339"/>
      <c r="CE15" s="339"/>
      <c r="CF15" s="339"/>
      <c r="CG15" s="339"/>
      <c r="CH15" s="340"/>
    </row>
    <row r="16" spans="1:86" s="30" customFormat="1" ht="24" customHeight="1" x14ac:dyDescent="0.3">
      <c r="A16" s="391"/>
      <c r="B16" s="441" t="s">
        <v>204</v>
      </c>
      <c r="C16" s="442"/>
      <c r="D16" s="82" t="s">
        <v>205</v>
      </c>
      <c r="E16" s="83" t="s">
        <v>32</v>
      </c>
      <c r="F16" s="82" t="s">
        <v>33</v>
      </c>
      <c r="G16" s="191">
        <v>260</v>
      </c>
      <c r="H16" s="191">
        <v>338</v>
      </c>
      <c r="I16" s="109">
        <v>400</v>
      </c>
      <c r="J16" s="79">
        <f t="shared" ref="J16:K16" si="1">I16*1.02</f>
        <v>408</v>
      </c>
      <c r="K16" s="79">
        <f t="shared" si="1"/>
        <v>416.16</v>
      </c>
      <c r="L16" s="57" t="s">
        <v>203</v>
      </c>
      <c r="M16" s="53">
        <v>0.02</v>
      </c>
      <c r="N16" s="39">
        <f t="shared" si="0"/>
        <v>26</v>
      </c>
      <c r="O16" s="338">
        <v>0</v>
      </c>
      <c r="P16" s="339"/>
      <c r="Q16" s="339"/>
      <c r="R16" s="339"/>
      <c r="S16" s="339"/>
      <c r="T16" s="340"/>
      <c r="U16" s="338">
        <v>0</v>
      </c>
      <c r="V16" s="339"/>
      <c r="W16" s="339"/>
      <c r="X16" s="339"/>
      <c r="Y16" s="339"/>
      <c r="Z16" s="340"/>
      <c r="AA16" s="338">
        <v>0</v>
      </c>
      <c r="AB16" s="339"/>
      <c r="AC16" s="339"/>
      <c r="AD16" s="339"/>
      <c r="AE16" s="339"/>
      <c r="AF16" s="340"/>
      <c r="AG16" s="338">
        <v>0</v>
      </c>
      <c r="AH16" s="339"/>
      <c r="AI16" s="339"/>
      <c r="AJ16" s="339"/>
      <c r="AK16" s="339"/>
      <c r="AL16" s="340"/>
      <c r="AM16" s="338">
        <v>3</v>
      </c>
      <c r="AN16" s="339"/>
      <c r="AO16" s="339"/>
      <c r="AP16" s="339"/>
      <c r="AQ16" s="339"/>
      <c r="AR16" s="340"/>
      <c r="AS16" s="338">
        <v>0</v>
      </c>
      <c r="AT16" s="339"/>
      <c r="AU16" s="339"/>
      <c r="AV16" s="339"/>
      <c r="AW16" s="339"/>
      <c r="AX16" s="340"/>
      <c r="AY16" s="338">
        <v>10</v>
      </c>
      <c r="AZ16" s="339"/>
      <c r="BA16" s="339"/>
      <c r="BB16" s="339"/>
      <c r="BC16" s="339"/>
      <c r="BD16" s="340"/>
      <c r="BE16" s="338">
        <v>0</v>
      </c>
      <c r="BF16" s="339"/>
      <c r="BG16" s="339"/>
      <c r="BH16" s="339"/>
      <c r="BI16" s="339"/>
      <c r="BJ16" s="340"/>
      <c r="BK16" s="338">
        <v>2</v>
      </c>
      <c r="BL16" s="339"/>
      <c r="BM16" s="339"/>
      <c r="BN16" s="339"/>
      <c r="BO16" s="339"/>
      <c r="BP16" s="340"/>
      <c r="BQ16" s="338">
        <v>6</v>
      </c>
      <c r="BR16" s="339"/>
      <c r="BS16" s="339"/>
      <c r="BT16" s="339"/>
      <c r="BU16" s="339"/>
      <c r="BV16" s="340"/>
      <c r="BW16" s="338">
        <v>4</v>
      </c>
      <c r="BX16" s="339"/>
      <c r="BY16" s="339"/>
      <c r="BZ16" s="339"/>
      <c r="CA16" s="339"/>
      <c r="CB16" s="340"/>
      <c r="CC16" s="338">
        <v>1</v>
      </c>
      <c r="CD16" s="339"/>
      <c r="CE16" s="339"/>
      <c r="CF16" s="339"/>
      <c r="CG16" s="339"/>
      <c r="CH16" s="340"/>
    </row>
    <row r="17" spans="1:86" s="30" customFormat="1" ht="37.5" customHeight="1" x14ac:dyDescent="0.3">
      <c r="A17" s="391"/>
      <c r="B17" s="427" t="s">
        <v>297</v>
      </c>
      <c r="C17" s="428"/>
      <c r="D17" s="84" t="s">
        <v>205</v>
      </c>
      <c r="E17" s="83" t="s">
        <v>32</v>
      </c>
      <c r="F17" s="82" t="s">
        <v>33</v>
      </c>
      <c r="G17" s="191">
        <v>409</v>
      </c>
      <c r="H17" s="191">
        <v>506</v>
      </c>
      <c r="I17" s="109">
        <v>580</v>
      </c>
      <c r="J17" s="79">
        <f t="shared" ref="J17:K17" si="2">I17*1.02</f>
        <v>591.6</v>
      </c>
      <c r="K17" s="79">
        <f t="shared" si="2"/>
        <v>603.43200000000002</v>
      </c>
      <c r="L17" s="57" t="s">
        <v>203</v>
      </c>
      <c r="M17" s="53">
        <v>0.02</v>
      </c>
      <c r="N17" s="39">
        <f t="shared" si="0"/>
        <v>321</v>
      </c>
      <c r="O17" s="338">
        <v>17</v>
      </c>
      <c r="P17" s="339"/>
      <c r="Q17" s="339"/>
      <c r="R17" s="339"/>
      <c r="S17" s="339"/>
      <c r="T17" s="340"/>
      <c r="U17" s="338">
        <v>20</v>
      </c>
      <c r="V17" s="339"/>
      <c r="W17" s="339"/>
      <c r="X17" s="339"/>
      <c r="Y17" s="339"/>
      <c r="Z17" s="340"/>
      <c r="AA17" s="338">
        <v>6</v>
      </c>
      <c r="AB17" s="339"/>
      <c r="AC17" s="339"/>
      <c r="AD17" s="339"/>
      <c r="AE17" s="339"/>
      <c r="AF17" s="340"/>
      <c r="AG17" s="338">
        <v>23</v>
      </c>
      <c r="AH17" s="339"/>
      <c r="AI17" s="339"/>
      <c r="AJ17" s="339"/>
      <c r="AK17" s="339"/>
      <c r="AL17" s="340"/>
      <c r="AM17" s="338">
        <v>28</v>
      </c>
      <c r="AN17" s="339"/>
      <c r="AO17" s="339"/>
      <c r="AP17" s="339"/>
      <c r="AQ17" s="339"/>
      <c r="AR17" s="340"/>
      <c r="AS17" s="338">
        <v>100</v>
      </c>
      <c r="AT17" s="339"/>
      <c r="AU17" s="339"/>
      <c r="AV17" s="339"/>
      <c r="AW17" s="339"/>
      <c r="AX17" s="340"/>
      <c r="AY17" s="338">
        <v>29</v>
      </c>
      <c r="AZ17" s="339"/>
      <c r="BA17" s="339"/>
      <c r="BB17" s="339"/>
      <c r="BC17" s="339"/>
      <c r="BD17" s="340"/>
      <c r="BE17" s="338">
        <v>39</v>
      </c>
      <c r="BF17" s="339"/>
      <c r="BG17" s="339"/>
      <c r="BH17" s="339"/>
      <c r="BI17" s="339"/>
      <c r="BJ17" s="340"/>
      <c r="BK17" s="338">
        <v>11</v>
      </c>
      <c r="BL17" s="339"/>
      <c r="BM17" s="339"/>
      <c r="BN17" s="339"/>
      <c r="BO17" s="339"/>
      <c r="BP17" s="340"/>
      <c r="BQ17" s="338">
        <v>23</v>
      </c>
      <c r="BR17" s="339"/>
      <c r="BS17" s="339"/>
      <c r="BT17" s="339"/>
      <c r="BU17" s="339"/>
      <c r="BV17" s="340"/>
      <c r="BW17" s="338">
        <v>17</v>
      </c>
      <c r="BX17" s="339"/>
      <c r="BY17" s="339"/>
      <c r="BZ17" s="339"/>
      <c r="CA17" s="339"/>
      <c r="CB17" s="340"/>
      <c r="CC17" s="338">
        <v>8</v>
      </c>
      <c r="CD17" s="339"/>
      <c r="CE17" s="339"/>
      <c r="CF17" s="339"/>
      <c r="CG17" s="339"/>
      <c r="CH17" s="340"/>
    </row>
    <row r="18" spans="1:86" s="30" customFormat="1" ht="24" customHeight="1" x14ac:dyDescent="0.3">
      <c r="A18" s="391"/>
      <c r="B18" s="441" t="s">
        <v>206</v>
      </c>
      <c r="C18" s="442"/>
      <c r="D18" s="84" t="s">
        <v>207</v>
      </c>
      <c r="E18" s="83" t="s">
        <v>32</v>
      </c>
      <c r="F18" s="82" t="s">
        <v>33</v>
      </c>
      <c r="G18" s="191">
        <v>597</v>
      </c>
      <c r="H18" s="191">
        <v>611</v>
      </c>
      <c r="I18" s="109">
        <v>600</v>
      </c>
      <c r="J18" s="79">
        <f t="shared" ref="J18:K18" si="3">I18*1.02</f>
        <v>612</v>
      </c>
      <c r="K18" s="79">
        <f t="shared" si="3"/>
        <v>624.24</v>
      </c>
      <c r="L18" s="57" t="s">
        <v>203</v>
      </c>
      <c r="M18" s="53">
        <v>0.02</v>
      </c>
      <c r="N18" s="39">
        <f t="shared" si="0"/>
        <v>351</v>
      </c>
      <c r="O18" s="338">
        <v>11</v>
      </c>
      <c r="P18" s="339"/>
      <c r="Q18" s="339"/>
      <c r="R18" s="339"/>
      <c r="S18" s="339"/>
      <c r="T18" s="340"/>
      <c r="U18" s="338">
        <v>24</v>
      </c>
      <c r="V18" s="339"/>
      <c r="W18" s="339"/>
      <c r="X18" s="339"/>
      <c r="Y18" s="339"/>
      <c r="Z18" s="340"/>
      <c r="AA18" s="338">
        <v>17</v>
      </c>
      <c r="AB18" s="339"/>
      <c r="AC18" s="339"/>
      <c r="AD18" s="339"/>
      <c r="AE18" s="339"/>
      <c r="AF18" s="340"/>
      <c r="AG18" s="338">
        <v>31</v>
      </c>
      <c r="AH18" s="339"/>
      <c r="AI18" s="339"/>
      <c r="AJ18" s="339"/>
      <c r="AK18" s="339"/>
      <c r="AL18" s="340"/>
      <c r="AM18" s="338">
        <v>33</v>
      </c>
      <c r="AN18" s="339"/>
      <c r="AO18" s="339"/>
      <c r="AP18" s="339"/>
      <c r="AQ18" s="339"/>
      <c r="AR18" s="340"/>
      <c r="AS18" s="338">
        <v>81</v>
      </c>
      <c r="AT18" s="339"/>
      <c r="AU18" s="339"/>
      <c r="AV18" s="339"/>
      <c r="AW18" s="339"/>
      <c r="AX18" s="340"/>
      <c r="AY18" s="338">
        <v>44</v>
      </c>
      <c r="AZ18" s="339"/>
      <c r="BA18" s="339"/>
      <c r="BB18" s="339"/>
      <c r="BC18" s="339"/>
      <c r="BD18" s="340"/>
      <c r="BE18" s="338">
        <v>29</v>
      </c>
      <c r="BF18" s="339"/>
      <c r="BG18" s="339"/>
      <c r="BH18" s="339"/>
      <c r="BI18" s="339"/>
      <c r="BJ18" s="340"/>
      <c r="BK18" s="338">
        <v>16</v>
      </c>
      <c r="BL18" s="339"/>
      <c r="BM18" s="339"/>
      <c r="BN18" s="339"/>
      <c r="BO18" s="339"/>
      <c r="BP18" s="340"/>
      <c r="BQ18" s="338">
        <v>32</v>
      </c>
      <c r="BR18" s="339"/>
      <c r="BS18" s="339"/>
      <c r="BT18" s="339"/>
      <c r="BU18" s="339"/>
      <c r="BV18" s="340"/>
      <c r="BW18" s="338">
        <v>29</v>
      </c>
      <c r="BX18" s="339"/>
      <c r="BY18" s="339"/>
      <c r="BZ18" s="339"/>
      <c r="CA18" s="339"/>
      <c r="CB18" s="340"/>
      <c r="CC18" s="338">
        <v>4</v>
      </c>
      <c r="CD18" s="339"/>
      <c r="CE18" s="339"/>
      <c r="CF18" s="339"/>
      <c r="CG18" s="339"/>
      <c r="CH18" s="340"/>
    </row>
    <row r="19" spans="1:86" s="30" customFormat="1" ht="24" customHeight="1" x14ac:dyDescent="0.3">
      <c r="A19" s="391"/>
      <c r="B19" s="441" t="s">
        <v>208</v>
      </c>
      <c r="C19" s="442"/>
      <c r="D19" s="84" t="s">
        <v>51</v>
      </c>
      <c r="E19" s="83" t="s">
        <v>32</v>
      </c>
      <c r="F19" s="82" t="s">
        <v>33</v>
      </c>
      <c r="G19" s="191">
        <v>4124</v>
      </c>
      <c r="H19" s="191">
        <v>5180</v>
      </c>
      <c r="I19" s="109">
        <v>6000</v>
      </c>
      <c r="J19" s="79">
        <f t="shared" ref="J19:K20" si="4">I19*1.02</f>
        <v>6120</v>
      </c>
      <c r="K19" s="79">
        <f t="shared" si="4"/>
        <v>6242.4000000000005</v>
      </c>
      <c r="L19" s="57" t="s">
        <v>203</v>
      </c>
      <c r="M19" s="53">
        <v>0.02</v>
      </c>
      <c r="N19" s="39">
        <f t="shared" ref="N19:N21" si="5">SUM(O19:CH19)</f>
        <v>4391</v>
      </c>
      <c r="O19" s="338">
        <v>214</v>
      </c>
      <c r="P19" s="339"/>
      <c r="Q19" s="339"/>
      <c r="R19" s="339"/>
      <c r="S19" s="339"/>
      <c r="T19" s="340"/>
      <c r="U19" s="338">
        <v>231</v>
      </c>
      <c r="V19" s="339"/>
      <c r="W19" s="339"/>
      <c r="X19" s="339"/>
      <c r="Y19" s="339"/>
      <c r="Z19" s="340"/>
      <c r="AA19" s="338">
        <v>317</v>
      </c>
      <c r="AB19" s="339"/>
      <c r="AC19" s="339"/>
      <c r="AD19" s="339"/>
      <c r="AE19" s="339"/>
      <c r="AF19" s="340"/>
      <c r="AG19" s="338">
        <v>341</v>
      </c>
      <c r="AH19" s="339"/>
      <c r="AI19" s="339"/>
      <c r="AJ19" s="339"/>
      <c r="AK19" s="339"/>
      <c r="AL19" s="340"/>
      <c r="AM19" s="338">
        <v>437</v>
      </c>
      <c r="AN19" s="339"/>
      <c r="AO19" s="339"/>
      <c r="AP19" s="339"/>
      <c r="AQ19" s="339"/>
      <c r="AR19" s="340"/>
      <c r="AS19" s="338">
        <v>278</v>
      </c>
      <c r="AT19" s="339"/>
      <c r="AU19" s="339"/>
      <c r="AV19" s="339"/>
      <c r="AW19" s="339"/>
      <c r="AX19" s="340"/>
      <c r="AY19" s="338">
        <v>538</v>
      </c>
      <c r="AZ19" s="339"/>
      <c r="BA19" s="339"/>
      <c r="BB19" s="339"/>
      <c r="BC19" s="339"/>
      <c r="BD19" s="340"/>
      <c r="BE19" s="338">
        <v>331</v>
      </c>
      <c r="BF19" s="339"/>
      <c r="BG19" s="339"/>
      <c r="BH19" s="339"/>
      <c r="BI19" s="339"/>
      <c r="BJ19" s="340"/>
      <c r="BK19" s="338">
        <v>227</v>
      </c>
      <c r="BL19" s="339"/>
      <c r="BM19" s="339"/>
      <c r="BN19" s="339"/>
      <c r="BO19" s="339"/>
      <c r="BP19" s="340"/>
      <c r="BQ19" s="338">
        <v>273</v>
      </c>
      <c r="BR19" s="339"/>
      <c r="BS19" s="339"/>
      <c r="BT19" s="339"/>
      <c r="BU19" s="339"/>
      <c r="BV19" s="340"/>
      <c r="BW19" s="338">
        <v>768</v>
      </c>
      <c r="BX19" s="339"/>
      <c r="BY19" s="339"/>
      <c r="BZ19" s="339"/>
      <c r="CA19" s="339"/>
      <c r="CB19" s="340"/>
      <c r="CC19" s="338">
        <v>436</v>
      </c>
      <c r="CD19" s="339"/>
      <c r="CE19" s="339"/>
      <c r="CF19" s="339"/>
      <c r="CG19" s="339"/>
      <c r="CH19" s="340"/>
    </row>
    <row r="20" spans="1:86" s="116" customFormat="1" ht="24" customHeight="1" x14ac:dyDescent="0.3">
      <c r="A20" s="391"/>
      <c r="B20" s="441" t="s">
        <v>209</v>
      </c>
      <c r="C20" s="442"/>
      <c r="D20" s="84" t="s">
        <v>110</v>
      </c>
      <c r="E20" s="146" t="s">
        <v>32</v>
      </c>
      <c r="F20" s="82" t="s">
        <v>33</v>
      </c>
      <c r="G20" s="191">
        <v>613</v>
      </c>
      <c r="H20" s="191">
        <v>650</v>
      </c>
      <c r="I20" s="109">
        <v>1900</v>
      </c>
      <c r="J20" s="79">
        <f t="shared" si="4"/>
        <v>1938</v>
      </c>
      <c r="K20" s="79">
        <f t="shared" si="4"/>
        <v>1976.76</v>
      </c>
      <c r="L20" s="57" t="s">
        <v>203</v>
      </c>
      <c r="M20" s="53">
        <v>0.02</v>
      </c>
      <c r="N20" s="126">
        <f t="shared" ref="N20" si="6">SUM(O20:CH20)</f>
        <v>433</v>
      </c>
      <c r="O20" s="338">
        <v>14</v>
      </c>
      <c r="P20" s="339"/>
      <c r="Q20" s="339"/>
      <c r="R20" s="339"/>
      <c r="S20" s="339"/>
      <c r="T20" s="340"/>
      <c r="U20" s="338">
        <v>62</v>
      </c>
      <c r="V20" s="339"/>
      <c r="W20" s="339"/>
      <c r="X20" s="339"/>
      <c r="Y20" s="339"/>
      <c r="Z20" s="340"/>
      <c r="AA20" s="338">
        <v>64</v>
      </c>
      <c r="AB20" s="339"/>
      <c r="AC20" s="339"/>
      <c r="AD20" s="339"/>
      <c r="AE20" s="339"/>
      <c r="AF20" s="340"/>
      <c r="AG20" s="338">
        <v>34</v>
      </c>
      <c r="AH20" s="339"/>
      <c r="AI20" s="339"/>
      <c r="AJ20" s="339"/>
      <c r="AK20" s="339"/>
      <c r="AL20" s="340"/>
      <c r="AM20" s="338">
        <v>44</v>
      </c>
      <c r="AN20" s="339"/>
      <c r="AO20" s="339"/>
      <c r="AP20" s="339"/>
      <c r="AQ20" s="339"/>
      <c r="AR20" s="340"/>
      <c r="AS20" s="338">
        <v>43</v>
      </c>
      <c r="AT20" s="339"/>
      <c r="AU20" s="339"/>
      <c r="AV20" s="339"/>
      <c r="AW20" s="339"/>
      <c r="AX20" s="340"/>
      <c r="AY20" s="338">
        <v>25</v>
      </c>
      <c r="AZ20" s="339"/>
      <c r="BA20" s="339"/>
      <c r="BB20" s="339"/>
      <c r="BC20" s="339"/>
      <c r="BD20" s="340"/>
      <c r="BE20" s="338">
        <v>35</v>
      </c>
      <c r="BF20" s="339"/>
      <c r="BG20" s="339"/>
      <c r="BH20" s="339"/>
      <c r="BI20" s="339"/>
      <c r="BJ20" s="340"/>
      <c r="BK20" s="338">
        <v>9</v>
      </c>
      <c r="BL20" s="339"/>
      <c r="BM20" s="339"/>
      <c r="BN20" s="339"/>
      <c r="BO20" s="339"/>
      <c r="BP20" s="340"/>
      <c r="BQ20" s="338">
        <v>39</v>
      </c>
      <c r="BR20" s="339"/>
      <c r="BS20" s="339"/>
      <c r="BT20" s="339"/>
      <c r="BU20" s="339"/>
      <c r="BV20" s="340"/>
      <c r="BW20" s="338">
        <v>10</v>
      </c>
      <c r="BX20" s="339"/>
      <c r="BY20" s="339"/>
      <c r="BZ20" s="339"/>
      <c r="CA20" s="339"/>
      <c r="CB20" s="340"/>
      <c r="CC20" s="338">
        <v>54</v>
      </c>
      <c r="CD20" s="339"/>
      <c r="CE20" s="339"/>
      <c r="CF20" s="339"/>
      <c r="CG20" s="339"/>
      <c r="CH20" s="340"/>
    </row>
    <row r="21" spans="1:86" s="30" customFormat="1" ht="24" customHeight="1" x14ac:dyDescent="0.3">
      <c r="A21" s="391"/>
      <c r="B21" s="430" t="s">
        <v>221</v>
      </c>
      <c r="C21" s="431"/>
      <c r="D21" s="88" t="s">
        <v>154</v>
      </c>
      <c r="E21" s="146" t="s">
        <v>32</v>
      </c>
      <c r="F21" s="82" t="s">
        <v>33</v>
      </c>
      <c r="G21" s="191">
        <v>846</v>
      </c>
      <c r="H21" s="191">
        <v>1100</v>
      </c>
      <c r="I21" s="109">
        <v>1300</v>
      </c>
      <c r="J21" s="79">
        <f t="shared" ref="J21:K21" si="7">I21*1.02</f>
        <v>1326</v>
      </c>
      <c r="K21" s="79">
        <f t="shared" si="7"/>
        <v>1352.52</v>
      </c>
      <c r="L21" s="57" t="s">
        <v>203</v>
      </c>
      <c r="M21" s="53">
        <v>0.02</v>
      </c>
      <c r="N21" s="39">
        <f t="shared" si="5"/>
        <v>321</v>
      </c>
      <c r="O21" s="338">
        <v>10</v>
      </c>
      <c r="P21" s="339"/>
      <c r="Q21" s="339"/>
      <c r="R21" s="339"/>
      <c r="S21" s="339"/>
      <c r="T21" s="340"/>
      <c r="U21" s="338">
        <v>12</v>
      </c>
      <c r="V21" s="339"/>
      <c r="W21" s="339"/>
      <c r="X21" s="339"/>
      <c r="Y21" s="339"/>
      <c r="Z21" s="340"/>
      <c r="AA21" s="338">
        <v>16</v>
      </c>
      <c r="AB21" s="339"/>
      <c r="AC21" s="339"/>
      <c r="AD21" s="339"/>
      <c r="AE21" s="339"/>
      <c r="AF21" s="340"/>
      <c r="AG21" s="338">
        <v>29</v>
      </c>
      <c r="AH21" s="339"/>
      <c r="AI21" s="339"/>
      <c r="AJ21" s="339"/>
      <c r="AK21" s="339"/>
      <c r="AL21" s="340"/>
      <c r="AM21" s="338">
        <v>37</v>
      </c>
      <c r="AN21" s="339"/>
      <c r="AO21" s="339"/>
      <c r="AP21" s="339"/>
      <c r="AQ21" s="339"/>
      <c r="AR21" s="340"/>
      <c r="AS21" s="338">
        <v>31</v>
      </c>
      <c r="AT21" s="339"/>
      <c r="AU21" s="339"/>
      <c r="AV21" s="339"/>
      <c r="AW21" s="339"/>
      <c r="AX21" s="340"/>
      <c r="AY21" s="338">
        <v>9</v>
      </c>
      <c r="AZ21" s="339"/>
      <c r="BA21" s="339"/>
      <c r="BB21" s="339"/>
      <c r="BC21" s="339"/>
      <c r="BD21" s="340"/>
      <c r="BE21" s="338">
        <v>16</v>
      </c>
      <c r="BF21" s="339"/>
      <c r="BG21" s="339"/>
      <c r="BH21" s="339"/>
      <c r="BI21" s="339"/>
      <c r="BJ21" s="340"/>
      <c r="BK21" s="338">
        <v>14</v>
      </c>
      <c r="BL21" s="339"/>
      <c r="BM21" s="339"/>
      <c r="BN21" s="339"/>
      <c r="BO21" s="339"/>
      <c r="BP21" s="340"/>
      <c r="BQ21" s="338">
        <v>28</v>
      </c>
      <c r="BR21" s="339"/>
      <c r="BS21" s="339"/>
      <c r="BT21" s="339"/>
      <c r="BU21" s="339"/>
      <c r="BV21" s="340"/>
      <c r="BW21" s="338">
        <v>87</v>
      </c>
      <c r="BX21" s="339"/>
      <c r="BY21" s="339"/>
      <c r="BZ21" s="339"/>
      <c r="CA21" s="339"/>
      <c r="CB21" s="340"/>
      <c r="CC21" s="338">
        <v>32</v>
      </c>
      <c r="CD21" s="339"/>
      <c r="CE21" s="339"/>
      <c r="CF21" s="339"/>
      <c r="CG21" s="339"/>
      <c r="CH21" s="340"/>
    </row>
    <row r="22" spans="1:86" s="30" customFormat="1" ht="12.75" customHeight="1" x14ac:dyDescent="0.3">
      <c r="A22" s="369" t="s">
        <v>35</v>
      </c>
      <c r="B22" s="434" t="s">
        <v>210</v>
      </c>
      <c r="C22" s="434"/>
      <c r="D22" s="432" t="s">
        <v>36</v>
      </c>
      <c r="E22" s="432" t="s">
        <v>32</v>
      </c>
      <c r="F22" s="432" t="s">
        <v>229</v>
      </c>
      <c r="G22" s="380">
        <v>10205</v>
      </c>
      <c r="H22" s="380">
        <v>10300</v>
      </c>
      <c r="I22" s="380">
        <v>6500</v>
      </c>
      <c r="J22" s="392">
        <f>I22*1.02</f>
        <v>6630</v>
      </c>
      <c r="K22" s="392">
        <f>J22*1.02</f>
        <v>6762.6</v>
      </c>
      <c r="L22" s="396" t="s">
        <v>226</v>
      </c>
      <c r="M22" s="359">
        <v>0.02</v>
      </c>
      <c r="N22" s="361">
        <f>SUM(O23:CH23)</f>
        <v>8197</v>
      </c>
      <c r="O22" s="45" t="s">
        <v>61</v>
      </c>
      <c r="P22" s="45" t="s">
        <v>62</v>
      </c>
      <c r="Q22" s="45" t="s">
        <v>63</v>
      </c>
      <c r="R22" s="45" t="s">
        <v>64</v>
      </c>
      <c r="S22" s="45" t="s">
        <v>37</v>
      </c>
      <c r="T22" s="45" t="s">
        <v>38</v>
      </c>
      <c r="U22" s="45" t="s">
        <v>61</v>
      </c>
      <c r="V22" s="45" t="s">
        <v>62</v>
      </c>
      <c r="W22" s="45" t="s">
        <v>63</v>
      </c>
      <c r="X22" s="45" t="s">
        <v>64</v>
      </c>
      <c r="Y22" s="45" t="s">
        <v>37</v>
      </c>
      <c r="Z22" s="45" t="s">
        <v>38</v>
      </c>
      <c r="AA22" s="45" t="s">
        <v>61</v>
      </c>
      <c r="AB22" s="45" t="s">
        <v>62</v>
      </c>
      <c r="AC22" s="45" t="s">
        <v>63</v>
      </c>
      <c r="AD22" s="45" t="s">
        <v>64</v>
      </c>
      <c r="AE22" s="45" t="s">
        <v>37</v>
      </c>
      <c r="AF22" s="45" t="s">
        <v>38</v>
      </c>
      <c r="AG22" s="45" t="s">
        <v>61</v>
      </c>
      <c r="AH22" s="45" t="s">
        <v>62</v>
      </c>
      <c r="AI22" s="45" t="s">
        <v>63</v>
      </c>
      <c r="AJ22" s="45" t="s">
        <v>64</v>
      </c>
      <c r="AK22" s="45" t="s">
        <v>37</v>
      </c>
      <c r="AL22" s="45" t="s">
        <v>38</v>
      </c>
      <c r="AM22" s="45" t="s">
        <v>61</v>
      </c>
      <c r="AN22" s="45" t="s">
        <v>62</v>
      </c>
      <c r="AO22" s="45" t="s">
        <v>63</v>
      </c>
      <c r="AP22" s="45" t="s">
        <v>64</v>
      </c>
      <c r="AQ22" s="45" t="s">
        <v>37</v>
      </c>
      <c r="AR22" s="45" t="s">
        <v>38</v>
      </c>
      <c r="AS22" s="45" t="s">
        <v>61</v>
      </c>
      <c r="AT22" s="45" t="s">
        <v>62</v>
      </c>
      <c r="AU22" s="45" t="s">
        <v>63</v>
      </c>
      <c r="AV22" s="45" t="s">
        <v>64</v>
      </c>
      <c r="AW22" s="45" t="s">
        <v>37</v>
      </c>
      <c r="AX22" s="45" t="s">
        <v>38</v>
      </c>
      <c r="AY22" s="45" t="s">
        <v>61</v>
      </c>
      <c r="AZ22" s="45" t="s">
        <v>62</v>
      </c>
      <c r="BA22" s="45" t="s">
        <v>63</v>
      </c>
      <c r="BB22" s="45" t="s">
        <v>64</v>
      </c>
      <c r="BC22" s="45" t="s">
        <v>37</v>
      </c>
      <c r="BD22" s="45" t="s">
        <v>38</v>
      </c>
      <c r="BE22" s="45" t="s">
        <v>61</v>
      </c>
      <c r="BF22" s="45" t="s">
        <v>62</v>
      </c>
      <c r="BG22" s="45" t="s">
        <v>63</v>
      </c>
      <c r="BH22" s="45" t="s">
        <v>64</v>
      </c>
      <c r="BI22" s="45" t="s">
        <v>37</v>
      </c>
      <c r="BJ22" s="45" t="s">
        <v>38</v>
      </c>
      <c r="BK22" s="45" t="s">
        <v>61</v>
      </c>
      <c r="BL22" s="45" t="s">
        <v>62</v>
      </c>
      <c r="BM22" s="45" t="s">
        <v>63</v>
      </c>
      <c r="BN22" s="45" t="s">
        <v>64</v>
      </c>
      <c r="BO22" s="45" t="s">
        <v>37</v>
      </c>
      <c r="BP22" s="45" t="s">
        <v>38</v>
      </c>
      <c r="BQ22" s="45" t="s">
        <v>61</v>
      </c>
      <c r="BR22" s="45" t="s">
        <v>62</v>
      </c>
      <c r="BS22" s="45" t="s">
        <v>63</v>
      </c>
      <c r="BT22" s="45" t="s">
        <v>64</v>
      </c>
      <c r="BU22" s="45" t="s">
        <v>37</v>
      </c>
      <c r="BV22" s="45" t="s">
        <v>38</v>
      </c>
      <c r="BW22" s="45" t="s">
        <v>61</v>
      </c>
      <c r="BX22" s="45" t="s">
        <v>62</v>
      </c>
      <c r="BY22" s="45" t="s">
        <v>63</v>
      </c>
      <c r="BZ22" s="45" t="s">
        <v>64</v>
      </c>
      <c r="CA22" s="45" t="s">
        <v>37</v>
      </c>
      <c r="CB22" s="45" t="s">
        <v>38</v>
      </c>
      <c r="CC22" s="45" t="s">
        <v>61</v>
      </c>
      <c r="CD22" s="45" t="s">
        <v>62</v>
      </c>
      <c r="CE22" s="45" t="s">
        <v>63</v>
      </c>
      <c r="CF22" s="45" t="s">
        <v>64</v>
      </c>
      <c r="CG22" s="45" t="s">
        <v>37</v>
      </c>
      <c r="CH22" s="45" t="s">
        <v>38</v>
      </c>
    </row>
    <row r="23" spans="1:86" s="30" customFormat="1" ht="25.5" customHeight="1" x14ac:dyDescent="0.3">
      <c r="A23" s="370"/>
      <c r="B23" s="434"/>
      <c r="C23" s="434"/>
      <c r="D23" s="435"/>
      <c r="E23" s="433"/>
      <c r="F23" s="433"/>
      <c r="G23" s="381"/>
      <c r="H23" s="381"/>
      <c r="I23" s="381"/>
      <c r="J23" s="393"/>
      <c r="K23" s="393"/>
      <c r="L23" s="397"/>
      <c r="M23" s="360"/>
      <c r="N23" s="362"/>
      <c r="O23" s="243">
        <v>97</v>
      </c>
      <c r="P23" s="243">
        <v>140</v>
      </c>
      <c r="Q23" s="243">
        <v>18</v>
      </c>
      <c r="R23" s="243">
        <v>16</v>
      </c>
      <c r="S23" s="243">
        <v>165</v>
      </c>
      <c r="T23" s="243">
        <v>48</v>
      </c>
      <c r="U23" s="243">
        <v>270</v>
      </c>
      <c r="V23" s="243">
        <v>269</v>
      </c>
      <c r="W23" s="243">
        <v>34</v>
      </c>
      <c r="X23" s="243">
        <v>26</v>
      </c>
      <c r="Y23" s="243">
        <v>243</v>
      </c>
      <c r="Z23" s="243">
        <v>87</v>
      </c>
      <c r="AA23" s="248">
        <v>124</v>
      </c>
      <c r="AB23" s="248">
        <v>177</v>
      </c>
      <c r="AC23" s="248">
        <v>19</v>
      </c>
      <c r="AD23" s="248">
        <v>29</v>
      </c>
      <c r="AE23" s="248">
        <v>168</v>
      </c>
      <c r="AF23" s="248">
        <v>60</v>
      </c>
      <c r="AG23" s="257">
        <v>273</v>
      </c>
      <c r="AH23" s="257">
        <v>285</v>
      </c>
      <c r="AI23" s="257">
        <v>25</v>
      </c>
      <c r="AJ23" s="257">
        <v>20</v>
      </c>
      <c r="AK23" s="257">
        <v>222</v>
      </c>
      <c r="AL23" s="257">
        <v>74</v>
      </c>
      <c r="AM23" s="257">
        <v>131</v>
      </c>
      <c r="AN23" s="257">
        <v>200</v>
      </c>
      <c r="AO23" s="257">
        <v>28</v>
      </c>
      <c r="AP23" s="257">
        <v>11</v>
      </c>
      <c r="AQ23" s="257">
        <v>236</v>
      </c>
      <c r="AR23" s="257">
        <v>90</v>
      </c>
      <c r="AS23" s="261">
        <v>164</v>
      </c>
      <c r="AT23" s="261">
        <v>194</v>
      </c>
      <c r="AU23" s="261">
        <v>37</v>
      </c>
      <c r="AV23" s="261">
        <v>31</v>
      </c>
      <c r="AW23" s="261">
        <v>263</v>
      </c>
      <c r="AX23" s="261">
        <v>95</v>
      </c>
      <c r="AY23" s="274">
        <v>182</v>
      </c>
      <c r="AZ23" s="274">
        <v>191</v>
      </c>
      <c r="BA23" s="274">
        <v>34</v>
      </c>
      <c r="BB23" s="274">
        <v>25</v>
      </c>
      <c r="BC23" s="274">
        <v>152</v>
      </c>
      <c r="BD23" s="274">
        <v>81</v>
      </c>
      <c r="BE23" s="281">
        <v>120</v>
      </c>
      <c r="BF23" s="281">
        <v>149</v>
      </c>
      <c r="BG23" s="281">
        <v>32</v>
      </c>
      <c r="BH23" s="281">
        <v>19</v>
      </c>
      <c r="BI23" s="281">
        <v>229</v>
      </c>
      <c r="BJ23" s="281">
        <v>108</v>
      </c>
      <c r="BK23" s="284">
        <v>121</v>
      </c>
      <c r="BL23" s="284">
        <v>119</v>
      </c>
      <c r="BM23" s="284">
        <v>21</v>
      </c>
      <c r="BN23" s="284">
        <v>16</v>
      </c>
      <c r="BO23" s="284">
        <v>130</v>
      </c>
      <c r="BP23" s="284">
        <v>55</v>
      </c>
      <c r="BQ23" s="302">
        <v>249</v>
      </c>
      <c r="BR23" s="302">
        <v>259</v>
      </c>
      <c r="BS23" s="302">
        <v>43</v>
      </c>
      <c r="BT23" s="302">
        <v>25</v>
      </c>
      <c r="BU23" s="302">
        <v>252</v>
      </c>
      <c r="BV23" s="302">
        <v>137</v>
      </c>
      <c r="BW23" s="308">
        <v>261</v>
      </c>
      <c r="BX23" s="308">
        <v>239</v>
      </c>
      <c r="BY23" s="308">
        <v>22</v>
      </c>
      <c r="BZ23" s="308">
        <v>13</v>
      </c>
      <c r="CA23" s="308">
        <v>135</v>
      </c>
      <c r="CB23" s="308">
        <v>52</v>
      </c>
      <c r="CC23" s="308">
        <v>185</v>
      </c>
      <c r="CD23" s="308">
        <v>112</v>
      </c>
      <c r="CE23" s="308">
        <v>5</v>
      </c>
      <c r="CF23" s="308">
        <v>5</v>
      </c>
      <c r="CG23" s="308">
        <v>36</v>
      </c>
      <c r="CH23" s="308">
        <v>14</v>
      </c>
    </row>
    <row r="24" spans="1:86" s="30" customFormat="1" ht="37.5" customHeight="1" x14ac:dyDescent="0.3">
      <c r="A24" s="370"/>
      <c r="B24" s="436" t="s">
        <v>211</v>
      </c>
      <c r="C24" s="436"/>
      <c r="D24" s="82" t="s">
        <v>36</v>
      </c>
      <c r="E24" s="82" t="s">
        <v>32</v>
      </c>
      <c r="F24" s="82" t="s">
        <v>33</v>
      </c>
      <c r="G24" s="111">
        <v>3052</v>
      </c>
      <c r="H24" s="111">
        <v>3500</v>
      </c>
      <c r="I24" s="111">
        <v>3800</v>
      </c>
      <c r="J24" s="79">
        <f t="shared" ref="J24:K24" si="8">I24*1.02</f>
        <v>3876</v>
      </c>
      <c r="K24" s="79">
        <f t="shared" si="8"/>
        <v>3953.52</v>
      </c>
      <c r="L24" s="57" t="s">
        <v>203</v>
      </c>
      <c r="M24" s="67">
        <v>0.02</v>
      </c>
      <c r="N24" s="78">
        <f t="shared" ref="N24:N30" si="9">SUM(O24:CH24)</f>
        <v>577</v>
      </c>
      <c r="O24" s="243">
        <v>0</v>
      </c>
      <c r="P24" s="243">
        <v>0</v>
      </c>
      <c r="Q24" s="243">
        <v>0</v>
      </c>
      <c r="R24" s="243">
        <v>0</v>
      </c>
      <c r="S24" s="243">
        <v>13</v>
      </c>
      <c r="T24" s="243">
        <v>4</v>
      </c>
      <c r="U24" s="243">
        <v>1</v>
      </c>
      <c r="V24" s="243">
        <v>4</v>
      </c>
      <c r="W24" s="243">
        <v>0</v>
      </c>
      <c r="X24" s="243">
        <v>0</v>
      </c>
      <c r="Y24" s="243">
        <v>19</v>
      </c>
      <c r="Z24" s="243">
        <v>3</v>
      </c>
      <c r="AA24" s="248">
        <v>3</v>
      </c>
      <c r="AB24" s="248">
        <v>2</v>
      </c>
      <c r="AC24" s="248">
        <v>1</v>
      </c>
      <c r="AD24" s="248">
        <v>1</v>
      </c>
      <c r="AE24" s="248">
        <v>8</v>
      </c>
      <c r="AF24" s="248">
        <v>2</v>
      </c>
      <c r="AG24" s="257">
        <v>4</v>
      </c>
      <c r="AH24" s="257">
        <v>9</v>
      </c>
      <c r="AI24" s="257">
        <v>4</v>
      </c>
      <c r="AJ24" s="257">
        <v>0</v>
      </c>
      <c r="AK24" s="257">
        <v>12</v>
      </c>
      <c r="AL24" s="257">
        <v>5</v>
      </c>
      <c r="AM24" s="257">
        <v>2</v>
      </c>
      <c r="AN24" s="257">
        <v>2</v>
      </c>
      <c r="AO24" s="257">
        <v>1</v>
      </c>
      <c r="AP24" s="257">
        <v>0</v>
      </c>
      <c r="AQ24" s="257">
        <v>21</v>
      </c>
      <c r="AR24" s="257">
        <v>8</v>
      </c>
      <c r="AS24" s="261">
        <v>15</v>
      </c>
      <c r="AT24" s="261">
        <v>29</v>
      </c>
      <c r="AU24" s="261">
        <v>4</v>
      </c>
      <c r="AV24" s="261">
        <v>0</v>
      </c>
      <c r="AW24" s="261">
        <v>31</v>
      </c>
      <c r="AX24" s="261">
        <v>7</v>
      </c>
      <c r="AY24" s="274">
        <v>8</v>
      </c>
      <c r="AZ24" s="274">
        <v>8</v>
      </c>
      <c r="BA24" s="274">
        <v>4</v>
      </c>
      <c r="BB24" s="274">
        <v>1</v>
      </c>
      <c r="BC24" s="274">
        <v>16</v>
      </c>
      <c r="BD24" s="274">
        <v>9</v>
      </c>
      <c r="BE24" s="281">
        <v>4</v>
      </c>
      <c r="BF24" s="281">
        <v>6</v>
      </c>
      <c r="BG24" s="281">
        <v>3</v>
      </c>
      <c r="BH24" s="281">
        <v>1</v>
      </c>
      <c r="BI24" s="281">
        <v>8</v>
      </c>
      <c r="BJ24" s="281">
        <v>9</v>
      </c>
      <c r="BK24" s="284">
        <v>0</v>
      </c>
      <c r="BL24" s="284">
        <v>0</v>
      </c>
      <c r="BM24" s="284">
        <v>0</v>
      </c>
      <c r="BN24" s="284">
        <v>0</v>
      </c>
      <c r="BO24" s="284">
        <v>58</v>
      </c>
      <c r="BP24" s="284">
        <v>15</v>
      </c>
      <c r="BQ24" s="302">
        <v>2</v>
      </c>
      <c r="BR24" s="302">
        <v>1</v>
      </c>
      <c r="BS24" s="302">
        <v>0</v>
      </c>
      <c r="BT24" s="302">
        <v>0</v>
      </c>
      <c r="BU24" s="302">
        <v>95</v>
      </c>
      <c r="BV24" s="302">
        <v>36</v>
      </c>
      <c r="BW24" s="308">
        <v>3</v>
      </c>
      <c r="BX24" s="308">
        <v>4</v>
      </c>
      <c r="BY24" s="308">
        <v>17</v>
      </c>
      <c r="BZ24" s="308">
        <v>7</v>
      </c>
      <c r="CA24" s="308">
        <v>14</v>
      </c>
      <c r="CB24" s="308">
        <v>4</v>
      </c>
      <c r="CC24" s="308">
        <v>0</v>
      </c>
      <c r="CD24" s="308">
        <v>4</v>
      </c>
      <c r="CE24" s="308">
        <v>0</v>
      </c>
      <c r="CF24" s="308">
        <v>0</v>
      </c>
      <c r="CG24" s="308">
        <v>21</v>
      </c>
      <c r="CH24" s="308">
        <v>4</v>
      </c>
    </row>
    <row r="25" spans="1:86" s="30" customFormat="1" ht="27" customHeight="1" x14ac:dyDescent="0.3">
      <c r="A25" s="370"/>
      <c r="B25" s="437" t="s">
        <v>212</v>
      </c>
      <c r="C25" s="438"/>
      <c r="D25" s="83" t="s">
        <v>36</v>
      </c>
      <c r="E25" s="82" t="s">
        <v>32</v>
      </c>
      <c r="F25" s="82" t="s">
        <v>33</v>
      </c>
      <c r="G25" s="111">
        <v>4732</v>
      </c>
      <c r="H25" s="111">
        <v>4700</v>
      </c>
      <c r="I25" s="111">
        <v>3800</v>
      </c>
      <c r="J25" s="79">
        <f t="shared" ref="J25:K25" si="10">I25*1.02</f>
        <v>3876</v>
      </c>
      <c r="K25" s="79">
        <f t="shared" si="10"/>
        <v>3953.52</v>
      </c>
      <c r="L25" s="57" t="s">
        <v>203</v>
      </c>
      <c r="M25" s="67">
        <v>0.02</v>
      </c>
      <c r="N25" s="78">
        <f t="shared" si="9"/>
        <v>1916</v>
      </c>
      <c r="O25" s="243">
        <v>2</v>
      </c>
      <c r="P25" s="243">
        <v>1</v>
      </c>
      <c r="Q25" s="243">
        <v>1</v>
      </c>
      <c r="R25" s="243">
        <v>1</v>
      </c>
      <c r="S25" s="243">
        <v>9</v>
      </c>
      <c r="T25" s="243">
        <v>7</v>
      </c>
      <c r="U25" s="243">
        <v>5</v>
      </c>
      <c r="V25" s="243">
        <v>6</v>
      </c>
      <c r="W25" s="243">
        <v>0</v>
      </c>
      <c r="X25" s="243">
        <v>4</v>
      </c>
      <c r="Y25" s="243">
        <v>11</v>
      </c>
      <c r="Z25" s="243">
        <v>0</v>
      </c>
      <c r="AA25" s="248">
        <v>0</v>
      </c>
      <c r="AB25" s="248">
        <v>0</v>
      </c>
      <c r="AC25" s="248">
        <v>53</v>
      </c>
      <c r="AD25" s="248">
        <v>54</v>
      </c>
      <c r="AE25" s="248">
        <v>25</v>
      </c>
      <c r="AF25" s="248">
        <v>2</v>
      </c>
      <c r="AG25" s="257">
        <v>0</v>
      </c>
      <c r="AH25" s="257">
        <v>0</v>
      </c>
      <c r="AI25" s="257">
        <v>66</v>
      </c>
      <c r="AJ25" s="257">
        <v>58</v>
      </c>
      <c r="AK25" s="257">
        <v>11</v>
      </c>
      <c r="AL25" s="257">
        <v>6</v>
      </c>
      <c r="AM25" s="257">
        <v>0</v>
      </c>
      <c r="AN25" s="257">
        <v>0</v>
      </c>
      <c r="AO25" s="257">
        <v>196</v>
      </c>
      <c r="AP25" s="257">
        <v>196</v>
      </c>
      <c r="AQ25" s="257">
        <v>49</v>
      </c>
      <c r="AR25" s="257">
        <v>19</v>
      </c>
      <c r="AS25" s="261">
        <v>4</v>
      </c>
      <c r="AT25" s="261">
        <v>9</v>
      </c>
      <c r="AU25" s="261">
        <v>252</v>
      </c>
      <c r="AV25" s="261">
        <v>238</v>
      </c>
      <c r="AW25" s="261">
        <v>218</v>
      </c>
      <c r="AX25" s="261">
        <v>89</v>
      </c>
      <c r="AY25" s="274">
        <v>1</v>
      </c>
      <c r="AZ25" s="274">
        <v>2</v>
      </c>
      <c r="BA25" s="274">
        <v>53</v>
      </c>
      <c r="BB25" s="274">
        <v>43</v>
      </c>
      <c r="BC25" s="274">
        <v>61</v>
      </c>
      <c r="BD25" s="274">
        <v>19</v>
      </c>
      <c r="BE25" s="281">
        <v>0</v>
      </c>
      <c r="BF25" s="281">
        <v>0</v>
      </c>
      <c r="BG25" s="281">
        <v>1</v>
      </c>
      <c r="BH25" s="281">
        <v>1</v>
      </c>
      <c r="BI25" s="281">
        <v>13</v>
      </c>
      <c r="BJ25" s="281">
        <v>11</v>
      </c>
      <c r="BK25" s="284">
        <v>18</v>
      </c>
      <c r="BL25" s="284">
        <v>10</v>
      </c>
      <c r="BM25" s="284">
        <v>0</v>
      </c>
      <c r="BN25" s="284">
        <v>0</v>
      </c>
      <c r="BO25" s="284">
        <v>18</v>
      </c>
      <c r="BP25" s="284">
        <v>6</v>
      </c>
      <c r="BQ25" s="302">
        <v>2</v>
      </c>
      <c r="BR25" s="302">
        <v>4</v>
      </c>
      <c r="BS25" s="302">
        <v>1</v>
      </c>
      <c r="BT25" s="302">
        <v>0</v>
      </c>
      <c r="BU25" s="302">
        <v>6</v>
      </c>
      <c r="BV25" s="302">
        <v>12</v>
      </c>
      <c r="BW25" s="308">
        <v>0</v>
      </c>
      <c r="BX25" s="308">
        <v>0</v>
      </c>
      <c r="BY25" s="308">
        <v>2</v>
      </c>
      <c r="BZ25" s="308">
        <v>0</v>
      </c>
      <c r="CA25" s="308">
        <v>2</v>
      </c>
      <c r="CB25" s="308">
        <v>12</v>
      </c>
      <c r="CC25" s="308">
        <v>0</v>
      </c>
      <c r="CD25" s="308">
        <v>5</v>
      </c>
      <c r="CE25" s="308">
        <v>0</v>
      </c>
      <c r="CF25" s="308">
        <v>0</v>
      </c>
      <c r="CG25" s="308">
        <v>19</v>
      </c>
      <c r="CH25" s="308">
        <v>2</v>
      </c>
    </row>
    <row r="26" spans="1:86" s="30" customFormat="1" ht="27" customHeight="1" x14ac:dyDescent="0.3">
      <c r="A26" s="370"/>
      <c r="B26" s="445" t="s">
        <v>296</v>
      </c>
      <c r="C26" s="446"/>
      <c r="D26" s="83" t="s">
        <v>36</v>
      </c>
      <c r="E26" s="82" t="s">
        <v>32</v>
      </c>
      <c r="F26" s="82" t="s">
        <v>33</v>
      </c>
      <c r="G26" s="111">
        <v>4513</v>
      </c>
      <c r="H26" s="111">
        <v>4500</v>
      </c>
      <c r="I26" s="111">
        <v>3800</v>
      </c>
      <c r="J26" s="79">
        <f t="shared" ref="J26:K26" si="11">I26*1.02</f>
        <v>3876</v>
      </c>
      <c r="K26" s="79">
        <f t="shared" si="11"/>
        <v>3953.52</v>
      </c>
      <c r="L26" s="57" t="s">
        <v>203</v>
      </c>
      <c r="M26" s="67">
        <v>0.02</v>
      </c>
      <c r="N26" s="78">
        <f t="shared" si="9"/>
        <v>5115</v>
      </c>
      <c r="O26" s="243">
        <v>19</v>
      </c>
      <c r="P26" s="243">
        <v>19</v>
      </c>
      <c r="Q26" s="243">
        <v>53</v>
      </c>
      <c r="R26" s="243">
        <v>59</v>
      </c>
      <c r="S26" s="243">
        <v>38</v>
      </c>
      <c r="T26" s="243">
        <v>10</v>
      </c>
      <c r="U26" s="243">
        <v>372</v>
      </c>
      <c r="V26" s="243">
        <v>488</v>
      </c>
      <c r="W26" s="243">
        <v>0</v>
      </c>
      <c r="X26" s="243">
        <v>0</v>
      </c>
      <c r="Y26" s="243">
        <v>560</v>
      </c>
      <c r="Z26" s="243">
        <v>100</v>
      </c>
      <c r="AA26" s="248">
        <v>83</v>
      </c>
      <c r="AB26" s="248">
        <v>101</v>
      </c>
      <c r="AC26" s="248">
        <v>12</v>
      </c>
      <c r="AD26" s="248">
        <v>14</v>
      </c>
      <c r="AE26" s="248">
        <v>349</v>
      </c>
      <c r="AF26" s="248">
        <v>73</v>
      </c>
      <c r="AG26" s="257">
        <v>101</v>
      </c>
      <c r="AH26" s="257">
        <v>49</v>
      </c>
      <c r="AI26" s="257">
        <v>0</v>
      </c>
      <c r="AJ26" s="257">
        <v>0</v>
      </c>
      <c r="AK26" s="257">
        <v>171</v>
      </c>
      <c r="AL26" s="257">
        <v>16</v>
      </c>
      <c r="AM26" s="257">
        <v>157</v>
      </c>
      <c r="AN26" s="257">
        <v>137</v>
      </c>
      <c r="AO26" s="257">
        <v>0</v>
      </c>
      <c r="AP26" s="257">
        <v>0</v>
      </c>
      <c r="AQ26" s="257">
        <v>74</v>
      </c>
      <c r="AR26" s="257">
        <v>16</v>
      </c>
      <c r="AS26" s="261">
        <v>120</v>
      </c>
      <c r="AT26" s="261">
        <v>170</v>
      </c>
      <c r="AU26" s="261">
        <v>62</v>
      </c>
      <c r="AV26" s="261">
        <v>65</v>
      </c>
      <c r="AW26" s="261">
        <v>120</v>
      </c>
      <c r="AX26" s="261">
        <v>64</v>
      </c>
      <c r="AY26" s="274">
        <v>26</v>
      </c>
      <c r="AZ26" s="274">
        <v>21</v>
      </c>
      <c r="BA26" s="274">
        <v>5</v>
      </c>
      <c r="BB26" s="274">
        <v>24</v>
      </c>
      <c r="BC26" s="274">
        <v>298</v>
      </c>
      <c r="BD26" s="274">
        <v>48</v>
      </c>
      <c r="BE26" s="281">
        <v>14</v>
      </c>
      <c r="BF26" s="281">
        <v>6</v>
      </c>
      <c r="BG26" s="281">
        <v>10</v>
      </c>
      <c r="BH26" s="281">
        <v>14</v>
      </c>
      <c r="BI26" s="281">
        <v>76</v>
      </c>
      <c r="BJ26" s="281">
        <v>39</v>
      </c>
      <c r="BK26" s="284">
        <v>7</v>
      </c>
      <c r="BL26" s="284">
        <v>2</v>
      </c>
      <c r="BM26" s="284">
        <v>13</v>
      </c>
      <c r="BN26" s="284">
        <v>21</v>
      </c>
      <c r="BO26" s="284">
        <v>9</v>
      </c>
      <c r="BP26" s="284">
        <v>5</v>
      </c>
      <c r="BQ26" s="302">
        <v>34</v>
      </c>
      <c r="BR26" s="302">
        <v>41</v>
      </c>
      <c r="BS26" s="302">
        <v>1</v>
      </c>
      <c r="BT26" s="302">
        <v>5</v>
      </c>
      <c r="BU26" s="302">
        <v>91</v>
      </c>
      <c r="BV26" s="302">
        <v>31</v>
      </c>
      <c r="BW26" s="308">
        <v>38</v>
      </c>
      <c r="BX26" s="308">
        <v>38</v>
      </c>
      <c r="BY26" s="308">
        <v>0</v>
      </c>
      <c r="BZ26" s="308">
        <v>0</v>
      </c>
      <c r="CA26" s="308">
        <v>87</v>
      </c>
      <c r="CB26" s="308">
        <v>37</v>
      </c>
      <c r="CC26" s="308">
        <v>36</v>
      </c>
      <c r="CD26" s="308">
        <v>28</v>
      </c>
      <c r="CE26" s="308">
        <v>0</v>
      </c>
      <c r="CF26" s="308">
        <v>0</v>
      </c>
      <c r="CG26" s="308">
        <v>213</v>
      </c>
      <c r="CH26" s="308">
        <v>125</v>
      </c>
    </row>
    <row r="27" spans="1:86" s="30" customFormat="1" ht="40.5" customHeight="1" x14ac:dyDescent="0.3">
      <c r="A27" s="370"/>
      <c r="B27" s="439" t="s">
        <v>213</v>
      </c>
      <c r="C27" s="440"/>
      <c r="D27" s="85" t="s">
        <v>36</v>
      </c>
      <c r="E27" s="86" t="s">
        <v>32</v>
      </c>
      <c r="F27" s="86" t="s">
        <v>33</v>
      </c>
      <c r="G27" s="111">
        <v>3798</v>
      </c>
      <c r="H27" s="111">
        <v>4400</v>
      </c>
      <c r="I27" s="111">
        <v>4800</v>
      </c>
      <c r="J27" s="79">
        <f t="shared" ref="J27:K27" si="12">I27*1.02</f>
        <v>4896</v>
      </c>
      <c r="K27" s="79">
        <f t="shared" si="12"/>
        <v>4993.92</v>
      </c>
      <c r="L27" s="57" t="s">
        <v>203</v>
      </c>
      <c r="M27" s="67">
        <v>0.02</v>
      </c>
      <c r="N27" s="78">
        <f t="shared" si="9"/>
        <v>2237</v>
      </c>
      <c r="O27" s="243">
        <v>37</v>
      </c>
      <c r="P27" s="243">
        <v>29</v>
      </c>
      <c r="Q27" s="243">
        <v>4</v>
      </c>
      <c r="R27" s="243">
        <v>3</v>
      </c>
      <c r="S27" s="243">
        <v>83</v>
      </c>
      <c r="T27" s="243">
        <v>12</v>
      </c>
      <c r="U27" s="243">
        <v>30</v>
      </c>
      <c r="V27" s="243">
        <v>29</v>
      </c>
      <c r="W27" s="243">
        <v>1</v>
      </c>
      <c r="X27" s="243">
        <v>1</v>
      </c>
      <c r="Y27" s="243">
        <v>99</v>
      </c>
      <c r="Z27" s="243">
        <v>26</v>
      </c>
      <c r="AA27" s="248">
        <v>33</v>
      </c>
      <c r="AB27" s="248">
        <v>40</v>
      </c>
      <c r="AC27" s="248">
        <v>4</v>
      </c>
      <c r="AD27" s="248">
        <v>6</v>
      </c>
      <c r="AE27" s="248">
        <v>139</v>
      </c>
      <c r="AF27" s="248">
        <v>29</v>
      </c>
      <c r="AG27" s="257">
        <v>37</v>
      </c>
      <c r="AH27" s="257">
        <v>41</v>
      </c>
      <c r="AI27" s="257">
        <v>0</v>
      </c>
      <c r="AJ27" s="257">
        <v>0</v>
      </c>
      <c r="AK27" s="257">
        <v>52</v>
      </c>
      <c r="AL27" s="257">
        <v>14</v>
      </c>
      <c r="AM27" s="257">
        <v>30</v>
      </c>
      <c r="AN27" s="257">
        <v>28</v>
      </c>
      <c r="AO27" s="257">
        <v>3</v>
      </c>
      <c r="AP27" s="257">
        <v>2</v>
      </c>
      <c r="AQ27" s="257">
        <v>80</v>
      </c>
      <c r="AR27" s="257">
        <v>13</v>
      </c>
      <c r="AS27" s="261">
        <v>35</v>
      </c>
      <c r="AT27" s="261">
        <v>43</v>
      </c>
      <c r="AU27" s="261">
        <v>0</v>
      </c>
      <c r="AV27" s="261">
        <v>0</v>
      </c>
      <c r="AW27" s="261">
        <v>78</v>
      </c>
      <c r="AX27" s="261">
        <v>14</v>
      </c>
      <c r="AY27" s="274">
        <v>25</v>
      </c>
      <c r="AZ27" s="274">
        <v>41</v>
      </c>
      <c r="BA27" s="274">
        <v>100</v>
      </c>
      <c r="BB27" s="274">
        <v>90</v>
      </c>
      <c r="BC27" s="274">
        <v>9</v>
      </c>
      <c r="BD27" s="274">
        <v>2</v>
      </c>
      <c r="BE27" s="281">
        <v>85</v>
      </c>
      <c r="BF27" s="281">
        <v>84</v>
      </c>
      <c r="BG27" s="281">
        <v>0</v>
      </c>
      <c r="BH27" s="281">
        <v>0</v>
      </c>
      <c r="BI27" s="281">
        <v>10</v>
      </c>
      <c r="BJ27" s="281">
        <v>4</v>
      </c>
      <c r="BK27" s="284">
        <v>11</v>
      </c>
      <c r="BL27" s="284">
        <v>13</v>
      </c>
      <c r="BM27" s="284">
        <v>0</v>
      </c>
      <c r="BN27" s="284">
        <v>0</v>
      </c>
      <c r="BO27" s="284">
        <v>61</v>
      </c>
      <c r="BP27" s="284">
        <v>7</v>
      </c>
      <c r="BQ27" s="302">
        <v>33</v>
      </c>
      <c r="BR27" s="302">
        <v>29</v>
      </c>
      <c r="BS27" s="302">
        <v>0</v>
      </c>
      <c r="BT27" s="302">
        <v>0</v>
      </c>
      <c r="BU27" s="302">
        <v>125</v>
      </c>
      <c r="BV27" s="302">
        <v>22</v>
      </c>
      <c r="BW27" s="308">
        <v>23</v>
      </c>
      <c r="BX27" s="308">
        <v>24</v>
      </c>
      <c r="BY27" s="308">
        <v>11</v>
      </c>
      <c r="BZ27" s="308">
        <v>5</v>
      </c>
      <c r="CA27" s="308">
        <v>151</v>
      </c>
      <c r="CB27" s="308">
        <v>24</v>
      </c>
      <c r="CC27" s="308">
        <v>8</v>
      </c>
      <c r="CD27" s="308">
        <v>11</v>
      </c>
      <c r="CE27" s="308">
        <v>1</v>
      </c>
      <c r="CF27" s="308">
        <v>1</v>
      </c>
      <c r="CG27" s="308">
        <v>120</v>
      </c>
      <c r="CH27" s="308">
        <v>32</v>
      </c>
    </row>
    <row r="28" spans="1:86" s="30" customFormat="1" ht="37.5" customHeight="1" x14ac:dyDescent="0.3">
      <c r="A28" s="370"/>
      <c r="B28" s="447" t="s">
        <v>298</v>
      </c>
      <c r="C28" s="447"/>
      <c r="D28" s="87" t="s">
        <v>36</v>
      </c>
      <c r="E28" s="87" t="s">
        <v>32</v>
      </c>
      <c r="F28" s="87" t="s">
        <v>33</v>
      </c>
      <c r="G28" s="111">
        <v>2866</v>
      </c>
      <c r="H28" s="111">
        <v>2870</v>
      </c>
      <c r="I28" s="111">
        <v>2700</v>
      </c>
      <c r="J28" s="79">
        <f t="shared" ref="J28:K29" si="13">I28*1.02</f>
        <v>2754</v>
      </c>
      <c r="K28" s="79">
        <f t="shared" si="13"/>
        <v>2809.08</v>
      </c>
      <c r="L28" s="57" t="s">
        <v>203</v>
      </c>
      <c r="M28" s="67">
        <v>0.02</v>
      </c>
      <c r="N28" s="78">
        <f t="shared" si="9"/>
        <v>503</v>
      </c>
      <c r="O28" s="243">
        <v>0</v>
      </c>
      <c r="P28" s="243">
        <v>0</v>
      </c>
      <c r="Q28" s="243">
        <v>0</v>
      </c>
      <c r="R28" s="243">
        <v>0</v>
      </c>
      <c r="S28" s="243">
        <v>9</v>
      </c>
      <c r="T28" s="243">
        <v>2</v>
      </c>
      <c r="U28" s="243">
        <v>0</v>
      </c>
      <c r="V28" s="243">
        <v>0</v>
      </c>
      <c r="W28" s="243">
        <v>0</v>
      </c>
      <c r="X28" s="243">
        <v>0</v>
      </c>
      <c r="Y28" s="243">
        <v>11</v>
      </c>
      <c r="Z28" s="243">
        <v>2</v>
      </c>
      <c r="AA28" s="248">
        <v>0</v>
      </c>
      <c r="AB28" s="248">
        <v>0</v>
      </c>
      <c r="AC28" s="248">
        <v>0</v>
      </c>
      <c r="AD28" s="248">
        <v>0</v>
      </c>
      <c r="AE28" s="248">
        <v>56</v>
      </c>
      <c r="AF28" s="248">
        <v>6</v>
      </c>
      <c r="AG28" s="257">
        <v>0</v>
      </c>
      <c r="AH28" s="257">
        <v>0</v>
      </c>
      <c r="AI28" s="257">
        <v>0</v>
      </c>
      <c r="AJ28" s="257">
        <v>0</v>
      </c>
      <c r="AK28" s="257">
        <v>12</v>
      </c>
      <c r="AL28" s="257">
        <v>3</v>
      </c>
      <c r="AM28" s="257">
        <v>0</v>
      </c>
      <c r="AN28" s="257">
        <v>0</v>
      </c>
      <c r="AO28" s="257">
        <v>0</v>
      </c>
      <c r="AP28" s="257">
        <v>0</v>
      </c>
      <c r="AQ28" s="257">
        <v>21</v>
      </c>
      <c r="AR28" s="257">
        <v>3</v>
      </c>
      <c r="AS28" s="261">
        <v>0</v>
      </c>
      <c r="AT28" s="261">
        <v>0</v>
      </c>
      <c r="AU28" s="261">
        <v>19</v>
      </c>
      <c r="AV28" s="261">
        <v>13</v>
      </c>
      <c r="AW28" s="261">
        <v>80</v>
      </c>
      <c r="AX28" s="261">
        <v>4</v>
      </c>
      <c r="AY28" s="274">
        <v>13</v>
      </c>
      <c r="AZ28" s="274">
        <v>16</v>
      </c>
      <c r="BA28" s="274">
        <v>34</v>
      </c>
      <c r="BB28" s="274">
        <v>34</v>
      </c>
      <c r="BC28" s="274">
        <v>9</v>
      </c>
      <c r="BD28" s="274">
        <v>0</v>
      </c>
      <c r="BE28" s="281">
        <v>4</v>
      </c>
      <c r="BF28" s="281">
        <v>0</v>
      </c>
      <c r="BG28" s="281">
        <v>0</v>
      </c>
      <c r="BH28" s="281">
        <v>0</v>
      </c>
      <c r="BI28" s="281">
        <v>16</v>
      </c>
      <c r="BJ28" s="281">
        <v>0</v>
      </c>
      <c r="BK28" s="284">
        <v>0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302">
        <v>0</v>
      </c>
      <c r="BR28" s="302">
        <v>0</v>
      </c>
      <c r="BS28" s="302">
        <v>0</v>
      </c>
      <c r="BT28" s="302">
        <v>0</v>
      </c>
      <c r="BU28" s="302">
        <v>29</v>
      </c>
      <c r="BV28" s="302">
        <v>1</v>
      </c>
      <c r="BW28" s="308">
        <v>0</v>
      </c>
      <c r="BX28" s="308">
        <v>0</v>
      </c>
      <c r="BY28" s="308">
        <v>0</v>
      </c>
      <c r="BZ28" s="308">
        <v>0</v>
      </c>
      <c r="CA28" s="308">
        <v>83</v>
      </c>
      <c r="CB28" s="308">
        <v>15</v>
      </c>
      <c r="CC28" s="308">
        <v>0</v>
      </c>
      <c r="CD28" s="308">
        <v>0</v>
      </c>
      <c r="CE28" s="308">
        <v>0</v>
      </c>
      <c r="CF28" s="308">
        <v>0</v>
      </c>
      <c r="CG28" s="308">
        <v>8</v>
      </c>
      <c r="CH28" s="308">
        <v>0</v>
      </c>
    </row>
    <row r="29" spans="1:86" s="116" customFormat="1" ht="39.75" customHeight="1" x14ac:dyDescent="0.3">
      <c r="A29" s="370"/>
      <c r="B29" s="382" t="s">
        <v>214</v>
      </c>
      <c r="C29" s="383"/>
      <c r="D29" s="145" t="s">
        <v>36</v>
      </c>
      <c r="E29" s="145" t="s">
        <v>32</v>
      </c>
      <c r="F29" s="145" t="s">
        <v>33</v>
      </c>
      <c r="G29" s="111">
        <v>5987</v>
      </c>
      <c r="H29" s="111">
        <v>6000</v>
      </c>
      <c r="I29" s="111">
        <v>18000</v>
      </c>
      <c r="J29" s="79">
        <f t="shared" si="13"/>
        <v>18360</v>
      </c>
      <c r="K29" s="79">
        <f t="shared" si="13"/>
        <v>18727.2</v>
      </c>
      <c r="L29" s="57" t="s">
        <v>227</v>
      </c>
      <c r="M29" s="144">
        <v>0.02</v>
      </c>
      <c r="N29" s="78">
        <f t="shared" ref="N29" si="14">SUM(O29:CH29)</f>
        <v>4975</v>
      </c>
      <c r="O29" s="243">
        <v>88</v>
      </c>
      <c r="P29" s="243">
        <v>69</v>
      </c>
      <c r="Q29" s="243">
        <v>7</v>
      </c>
      <c r="R29" s="243">
        <v>7</v>
      </c>
      <c r="S29" s="243">
        <v>194</v>
      </c>
      <c r="T29" s="243">
        <v>28</v>
      </c>
      <c r="U29" s="243">
        <v>76</v>
      </c>
      <c r="V29" s="243">
        <v>82</v>
      </c>
      <c r="W29" s="243">
        <v>1</v>
      </c>
      <c r="X29" s="243">
        <v>1</v>
      </c>
      <c r="Y29" s="243">
        <v>232</v>
      </c>
      <c r="Z29" s="243">
        <v>63</v>
      </c>
      <c r="AA29" s="248">
        <v>54</v>
      </c>
      <c r="AB29" s="248">
        <v>57</v>
      </c>
      <c r="AC29" s="248">
        <v>4</v>
      </c>
      <c r="AD29" s="248">
        <v>2</v>
      </c>
      <c r="AE29" s="248">
        <v>55</v>
      </c>
      <c r="AF29" s="248">
        <v>8</v>
      </c>
      <c r="AG29" s="257">
        <v>38</v>
      </c>
      <c r="AH29" s="257">
        <v>78</v>
      </c>
      <c r="AI29" s="257">
        <v>1</v>
      </c>
      <c r="AJ29" s="257">
        <v>2</v>
      </c>
      <c r="AK29" s="257">
        <v>174</v>
      </c>
      <c r="AL29" s="257">
        <v>48</v>
      </c>
      <c r="AM29" s="257">
        <v>103</v>
      </c>
      <c r="AN29" s="257">
        <v>96</v>
      </c>
      <c r="AO29" s="257">
        <v>2</v>
      </c>
      <c r="AP29" s="257">
        <v>3</v>
      </c>
      <c r="AQ29" s="257">
        <v>268</v>
      </c>
      <c r="AR29" s="257">
        <v>45</v>
      </c>
      <c r="AS29" s="261">
        <v>118</v>
      </c>
      <c r="AT29" s="261">
        <v>142</v>
      </c>
      <c r="AU29" s="261">
        <v>3</v>
      </c>
      <c r="AV29" s="261">
        <v>0</v>
      </c>
      <c r="AW29" s="261">
        <v>261</v>
      </c>
      <c r="AX29" s="261">
        <v>46</v>
      </c>
      <c r="AY29" s="274">
        <v>48</v>
      </c>
      <c r="AZ29" s="274">
        <v>53</v>
      </c>
      <c r="BA29" s="274">
        <v>2</v>
      </c>
      <c r="BB29" s="274">
        <v>0</v>
      </c>
      <c r="BC29" s="274">
        <v>286</v>
      </c>
      <c r="BD29" s="274">
        <v>50</v>
      </c>
      <c r="BE29" s="281">
        <v>39</v>
      </c>
      <c r="BF29" s="281">
        <v>41</v>
      </c>
      <c r="BG29" s="281">
        <v>4</v>
      </c>
      <c r="BH29" s="281">
        <v>1</v>
      </c>
      <c r="BI29" s="281">
        <v>233</v>
      </c>
      <c r="BJ29" s="281">
        <v>53</v>
      </c>
      <c r="BK29" s="284">
        <v>36</v>
      </c>
      <c r="BL29" s="284">
        <v>42</v>
      </c>
      <c r="BM29" s="284">
        <v>0</v>
      </c>
      <c r="BN29" s="284">
        <v>0</v>
      </c>
      <c r="BO29" s="284">
        <v>205</v>
      </c>
      <c r="BP29" s="284">
        <v>22</v>
      </c>
      <c r="BQ29" s="302">
        <v>77</v>
      </c>
      <c r="BR29" s="302">
        <v>67</v>
      </c>
      <c r="BS29" s="302">
        <v>0</v>
      </c>
      <c r="BT29" s="302">
        <v>0</v>
      </c>
      <c r="BU29" s="302">
        <v>292</v>
      </c>
      <c r="BV29" s="302">
        <v>51</v>
      </c>
      <c r="BW29" s="308">
        <v>76</v>
      </c>
      <c r="BX29" s="308">
        <v>81</v>
      </c>
      <c r="BY29" s="308">
        <v>37</v>
      </c>
      <c r="BZ29" s="308">
        <v>15</v>
      </c>
      <c r="CA29" s="308">
        <v>503</v>
      </c>
      <c r="CB29" s="308">
        <v>80</v>
      </c>
      <c r="CC29" s="308">
        <v>52</v>
      </c>
      <c r="CD29" s="308">
        <v>44</v>
      </c>
      <c r="CE29" s="308">
        <v>0</v>
      </c>
      <c r="CF29" s="308">
        <v>0</v>
      </c>
      <c r="CG29" s="308">
        <v>18</v>
      </c>
      <c r="CH29" s="308">
        <v>11</v>
      </c>
    </row>
    <row r="30" spans="1:86" s="30" customFormat="1" ht="36.75" customHeight="1" x14ac:dyDescent="0.3">
      <c r="A30" s="375"/>
      <c r="B30" s="382" t="s">
        <v>265</v>
      </c>
      <c r="C30" s="383"/>
      <c r="D30" s="65" t="s">
        <v>36</v>
      </c>
      <c r="E30" s="65" t="s">
        <v>32</v>
      </c>
      <c r="F30" s="65" t="s">
        <v>33</v>
      </c>
      <c r="G30" s="111">
        <v>3415</v>
      </c>
      <c r="H30" s="111">
        <v>3450</v>
      </c>
      <c r="I30" s="111">
        <v>2100</v>
      </c>
      <c r="J30" s="79">
        <f t="shared" ref="J30:K30" si="15">I30*1.02</f>
        <v>2142</v>
      </c>
      <c r="K30" s="79">
        <f t="shared" si="15"/>
        <v>2184.84</v>
      </c>
      <c r="L30" s="57" t="s">
        <v>227</v>
      </c>
      <c r="M30" s="67">
        <v>0.02</v>
      </c>
      <c r="N30" s="78">
        <f t="shared" si="9"/>
        <v>2025</v>
      </c>
      <c r="O30" s="243">
        <v>0</v>
      </c>
      <c r="P30" s="243">
        <v>0</v>
      </c>
      <c r="Q30" s="243">
        <v>0</v>
      </c>
      <c r="R30" s="243">
        <v>0</v>
      </c>
      <c r="S30" s="243">
        <v>71</v>
      </c>
      <c r="T30" s="243">
        <v>3</v>
      </c>
      <c r="U30" s="243">
        <v>0</v>
      </c>
      <c r="V30" s="243">
        <v>0</v>
      </c>
      <c r="W30" s="243">
        <v>0</v>
      </c>
      <c r="X30" s="243">
        <v>0</v>
      </c>
      <c r="Y30" s="243">
        <v>52</v>
      </c>
      <c r="Z30" s="243">
        <v>3</v>
      </c>
      <c r="AA30" s="248">
        <v>0</v>
      </c>
      <c r="AB30" s="248">
        <v>0</v>
      </c>
      <c r="AC30" s="248">
        <v>0</v>
      </c>
      <c r="AD30" s="248">
        <v>0</v>
      </c>
      <c r="AE30" s="248">
        <v>64</v>
      </c>
      <c r="AF30" s="248">
        <v>10</v>
      </c>
      <c r="AG30" s="257">
        <v>0</v>
      </c>
      <c r="AH30" s="257">
        <v>0</v>
      </c>
      <c r="AI30" s="257">
        <v>0</v>
      </c>
      <c r="AJ30" s="257">
        <v>0</v>
      </c>
      <c r="AK30" s="257">
        <v>109</v>
      </c>
      <c r="AL30" s="257">
        <v>14</v>
      </c>
      <c r="AM30" s="257">
        <v>0</v>
      </c>
      <c r="AN30" s="257">
        <v>0</v>
      </c>
      <c r="AO30" s="257">
        <v>0</v>
      </c>
      <c r="AP30" s="257">
        <v>0</v>
      </c>
      <c r="AQ30" s="257">
        <v>80</v>
      </c>
      <c r="AR30" s="257">
        <v>8</v>
      </c>
      <c r="AS30" s="261">
        <v>0</v>
      </c>
      <c r="AT30" s="261">
        <v>0</v>
      </c>
      <c r="AU30" s="261">
        <v>0</v>
      </c>
      <c r="AV30" s="261">
        <v>0</v>
      </c>
      <c r="AW30" s="261">
        <v>86</v>
      </c>
      <c r="AX30" s="261">
        <v>23</v>
      </c>
      <c r="AY30" s="274">
        <v>0</v>
      </c>
      <c r="AZ30" s="274">
        <v>0</v>
      </c>
      <c r="BA30" s="274">
        <v>0</v>
      </c>
      <c r="BB30" s="274">
        <v>0</v>
      </c>
      <c r="BC30" s="274">
        <v>61</v>
      </c>
      <c r="BD30" s="274">
        <v>11</v>
      </c>
      <c r="BE30" s="281">
        <v>0</v>
      </c>
      <c r="BF30" s="281">
        <v>0</v>
      </c>
      <c r="BG30" s="281">
        <v>0</v>
      </c>
      <c r="BH30" s="281">
        <v>0</v>
      </c>
      <c r="BI30" s="281">
        <v>134</v>
      </c>
      <c r="BJ30" s="281">
        <v>14</v>
      </c>
      <c r="BK30" s="284">
        <v>0</v>
      </c>
      <c r="BL30" s="284">
        <v>0</v>
      </c>
      <c r="BM30" s="284">
        <v>0</v>
      </c>
      <c r="BN30" s="284">
        <v>0</v>
      </c>
      <c r="BO30" s="284">
        <v>95</v>
      </c>
      <c r="BP30" s="284">
        <v>7</v>
      </c>
      <c r="BQ30" s="302">
        <v>0</v>
      </c>
      <c r="BR30" s="302">
        <v>0</v>
      </c>
      <c r="BS30" s="302">
        <v>0</v>
      </c>
      <c r="BT30" s="302">
        <v>0</v>
      </c>
      <c r="BU30" s="302">
        <v>88</v>
      </c>
      <c r="BV30" s="302">
        <v>29</v>
      </c>
      <c r="BW30" s="308">
        <v>0</v>
      </c>
      <c r="BX30" s="308">
        <v>0</v>
      </c>
      <c r="BY30" s="308">
        <v>0</v>
      </c>
      <c r="BZ30" s="308">
        <v>0</v>
      </c>
      <c r="CA30" s="308">
        <v>631</v>
      </c>
      <c r="CB30" s="308">
        <v>83</v>
      </c>
      <c r="CC30" s="308">
        <v>0</v>
      </c>
      <c r="CD30" s="308">
        <v>0</v>
      </c>
      <c r="CE30" s="308">
        <v>0</v>
      </c>
      <c r="CF30" s="308">
        <v>0</v>
      </c>
      <c r="CG30" s="308">
        <v>317</v>
      </c>
      <c r="CH30" s="308">
        <v>32</v>
      </c>
    </row>
    <row r="31" spans="1:86" x14ac:dyDescent="0.3">
      <c r="J31" s="4"/>
      <c r="K31" s="4"/>
      <c r="L31" s="4"/>
    </row>
    <row r="32" spans="1:86" ht="15" customHeight="1" x14ac:dyDescent="0.3">
      <c r="G32" s="157">
        <f>SUM(G22:G30)</f>
        <v>38568</v>
      </c>
      <c r="H32" s="157">
        <f>SUM(H22:H30)</f>
        <v>39720</v>
      </c>
      <c r="I32" s="157">
        <f>SUM(I22:I30)</f>
        <v>45500</v>
      </c>
      <c r="J32" s="156"/>
      <c r="K32" s="156" t="s">
        <v>237</v>
      </c>
      <c r="L32" s="207" t="s">
        <v>237</v>
      </c>
      <c r="N32" s="100">
        <f>SUM(N22:N30)</f>
        <v>25545</v>
      </c>
      <c r="O32" s="358">
        <f>O23+P23+Q23+R23+S23+T23+O24+P24+Q24+R24+S24+T24+O25+P25+Q25+R25+S25+T25+O26+P26+Q26+R26+S26+T26+O27+P27+Q27+R27+S27+T27+O28+P28+Q28+R28+S28+T28+O30+P30+Q30+R30+S30+T30+O29+P29+Q29+R29+S29+T29</f>
        <v>1366</v>
      </c>
      <c r="P32" s="358"/>
      <c r="Q32" s="358"/>
      <c r="R32" s="358"/>
      <c r="S32" s="358"/>
      <c r="T32" s="358"/>
      <c r="U32" s="358">
        <f t="shared" ref="U32" si="16">U23+V23+W23+X23+Y23+Z23+U24+V24+W24+X24+Y24+Z24+U25+V25+W25+X25+Y25+Z25+U26+V26+W26+X26+Y26+Z26+U27+V27+W27+X27+Y27+Z27+U28+V28+W28+X28+Y28+Z28+U30+V30+W30+X30+Y30+Z30+U29+V29+W29+X29+Y29+Z29</f>
        <v>3211</v>
      </c>
      <c r="V32" s="358"/>
      <c r="W32" s="358"/>
      <c r="X32" s="358"/>
      <c r="Y32" s="358"/>
      <c r="Z32" s="358"/>
      <c r="AA32" s="358">
        <f t="shared" ref="AA32" si="17">AA23+AB23+AC23+AD23+AE23+AF23+AA24+AB24+AC24+AD24+AE24+AF24+AA25+AB25+AC25+AD25+AE25+AF25+AA26+AB26+AC26+AD26+AE26+AF26+AA27+AB27+AC27+AD27+AE27+AF27+AA28+AB28+AC28+AD28+AE28+AF28+AA30+AB30+AC30+AD30+AE30+AF30+AA29+AB29+AC29+AD29+AE29+AF29</f>
        <v>1927</v>
      </c>
      <c r="AB32" s="358"/>
      <c r="AC32" s="358"/>
      <c r="AD32" s="358"/>
      <c r="AE32" s="358"/>
      <c r="AF32" s="358"/>
      <c r="AG32" s="358">
        <f t="shared" ref="AG32" si="18">AG23+AH23+AI23+AJ23+AK23+AL23+AG24+AH24+AI24+AJ24+AK24+AL24+AG25+AH25+AI25+AJ25+AK25+AL25+AG26+AH26+AI26+AJ26+AK26+AL26+AG27+AH27+AI27+AJ27+AK27+AL27+AG28+AH28+AI28+AJ28+AK28+AL28+AG30+AH30+AI30+AJ30+AK30+AL30+AG29+AH29+AI29+AJ29+AK29+AL29</f>
        <v>2034</v>
      </c>
      <c r="AH32" s="358"/>
      <c r="AI32" s="358"/>
      <c r="AJ32" s="358"/>
      <c r="AK32" s="358"/>
      <c r="AL32" s="358"/>
      <c r="AM32" s="358">
        <f t="shared" ref="AM32" si="19">AM23+AN23+AO23+AP23+AQ23+AR23+AM24+AN24+AO24+AP24+AQ24+AR24+AM25+AN25+AO25+AP25+AQ25+AR25+AM26+AN26+AO26+AP26+AQ26+AR26+AM27+AN27+AO27+AP27+AQ27+AR27+AM28+AN28+AO28+AP28+AQ28+AR28+AM30+AN30+AO30+AP30+AQ30+AR30+AM29+AN29+AO29+AP29+AQ29+AR29</f>
        <v>2359</v>
      </c>
      <c r="AN32" s="358"/>
      <c r="AO32" s="358"/>
      <c r="AP32" s="358"/>
      <c r="AQ32" s="358"/>
      <c r="AR32" s="358"/>
      <c r="AS32" s="358">
        <f t="shared" ref="AS32" si="20">AS23+AT23+AU23+AV23+AW23+AX23+AS24+AT24+AU24+AV24+AW24+AX24+AS25+AT25+AU25+AV25+AW25+AX25+AS26+AT26+AU26+AV26+AW26+AX26+AS27+AT27+AU27+AV27+AW27+AX27+AS28+AT28+AU28+AV28+AW28+AX28+AS30+AT30+AU30+AV30+AW30+AX30+AS29+AT29+AU29+AV29+AW29+AX29</f>
        <v>3246</v>
      </c>
      <c r="AT32" s="358"/>
      <c r="AU32" s="358"/>
      <c r="AV32" s="358"/>
      <c r="AW32" s="358"/>
      <c r="AX32" s="358"/>
      <c r="AY32" s="358">
        <f t="shared" ref="AY32" si="21">AY23+AZ23+BA23+BB23+BC23+BD23+AY24+AZ24+BA24+BB24+BC24+BD24+AY25+AZ25+BA25+BB25+BC25+BD25+AY26+AZ26+BA26+BB26+BC26+BD26+AY27+AZ27+BA27+BB27+BC27+BD27+AY28+AZ28+BA28+BB28+BC28+BD28+AY30+AZ30+BA30+BB30+BC30+BD30+AY29+AZ29+BA29+BB29+BC29+BD29</f>
        <v>2196</v>
      </c>
      <c r="AZ32" s="358"/>
      <c r="BA32" s="358"/>
      <c r="BB32" s="358"/>
      <c r="BC32" s="358"/>
      <c r="BD32" s="358"/>
      <c r="BE32" s="358">
        <f t="shared" ref="BE32" si="22">BE23+BF23+BG23+BH23+BI23+BJ23+BE24+BF24+BG24+BH24+BI24+BJ24+BE25+BF25+BG25+BH25+BI25+BJ25+BE26+BF26+BG26+BH26+BI26+BJ26+BE27+BF27+BG27+BH27+BI27+BJ27+BE28+BF28+BG28+BH28+BI28+BJ28+BE30+BF30+BG30+BH30+BI30+BJ30+BE29+BF29+BG29+BH29+BI29+BJ29</f>
        <v>1595</v>
      </c>
      <c r="BF32" s="358"/>
      <c r="BG32" s="358"/>
      <c r="BH32" s="358"/>
      <c r="BI32" s="358"/>
      <c r="BJ32" s="358"/>
      <c r="BK32" s="358">
        <f t="shared" ref="BK32" si="23">BK23+BL23+BM23+BN23+BO23+BP23+BK24+BL24+BM24+BN24+BO24+BP24+BK25+BL25+BM25+BN25+BO25+BP25+BK26+BL26+BM26+BN26+BO26+BP26+BK27+BL27+BM27+BN27+BO27+BP27+BK28+BL28+BM28+BN28+BO28+BP28+BK30+BL30+BM30+BN30+BO30+BP30+BK29+BL29+BM29+BN29+BO29+BP29</f>
        <v>1143</v>
      </c>
      <c r="BL32" s="358"/>
      <c r="BM32" s="358"/>
      <c r="BN32" s="358"/>
      <c r="BO32" s="358"/>
      <c r="BP32" s="358"/>
      <c r="BQ32" s="358">
        <f t="shared" ref="BQ32" si="24">BQ23+BR23+BS23+BT23+BU23+BV23+BQ24+BR24+BS24+BT24+BU24+BV24+BQ25+BR25+BS25+BT25+BU25+BV25+BQ26+BR26+BS26+BT26+BU26+BV26+BQ27+BR27+BS27+BT27+BU27+BV27+BQ28+BR28+BS28+BT28+BU28+BV28+BQ30+BR30+BS30+BT30+BU30+BV30+BQ29+BR29+BS29+BT29+BU29+BV29</f>
        <v>2170</v>
      </c>
      <c r="BR32" s="358"/>
      <c r="BS32" s="358"/>
      <c r="BT32" s="358"/>
      <c r="BU32" s="358"/>
      <c r="BV32" s="358"/>
      <c r="BW32" s="358">
        <f t="shared" ref="BW32" si="25">BW23+BX23+BY23+BZ23+CA23+CB23+BW24+BX24+BY24+BZ24+CA24+CB24+BW25+BX25+BY25+BZ25+CA25+CB25+BW26+BX26+BY26+BZ26+CA26+CB26+BW27+BX27+BY27+BZ27+CA27+CB27+BW28+BX28+BY28+BZ28+CA28+CB28+BW30+BX30+BY30+BZ30+CA30+CB30+BW29+BX29+BY29+BZ29+CA29+CB29</f>
        <v>2829</v>
      </c>
      <c r="BX32" s="358"/>
      <c r="BY32" s="358"/>
      <c r="BZ32" s="358"/>
      <c r="CA32" s="358"/>
      <c r="CB32" s="358"/>
      <c r="CC32" s="358">
        <f t="shared" ref="CC32" si="26">CC23+CD23+CE23+CF23+CG23+CH23+CC24+CD24+CE24+CF24+CG24+CH24+CC25+CD25+CE25+CF25+CG25+CH25+CC26+CD26+CE26+CF26+CG26+CH26+CC27+CD27+CE27+CF27+CG27+CH27+CC28+CD28+CE28+CF28+CG28+CH28+CC30+CD30+CE30+CF30+CG30+CH30+CC29+CD29+CE29+CF29+CG29+CH29</f>
        <v>1469</v>
      </c>
      <c r="CD32" s="358"/>
      <c r="CE32" s="358"/>
      <c r="CF32" s="358"/>
      <c r="CG32" s="358"/>
      <c r="CH32" s="358"/>
    </row>
    <row r="33" spans="1:86" x14ac:dyDescent="0.3">
      <c r="A33" s="4" t="s">
        <v>61</v>
      </c>
      <c r="B33" s="4" t="s">
        <v>41</v>
      </c>
      <c r="G33" s="157">
        <f>SUM(G15:G21)</f>
        <v>31337</v>
      </c>
      <c r="H33" s="157">
        <f>SUM(H15:H21)</f>
        <v>32885</v>
      </c>
      <c r="I33" s="157">
        <f>SUM(I15:I21)</f>
        <v>34780</v>
      </c>
      <c r="J33" s="156"/>
      <c r="K33" s="156" t="s">
        <v>1</v>
      </c>
      <c r="L33" s="156" t="s">
        <v>1</v>
      </c>
      <c r="N33" s="130">
        <f>SUM(N15:N21)</f>
        <v>32245</v>
      </c>
      <c r="O33" s="423">
        <f>O15+O16+O17+O18+O19+O21+O20</f>
        <v>1736</v>
      </c>
      <c r="P33" s="423"/>
      <c r="Q33" s="423"/>
      <c r="R33" s="423"/>
      <c r="S33" s="423"/>
      <c r="T33" s="423"/>
      <c r="U33" s="423">
        <f>U15+U16+U17+U18+U19+U21+U20</f>
        <v>2814</v>
      </c>
      <c r="V33" s="423"/>
      <c r="W33" s="423"/>
      <c r="X33" s="423"/>
      <c r="Y33" s="423"/>
      <c r="Z33" s="423"/>
      <c r="AA33" s="423">
        <f t="shared" ref="AA33" si="27">AA15+AA16+AA17+AA18+AA19+AA21+AA20</f>
        <v>2198</v>
      </c>
      <c r="AB33" s="423"/>
      <c r="AC33" s="423"/>
      <c r="AD33" s="423"/>
      <c r="AE33" s="423"/>
      <c r="AF33" s="423"/>
      <c r="AG33" s="423">
        <f t="shared" ref="AG33" si="28">AG15+AG16+AG17+AG18+AG19+AG21+AG20</f>
        <v>2382</v>
      </c>
      <c r="AH33" s="423"/>
      <c r="AI33" s="423"/>
      <c r="AJ33" s="423"/>
      <c r="AK33" s="423"/>
      <c r="AL33" s="423"/>
      <c r="AM33" s="423">
        <f t="shared" ref="AM33" si="29">AM15+AM16+AM17+AM18+AM19+AM21+AM20</f>
        <v>2917</v>
      </c>
      <c r="AN33" s="423"/>
      <c r="AO33" s="423"/>
      <c r="AP33" s="423"/>
      <c r="AQ33" s="423"/>
      <c r="AR33" s="423"/>
      <c r="AS33" s="423">
        <f t="shared" ref="AS33" si="30">AS15+AS16+AS17+AS18+AS19+AS21+AS20</f>
        <v>3423</v>
      </c>
      <c r="AT33" s="423"/>
      <c r="AU33" s="423"/>
      <c r="AV33" s="423"/>
      <c r="AW33" s="423"/>
      <c r="AX33" s="423"/>
      <c r="AY33" s="423">
        <f t="shared" ref="AY33" si="31">AY15+AY16+AY17+AY18+AY19+AY21+AY20</f>
        <v>3296</v>
      </c>
      <c r="AZ33" s="423"/>
      <c r="BA33" s="423"/>
      <c r="BB33" s="423"/>
      <c r="BC33" s="423"/>
      <c r="BD33" s="423"/>
      <c r="BE33" s="423">
        <f t="shared" ref="BE33" si="32">BE15+BE16+BE17+BE18+BE19+BE21+BE20</f>
        <v>2893</v>
      </c>
      <c r="BF33" s="423"/>
      <c r="BG33" s="423"/>
      <c r="BH33" s="423"/>
      <c r="BI33" s="423"/>
      <c r="BJ33" s="423"/>
      <c r="BK33" s="423">
        <f t="shared" ref="BK33" si="33">BK15+BK16+BK17+BK18+BK19+BK21+BK20</f>
        <v>1999</v>
      </c>
      <c r="BL33" s="423"/>
      <c r="BM33" s="423"/>
      <c r="BN33" s="423"/>
      <c r="BO33" s="423"/>
      <c r="BP33" s="423"/>
      <c r="BQ33" s="423">
        <f t="shared" ref="BQ33" si="34">BQ15+BQ16+BQ17+BQ18+BQ19+BQ21+BQ20</f>
        <v>3622</v>
      </c>
      <c r="BR33" s="423"/>
      <c r="BS33" s="423"/>
      <c r="BT33" s="423"/>
      <c r="BU33" s="423"/>
      <c r="BV33" s="423"/>
      <c r="BW33" s="423">
        <f t="shared" ref="BW33" si="35">BW15+BW16+BW17+BW18+BW19+BW21+BW20</f>
        <v>3193</v>
      </c>
      <c r="BX33" s="423"/>
      <c r="BY33" s="423"/>
      <c r="BZ33" s="423"/>
      <c r="CA33" s="423"/>
      <c r="CB33" s="423"/>
      <c r="CC33" s="423">
        <f t="shared" ref="CC33" si="36">CC15+CC16+CC17+CC18+CC19+CC21+CC20</f>
        <v>1772</v>
      </c>
      <c r="CD33" s="423"/>
      <c r="CE33" s="423"/>
      <c r="CF33" s="423"/>
      <c r="CG33" s="423"/>
      <c r="CH33" s="423"/>
    </row>
    <row r="34" spans="1:86" x14ac:dyDescent="0.3">
      <c r="A34" s="4" t="s">
        <v>62</v>
      </c>
      <c r="B34" s="4" t="s">
        <v>42</v>
      </c>
      <c r="J34" s="4"/>
      <c r="K34" s="4"/>
      <c r="L34" s="4"/>
    </row>
    <row r="35" spans="1:86" x14ac:dyDescent="0.3">
      <c r="A35" s="4" t="s">
        <v>63</v>
      </c>
      <c r="B35" s="4" t="s">
        <v>65</v>
      </c>
      <c r="J35" s="4"/>
      <c r="K35" s="4"/>
      <c r="L35" s="4"/>
      <c r="N35" s="100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</row>
    <row r="36" spans="1:86" x14ac:dyDescent="0.3">
      <c r="A36" s="4" t="s">
        <v>64</v>
      </c>
      <c r="B36" s="4" t="s">
        <v>66</v>
      </c>
      <c r="J36" s="4"/>
      <c r="K36" s="4" t="s">
        <v>61</v>
      </c>
      <c r="L36" s="4" t="s">
        <v>61</v>
      </c>
      <c r="N36" s="4">
        <f>SUM(SUM(O23:O30),SUM(U23:U30),SUM(AA23:AA30),SUM(AG23:AG30),SUM(AM23:AM30),SUM(AS23:AS30),SUM(AY23:AY30),SUM(BE23:BE30),SUM(BK23:BK30),SUM(BQ23:BQ30),SUM(BW23:BW30),SUM(CC23:CC30))</f>
        <v>4467</v>
      </c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</row>
    <row r="37" spans="1:86" x14ac:dyDescent="0.3">
      <c r="A37" s="4" t="s">
        <v>37</v>
      </c>
      <c r="B37" s="4" t="s">
        <v>43</v>
      </c>
      <c r="J37" s="4"/>
      <c r="K37" s="4" t="s">
        <v>62</v>
      </c>
      <c r="L37" s="4" t="s">
        <v>62</v>
      </c>
      <c r="N37" s="4">
        <f>SUM(SUM(P23:P30),SUM(V23:V30),SUM(AB23:AB30),SUM(AH23:AH30),SUM(AN23:AN30),SUM(AT23:AT30),SUM(AZ23:AZ30),SUM(BF23:BF30),SUM(BL23:BL30),SUM(BR23:BR30),SUM(BX23:BX30),SUM(CD23:CD30))</f>
        <v>4820</v>
      </c>
    </row>
    <row r="38" spans="1:86" x14ac:dyDescent="0.3">
      <c r="A38" s="4" t="s">
        <v>38</v>
      </c>
      <c r="B38" s="4" t="s">
        <v>44</v>
      </c>
      <c r="K38" s="4" t="s">
        <v>63</v>
      </c>
      <c r="L38" s="4" t="s">
        <v>63</v>
      </c>
      <c r="N38" s="4">
        <f>SUM(SUM(Q23:Q30),SUM(W23:W30),SUM(AC23:AC30),SUM(AI23:AI30),SUM(AO23:AO30),SUM(AU23:AU30),SUM(BA23:BA30),SUM(BG23:BG30),SUM(BM23:BM30),SUM(BS23:BS30),SUM(BY23:BY30),SUM(CE23:CE30))</f>
        <v>1371</v>
      </c>
    </row>
    <row r="39" spans="1:86" x14ac:dyDescent="0.3">
      <c r="K39" s="4" t="s">
        <v>64</v>
      </c>
      <c r="L39" s="4" t="s">
        <v>64</v>
      </c>
      <c r="N39" s="4">
        <f>SUM(SUM(R23:R30),SUM(X23:X30),SUM(AD23:AD30),SUM(AJ23:AJ30),SUM(AP23:AP30),SUM(AV23:AV30),SUM(BB23:BB30),SUM(BH23:BH30),SUM(BN23:BN30),SUM(BT23:BT30),SUM(BZ23:BZ30),SUM(CF23:CF30))</f>
        <v>1229</v>
      </c>
    </row>
    <row r="40" spans="1:86" x14ac:dyDescent="0.3">
      <c r="K40" s="4" t="s">
        <v>37</v>
      </c>
      <c r="L40" s="4" t="s">
        <v>37</v>
      </c>
      <c r="N40" s="4">
        <f>SUM(SUM(S23:S30),SUM(Y23:Y30),SUM(AE23:AE30),SUM(AK23:AK30),SUM(AQ23:AQ30),SUM(AW23:AW30),SUM(BC23:BC30),SUM(BI23:BI30),SUM(BO23:BO30),SUM(CA23:CA30),SUM(CG23:CG30))</f>
        <v>9947</v>
      </c>
    </row>
    <row r="41" spans="1:86" x14ac:dyDescent="0.3">
      <c r="K41" s="4" t="s">
        <v>38</v>
      </c>
      <c r="L41" s="4" t="s">
        <v>38</v>
      </c>
      <c r="N41" s="4">
        <f>SUM(SUM(T23:T30),SUM(Z23:Z30),SUM(AF23:AF30),SUM(AL23:AL30),SUM(AR23:AR30),SUM(AX23:AX30),SUM(BD23:BD30),SUM(BJ23:BJ30),SUM(BP23:BP30),SUM(BV23:BV30),SUM(CB23:CB30),SUM(CH23:CH30))</f>
        <v>2733</v>
      </c>
    </row>
  </sheetData>
  <mergeCells count="176">
    <mergeCell ref="BQ15:BV15"/>
    <mergeCell ref="BQ16:BV16"/>
    <mergeCell ref="BQ17:BV17"/>
    <mergeCell ref="BQ18:BV18"/>
    <mergeCell ref="BQ20:BV20"/>
    <mergeCell ref="BQ19:BV19"/>
    <mergeCell ref="BQ21:BV21"/>
    <mergeCell ref="AS20:AX20"/>
    <mergeCell ref="AS19:AX19"/>
    <mergeCell ref="AS18:AX18"/>
    <mergeCell ref="AS17:AX17"/>
    <mergeCell ref="AS16:AX16"/>
    <mergeCell ref="AS15:AX15"/>
    <mergeCell ref="AY21:BD21"/>
    <mergeCell ref="AY20:BD20"/>
    <mergeCell ref="AY19:BD19"/>
    <mergeCell ref="AY18:BD18"/>
    <mergeCell ref="AY17:BD17"/>
    <mergeCell ref="AY16:BD16"/>
    <mergeCell ref="AY15:BD15"/>
    <mergeCell ref="BE17:BJ17"/>
    <mergeCell ref="BE18:BJ18"/>
    <mergeCell ref="BE15:BJ15"/>
    <mergeCell ref="BE16:BJ16"/>
    <mergeCell ref="BK17:BP17"/>
    <mergeCell ref="BK19:BP19"/>
    <mergeCell ref="BK20:BP20"/>
    <mergeCell ref="BK21:BP21"/>
    <mergeCell ref="BW19:CB19"/>
    <mergeCell ref="CC19:CH19"/>
    <mergeCell ref="CC20:CH20"/>
    <mergeCell ref="BW20:CB20"/>
    <mergeCell ref="CC21:CH21"/>
    <mergeCell ref="O35:T35"/>
    <mergeCell ref="U35:Z35"/>
    <mergeCell ref="AA35:AF35"/>
    <mergeCell ref="O36:T36"/>
    <mergeCell ref="U36:Z36"/>
    <mergeCell ref="AA36:AF36"/>
    <mergeCell ref="AA21:AF21"/>
    <mergeCell ref="O21:T21"/>
    <mergeCell ref="U21:Z21"/>
    <mergeCell ref="O32:T32"/>
    <mergeCell ref="O33:T33"/>
    <mergeCell ref="BE21:BJ21"/>
    <mergeCell ref="CC33:CH33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BQ32:BV32"/>
    <mergeCell ref="CC32:CH32"/>
    <mergeCell ref="BW32:CB32"/>
    <mergeCell ref="BE33:BJ33"/>
    <mergeCell ref="BK33:BP33"/>
    <mergeCell ref="BQ33:BV33"/>
    <mergeCell ref="BW33:CB33"/>
    <mergeCell ref="U33:Z33"/>
    <mergeCell ref="AA33:AF33"/>
    <mergeCell ref="AG33:AL33"/>
    <mergeCell ref="AM33:AR33"/>
    <mergeCell ref="AS33:AX33"/>
    <mergeCell ref="AY33:BD33"/>
    <mergeCell ref="BW21:CB21"/>
    <mergeCell ref="O20:T20"/>
    <mergeCell ref="U20:Z20"/>
    <mergeCell ref="O19:T19"/>
    <mergeCell ref="U19:Z19"/>
    <mergeCell ref="O18:T18"/>
    <mergeCell ref="H22:H23"/>
    <mergeCell ref="AA20:AF20"/>
    <mergeCell ref="AA19:AF19"/>
    <mergeCell ref="AA18:AF18"/>
    <mergeCell ref="U18:Z18"/>
    <mergeCell ref="N22:N23"/>
    <mergeCell ref="I22:I23"/>
    <mergeCell ref="J22:J23"/>
    <mergeCell ref="L22:L23"/>
    <mergeCell ref="M22:M23"/>
    <mergeCell ref="B21:C21"/>
    <mergeCell ref="G22:G23"/>
    <mergeCell ref="AS21:AX21"/>
    <mergeCell ref="K22:K23"/>
    <mergeCell ref="F22:F23"/>
    <mergeCell ref="AG21:AL21"/>
    <mergeCell ref="AM21:AR21"/>
    <mergeCell ref="A22:A30"/>
    <mergeCell ref="B22:C23"/>
    <mergeCell ref="D22:D23"/>
    <mergeCell ref="E22:E23"/>
    <mergeCell ref="A15:A21"/>
    <mergeCell ref="B24:C24"/>
    <mergeCell ref="B25:C25"/>
    <mergeCell ref="B27:C27"/>
    <mergeCell ref="B30:C30"/>
    <mergeCell ref="B29:C29"/>
    <mergeCell ref="B20:C20"/>
    <mergeCell ref="B15:C15"/>
    <mergeCell ref="B16:C16"/>
    <mergeCell ref="B26:C26"/>
    <mergeCell ref="B19:C19"/>
    <mergeCell ref="B18:C18"/>
    <mergeCell ref="B28:C28"/>
    <mergeCell ref="A1:B1"/>
    <mergeCell ref="C1:F1"/>
    <mergeCell ref="A3:B3"/>
    <mergeCell ref="C3:F3"/>
    <mergeCell ref="A5:B5"/>
    <mergeCell ref="C5:F5"/>
    <mergeCell ref="K13:K14"/>
    <mergeCell ref="B17:C17"/>
    <mergeCell ref="G13:G14"/>
    <mergeCell ref="I13:I14"/>
    <mergeCell ref="J13:J14"/>
    <mergeCell ref="A7:B7"/>
    <mergeCell ref="C7:F7"/>
    <mergeCell ref="A9:B9"/>
    <mergeCell ref="C9:F9"/>
    <mergeCell ref="B13:C14"/>
    <mergeCell ref="D13:D14"/>
    <mergeCell ref="E13:E14"/>
    <mergeCell ref="F13:F14"/>
    <mergeCell ref="H13:H14"/>
    <mergeCell ref="AA16:AF16"/>
    <mergeCell ref="AA15:AF15"/>
    <mergeCell ref="U17:Z17"/>
    <mergeCell ref="AA17:AF17"/>
    <mergeCell ref="O17:T17"/>
    <mergeCell ref="O16:T16"/>
    <mergeCell ref="U16:Z16"/>
    <mergeCell ref="L13:L14"/>
    <mergeCell ref="M13:M14"/>
    <mergeCell ref="N13:N14"/>
    <mergeCell ref="O15:T15"/>
    <mergeCell ref="U15:Z15"/>
    <mergeCell ref="O13:T14"/>
    <mergeCell ref="U13:Z14"/>
    <mergeCell ref="AA13:AF14"/>
    <mergeCell ref="BW13:CB14"/>
    <mergeCell ref="CC13:CH14"/>
    <mergeCell ref="BW15:CB15"/>
    <mergeCell ref="CC15:CH15"/>
    <mergeCell ref="CC16:CH16"/>
    <mergeCell ref="BW16:CB16"/>
    <mergeCell ref="BW17:CB17"/>
    <mergeCell ref="CC17:CH17"/>
    <mergeCell ref="CC18:CH18"/>
    <mergeCell ref="BW18:CB18"/>
    <mergeCell ref="BE13:BJ14"/>
    <mergeCell ref="BK13:BP14"/>
    <mergeCell ref="BQ13:BV14"/>
    <mergeCell ref="AM20:AR20"/>
    <mergeCell ref="AG20:AL20"/>
    <mergeCell ref="AG19:AL19"/>
    <mergeCell ref="AM19:AR19"/>
    <mergeCell ref="AG15:AL15"/>
    <mergeCell ref="AM15:AR15"/>
    <mergeCell ref="AM16:AR16"/>
    <mergeCell ref="AG16:AL16"/>
    <mergeCell ref="AG18:AL18"/>
    <mergeCell ref="AG17:AL17"/>
    <mergeCell ref="AM17:AR17"/>
    <mergeCell ref="AM18:AR18"/>
    <mergeCell ref="AG13:AL14"/>
    <mergeCell ref="AM13:AR14"/>
    <mergeCell ref="AS13:AX14"/>
    <mergeCell ref="AY13:BD14"/>
    <mergeCell ref="BE19:BJ19"/>
    <mergeCell ref="BE20:BJ20"/>
    <mergeCell ref="BK15:BP15"/>
    <mergeCell ref="BK16:BP16"/>
    <mergeCell ref="BK18:BP18"/>
  </mergeCells>
  <pageMargins left="1.0236220472440944" right="0.31496062992125984" top="0.74803149606299213" bottom="0.74803149606299213" header="0.31496062992125984" footer="0.31496062992125984"/>
  <pageSetup paperSize="9" scale="66" orientation="landscape" r:id="rId1"/>
  <headerFooter>
    <oddHeader>&amp;C&amp;"-,Negrita"&amp;16SISTEMA DE INFORMACIÓN POR METAS "SIM"</oddHeader>
    <oddFooter xml:space="preserve">&amp;RPEM-F-001 
DIF Guadalajara </oddFooter>
  </headerFooter>
  <rowBreaks count="1" manualBreakCount="1">
    <brk id="30" max="83" man="1"/>
  </rowBreaks>
  <colBreaks count="1" manualBreakCount="1">
    <brk id="14" max="4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H26"/>
  <sheetViews>
    <sheetView view="pageBreakPreview" topLeftCell="L12" zoomScaleSheetLayoutView="100" workbookViewId="0">
      <selection activeCell="L17" sqref="L17"/>
    </sheetView>
  </sheetViews>
  <sheetFormatPr baseColWidth="10" defaultRowHeight="14.4" x14ac:dyDescent="0.3"/>
  <cols>
    <col min="1" max="1" width="12.5546875" style="4" customWidth="1"/>
    <col min="2" max="3" width="13.44140625" style="4" customWidth="1"/>
    <col min="4" max="5" width="11.109375" style="4" customWidth="1"/>
    <col min="6" max="6" width="11.5546875" style="4" customWidth="1"/>
    <col min="7" max="7" width="12.109375" style="100" customWidth="1"/>
    <col min="8" max="9" width="12.109375" style="101" customWidth="1"/>
    <col min="10" max="10" width="12.109375" style="32" hidden="1" customWidth="1"/>
    <col min="11" max="11" width="12.109375" style="4" hidden="1" customWidth="1"/>
    <col min="12" max="12" width="12.109375" style="100" customWidth="1"/>
    <col min="13" max="15" width="4.33203125" style="33" customWidth="1"/>
    <col min="16" max="16" width="4.44140625" style="33" customWidth="1"/>
    <col min="17" max="19" width="4.33203125" style="5" customWidth="1"/>
    <col min="20" max="20" width="4.44140625" style="5" customWidth="1"/>
    <col min="21" max="23" width="4.33203125" style="5" customWidth="1"/>
    <col min="24" max="24" width="4.44140625" style="5" customWidth="1"/>
    <col min="25" max="27" width="4.33203125" style="5" customWidth="1"/>
    <col min="28" max="28" width="4.44140625" style="5" customWidth="1"/>
    <col min="29" max="31" width="4.33203125" style="5" customWidth="1"/>
    <col min="32" max="32" width="4.44140625" style="5" customWidth="1"/>
    <col min="33" max="35" width="4.33203125" style="33" customWidth="1"/>
    <col min="36" max="36" width="4.44140625" style="33" customWidth="1"/>
    <col min="37" max="39" width="4.33203125" style="5" customWidth="1"/>
    <col min="40" max="40" width="4.44140625" style="5" customWidth="1"/>
    <col min="41" max="43" width="4.33203125" style="5" customWidth="1"/>
    <col min="44" max="44" width="4.44140625" style="5" customWidth="1"/>
    <col min="45" max="47" width="4.33203125" style="5" customWidth="1"/>
    <col min="48" max="48" width="4.44140625" style="5" customWidth="1"/>
    <col min="49" max="51" width="4.33203125" style="5" customWidth="1"/>
    <col min="52" max="52" width="4.44140625" style="5" customWidth="1"/>
    <col min="53" max="55" width="4.33203125" style="5" customWidth="1"/>
    <col min="56" max="56" width="4.44140625" style="5" customWidth="1"/>
    <col min="57" max="59" width="4.33203125" style="5" customWidth="1"/>
    <col min="60" max="60" width="4.44140625" style="5" customWidth="1"/>
    <col min="284" max="284" width="12.5546875" customWidth="1"/>
    <col min="285" max="285" width="5.109375" customWidth="1"/>
    <col min="286" max="286" width="13.44140625" customWidth="1"/>
    <col min="287" max="288" width="21.44140625" customWidth="1"/>
    <col min="289" max="289" width="17.6640625" customWidth="1"/>
    <col min="290" max="291" width="14.6640625" customWidth="1"/>
    <col min="292" max="293" width="15.88671875" customWidth="1"/>
    <col min="294" max="305" width="12.88671875" customWidth="1"/>
    <col min="540" max="540" width="12.5546875" customWidth="1"/>
    <col min="541" max="541" width="5.109375" customWidth="1"/>
    <col min="542" max="542" width="13.44140625" customWidth="1"/>
    <col min="543" max="544" width="21.44140625" customWidth="1"/>
    <col min="545" max="545" width="17.6640625" customWidth="1"/>
    <col min="546" max="547" width="14.6640625" customWidth="1"/>
    <col min="548" max="549" width="15.88671875" customWidth="1"/>
    <col min="550" max="561" width="12.88671875" customWidth="1"/>
    <col min="796" max="796" width="12.5546875" customWidth="1"/>
    <col min="797" max="797" width="5.109375" customWidth="1"/>
    <col min="798" max="798" width="13.44140625" customWidth="1"/>
    <col min="799" max="800" width="21.44140625" customWidth="1"/>
    <col min="801" max="801" width="17.6640625" customWidth="1"/>
    <col min="802" max="803" width="14.6640625" customWidth="1"/>
    <col min="804" max="805" width="15.88671875" customWidth="1"/>
    <col min="806" max="817" width="12.88671875" customWidth="1"/>
    <col min="1052" max="1052" width="12.5546875" customWidth="1"/>
    <col min="1053" max="1053" width="5.109375" customWidth="1"/>
    <col min="1054" max="1054" width="13.44140625" customWidth="1"/>
    <col min="1055" max="1056" width="21.44140625" customWidth="1"/>
    <col min="1057" max="1057" width="17.6640625" customWidth="1"/>
    <col min="1058" max="1059" width="14.6640625" customWidth="1"/>
    <col min="1060" max="1061" width="15.88671875" customWidth="1"/>
    <col min="1062" max="1073" width="12.88671875" customWidth="1"/>
    <col min="1308" max="1308" width="12.5546875" customWidth="1"/>
    <col min="1309" max="1309" width="5.109375" customWidth="1"/>
    <col min="1310" max="1310" width="13.44140625" customWidth="1"/>
    <col min="1311" max="1312" width="21.44140625" customWidth="1"/>
    <col min="1313" max="1313" width="17.6640625" customWidth="1"/>
    <col min="1314" max="1315" width="14.6640625" customWidth="1"/>
    <col min="1316" max="1317" width="15.88671875" customWidth="1"/>
    <col min="1318" max="1329" width="12.88671875" customWidth="1"/>
    <col min="1564" max="1564" width="12.5546875" customWidth="1"/>
    <col min="1565" max="1565" width="5.109375" customWidth="1"/>
    <col min="1566" max="1566" width="13.44140625" customWidth="1"/>
    <col min="1567" max="1568" width="21.44140625" customWidth="1"/>
    <col min="1569" max="1569" width="17.6640625" customWidth="1"/>
    <col min="1570" max="1571" width="14.6640625" customWidth="1"/>
    <col min="1572" max="1573" width="15.88671875" customWidth="1"/>
    <col min="1574" max="1585" width="12.88671875" customWidth="1"/>
    <col min="1820" max="1820" width="12.5546875" customWidth="1"/>
    <col min="1821" max="1821" width="5.109375" customWidth="1"/>
    <col min="1822" max="1822" width="13.44140625" customWidth="1"/>
    <col min="1823" max="1824" width="21.44140625" customWidth="1"/>
    <col min="1825" max="1825" width="17.6640625" customWidth="1"/>
    <col min="1826" max="1827" width="14.6640625" customWidth="1"/>
    <col min="1828" max="1829" width="15.88671875" customWidth="1"/>
    <col min="1830" max="1841" width="12.88671875" customWidth="1"/>
    <col min="2076" max="2076" width="12.5546875" customWidth="1"/>
    <col min="2077" max="2077" width="5.109375" customWidth="1"/>
    <col min="2078" max="2078" width="13.44140625" customWidth="1"/>
    <col min="2079" max="2080" width="21.44140625" customWidth="1"/>
    <col min="2081" max="2081" width="17.6640625" customWidth="1"/>
    <col min="2082" max="2083" width="14.6640625" customWidth="1"/>
    <col min="2084" max="2085" width="15.88671875" customWidth="1"/>
    <col min="2086" max="2097" width="12.88671875" customWidth="1"/>
    <col min="2332" max="2332" width="12.5546875" customWidth="1"/>
    <col min="2333" max="2333" width="5.109375" customWidth="1"/>
    <col min="2334" max="2334" width="13.44140625" customWidth="1"/>
    <col min="2335" max="2336" width="21.44140625" customWidth="1"/>
    <col min="2337" max="2337" width="17.6640625" customWidth="1"/>
    <col min="2338" max="2339" width="14.6640625" customWidth="1"/>
    <col min="2340" max="2341" width="15.88671875" customWidth="1"/>
    <col min="2342" max="2353" width="12.88671875" customWidth="1"/>
    <col min="2588" max="2588" width="12.5546875" customWidth="1"/>
    <col min="2589" max="2589" width="5.109375" customWidth="1"/>
    <col min="2590" max="2590" width="13.44140625" customWidth="1"/>
    <col min="2591" max="2592" width="21.44140625" customWidth="1"/>
    <col min="2593" max="2593" width="17.6640625" customWidth="1"/>
    <col min="2594" max="2595" width="14.6640625" customWidth="1"/>
    <col min="2596" max="2597" width="15.88671875" customWidth="1"/>
    <col min="2598" max="2609" width="12.88671875" customWidth="1"/>
    <col min="2844" max="2844" width="12.5546875" customWidth="1"/>
    <col min="2845" max="2845" width="5.109375" customWidth="1"/>
    <col min="2846" max="2846" width="13.44140625" customWidth="1"/>
    <col min="2847" max="2848" width="21.44140625" customWidth="1"/>
    <col min="2849" max="2849" width="17.6640625" customWidth="1"/>
    <col min="2850" max="2851" width="14.6640625" customWidth="1"/>
    <col min="2852" max="2853" width="15.88671875" customWidth="1"/>
    <col min="2854" max="2865" width="12.88671875" customWidth="1"/>
    <col min="3100" max="3100" width="12.5546875" customWidth="1"/>
    <col min="3101" max="3101" width="5.109375" customWidth="1"/>
    <col min="3102" max="3102" width="13.44140625" customWidth="1"/>
    <col min="3103" max="3104" width="21.44140625" customWidth="1"/>
    <col min="3105" max="3105" width="17.6640625" customWidth="1"/>
    <col min="3106" max="3107" width="14.6640625" customWidth="1"/>
    <col min="3108" max="3109" width="15.88671875" customWidth="1"/>
    <col min="3110" max="3121" width="12.88671875" customWidth="1"/>
    <col min="3356" max="3356" width="12.5546875" customWidth="1"/>
    <col min="3357" max="3357" width="5.109375" customWidth="1"/>
    <col min="3358" max="3358" width="13.44140625" customWidth="1"/>
    <col min="3359" max="3360" width="21.44140625" customWidth="1"/>
    <col min="3361" max="3361" width="17.6640625" customWidth="1"/>
    <col min="3362" max="3363" width="14.6640625" customWidth="1"/>
    <col min="3364" max="3365" width="15.88671875" customWidth="1"/>
    <col min="3366" max="3377" width="12.88671875" customWidth="1"/>
    <col min="3612" max="3612" width="12.5546875" customWidth="1"/>
    <col min="3613" max="3613" width="5.109375" customWidth="1"/>
    <col min="3614" max="3614" width="13.44140625" customWidth="1"/>
    <col min="3615" max="3616" width="21.44140625" customWidth="1"/>
    <col min="3617" max="3617" width="17.6640625" customWidth="1"/>
    <col min="3618" max="3619" width="14.6640625" customWidth="1"/>
    <col min="3620" max="3621" width="15.88671875" customWidth="1"/>
    <col min="3622" max="3633" width="12.88671875" customWidth="1"/>
    <col min="3868" max="3868" width="12.5546875" customWidth="1"/>
    <col min="3869" max="3869" width="5.109375" customWidth="1"/>
    <col min="3870" max="3870" width="13.44140625" customWidth="1"/>
    <col min="3871" max="3872" width="21.44140625" customWidth="1"/>
    <col min="3873" max="3873" width="17.6640625" customWidth="1"/>
    <col min="3874" max="3875" width="14.6640625" customWidth="1"/>
    <col min="3876" max="3877" width="15.88671875" customWidth="1"/>
    <col min="3878" max="3889" width="12.88671875" customWidth="1"/>
    <col min="4124" max="4124" width="12.5546875" customWidth="1"/>
    <col min="4125" max="4125" width="5.109375" customWidth="1"/>
    <col min="4126" max="4126" width="13.44140625" customWidth="1"/>
    <col min="4127" max="4128" width="21.44140625" customWidth="1"/>
    <col min="4129" max="4129" width="17.6640625" customWidth="1"/>
    <col min="4130" max="4131" width="14.6640625" customWidth="1"/>
    <col min="4132" max="4133" width="15.88671875" customWidth="1"/>
    <col min="4134" max="4145" width="12.88671875" customWidth="1"/>
    <col min="4380" max="4380" width="12.5546875" customWidth="1"/>
    <col min="4381" max="4381" width="5.109375" customWidth="1"/>
    <col min="4382" max="4382" width="13.44140625" customWidth="1"/>
    <col min="4383" max="4384" width="21.44140625" customWidth="1"/>
    <col min="4385" max="4385" width="17.6640625" customWidth="1"/>
    <col min="4386" max="4387" width="14.6640625" customWidth="1"/>
    <col min="4388" max="4389" width="15.88671875" customWidth="1"/>
    <col min="4390" max="4401" width="12.88671875" customWidth="1"/>
    <col min="4636" max="4636" width="12.5546875" customWidth="1"/>
    <col min="4637" max="4637" width="5.109375" customWidth="1"/>
    <col min="4638" max="4638" width="13.44140625" customWidth="1"/>
    <col min="4639" max="4640" width="21.44140625" customWidth="1"/>
    <col min="4641" max="4641" width="17.6640625" customWidth="1"/>
    <col min="4642" max="4643" width="14.6640625" customWidth="1"/>
    <col min="4644" max="4645" width="15.88671875" customWidth="1"/>
    <col min="4646" max="4657" width="12.88671875" customWidth="1"/>
    <col min="4892" max="4892" width="12.5546875" customWidth="1"/>
    <col min="4893" max="4893" width="5.109375" customWidth="1"/>
    <col min="4894" max="4894" width="13.44140625" customWidth="1"/>
    <col min="4895" max="4896" width="21.44140625" customWidth="1"/>
    <col min="4897" max="4897" width="17.6640625" customWidth="1"/>
    <col min="4898" max="4899" width="14.6640625" customWidth="1"/>
    <col min="4900" max="4901" width="15.88671875" customWidth="1"/>
    <col min="4902" max="4913" width="12.88671875" customWidth="1"/>
    <col min="5148" max="5148" width="12.5546875" customWidth="1"/>
    <col min="5149" max="5149" width="5.109375" customWidth="1"/>
    <col min="5150" max="5150" width="13.44140625" customWidth="1"/>
    <col min="5151" max="5152" width="21.44140625" customWidth="1"/>
    <col min="5153" max="5153" width="17.6640625" customWidth="1"/>
    <col min="5154" max="5155" width="14.6640625" customWidth="1"/>
    <col min="5156" max="5157" width="15.88671875" customWidth="1"/>
    <col min="5158" max="5169" width="12.88671875" customWidth="1"/>
    <col min="5404" max="5404" width="12.5546875" customWidth="1"/>
    <col min="5405" max="5405" width="5.109375" customWidth="1"/>
    <col min="5406" max="5406" width="13.44140625" customWidth="1"/>
    <col min="5407" max="5408" width="21.44140625" customWidth="1"/>
    <col min="5409" max="5409" width="17.6640625" customWidth="1"/>
    <col min="5410" max="5411" width="14.6640625" customWidth="1"/>
    <col min="5412" max="5413" width="15.88671875" customWidth="1"/>
    <col min="5414" max="5425" width="12.88671875" customWidth="1"/>
    <col min="5660" max="5660" width="12.5546875" customWidth="1"/>
    <col min="5661" max="5661" width="5.109375" customWidth="1"/>
    <col min="5662" max="5662" width="13.44140625" customWidth="1"/>
    <col min="5663" max="5664" width="21.44140625" customWidth="1"/>
    <col min="5665" max="5665" width="17.6640625" customWidth="1"/>
    <col min="5666" max="5667" width="14.6640625" customWidth="1"/>
    <col min="5668" max="5669" width="15.88671875" customWidth="1"/>
    <col min="5670" max="5681" width="12.88671875" customWidth="1"/>
    <col min="5916" max="5916" width="12.5546875" customWidth="1"/>
    <col min="5917" max="5917" width="5.109375" customWidth="1"/>
    <col min="5918" max="5918" width="13.44140625" customWidth="1"/>
    <col min="5919" max="5920" width="21.44140625" customWidth="1"/>
    <col min="5921" max="5921" width="17.6640625" customWidth="1"/>
    <col min="5922" max="5923" width="14.6640625" customWidth="1"/>
    <col min="5924" max="5925" width="15.88671875" customWidth="1"/>
    <col min="5926" max="5937" width="12.88671875" customWidth="1"/>
    <col min="6172" max="6172" width="12.5546875" customWidth="1"/>
    <col min="6173" max="6173" width="5.109375" customWidth="1"/>
    <col min="6174" max="6174" width="13.44140625" customWidth="1"/>
    <col min="6175" max="6176" width="21.44140625" customWidth="1"/>
    <col min="6177" max="6177" width="17.6640625" customWidth="1"/>
    <col min="6178" max="6179" width="14.6640625" customWidth="1"/>
    <col min="6180" max="6181" width="15.88671875" customWidth="1"/>
    <col min="6182" max="6193" width="12.88671875" customWidth="1"/>
    <col min="6428" max="6428" width="12.5546875" customWidth="1"/>
    <col min="6429" max="6429" width="5.109375" customWidth="1"/>
    <col min="6430" max="6430" width="13.44140625" customWidth="1"/>
    <col min="6431" max="6432" width="21.44140625" customWidth="1"/>
    <col min="6433" max="6433" width="17.6640625" customWidth="1"/>
    <col min="6434" max="6435" width="14.6640625" customWidth="1"/>
    <col min="6436" max="6437" width="15.88671875" customWidth="1"/>
    <col min="6438" max="6449" width="12.88671875" customWidth="1"/>
    <col min="6684" max="6684" width="12.5546875" customWidth="1"/>
    <col min="6685" max="6685" width="5.109375" customWidth="1"/>
    <col min="6686" max="6686" width="13.44140625" customWidth="1"/>
    <col min="6687" max="6688" width="21.44140625" customWidth="1"/>
    <col min="6689" max="6689" width="17.6640625" customWidth="1"/>
    <col min="6690" max="6691" width="14.6640625" customWidth="1"/>
    <col min="6692" max="6693" width="15.88671875" customWidth="1"/>
    <col min="6694" max="6705" width="12.88671875" customWidth="1"/>
    <col min="6940" max="6940" width="12.5546875" customWidth="1"/>
    <col min="6941" max="6941" width="5.109375" customWidth="1"/>
    <col min="6942" max="6942" width="13.44140625" customWidth="1"/>
    <col min="6943" max="6944" width="21.44140625" customWidth="1"/>
    <col min="6945" max="6945" width="17.6640625" customWidth="1"/>
    <col min="6946" max="6947" width="14.6640625" customWidth="1"/>
    <col min="6948" max="6949" width="15.88671875" customWidth="1"/>
    <col min="6950" max="6961" width="12.88671875" customWidth="1"/>
    <col min="7196" max="7196" width="12.5546875" customWidth="1"/>
    <col min="7197" max="7197" width="5.109375" customWidth="1"/>
    <col min="7198" max="7198" width="13.44140625" customWidth="1"/>
    <col min="7199" max="7200" width="21.44140625" customWidth="1"/>
    <col min="7201" max="7201" width="17.6640625" customWidth="1"/>
    <col min="7202" max="7203" width="14.6640625" customWidth="1"/>
    <col min="7204" max="7205" width="15.88671875" customWidth="1"/>
    <col min="7206" max="7217" width="12.88671875" customWidth="1"/>
    <col min="7452" max="7452" width="12.5546875" customWidth="1"/>
    <col min="7453" max="7453" width="5.109375" customWidth="1"/>
    <col min="7454" max="7454" width="13.44140625" customWidth="1"/>
    <col min="7455" max="7456" width="21.44140625" customWidth="1"/>
    <col min="7457" max="7457" width="17.6640625" customWidth="1"/>
    <col min="7458" max="7459" width="14.6640625" customWidth="1"/>
    <col min="7460" max="7461" width="15.88671875" customWidth="1"/>
    <col min="7462" max="7473" width="12.88671875" customWidth="1"/>
    <col min="7708" max="7708" width="12.5546875" customWidth="1"/>
    <col min="7709" max="7709" width="5.109375" customWidth="1"/>
    <col min="7710" max="7710" width="13.44140625" customWidth="1"/>
    <col min="7711" max="7712" width="21.44140625" customWidth="1"/>
    <col min="7713" max="7713" width="17.6640625" customWidth="1"/>
    <col min="7714" max="7715" width="14.6640625" customWidth="1"/>
    <col min="7716" max="7717" width="15.88671875" customWidth="1"/>
    <col min="7718" max="7729" width="12.88671875" customWidth="1"/>
    <col min="7964" max="7964" width="12.5546875" customWidth="1"/>
    <col min="7965" max="7965" width="5.109375" customWidth="1"/>
    <col min="7966" max="7966" width="13.44140625" customWidth="1"/>
    <col min="7967" max="7968" width="21.44140625" customWidth="1"/>
    <col min="7969" max="7969" width="17.6640625" customWidth="1"/>
    <col min="7970" max="7971" width="14.6640625" customWidth="1"/>
    <col min="7972" max="7973" width="15.88671875" customWidth="1"/>
    <col min="7974" max="7985" width="12.88671875" customWidth="1"/>
    <col min="8220" max="8220" width="12.5546875" customWidth="1"/>
    <col min="8221" max="8221" width="5.109375" customWidth="1"/>
    <col min="8222" max="8222" width="13.44140625" customWidth="1"/>
    <col min="8223" max="8224" width="21.44140625" customWidth="1"/>
    <col min="8225" max="8225" width="17.6640625" customWidth="1"/>
    <col min="8226" max="8227" width="14.6640625" customWidth="1"/>
    <col min="8228" max="8229" width="15.88671875" customWidth="1"/>
    <col min="8230" max="8241" width="12.88671875" customWidth="1"/>
    <col min="8476" max="8476" width="12.5546875" customWidth="1"/>
    <col min="8477" max="8477" width="5.109375" customWidth="1"/>
    <col min="8478" max="8478" width="13.44140625" customWidth="1"/>
    <col min="8479" max="8480" width="21.44140625" customWidth="1"/>
    <col min="8481" max="8481" width="17.6640625" customWidth="1"/>
    <col min="8482" max="8483" width="14.6640625" customWidth="1"/>
    <col min="8484" max="8485" width="15.88671875" customWidth="1"/>
    <col min="8486" max="8497" width="12.88671875" customWidth="1"/>
    <col min="8732" max="8732" width="12.5546875" customWidth="1"/>
    <col min="8733" max="8733" width="5.109375" customWidth="1"/>
    <col min="8734" max="8734" width="13.44140625" customWidth="1"/>
    <col min="8735" max="8736" width="21.44140625" customWidth="1"/>
    <col min="8737" max="8737" width="17.6640625" customWidth="1"/>
    <col min="8738" max="8739" width="14.6640625" customWidth="1"/>
    <col min="8740" max="8741" width="15.88671875" customWidth="1"/>
    <col min="8742" max="8753" width="12.88671875" customWidth="1"/>
    <col min="8988" max="8988" width="12.5546875" customWidth="1"/>
    <col min="8989" max="8989" width="5.109375" customWidth="1"/>
    <col min="8990" max="8990" width="13.44140625" customWidth="1"/>
    <col min="8991" max="8992" width="21.44140625" customWidth="1"/>
    <col min="8993" max="8993" width="17.6640625" customWidth="1"/>
    <col min="8994" max="8995" width="14.6640625" customWidth="1"/>
    <col min="8996" max="8997" width="15.88671875" customWidth="1"/>
    <col min="8998" max="9009" width="12.88671875" customWidth="1"/>
    <col min="9244" max="9244" width="12.5546875" customWidth="1"/>
    <col min="9245" max="9245" width="5.109375" customWidth="1"/>
    <col min="9246" max="9246" width="13.44140625" customWidth="1"/>
    <col min="9247" max="9248" width="21.44140625" customWidth="1"/>
    <col min="9249" max="9249" width="17.6640625" customWidth="1"/>
    <col min="9250" max="9251" width="14.6640625" customWidth="1"/>
    <col min="9252" max="9253" width="15.88671875" customWidth="1"/>
    <col min="9254" max="9265" width="12.88671875" customWidth="1"/>
    <col min="9500" max="9500" width="12.5546875" customWidth="1"/>
    <col min="9501" max="9501" width="5.109375" customWidth="1"/>
    <col min="9502" max="9502" width="13.44140625" customWidth="1"/>
    <col min="9503" max="9504" width="21.44140625" customWidth="1"/>
    <col min="9505" max="9505" width="17.6640625" customWidth="1"/>
    <col min="9506" max="9507" width="14.6640625" customWidth="1"/>
    <col min="9508" max="9509" width="15.88671875" customWidth="1"/>
    <col min="9510" max="9521" width="12.88671875" customWidth="1"/>
    <col min="9756" max="9756" width="12.5546875" customWidth="1"/>
    <col min="9757" max="9757" width="5.109375" customWidth="1"/>
    <col min="9758" max="9758" width="13.44140625" customWidth="1"/>
    <col min="9759" max="9760" width="21.44140625" customWidth="1"/>
    <col min="9761" max="9761" width="17.6640625" customWidth="1"/>
    <col min="9762" max="9763" width="14.6640625" customWidth="1"/>
    <col min="9764" max="9765" width="15.88671875" customWidth="1"/>
    <col min="9766" max="9777" width="12.88671875" customWidth="1"/>
    <col min="10012" max="10012" width="12.5546875" customWidth="1"/>
    <col min="10013" max="10013" width="5.109375" customWidth="1"/>
    <col min="10014" max="10014" width="13.44140625" customWidth="1"/>
    <col min="10015" max="10016" width="21.44140625" customWidth="1"/>
    <col min="10017" max="10017" width="17.6640625" customWidth="1"/>
    <col min="10018" max="10019" width="14.6640625" customWidth="1"/>
    <col min="10020" max="10021" width="15.88671875" customWidth="1"/>
    <col min="10022" max="10033" width="12.88671875" customWidth="1"/>
    <col min="10268" max="10268" width="12.5546875" customWidth="1"/>
    <col min="10269" max="10269" width="5.109375" customWidth="1"/>
    <col min="10270" max="10270" width="13.44140625" customWidth="1"/>
    <col min="10271" max="10272" width="21.44140625" customWidth="1"/>
    <col min="10273" max="10273" width="17.6640625" customWidth="1"/>
    <col min="10274" max="10275" width="14.6640625" customWidth="1"/>
    <col min="10276" max="10277" width="15.88671875" customWidth="1"/>
    <col min="10278" max="10289" width="12.88671875" customWidth="1"/>
    <col min="10524" max="10524" width="12.5546875" customWidth="1"/>
    <col min="10525" max="10525" width="5.109375" customWidth="1"/>
    <col min="10526" max="10526" width="13.44140625" customWidth="1"/>
    <col min="10527" max="10528" width="21.44140625" customWidth="1"/>
    <col min="10529" max="10529" width="17.6640625" customWidth="1"/>
    <col min="10530" max="10531" width="14.6640625" customWidth="1"/>
    <col min="10532" max="10533" width="15.88671875" customWidth="1"/>
    <col min="10534" max="10545" width="12.88671875" customWidth="1"/>
    <col min="10780" max="10780" width="12.5546875" customWidth="1"/>
    <col min="10781" max="10781" width="5.109375" customWidth="1"/>
    <col min="10782" max="10782" width="13.44140625" customWidth="1"/>
    <col min="10783" max="10784" width="21.44140625" customWidth="1"/>
    <col min="10785" max="10785" width="17.6640625" customWidth="1"/>
    <col min="10786" max="10787" width="14.6640625" customWidth="1"/>
    <col min="10788" max="10789" width="15.88671875" customWidth="1"/>
    <col min="10790" max="10801" width="12.88671875" customWidth="1"/>
    <col min="11036" max="11036" width="12.5546875" customWidth="1"/>
    <col min="11037" max="11037" width="5.109375" customWidth="1"/>
    <col min="11038" max="11038" width="13.44140625" customWidth="1"/>
    <col min="11039" max="11040" width="21.44140625" customWidth="1"/>
    <col min="11041" max="11041" width="17.6640625" customWidth="1"/>
    <col min="11042" max="11043" width="14.6640625" customWidth="1"/>
    <col min="11044" max="11045" width="15.88671875" customWidth="1"/>
    <col min="11046" max="11057" width="12.88671875" customWidth="1"/>
    <col min="11292" max="11292" width="12.5546875" customWidth="1"/>
    <col min="11293" max="11293" width="5.109375" customWidth="1"/>
    <col min="11294" max="11294" width="13.44140625" customWidth="1"/>
    <col min="11295" max="11296" width="21.44140625" customWidth="1"/>
    <col min="11297" max="11297" width="17.6640625" customWidth="1"/>
    <col min="11298" max="11299" width="14.6640625" customWidth="1"/>
    <col min="11300" max="11301" width="15.88671875" customWidth="1"/>
    <col min="11302" max="11313" width="12.88671875" customWidth="1"/>
    <col min="11548" max="11548" width="12.5546875" customWidth="1"/>
    <col min="11549" max="11549" width="5.109375" customWidth="1"/>
    <col min="11550" max="11550" width="13.44140625" customWidth="1"/>
    <col min="11551" max="11552" width="21.44140625" customWidth="1"/>
    <col min="11553" max="11553" width="17.6640625" customWidth="1"/>
    <col min="11554" max="11555" width="14.6640625" customWidth="1"/>
    <col min="11556" max="11557" width="15.88671875" customWidth="1"/>
    <col min="11558" max="11569" width="12.88671875" customWidth="1"/>
    <col min="11804" max="11804" width="12.5546875" customWidth="1"/>
    <col min="11805" max="11805" width="5.109375" customWidth="1"/>
    <col min="11806" max="11806" width="13.44140625" customWidth="1"/>
    <col min="11807" max="11808" width="21.44140625" customWidth="1"/>
    <col min="11809" max="11809" width="17.6640625" customWidth="1"/>
    <col min="11810" max="11811" width="14.6640625" customWidth="1"/>
    <col min="11812" max="11813" width="15.88671875" customWidth="1"/>
    <col min="11814" max="11825" width="12.88671875" customWidth="1"/>
    <col min="12060" max="12060" width="12.5546875" customWidth="1"/>
    <col min="12061" max="12061" width="5.109375" customWidth="1"/>
    <col min="12062" max="12062" width="13.44140625" customWidth="1"/>
    <col min="12063" max="12064" width="21.44140625" customWidth="1"/>
    <col min="12065" max="12065" width="17.6640625" customWidth="1"/>
    <col min="12066" max="12067" width="14.6640625" customWidth="1"/>
    <col min="12068" max="12069" width="15.88671875" customWidth="1"/>
    <col min="12070" max="12081" width="12.88671875" customWidth="1"/>
    <col min="12316" max="12316" width="12.5546875" customWidth="1"/>
    <col min="12317" max="12317" width="5.109375" customWidth="1"/>
    <col min="12318" max="12318" width="13.44140625" customWidth="1"/>
    <col min="12319" max="12320" width="21.44140625" customWidth="1"/>
    <col min="12321" max="12321" width="17.6640625" customWidth="1"/>
    <col min="12322" max="12323" width="14.6640625" customWidth="1"/>
    <col min="12324" max="12325" width="15.88671875" customWidth="1"/>
    <col min="12326" max="12337" width="12.88671875" customWidth="1"/>
    <col min="12572" max="12572" width="12.5546875" customWidth="1"/>
    <col min="12573" max="12573" width="5.109375" customWidth="1"/>
    <col min="12574" max="12574" width="13.44140625" customWidth="1"/>
    <col min="12575" max="12576" width="21.44140625" customWidth="1"/>
    <col min="12577" max="12577" width="17.6640625" customWidth="1"/>
    <col min="12578" max="12579" width="14.6640625" customWidth="1"/>
    <col min="12580" max="12581" width="15.88671875" customWidth="1"/>
    <col min="12582" max="12593" width="12.88671875" customWidth="1"/>
    <col min="12828" max="12828" width="12.5546875" customWidth="1"/>
    <col min="12829" max="12829" width="5.109375" customWidth="1"/>
    <col min="12830" max="12830" width="13.44140625" customWidth="1"/>
    <col min="12831" max="12832" width="21.44140625" customWidth="1"/>
    <col min="12833" max="12833" width="17.6640625" customWidth="1"/>
    <col min="12834" max="12835" width="14.6640625" customWidth="1"/>
    <col min="12836" max="12837" width="15.88671875" customWidth="1"/>
    <col min="12838" max="12849" width="12.88671875" customWidth="1"/>
    <col min="13084" max="13084" width="12.5546875" customWidth="1"/>
    <col min="13085" max="13085" width="5.109375" customWidth="1"/>
    <col min="13086" max="13086" width="13.44140625" customWidth="1"/>
    <col min="13087" max="13088" width="21.44140625" customWidth="1"/>
    <col min="13089" max="13089" width="17.6640625" customWidth="1"/>
    <col min="13090" max="13091" width="14.6640625" customWidth="1"/>
    <col min="13092" max="13093" width="15.88671875" customWidth="1"/>
    <col min="13094" max="13105" width="12.88671875" customWidth="1"/>
    <col min="13340" max="13340" width="12.5546875" customWidth="1"/>
    <col min="13341" max="13341" width="5.109375" customWidth="1"/>
    <col min="13342" max="13342" width="13.44140625" customWidth="1"/>
    <col min="13343" max="13344" width="21.44140625" customWidth="1"/>
    <col min="13345" max="13345" width="17.6640625" customWidth="1"/>
    <col min="13346" max="13347" width="14.6640625" customWidth="1"/>
    <col min="13348" max="13349" width="15.88671875" customWidth="1"/>
    <col min="13350" max="13361" width="12.88671875" customWidth="1"/>
    <col min="13596" max="13596" width="12.5546875" customWidth="1"/>
    <col min="13597" max="13597" width="5.109375" customWidth="1"/>
    <col min="13598" max="13598" width="13.44140625" customWidth="1"/>
    <col min="13599" max="13600" width="21.44140625" customWidth="1"/>
    <col min="13601" max="13601" width="17.6640625" customWidth="1"/>
    <col min="13602" max="13603" width="14.6640625" customWidth="1"/>
    <col min="13604" max="13605" width="15.88671875" customWidth="1"/>
    <col min="13606" max="13617" width="12.88671875" customWidth="1"/>
    <col min="13852" max="13852" width="12.5546875" customWidth="1"/>
    <col min="13853" max="13853" width="5.109375" customWidth="1"/>
    <col min="13854" max="13854" width="13.44140625" customWidth="1"/>
    <col min="13855" max="13856" width="21.44140625" customWidth="1"/>
    <col min="13857" max="13857" width="17.6640625" customWidth="1"/>
    <col min="13858" max="13859" width="14.6640625" customWidth="1"/>
    <col min="13860" max="13861" width="15.88671875" customWidth="1"/>
    <col min="13862" max="13873" width="12.88671875" customWidth="1"/>
    <col min="14108" max="14108" width="12.5546875" customWidth="1"/>
    <col min="14109" max="14109" width="5.109375" customWidth="1"/>
    <col min="14110" max="14110" width="13.44140625" customWidth="1"/>
    <col min="14111" max="14112" width="21.44140625" customWidth="1"/>
    <col min="14113" max="14113" width="17.6640625" customWidth="1"/>
    <col min="14114" max="14115" width="14.6640625" customWidth="1"/>
    <col min="14116" max="14117" width="15.88671875" customWidth="1"/>
    <col min="14118" max="14129" width="12.88671875" customWidth="1"/>
    <col min="14364" max="14364" width="12.5546875" customWidth="1"/>
    <col min="14365" max="14365" width="5.109375" customWidth="1"/>
    <col min="14366" max="14366" width="13.44140625" customWidth="1"/>
    <col min="14367" max="14368" width="21.44140625" customWidth="1"/>
    <col min="14369" max="14369" width="17.6640625" customWidth="1"/>
    <col min="14370" max="14371" width="14.6640625" customWidth="1"/>
    <col min="14372" max="14373" width="15.88671875" customWidth="1"/>
    <col min="14374" max="14385" width="12.88671875" customWidth="1"/>
    <col min="14620" max="14620" width="12.5546875" customWidth="1"/>
    <col min="14621" max="14621" width="5.109375" customWidth="1"/>
    <col min="14622" max="14622" width="13.44140625" customWidth="1"/>
    <col min="14623" max="14624" width="21.44140625" customWidth="1"/>
    <col min="14625" max="14625" width="17.6640625" customWidth="1"/>
    <col min="14626" max="14627" width="14.6640625" customWidth="1"/>
    <col min="14628" max="14629" width="15.88671875" customWidth="1"/>
    <col min="14630" max="14641" width="12.88671875" customWidth="1"/>
    <col min="14876" max="14876" width="12.5546875" customWidth="1"/>
    <col min="14877" max="14877" width="5.109375" customWidth="1"/>
    <col min="14878" max="14878" width="13.44140625" customWidth="1"/>
    <col min="14879" max="14880" width="21.44140625" customWidth="1"/>
    <col min="14881" max="14881" width="17.6640625" customWidth="1"/>
    <col min="14882" max="14883" width="14.6640625" customWidth="1"/>
    <col min="14884" max="14885" width="15.88671875" customWidth="1"/>
    <col min="14886" max="14897" width="12.88671875" customWidth="1"/>
    <col min="15132" max="15132" width="12.5546875" customWidth="1"/>
    <col min="15133" max="15133" width="5.109375" customWidth="1"/>
    <col min="15134" max="15134" width="13.44140625" customWidth="1"/>
    <col min="15135" max="15136" width="21.44140625" customWidth="1"/>
    <col min="15137" max="15137" width="17.6640625" customWidth="1"/>
    <col min="15138" max="15139" width="14.6640625" customWidth="1"/>
    <col min="15140" max="15141" width="15.88671875" customWidth="1"/>
    <col min="15142" max="15153" width="12.88671875" customWidth="1"/>
    <col min="15388" max="15388" width="12.5546875" customWidth="1"/>
    <col min="15389" max="15389" width="5.109375" customWidth="1"/>
    <col min="15390" max="15390" width="13.44140625" customWidth="1"/>
    <col min="15391" max="15392" width="21.44140625" customWidth="1"/>
    <col min="15393" max="15393" width="17.6640625" customWidth="1"/>
    <col min="15394" max="15395" width="14.6640625" customWidth="1"/>
    <col min="15396" max="15397" width="15.88671875" customWidth="1"/>
    <col min="15398" max="15409" width="12.88671875" customWidth="1"/>
    <col min="15644" max="15644" width="12.5546875" customWidth="1"/>
    <col min="15645" max="15645" width="5.109375" customWidth="1"/>
    <col min="15646" max="15646" width="13.44140625" customWidth="1"/>
    <col min="15647" max="15648" width="21.44140625" customWidth="1"/>
    <col min="15649" max="15649" width="17.6640625" customWidth="1"/>
    <col min="15650" max="15651" width="14.6640625" customWidth="1"/>
    <col min="15652" max="15653" width="15.88671875" customWidth="1"/>
    <col min="15654" max="15665" width="12.88671875" customWidth="1"/>
    <col min="15900" max="15900" width="12.5546875" customWidth="1"/>
    <col min="15901" max="15901" width="5.109375" customWidth="1"/>
    <col min="15902" max="15902" width="13.44140625" customWidth="1"/>
    <col min="15903" max="15904" width="21.44140625" customWidth="1"/>
    <col min="15905" max="15905" width="17.6640625" customWidth="1"/>
    <col min="15906" max="15907" width="14.6640625" customWidth="1"/>
    <col min="15908" max="15909" width="15.88671875" customWidth="1"/>
    <col min="15910" max="15921" width="12.88671875" customWidth="1"/>
    <col min="16156" max="16156" width="12.5546875" customWidth="1"/>
    <col min="16157" max="16157" width="5.109375" customWidth="1"/>
    <col min="16158" max="16158" width="13.44140625" customWidth="1"/>
    <col min="16159" max="16160" width="21.44140625" customWidth="1"/>
    <col min="16161" max="16161" width="17.6640625" customWidth="1"/>
    <col min="16162" max="16163" width="14.6640625" customWidth="1"/>
    <col min="16164" max="16165" width="15.88671875" customWidth="1"/>
    <col min="16166" max="16177" width="12.88671875" customWidth="1"/>
  </cols>
  <sheetData>
    <row r="1" spans="1:60" ht="20.25" customHeight="1" x14ac:dyDescent="0.3">
      <c r="A1" s="347" t="s">
        <v>0</v>
      </c>
      <c r="B1" s="347"/>
      <c r="C1" s="348" t="s">
        <v>1</v>
      </c>
      <c r="D1" s="348"/>
      <c r="E1" s="348"/>
      <c r="F1" s="348"/>
      <c r="G1" s="89"/>
      <c r="H1" s="90"/>
      <c r="I1" s="90"/>
      <c r="J1" s="2"/>
      <c r="K1" s="3"/>
    </row>
    <row r="2" spans="1:60" x14ac:dyDescent="0.3">
      <c r="C2" s="63"/>
      <c r="D2" s="1"/>
      <c r="E2" s="1"/>
      <c r="F2" s="1"/>
      <c r="G2" s="89"/>
      <c r="H2" s="90"/>
      <c r="I2" s="90"/>
      <c r="J2" s="2"/>
      <c r="K2" s="3"/>
      <c r="L2" s="102"/>
    </row>
    <row r="3" spans="1:60" ht="24" customHeight="1" x14ac:dyDescent="0.3">
      <c r="A3" s="347" t="s">
        <v>2</v>
      </c>
      <c r="B3" s="347"/>
      <c r="C3" s="349" t="s">
        <v>199</v>
      </c>
      <c r="D3" s="350"/>
      <c r="E3" s="350"/>
      <c r="F3" s="351"/>
      <c r="G3" s="89"/>
      <c r="H3" s="90"/>
      <c r="I3" s="90"/>
      <c r="J3" s="2"/>
      <c r="K3" s="2"/>
      <c r="L3" s="103"/>
    </row>
    <row r="4" spans="1:60" x14ac:dyDescent="0.3">
      <c r="C4" s="1"/>
      <c r="D4" s="1"/>
      <c r="E4" s="1"/>
      <c r="F4" s="9"/>
      <c r="G4" s="91"/>
      <c r="H4" s="92"/>
      <c r="I4" s="92"/>
      <c r="J4" s="10"/>
    </row>
    <row r="5" spans="1:60" ht="27" customHeight="1" x14ac:dyDescent="0.3">
      <c r="A5" s="347" t="s">
        <v>3</v>
      </c>
      <c r="B5" s="347"/>
      <c r="C5" s="348" t="s">
        <v>200</v>
      </c>
      <c r="D5" s="348"/>
      <c r="E5" s="348"/>
      <c r="F5" s="348"/>
      <c r="G5" s="89"/>
      <c r="H5" s="93"/>
      <c r="I5" s="93"/>
      <c r="J5" s="11"/>
      <c r="K5" s="11"/>
      <c r="L5" s="93"/>
    </row>
    <row r="6" spans="1:60" x14ac:dyDescent="0.3">
      <c r="C6" s="1"/>
      <c r="D6" s="1"/>
      <c r="E6" s="1"/>
      <c r="F6" s="9"/>
      <c r="G6" s="91"/>
      <c r="H6" s="92"/>
      <c r="I6" s="92"/>
      <c r="J6" s="10"/>
    </row>
    <row r="7" spans="1:60" ht="27" customHeight="1" x14ac:dyDescent="0.3">
      <c r="A7" s="347" t="s">
        <v>4</v>
      </c>
      <c r="B7" s="347"/>
      <c r="C7" s="348" t="s">
        <v>217</v>
      </c>
      <c r="D7" s="348"/>
      <c r="E7" s="348"/>
      <c r="F7" s="348"/>
      <c r="G7" s="89"/>
      <c r="H7" s="93"/>
      <c r="I7" s="93"/>
      <c r="J7" s="11"/>
      <c r="K7" s="11"/>
      <c r="L7" s="93"/>
    </row>
    <row r="8" spans="1:60" x14ac:dyDescent="0.3">
      <c r="C8" s="9"/>
      <c r="D8" s="9"/>
      <c r="E8" s="9"/>
      <c r="F8" s="9"/>
      <c r="G8" s="91"/>
      <c r="H8" s="92"/>
      <c r="I8" s="92"/>
      <c r="J8" s="10"/>
    </row>
    <row r="9" spans="1:60" ht="78" customHeight="1" x14ac:dyDescent="0.3">
      <c r="A9" s="347" t="s">
        <v>5</v>
      </c>
      <c r="B9" s="347"/>
      <c r="C9" s="412" t="s">
        <v>218</v>
      </c>
      <c r="D9" s="413"/>
      <c r="E9" s="413"/>
      <c r="F9" s="414"/>
      <c r="G9" s="94"/>
      <c r="H9" s="95"/>
      <c r="I9" s="95"/>
      <c r="J9" s="13"/>
      <c r="K9" s="4" t="s">
        <v>6</v>
      </c>
    </row>
    <row r="10" spans="1:60" s="18" customFormat="1" ht="14.25" customHeight="1" x14ac:dyDescent="0.3">
      <c r="A10" s="3"/>
      <c r="B10" s="3"/>
      <c r="C10" s="14"/>
      <c r="D10" s="14"/>
      <c r="E10" s="14"/>
      <c r="F10" s="14"/>
      <c r="G10" s="96"/>
      <c r="H10" s="97"/>
      <c r="I10" s="97"/>
      <c r="J10" s="16"/>
      <c r="K10" s="3"/>
      <c r="L10" s="104"/>
      <c r="M10" s="35"/>
      <c r="N10" s="35"/>
      <c r="O10" s="35"/>
      <c r="P10" s="35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35"/>
      <c r="AH10" s="35"/>
      <c r="AI10" s="35"/>
      <c r="AJ10" s="35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s="18" customFormat="1" ht="30" customHeight="1" x14ac:dyDescent="0.3">
      <c r="A11" s="19"/>
      <c r="B11" s="19"/>
      <c r="C11" s="15"/>
      <c r="D11" s="15"/>
      <c r="E11" s="15"/>
      <c r="F11" s="15"/>
      <c r="G11" s="96"/>
      <c r="H11" s="97"/>
      <c r="I11" s="97"/>
      <c r="J11" s="16"/>
      <c r="K11" s="3"/>
      <c r="L11" s="104"/>
      <c r="M11" s="35"/>
      <c r="N11" s="35"/>
      <c r="O11" s="35"/>
      <c r="P11" s="3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5"/>
      <c r="AH11" s="35"/>
      <c r="AI11" s="35"/>
      <c r="AJ11" s="35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x14ac:dyDescent="0.3">
      <c r="A12" s="20"/>
      <c r="B12" s="20"/>
      <c r="C12" s="20"/>
      <c r="D12" s="20"/>
      <c r="E12" s="20"/>
      <c r="F12" s="20"/>
      <c r="G12" s="98"/>
      <c r="H12" s="99"/>
      <c r="I12" s="99"/>
      <c r="J12" s="21"/>
    </row>
    <row r="13" spans="1:60" ht="18.75" customHeight="1" x14ac:dyDescent="0.3">
      <c r="A13" s="20"/>
      <c r="B13" s="354" t="s">
        <v>7</v>
      </c>
      <c r="C13" s="354"/>
      <c r="D13" s="352" t="s">
        <v>8</v>
      </c>
      <c r="E13" s="355" t="s">
        <v>9</v>
      </c>
      <c r="F13" s="352" t="s">
        <v>10</v>
      </c>
      <c r="G13" s="456" t="s">
        <v>11</v>
      </c>
      <c r="H13" s="456" t="s">
        <v>12</v>
      </c>
      <c r="I13" s="456" t="s">
        <v>13</v>
      </c>
      <c r="J13" s="356" t="s">
        <v>14</v>
      </c>
      <c r="K13" s="352" t="s">
        <v>15</v>
      </c>
      <c r="L13" s="454" t="s">
        <v>16</v>
      </c>
      <c r="M13" s="341" t="s">
        <v>17</v>
      </c>
      <c r="N13" s="342"/>
      <c r="O13" s="342"/>
      <c r="P13" s="343"/>
      <c r="Q13" s="341" t="s">
        <v>18</v>
      </c>
      <c r="R13" s="342"/>
      <c r="S13" s="342"/>
      <c r="T13" s="343"/>
      <c r="U13" s="341" t="s">
        <v>19</v>
      </c>
      <c r="V13" s="342"/>
      <c r="W13" s="342"/>
      <c r="X13" s="343"/>
      <c r="Y13" s="341" t="s">
        <v>20</v>
      </c>
      <c r="Z13" s="342"/>
      <c r="AA13" s="342"/>
      <c r="AB13" s="343"/>
      <c r="AC13" s="341" t="s">
        <v>21</v>
      </c>
      <c r="AD13" s="342"/>
      <c r="AE13" s="342"/>
      <c r="AF13" s="343"/>
      <c r="AG13" s="341" t="s">
        <v>22</v>
      </c>
      <c r="AH13" s="342"/>
      <c r="AI13" s="342"/>
      <c r="AJ13" s="343"/>
      <c r="AK13" s="341" t="s">
        <v>23</v>
      </c>
      <c r="AL13" s="342"/>
      <c r="AM13" s="342"/>
      <c r="AN13" s="343"/>
      <c r="AO13" s="341" t="s">
        <v>24</v>
      </c>
      <c r="AP13" s="342"/>
      <c r="AQ13" s="342"/>
      <c r="AR13" s="343"/>
      <c r="AS13" s="341" t="s">
        <v>25</v>
      </c>
      <c r="AT13" s="342"/>
      <c r="AU13" s="342"/>
      <c r="AV13" s="343"/>
      <c r="AW13" s="341" t="s">
        <v>26</v>
      </c>
      <c r="AX13" s="342"/>
      <c r="AY13" s="342"/>
      <c r="AZ13" s="343"/>
      <c r="BA13" s="341" t="s">
        <v>27</v>
      </c>
      <c r="BB13" s="342"/>
      <c r="BC13" s="342"/>
      <c r="BD13" s="343"/>
      <c r="BE13" s="341" t="s">
        <v>28</v>
      </c>
      <c r="BF13" s="342"/>
      <c r="BG13" s="342"/>
      <c r="BH13" s="343"/>
    </row>
    <row r="14" spans="1:60" ht="18.75" customHeight="1" x14ac:dyDescent="0.3">
      <c r="A14" s="20"/>
      <c r="B14" s="354"/>
      <c r="C14" s="354"/>
      <c r="D14" s="353"/>
      <c r="E14" s="355"/>
      <c r="F14" s="353"/>
      <c r="G14" s="457"/>
      <c r="H14" s="457"/>
      <c r="I14" s="457"/>
      <c r="J14" s="357"/>
      <c r="K14" s="353"/>
      <c r="L14" s="455"/>
      <c r="M14" s="344"/>
      <c r="N14" s="345"/>
      <c r="O14" s="345"/>
      <c r="P14" s="346"/>
      <c r="Q14" s="344"/>
      <c r="R14" s="345"/>
      <c r="S14" s="345"/>
      <c r="T14" s="346"/>
      <c r="U14" s="344"/>
      <c r="V14" s="345"/>
      <c r="W14" s="345"/>
      <c r="X14" s="346"/>
      <c r="Y14" s="344"/>
      <c r="Z14" s="345"/>
      <c r="AA14" s="345"/>
      <c r="AB14" s="346"/>
      <c r="AC14" s="344"/>
      <c r="AD14" s="345"/>
      <c r="AE14" s="345"/>
      <c r="AF14" s="346"/>
      <c r="AG14" s="344"/>
      <c r="AH14" s="345"/>
      <c r="AI14" s="345"/>
      <c r="AJ14" s="346"/>
      <c r="AK14" s="344"/>
      <c r="AL14" s="345"/>
      <c r="AM14" s="345"/>
      <c r="AN14" s="346"/>
      <c r="AO14" s="344"/>
      <c r="AP14" s="345"/>
      <c r="AQ14" s="345"/>
      <c r="AR14" s="346"/>
      <c r="AS14" s="344"/>
      <c r="AT14" s="345"/>
      <c r="AU14" s="345"/>
      <c r="AV14" s="346"/>
      <c r="AW14" s="344"/>
      <c r="AX14" s="345"/>
      <c r="AY14" s="345"/>
      <c r="AZ14" s="346"/>
      <c r="BA14" s="344"/>
      <c r="BB14" s="345"/>
      <c r="BC14" s="345"/>
      <c r="BD14" s="346"/>
      <c r="BE14" s="344"/>
      <c r="BF14" s="345"/>
      <c r="BG14" s="345"/>
      <c r="BH14" s="346"/>
    </row>
    <row r="15" spans="1:60" s="30" customFormat="1" ht="36.75" customHeight="1" x14ac:dyDescent="0.3">
      <c r="A15" s="363" t="s">
        <v>34</v>
      </c>
      <c r="B15" s="441" t="s">
        <v>219</v>
      </c>
      <c r="C15" s="442"/>
      <c r="D15" s="82" t="s">
        <v>220</v>
      </c>
      <c r="E15" s="83" t="s">
        <v>32</v>
      </c>
      <c r="F15" s="82" t="s">
        <v>33</v>
      </c>
      <c r="G15" s="36">
        <v>15</v>
      </c>
      <c r="H15" s="79">
        <f t="shared" ref="H15:I18" si="0">G15*1.02</f>
        <v>15.3</v>
      </c>
      <c r="I15" s="79">
        <f t="shared" si="0"/>
        <v>15.606000000000002</v>
      </c>
      <c r="J15" s="57" t="s">
        <v>203</v>
      </c>
      <c r="K15" s="53">
        <v>0.02</v>
      </c>
      <c r="L15" s="39">
        <f>SUM(M15:BH15)</f>
        <v>3</v>
      </c>
      <c r="M15" s="339">
        <v>1</v>
      </c>
      <c r="N15" s="339"/>
      <c r="O15" s="339"/>
      <c r="P15" s="340"/>
      <c r="Q15" s="339">
        <v>1</v>
      </c>
      <c r="R15" s="339"/>
      <c r="S15" s="339"/>
      <c r="T15" s="340"/>
      <c r="U15" s="339">
        <v>1</v>
      </c>
      <c r="V15" s="339"/>
      <c r="W15" s="339"/>
      <c r="X15" s="340"/>
      <c r="Y15" s="339"/>
      <c r="Z15" s="339"/>
      <c r="AA15" s="339"/>
      <c r="AB15" s="340"/>
      <c r="AC15" s="339"/>
      <c r="AD15" s="339"/>
      <c r="AE15" s="339"/>
      <c r="AF15" s="340"/>
      <c r="AG15" s="339"/>
      <c r="AH15" s="339"/>
      <c r="AI15" s="339"/>
      <c r="AJ15" s="340"/>
      <c r="AK15" s="339"/>
      <c r="AL15" s="339"/>
      <c r="AM15" s="339"/>
      <c r="AN15" s="340"/>
      <c r="AO15" s="339"/>
      <c r="AP15" s="339"/>
      <c r="AQ15" s="339"/>
      <c r="AR15" s="340"/>
      <c r="AS15" s="339"/>
      <c r="AT15" s="339"/>
      <c r="AU15" s="339"/>
      <c r="AV15" s="340"/>
      <c r="AW15" s="339"/>
      <c r="AX15" s="339"/>
      <c r="AY15" s="339"/>
      <c r="AZ15" s="340"/>
      <c r="BA15" s="339"/>
      <c r="BB15" s="339"/>
      <c r="BC15" s="339"/>
      <c r="BD15" s="340"/>
      <c r="BE15" s="339"/>
      <c r="BF15" s="339"/>
      <c r="BG15" s="339"/>
      <c r="BH15" s="340"/>
    </row>
    <row r="16" spans="1:60" s="30" customFormat="1" ht="24" customHeight="1" x14ac:dyDescent="0.3">
      <c r="A16" s="364"/>
      <c r="B16" s="430" t="s">
        <v>221</v>
      </c>
      <c r="C16" s="431"/>
      <c r="D16" s="88" t="s">
        <v>154</v>
      </c>
      <c r="E16" s="56" t="s">
        <v>32</v>
      </c>
      <c r="F16" s="88" t="s">
        <v>33</v>
      </c>
      <c r="G16" s="36">
        <v>1300</v>
      </c>
      <c r="H16" s="79">
        <f t="shared" si="0"/>
        <v>1326</v>
      </c>
      <c r="I16" s="79">
        <f t="shared" si="0"/>
        <v>1352.52</v>
      </c>
      <c r="J16" s="57" t="s">
        <v>203</v>
      </c>
      <c r="K16" s="53">
        <v>0.02</v>
      </c>
      <c r="L16" s="39">
        <f>SUM(M16:BH16)</f>
        <v>316</v>
      </c>
      <c r="M16" s="339">
        <v>106</v>
      </c>
      <c r="N16" s="339"/>
      <c r="O16" s="339"/>
      <c r="P16" s="340"/>
      <c r="Q16" s="339">
        <v>108</v>
      </c>
      <c r="R16" s="339"/>
      <c r="S16" s="339"/>
      <c r="T16" s="340"/>
      <c r="U16" s="452">
        <v>102</v>
      </c>
      <c r="V16" s="452"/>
      <c r="W16" s="452"/>
      <c r="X16" s="453"/>
      <c r="Y16" s="339"/>
      <c r="Z16" s="339"/>
      <c r="AA16" s="339"/>
      <c r="AB16" s="340"/>
      <c r="AC16" s="339"/>
      <c r="AD16" s="339"/>
      <c r="AE16" s="339"/>
      <c r="AF16" s="340"/>
      <c r="AG16" s="339"/>
      <c r="AH16" s="339"/>
      <c r="AI16" s="339"/>
      <c r="AJ16" s="340"/>
      <c r="AK16" s="339"/>
      <c r="AL16" s="339"/>
      <c r="AM16" s="339"/>
      <c r="AN16" s="340"/>
      <c r="AO16" s="339"/>
      <c r="AP16" s="339"/>
      <c r="AQ16" s="339"/>
      <c r="AR16" s="340"/>
      <c r="AS16" s="339"/>
      <c r="AT16" s="339"/>
      <c r="AU16" s="339"/>
      <c r="AV16" s="340"/>
      <c r="AW16" s="339"/>
      <c r="AX16" s="339"/>
      <c r="AY16" s="339"/>
      <c r="AZ16" s="340"/>
      <c r="BA16" s="339"/>
      <c r="BB16" s="339"/>
      <c r="BC16" s="339"/>
      <c r="BD16" s="340"/>
      <c r="BE16" s="339"/>
      <c r="BF16" s="339"/>
      <c r="BG16" s="339"/>
      <c r="BH16" s="340"/>
    </row>
    <row r="17" spans="1:60" s="30" customFormat="1" ht="39" customHeight="1" x14ac:dyDescent="0.3">
      <c r="A17" s="364"/>
      <c r="B17" s="441" t="s">
        <v>222</v>
      </c>
      <c r="C17" s="442"/>
      <c r="D17" s="88" t="s">
        <v>110</v>
      </c>
      <c r="E17" s="56" t="s">
        <v>32</v>
      </c>
      <c r="F17" s="88" t="s">
        <v>33</v>
      </c>
      <c r="G17" s="36">
        <v>48000</v>
      </c>
      <c r="H17" s="79">
        <f t="shared" si="0"/>
        <v>48960</v>
      </c>
      <c r="I17" s="79">
        <f t="shared" si="0"/>
        <v>49939.200000000004</v>
      </c>
      <c r="J17" s="57" t="s">
        <v>203</v>
      </c>
      <c r="K17" s="53">
        <v>0.02</v>
      </c>
      <c r="L17" s="39">
        <f>SUM(M17:BH17)</f>
        <v>12000</v>
      </c>
      <c r="M17" s="339">
        <v>4000</v>
      </c>
      <c r="N17" s="339"/>
      <c r="O17" s="339"/>
      <c r="P17" s="340"/>
      <c r="Q17" s="339">
        <v>4000</v>
      </c>
      <c r="R17" s="339"/>
      <c r="S17" s="339"/>
      <c r="T17" s="340"/>
      <c r="U17" s="452">
        <v>4000</v>
      </c>
      <c r="V17" s="452"/>
      <c r="W17" s="452"/>
      <c r="X17" s="453"/>
      <c r="Y17" s="339"/>
      <c r="Z17" s="339"/>
      <c r="AA17" s="339"/>
      <c r="AB17" s="340"/>
      <c r="AC17" s="339"/>
      <c r="AD17" s="339"/>
      <c r="AE17" s="339"/>
      <c r="AF17" s="340"/>
      <c r="AG17" s="339"/>
      <c r="AH17" s="339"/>
      <c r="AI17" s="339"/>
      <c r="AJ17" s="340"/>
      <c r="AK17" s="339"/>
      <c r="AL17" s="339"/>
      <c r="AM17" s="339"/>
      <c r="AN17" s="340"/>
      <c r="AO17" s="339"/>
      <c r="AP17" s="339"/>
      <c r="AQ17" s="339"/>
      <c r="AR17" s="340"/>
      <c r="AS17" s="339"/>
      <c r="AT17" s="339"/>
      <c r="AU17" s="339"/>
      <c r="AV17" s="340"/>
      <c r="AW17" s="339"/>
      <c r="AX17" s="339"/>
      <c r="AY17" s="339"/>
      <c r="AZ17" s="340"/>
      <c r="BA17" s="339"/>
      <c r="BB17" s="339"/>
      <c r="BC17" s="339"/>
      <c r="BD17" s="340"/>
      <c r="BE17" s="339"/>
      <c r="BF17" s="339"/>
      <c r="BG17" s="339"/>
      <c r="BH17" s="340"/>
    </row>
    <row r="18" spans="1:60" s="30" customFormat="1" ht="12.75" customHeight="1" x14ac:dyDescent="0.3">
      <c r="A18" s="369" t="s">
        <v>35</v>
      </c>
      <c r="B18" s="448" t="s">
        <v>223</v>
      </c>
      <c r="C18" s="449"/>
      <c r="D18" s="432" t="s">
        <v>36</v>
      </c>
      <c r="E18" s="432" t="s">
        <v>32</v>
      </c>
      <c r="F18" s="432" t="s">
        <v>33</v>
      </c>
      <c r="G18" s="380">
        <v>2100</v>
      </c>
      <c r="H18" s="392">
        <f t="shared" si="0"/>
        <v>2142</v>
      </c>
      <c r="I18" s="392">
        <f t="shared" si="0"/>
        <v>2184.84</v>
      </c>
      <c r="J18" s="396" t="s">
        <v>228</v>
      </c>
      <c r="K18" s="359">
        <v>0.02</v>
      </c>
      <c r="L18" s="361">
        <f>SUM(M19:BH19)</f>
        <v>807</v>
      </c>
      <c r="M18" s="45" t="s">
        <v>63</v>
      </c>
      <c r="N18" s="45" t="s">
        <v>64</v>
      </c>
      <c r="O18" s="45" t="s">
        <v>37</v>
      </c>
      <c r="P18" s="45" t="s">
        <v>38</v>
      </c>
      <c r="Q18" s="45" t="s">
        <v>63</v>
      </c>
      <c r="R18" s="45" t="s">
        <v>64</v>
      </c>
      <c r="S18" s="45" t="s">
        <v>37</v>
      </c>
      <c r="T18" s="45" t="s">
        <v>38</v>
      </c>
      <c r="U18" s="45" t="s">
        <v>63</v>
      </c>
      <c r="V18" s="45" t="s">
        <v>64</v>
      </c>
      <c r="W18" s="45" t="s">
        <v>37</v>
      </c>
      <c r="X18" s="45" t="s">
        <v>38</v>
      </c>
      <c r="Y18" s="45" t="s">
        <v>63</v>
      </c>
      <c r="Z18" s="45" t="s">
        <v>64</v>
      </c>
      <c r="AA18" s="45" t="s">
        <v>37</v>
      </c>
      <c r="AB18" s="45" t="s">
        <v>38</v>
      </c>
      <c r="AC18" s="45" t="s">
        <v>63</v>
      </c>
      <c r="AD18" s="45" t="s">
        <v>64</v>
      </c>
      <c r="AE18" s="45" t="s">
        <v>37</v>
      </c>
      <c r="AF18" s="45" t="s">
        <v>38</v>
      </c>
      <c r="AG18" s="45" t="s">
        <v>63</v>
      </c>
      <c r="AH18" s="45" t="s">
        <v>64</v>
      </c>
      <c r="AI18" s="45" t="s">
        <v>37</v>
      </c>
      <c r="AJ18" s="45" t="s">
        <v>38</v>
      </c>
      <c r="AK18" s="45" t="s">
        <v>63</v>
      </c>
      <c r="AL18" s="45" t="s">
        <v>64</v>
      </c>
      <c r="AM18" s="45" t="s">
        <v>37</v>
      </c>
      <c r="AN18" s="45" t="s">
        <v>38</v>
      </c>
      <c r="AO18" s="45" t="s">
        <v>63</v>
      </c>
      <c r="AP18" s="45" t="s">
        <v>64</v>
      </c>
      <c r="AQ18" s="45" t="s">
        <v>37</v>
      </c>
      <c r="AR18" s="45" t="s">
        <v>38</v>
      </c>
      <c r="AS18" s="45" t="s">
        <v>63</v>
      </c>
      <c r="AT18" s="45" t="s">
        <v>64</v>
      </c>
      <c r="AU18" s="45" t="s">
        <v>37</v>
      </c>
      <c r="AV18" s="45" t="s">
        <v>38</v>
      </c>
      <c r="AW18" s="45" t="s">
        <v>63</v>
      </c>
      <c r="AX18" s="45" t="s">
        <v>64</v>
      </c>
      <c r="AY18" s="45" t="s">
        <v>37</v>
      </c>
      <c r="AZ18" s="45" t="s">
        <v>38</v>
      </c>
      <c r="BA18" s="45" t="s">
        <v>63</v>
      </c>
      <c r="BB18" s="45" t="s">
        <v>64</v>
      </c>
      <c r="BC18" s="45" t="s">
        <v>37</v>
      </c>
      <c r="BD18" s="45" t="s">
        <v>38</v>
      </c>
      <c r="BE18" s="45" t="s">
        <v>63</v>
      </c>
      <c r="BF18" s="45" t="s">
        <v>64</v>
      </c>
      <c r="BG18" s="45" t="s">
        <v>37</v>
      </c>
      <c r="BH18" s="45" t="s">
        <v>38</v>
      </c>
    </row>
    <row r="19" spans="1:60" s="30" customFormat="1" ht="24.75" customHeight="1" x14ac:dyDescent="0.3">
      <c r="A19" s="370"/>
      <c r="B19" s="450"/>
      <c r="C19" s="451"/>
      <c r="D19" s="433"/>
      <c r="E19" s="433"/>
      <c r="F19" s="433"/>
      <c r="G19" s="381"/>
      <c r="H19" s="393"/>
      <c r="I19" s="393"/>
      <c r="J19" s="397"/>
      <c r="K19" s="360"/>
      <c r="L19" s="362"/>
      <c r="M19" s="31">
        <v>0</v>
      </c>
      <c r="N19" s="31">
        <v>0</v>
      </c>
      <c r="O19" s="31">
        <v>411</v>
      </c>
      <c r="P19" s="31">
        <v>125</v>
      </c>
      <c r="Q19" s="31">
        <v>0</v>
      </c>
      <c r="R19" s="31">
        <v>0</v>
      </c>
      <c r="S19" s="31">
        <v>92</v>
      </c>
      <c r="T19" s="31">
        <v>88</v>
      </c>
      <c r="U19" s="31">
        <v>0</v>
      </c>
      <c r="V19" s="31">
        <v>0</v>
      </c>
      <c r="W19" s="31">
        <v>52</v>
      </c>
      <c r="X19" s="31">
        <v>39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s="30" customFormat="1" ht="40.5" customHeight="1" x14ac:dyDescent="0.3">
      <c r="A20" s="375"/>
      <c r="B20" s="409" t="s">
        <v>224</v>
      </c>
      <c r="C20" s="410"/>
      <c r="D20" s="60" t="s">
        <v>36</v>
      </c>
      <c r="E20" s="60" t="s">
        <v>32</v>
      </c>
      <c r="F20" s="60" t="s">
        <v>33</v>
      </c>
      <c r="G20" s="77">
        <v>2100</v>
      </c>
      <c r="H20" s="79">
        <f>G20*1.02</f>
        <v>2142</v>
      </c>
      <c r="I20" s="79">
        <f>H20*1.02</f>
        <v>2184.84</v>
      </c>
      <c r="J20" s="57" t="s">
        <v>228</v>
      </c>
      <c r="K20" s="67">
        <v>0.02</v>
      </c>
      <c r="L20" s="78">
        <f>SUM(M20:BH20)</f>
        <v>738</v>
      </c>
      <c r="M20" s="31">
        <v>0</v>
      </c>
      <c r="N20" s="31">
        <v>0</v>
      </c>
      <c r="O20" s="31">
        <v>373</v>
      </c>
      <c r="P20" s="31">
        <v>59</v>
      </c>
      <c r="Q20" s="31">
        <v>0</v>
      </c>
      <c r="R20" s="31">
        <v>0</v>
      </c>
      <c r="S20" s="31">
        <v>135</v>
      </c>
      <c r="T20" s="31">
        <v>88</v>
      </c>
      <c r="U20" s="31">
        <v>0</v>
      </c>
      <c r="V20" s="31">
        <v>0</v>
      </c>
      <c r="W20" s="31">
        <v>47</v>
      </c>
      <c r="X20" s="31">
        <v>36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</row>
    <row r="21" spans="1:60" x14ac:dyDescent="0.3">
      <c r="H21" s="100"/>
      <c r="I21" s="100"/>
      <c r="J21" s="108"/>
    </row>
    <row r="22" spans="1:60" ht="15" customHeight="1" x14ac:dyDescent="0.3">
      <c r="G22" s="100">
        <f>G18</f>
        <v>2100</v>
      </c>
      <c r="H22" s="100"/>
      <c r="I22" s="100" t="s">
        <v>237</v>
      </c>
      <c r="J22" s="4"/>
      <c r="L22" s="100">
        <f>L18</f>
        <v>807</v>
      </c>
      <c r="M22" s="358">
        <f>M19+N19+O19+P19</f>
        <v>536</v>
      </c>
      <c r="N22" s="358"/>
      <c r="O22" s="358"/>
      <c r="P22" s="358"/>
      <c r="Q22" s="358">
        <f t="shared" ref="Q22" si="1">Q19+R19+S19+T19</f>
        <v>180</v>
      </c>
      <c r="R22" s="358"/>
      <c r="S22" s="358"/>
      <c r="T22" s="358"/>
      <c r="U22" s="358">
        <f t="shared" ref="U22" si="2">U19+V19+W19+X19</f>
        <v>91</v>
      </c>
      <c r="V22" s="358"/>
      <c r="W22" s="358"/>
      <c r="X22" s="358"/>
      <c r="Y22" s="358">
        <f t="shared" ref="Y22" si="3">Y19+Z19+AA19+AB19</f>
        <v>0</v>
      </c>
      <c r="Z22" s="358"/>
      <c r="AA22" s="358"/>
      <c r="AB22" s="358"/>
      <c r="AC22" s="358">
        <f t="shared" ref="AC22" si="4">AC19+AD19+AE19+AF19</f>
        <v>0</v>
      </c>
      <c r="AD22" s="358"/>
      <c r="AE22" s="358"/>
      <c r="AF22" s="358"/>
      <c r="AG22" s="358">
        <f t="shared" ref="AG22" si="5">AG19+AH19+AI19+AJ19</f>
        <v>0</v>
      </c>
      <c r="AH22" s="358"/>
      <c r="AI22" s="358"/>
      <c r="AJ22" s="358"/>
      <c r="AK22" s="358">
        <f t="shared" ref="AK22" si="6">AK19+AL19+AM19+AN19</f>
        <v>0</v>
      </c>
      <c r="AL22" s="358"/>
      <c r="AM22" s="358"/>
      <c r="AN22" s="358"/>
      <c r="AO22" s="358">
        <f t="shared" ref="AO22" si="7">AO19+AP19+AQ19+AR19</f>
        <v>0</v>
      </c>
      <c r="AP22" s="358"/>
      <c r="AQ22" s="358"/>
      <c r="AR22" s="358"/>
      <c r="AS22" s="358">
        <f t="shared" ref="AS22" si="8">AS19+AT19+AU19+AV19</f>
        <v>0</v>
      </c>
      <c r="AT22" s="358"/>
      <c r="AU22" s="358"/>
      <c r="AV22" s="358"/>
      <c r="AW22" s="358">
        <f t="shared" ref="AW22" si="9">AW19+AX19+AY19+AZ19</f>
        <v>0</v>
      </c>
      <c r="AX22" s="358"/>
      <c r="AY22" s="358"/>
      <c r="AZ22" s="358"/>
      <c r="BA22" s="358">
        <f t="shared" ref="BA22" si="10">BA19+BB19+BC19+BD19</f>
        <v>0</v>
      </c>
      <c r="BB22" s="358"/>
      <c r="BC22" s="358"/>
      <c r="BD22" s="358"/>
      <c r="BE22" s="358">
        <f t="shared" ref="BE22" si="11">BE19+BF19+BG19+BH19</f>
        <v>0</v>
      </c>
      <c r="BF22" s="358"/>
      <c r="BG22" s="358"/>
      <c r="BH22" s="358"/>
    </row>
    <row r="23" spans="1:60" x14ac:dyDescent="0.3">
      <c r="A23" s="4" t="s">
        <v>119</v>
      </c>
      <c r="B23" s="4" t="s">
        <v>215</v>
      </c>
      <c r="G23" s="100">
        <f>G15+G16+G17</f>
        <v>49315</v>
      </c>
      <c r="H23" s="100"/>
      <c r="I23" s="100" t="s">
        <v>1</v>
      </c>
      <c r="J23" s="4"/>
      <c r="L23" s="100">
        <f>L15+L16+L17</f>
        <v>12319</v>
      </c>
      <c r="M23" s="358">
        <f>M15+M16+M17</f>
        <v>4107</v>
      </c>
      <c r="N23" s="358"/>
      <c r="O23" s="358"/>
      <c r="P23" s="358"/>
      <c r="Q23" s="358">
        <f t="shared" ref="Q23" si="12">Q15+Q16+Q17</f>
        <v>4109</v>
      </c>
      <c r="R23" s="358"/>
      <c r="S23" s="358"/>
      <c r="T23" s="358"/>
      <c r="U23" s="358">
        <f t="shared" ref="U23" si="13">U15+U16+U17</f>
        <v>4103</v>
      </c>
      <c r="V23" s="358"/>
      <c r="W23" s="358"/>
      <c r="X23" s="358"/>
      <c r="Y23" s="358">
        <f t="shared" ref="Y23" si="14">Y15+Y16+Y17</f>
        <v>0</v>
      </c>
      <c r="Z23" s="358"/>
      <c r="AA23" s="358"/>
      <c r="AB23" s="358"/>
      <c r="AC23" s="358">
        <f t="shared" ref="AC23" si="15">AC15+AC16+AC17</f>
        <v>0</v>
      </c>
      <c r="AD23" s="358"/>
      <c r="AE23" s="358"/>
      <c r="AF23" s="358"/>
      <c r="AG23" s="358">
        <f t="shared" ref="AG23" si="16">AG15+AG16+AG17</f>
        <v>0</v>
      </c>
      <c r="AH23" s="358"/>
      <c r="AI23" s="358"/>
      <c r="AJ23" s="358"/>
      <c r="AK23" s="358">
        <f t="shared" ref="AK23" si="17">AK15+AK16+AK17</f>
        <v>0</v>
      </c>
      <c r="AL23" s="358"/>
      <c r="AM23" s="358"/>
      <c r="AN23" s="358"/>
      <c r="AO23" s="358">
        <f t="shared" ref="AO23" si="18">AO15+AO16+AO17</f>
        <v>0</v>
      </c>
      <c r="AP23" s="358"/>
      <c r="AQ23" s="358"/>
      <c r="AR23" s="358"/>
      <c r="AS23" s="358">
        <f t="shared" ref="AS23" si="19">AS15+AS16+AS17</f>
        <v>0</v>
      </c>
      <c r="AT23" s="358"/>
      <c r="AU23" s="358"/>
      <c r="AV23" s="358"/>
      <c r="AW23" s="358">
        <f t="shared" ref="AW23" si="20">AW15+AW16+AW17</f>
        <v>0</v>
      </c>
      <c r="AX23" s="358"/>
      <c r="AY23" s="358"/>
      <c r="AZ23" s="358"/>
      <c r="BA23" s="358">
        <f t="shared" ref="BA23" si="21">BA15+BA16+BA17</f>
        <v>0</v>
      </c>
      <c r="BB23" s="358"/>
      <c r="BC23" s="358"/>
      <c r="BD23" s="358"/>
      <c r="BE23" s="358">
        <f t="shared" ref="BE23" si="22">BE15+BE16+BE17</f>
        <v>0</v>
      </c>
      <c r="BF23" s="358"/>
      <c r="BG23" s="358"/>
      <c r="BH23" s="358"/>
    </row>
    <row r="24" spans="1:60" x14ac:dyDescent="0.3">
      <c r="A24" s="4" t="s">
        <v>120</v>
      </c>
      <c r="B24" s="4" t="s">
        <v>216</v>
      </c>
      <c r="H24" s="100"/>
      <c r="I24" s="100"/>
      <c r="J24" s="4"/>
    </row>
    <row r="25" spans="1:60" x14ac:dyDescent="0.3">
      <c r="A25" s="4" t="s">
        <v>37</v>
      </c>
      <c r="B25" s="4" t="s">
        <v>43</v>
      </c>
      <c r="H25" s="100"/>
      <c r="I25" s="100"/>
      <c r="J25" s="4"/>
    </row>
    <row r="26" spans="1:60" x14ac:dyDescent="0.3">
      <c r="A26" s="4" t="s">
        <v>38</v>
      </c>
      <c r="B26" s="4" t="s">
        <v>44</v>
      </c>
    </row>
  </sheetData>
  <mergeCells count="108">
    <mergeCell ref="BE23:BH23"/>
    <mergeCell ref="AC22:AF22"/>
    <mergeCell ref="AG22:AJ22"/>
    <mergeCell ref="AK22:AN22"/>
    <mergeCell ref="AO22:AR22"/>
    <mergeCell ref="AS22:AV22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M23:P23"/>
    <mergeCell ref="Q22:T22"/>
    <mergeCell ref="U22:X22"/>
    <mergeCell ref="Y22:AB22"/>
    <mergeCell ref="A1:B1"/>
    <mergeCell ref="C1:F1"/>
    <mergeCell ref="A3:B3"/>
    <mergeCell ref="C3:F3"/>
    <mergeCell ref="A5:B5"/>
    <mergeCell ref="C5:F5"/>
    <mergeCell ref="L13:L14"/>
    <mergeCell ref="A7:B7"/>
    <mergeCell ref="C7:F7"/>
    <mergeCell ref="A9:B9"/>
    <mergeCell ref="C9:F9"/>
    <mergeCell ref="B13:C14"/>
    <mergeCell ref="D13:D14"/>
    <mergeCell ref="E13:E14"/>
    <mergeCell ref="F13:F14"/>
    <mergeCell ref="G13:G14"/>
    <mergeCell ref="H13:H14"/>
    <mergeCell ref="I13:I14"/>
    <mergeCell ref="J13:J14"/>
    <mergeCell ref="Q23:T23"/>
    <mergeCell ref="AC13:AF14"/>
    <mergeCell ref="AG13:AJ14"/>
    <mergeCell ref="M22:P22"/>
    <mergeCell ref="AW22:AZ22"/>
    <mergeCell ref="BA22:BD22"/>
    <mergeCell ref="BE22:BH22"/>
    <mergeCell ref="AK13:AN14"/>
    <mergeCell ref="AO13:AR14"/>
    <mergeCell ref="AS13:AV14"/>
    <mergeCell ref="AW13:AZ14"/>
    <mergeCell ref="AS16:AV16"/>
    <mergeCell ref="AW16:AZ16"/>
    <mergeCell ref="BA16:BD16"/>
    <mergeCell ref="BE16:BH16"/>
    <mergeCell ref="Y15:AB15"/>
    <mergeCell ref="BE17:BH17"/>
    <mergeCell ref="AG17:AJ17"/>
    <mergeCell ref="AK17:AN17"/>
    <mergeCell ref="AO17:AR17"/>
    <mergeCell ref="AS17:AV17"/>
    <mergeCell ref="AW17:AZ17"/>
    <mergeCell ref="BA17:BD17"/>
    <mergeCell ref="K13:K14"/>
    <mergeCell ref="BA15:BD15"/>
    <mergeCell ref="BE15:BH15"/>
    <mergeCell ref="B16:C16"/>
    <mergeCell ref="M16:P16"/>
    <mergeCell ref="Q16:T16"/>
    <mergeCell ref="U16:X16"/>
    <mergeCell ref="Y16:AB16"/>
    <mergeCell ref="AC16:AF16"/>
    <mergeCell ref="AG16:AJ16"/>
    <mergeCell ref="AK16:AN16"/>
    <mergeCell ref="AC15:AF15"/>
    <mergeCell ref="AG15:AJ15"/>
    <mergeCell ref="AK15:AN15"/>
    <mergeCell ref="AO15:AR15"/>
    <mergeCell ref="AS15:AV15"/>
    <mergeCell ref="AW15:AZ15"/>
    <mergeCell ref="AO16:AR16"/>
    <mergeCell ref="BA13:BD14"/>
    <mergeCell ref="BE13:BH14"/>
    <mergeCell ref="M13:P14"/>
    <mergeCell ref="Q13:T14"/>
    <mergeCell ref="U13:X14"/>
    <mergeCell ref="Y13:AB14"/>
    <mergeCell ref="A18:A20"/>
    <mergeCell ref="B18:C19"/>
    <mergeCell ref="D18:D19"/>
    <mergeCell ref="E18:E19"/>
    <mergeCell ref="F18:F19"/>
    <mergeCell ref="G18:G19"/>
    <mergeCell ref="H18:H19"/>
    <mergeCell ref="I18:I19"/>
    <mergeCell ref="AC17:AF17"/>
    <mergeCell ref="A15:A17"/>
    <mergeCell ref="B15:C15"/>
    <mergeCell ref="M15:P15"/>
    <mergeCell ref="Q15:T15"/>
    <mergeCell ref="U15:X15"/>
    <mergeCell ref="Y17:AB17"/>
    <mergeCell ref="B17:C17"/>
    <mergeCell ref="J18:J19"/>
    <mergeCell ref="K18:K19"/>
    <mergeCell ref="L18:L19"/>
    <mergeCell ref="B20:C20"/>
    <mergeCell ref="M17:P17"/>
    <mergeCell ref="Q17:T17"/>
    <mergeCell ref="U17:X17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SIM-VENTANILLA</vt:lpstr>
      <vt:lpstr>SIM-CASOS</vt:lpstr>
      <vt:lpstr>SIM-T.S.CENTROS</vt:lpstr>
      <vt:lpstr>SIM-COMEDORES</vt:lpstr>
      <vt:lpstr>SIM-MEDICO</vt:lpstr>
      <vt:lpstr>SIM-DENTAL</vt:lpstr>
      <vt:lpstr>SIM-LABORATORIO</vt:lpstr>
      <vt:lpstr>SIM-PSICOLOGÍA</vt:lpstr>
      <vt:lpstr>SIM-ESC.PADRES</vt:lpstr>
      <vt:lpstr>SIM-EXTRA ESCOLAR</vt:lpstr>
      <vt:lpstr>SIM-T.CULTURALES</vt:lpstr>
      <vt:lpstr>SIM-PAPSC</vt:lpstr>
      <vt:lpstr>SIM-CADIPSI</vt:lpstr>
      <vt:lpstr>Hoja1</vt:lpstr>
      <vt:lpstr>'SIM-CADIPSI'!Área_de_impresión</vt:lpstr>
      <vt:lpstr>'SIM-CASOS'!Área_de_impresión</vt:lpstr>
      <vt:lpstr>'SIM-COMEDORES'!Área_de_impresión</vt:lpstr>
      <vt:lpstr>'SIM-DENTAL'!Área_de_impresión</vt:lpstr>
      <vt:lpstr>'SIM-ESC.PADRES'!Área_de_impresión</vt:lpstr>
      <vt:lpstr>'SIM-EXTRA ESCOLAR'!Área_de_impresión</vt:lpstr>
      <vt:lpstr>'SIM-LABORATORIO'!Área_de_impresión</vt:lpstr>
      <vt:lpstr>'SIM-MEDICO'!Área_de_impresión</vt:lpstr>
      <vt:lpstr>'SIM-PAPSC'!Área_de_impresión</vt:lpstr>
      <vt:lpstr>'SIM-PSICOLOGÍA'!Área_de_impresión</vt:lpstr>
      <vt:lpstr>'SIM-T.CULTURALES'!Área_de_impresión</vt:lpstr>
      <vt:lpstr>'SIM-T.S.CENTROS'!Área_de_impresión</vt:lpstr>
      <vt:lpstr>'SIM-VENTANILLA'!Área_de_impresión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Miguel Escalante Vazquez</cp:lastModifiedBy>
  <cp:lastPrinted>2018-03-06T19:42:55Z</cp:lastPrinted>
  <dcterms:created xsi:type="dcterms:W3CDTF">2016-04-04T22:05:15Z</dcterms:created>
  <dcterms:modified xsi:type="dcterms:W3CDTF">2022-08-03T19:08:10Z</dcterms:modified>
</cp:coreProperties>
</file>